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codeName="ThisWorkbook" defaultThemeVersion="124226"/>
  <mc:AlternateContent xmlns:mc="http://schemas.openxmlformats.org/markup-compatibility/2006">
    <mc:Choice Requires="x15">
      <x15ac:absPath xmlns:x15ac="http://schemas.microsoft.com/office/spreadsheetml/2010/11/ac" url="D:\PROYECTOS\7.- CESEL\242600 ISA REP-JULIACA\MC\"/>
    </mc:Choice>
  </mc:AlternateContent>
  <xr:revisionPtr revIDLastSave="0" documentId="13_ncr:1_{24787775-10F7-4EDD-B237-A797165E073C}" xr6:coauthVersionLast="47" xr6:coauthVersionMax="47" xr10:uidLastSave="{00000000-0000-0000-0000-000000000000}"/>
  <bookViews>
    <workbookView xWindow="240" yWindow="24" windowWidth="23040" windowHeight="12120" tabRatio="699" xr2:uid="{00000000-000D-0000-FFFF-FFFF00000000}"/>
  </bookViews>
  <sheets>
    <sheet name="CA-138kV" sheetId="17" r:id="rId1"/>
    <sheet name="CA-60kV" sheetId="26" r:id="rId2"/>
    <sheet name="CA-22.9kV" sheetId="27" r:id="rId3"/>
    <sheet name="CA-10kV" sheetId="28" r:id="rId4"/>
  </sheets>
  <definedNames>
    <definedName name="_xlnm.Print_Area" localSheetId="3">'CA-10kV'!$A$1:$Z$593</definedName>
    <definedName name="_xlnm.Print_Area" localSheetId="0">'CA-138kV'!$A$1:$Z$591</definedName>
    <definedName name="_xlnm.Print_Area" localSheetId="2">'CA-22.9kV'!$A$1:$Z$593</definedName>
    <definedName name="_xlnm.Print_Area" localSheetId="1">'CA-60kV'!$A$1:$Z$593</definedName>
    <definedName name="_xlnm.Print_Titles" localSheetId="3">'CA-10kV'!$1:$8</definedName>
    <definedName name="_xlnm.Print_Titles" localSheetId="0">'CA-138kV'!$1:$8</definedName>
    <definedName name="_xlnm.Print_Titles" localSheetId="2">'CA-22.9kV'!$1:$8</definedName>
    <definedName name="_xlnm.Print_Titles" localSheetId="1">'CA-60kV'!$1:$8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569" i="28" l="1"/>
  <c r="AC576" i="28"/>
  <c r="T571" i="28"/>
  <c r="T570" i="28"/>
  <c r="C566" i="28"/>
  <c r="T552" i="28"/>
  <c r="T551" i="28"/>
  <c r="T346" i="28"/>
  <c r="T338" i="28"/>
  <c r="T303" i="28"/>
  <c r="T334" i="28" s="1"/>
  <c r="P276" i="28"/>
  <c r="F276" i="28"/>
  <c r="P275" i="28"/>
  <c r="F269" i="28"/>
  <c r="T133" i="28"/>
  <c r="T117" i="28"/>
  <c r="B19" i="28"/>
  <c r="B162" i="28" s="1"/>
  <c r="P14" i="28"/>
  <c r="T51" i="28" s="1"/>
  <c r="T63" i="28" s="1"/>
  <c r="T173" i="28" s="1"/>
  <c r="P11" i="28"/>
  <c r="G4" i="28"/>
  <c r="F269" i="27"/>
  <c r="T278" i="28" l="1"/>
  <c r="T280" i="28"/>
  <c r="B166" i="28"/>
  <c r="B177" i="28" s="1"/>
  <c r="B221" i="28" s="1"/>
  <c r="B282" i="28"/>
  <c r="T406" i="28"/>
  <c r="T408" i="28"/>
  <c r="T402" i="28"/>
  <c r="T400" i="28"/>
  <c r="T364" i="28"/>
  <c r="T313" i="28"/>
  <c r="T358" i="28" s="1"/>
  <c r="C24" i="28"/>
  <c r="T324" i="28"/>
  <c r="C305" i="28"/>
  <c r="B21" i="28"/>
  <c r="B29" i="28" s="1"/>
  <c r="B66" i="28" s="1"/>
  <c r="P26" i="28"/>
  <c r="T39" i="28"/>
  <c r="T61" i="28" s="1"/>
  <c r="T171" i="28" s="1"/>
  <c r="T49" i="28"/>
  <c r="T328" i="28"/>
  <c r="O519" i="28" l="1"/>
  <c r="H559" i="28" s="1"/>
  <c r="T416" i="28"/>
  <c r="K519" i="28"/>
  <c r="K212" i="28"/>
  <c r="T212" i="28" s="1"/>
  <c r="T126" i="28"/>
  <c r="T154" i="28" s="1"/>
  <c r="T128" i="28"/>
  <c r="T156" i="28" s="1"/>
  <c r="T110" i="28"/>
  <c r="K201" i="28"/>
  <c r="T201" i="28" s="1"/>
  <c r="T112" i="28"/>
  <c r="T159" i="28" s="1"/>
  <c r="K203" i="28"/>
  <c r="T203" i="28" s="1"/>
  <c r="T362" i="28"/>
  <c r="T356" i="28"/>
  <c r="K522" i="28"/>
  <c r="T421" i="28"/>
  <c r="O523" i="28"/>
  <c r="O522" i="28"/>
  <c r="H563" i="28" s="1"/>
  <c r="K523" i="28"/>
  <c r="T422" i="28"/>
  <c r="S522" i="28"/>
  <c r="Q421" i="28"/>
  <c r="B287" i="28"/>
  <c r="B296" i="28" s="1"/>
  <c r="B348" i="28" s="1"/>
  <c r="B427" i="28"/>
  <c r="Q416" i="28"/>
  <c r="S519" i="28"/>
  <c r="H538" i="28" s="1"/>
  <c r="S523" i="28"/>
  <c r="Q422" i="28"/>
  <c r="K214" i="28"/>
  <c r="T214" i="28" s="1"/>
  <c r="T208" i="28" l="1"/>
  <c r="T374" i="28"/>
  <c r="K326" i="28"/>
  <c r="T380" i="28"/>
  <c r="Q418" i="28" s="1"/>
  <c r="O518" i="28"/>
  <c r="H558" i="28" s="1"/>
  <c r="T415" i="28"/>
  <c r="K518" i="28"/>
  <c r="S518" i="28"/>
  <c r="H537" i="28" s="1"/>
  <c r="Q415" i="28"/>
  <c r="T219" i="28"/>
  <c r="B446" i="28"/>
  <c r="B476" i="28" s="1"/>
  <c r="B506" i="28"/>
  <c r="T217" i="28"/>
  <c r="T206" i="28"/>
  <c r="H542" i="28"/>
  <c r="T386" i="28" l="1"/>
  <c r="T392" i="28"/>
  <c r="K332" i="28"/>
  <c r="T394" i="28"/>
  <c r="T388" i="28"/>
  <c r="K336" i="28"/>
  <c r="T372" i="28"/>
  <c r="T378" i="28"/>
  <c r="Q417" i="28" s="1"/>
  <c r="K322" i="28"/>
  <c r="T486" i="28"/>
  <c r="M523" i="28" s="1"/>
  <c r="H564" i="28" s="1"/>
  <c r="T418" i="28"/>
  <c r="K521" i="28"/>
  <c r="T456" i="28"/>
  <c r="M519" i="28" s="1"/>
  <c r="T484" i="28" l="1"/>
  <c r="M522" i="28" s="1"/>
  <c r="T454" i="28"/>
  <c r="M518" i="28" s="1"/>
  <c r="K520" i="28"/>
  <c r="T417" i="28"/>
  <c r="T420" i="28"/>
  <c r="T466" i="28"/>
  <c r="Q519" i="28" s="1"/>
  <c r="T496" i="28"/>
  <c r="Q523" i="28" s="1"/>
  <c r="O521" i="28"/>
  <c r="T472" i="28"/>
  <c r="U518" i="28" s="1"/>
  <c r="Q419" i="28"/>
  <c r="S520" i="28"/>
  <c r="T502" i="28"/>
  <c r="U522" i="28" s="1"/>
  <c r="S521" i="28"/>
  <c r="Q420" i="28"/>
  <c r="T474" i="28"/>
  <c r="U519" i="28" s="1"/>
  <c r="T504" i="28"/>
  <c r="U523" i="28" s="1"/>
  <c r="T494" i="28"/>
  <c r="Q522" i="28" s="1"/>
  <c r="T419" i="28"/>
  <c r="T464" i="28"/>
  <c r="Q518" i="28" s="1"/>
  <c r="O520" i="28"/>
  <c r="H543" i="28" l="1"/>
  <c r="C545" i="28"/>
  <c r="G4" i="27" l="1"/>
  <c r="G4" i="26"/>
  <c r="G4" i="17"/>
  <c r="P14" i="27" l="1"/>
  <c r="T51" i="27" s="1"/>
  <c r="T63" i="27" s="1"/>
  <c r="T173" i="27" s="1"/>
  <c r="AC576" i="27"/>
  <c r="T571" i="27"/>
  <c r="T570" i="27"/>
  <c r="C566" i="27"/>
  <c r="T552" i="27"/>
  <c r="T551" i="27"/>
  <c r="T346" i="27"/>
  <c r="T338" i="27"/>
  <c r="T334" i="27"/>
  <c r="T328" i="27"/>
  <c r="T324" i="27"/>
  <c r="T313" i="27"/>
  <c r="T303" i="27"/>
  <c r="C305" i="27" s="1"/>
  <c r="P276" i="27"/>
  <c r="F276" i="27"/>
  <c r="P275" i="27"/>
  <c r="T280" i="27"/>
  <c r="T133" i="27"/>
  <c r="T117" i="27"/>
  <c r="T39" i="27"/>
  <c r="P26" i="27"/>
  <c r="K214" i="27" s="1"/>
  <c r="T214" i="27" s="1"/>
  <c r="C24" i="27"/>
  <c r="B19" i="27"/>
  <c r="B162" i="27" s="1"/>
  <c r="B166" i="27" s="1"/>
  <c r="B177" i="27" s="1"/>
  <c r="B221" i="27" s="1"/>
  <c r="P11" i="27"/>
  <c r="T49" i="26"/>
  <c r="T39" i="26"/>
  <c r="B21" i="27" l="1"/>
  <c r="B29" i="27" s="1"/>
  <c r="B66" i="27" s="1"/>
  <c r="T278" i="27"/>
  <c r="T408" i="27" s="1"/>
  <c r="T49" i="27"/>
  <c r="T61" i="27" s="1"/>
  <c r="T171" i="27" s="1"/>
  <c r="T364" i="27"/>
  <c r="T358" i="27"/>
  <c r="T400" i="27"/>
  <c r="T402" i="27"/>
  <c r="K201" i="27"/>
  <c r="T201" i="27" s="1"/>
  <c r="T110" i="27"/>
  <c r="K203" i="27"/>
  <c r="T203" i="27" s="1"/>
  <c r="T112" i="27"/>
  <c r="T159" i="27" s="1"/>
  <c r="T208" i="27" s="1"/>
  <c r="B282" i="27"/>
  <c r="T126" i="27"/>
  <c r="T154" i="27" s="1"/>
  <c r="T128" i="27"/>
  <c r="T156" i="27" s="1"/>
  <c r="T219" i="27" s="1"/>
  <c r="K212" i="27"/>
  <c r="T212" i="27" s="1"/>
  <c r="P26" i="26"/>
  <c r="T51" i="26"/>
  <c r="T575" i="17"/>
  <c r="T576" i="17"/>
  <c r="T551" i="17"/>
  <c r="P14" i="17"/>
  <c r="T39" i="17" s="1"/>
  <c r="T406" i="27" l="1"/>
  <c r="T362" i="27"/>
  <c r="T356" i="27"/>
  <c r="T374" i="27"/>
  <c r="K326" i="27"/>
  <c r="T380" i="27"/>
  <c r="Q418" i="27" s="1"/>
  <c r="O523" i="27"/>
  <c r="O522" i="27"/>
  <c r="H563" i="27" s="1"/>
  <c r="K522" i="27"/>
  <c r="T421" i="27"/>
  <c r="S522" i="27"/>
  <c r="Q421" i="27"/>
  <c r="S523" i="27"/>
  <c r="Q422" i="27"/>
  <c r="O518" i="27"/>
  <c r="H558" i="27" s="1"/>
  <c r="T415" i="27"/>
  <c r="K518" i="27"/>
  <c r="S518" i="27"/>
  <c r="H537" i="27" s="1"/>
  <c r="Q415" i="27"/>
  <c r="T394" i="27"/>
  <c r="T388" i="27"/>
  <c r="K336" i="27"/>
  <c r="T217" i="27"/>
  <c r="T206" i="27"/>
  <c r="B287" i="27"/>
  <c r="B296" i="27" s="1"/>
  <c r="B348" i="27" s="1"/>
  <c r="B427" i="27"/>
  <c r="T422" i="27"/>
  <c r="K523" i="27"/>
  <c r="K519" i="27"/>
  <c r="T416" i="27"/>
  <c r="O519" i="27"/>
  <c r="H559" i="27" s="1"/>
  <c r="S519" i="27"/>
  <c r="H538" i="27" s="1"/>
  <c r="Q416" i="27"/>
  <c r="AC576" i="26"/>
  <c r="T571" i="26"/>
  <c r="T570" i="26"/>
  <c r="C566" i="26"/>
  <c r="T552" i="26"/>
  <c r="T551" i="26"/>
  <c r="T303" i="26"/>
  <c r="T313" i="26" s="1"/>
  <c r="P276" i="26"/>
  <c r="F276" i="26"/>
  <c r="P275" i="26"/>
  <c r="F269" i="26"/>
  <c r="K212" i="26"/>
  <c r="T212" i="26" s="1"/>
  <c r="K201" i="26"/>
  <c r="T201" i="26" s="1"/>
  <c r="T133" i="26"/>
  <c r="K214" i="26" s="1"/>
  <c r="T214" i="26" s="1"/>
  <c r="T126" i="26"/>
  <c r="T154" i="26" s="1"/>
  <c r="T117" i="26"/>
  <c r="K203" i="26" s="1"/>
  <c r="T203" i="26" s="1"/>
  <c r="T63" i="26"/>
  <c r="T173" i="26" s="1"/>
  <c r="T61" i="26"/>
  <c r="T171" i="26" s="1"/>
  <c r="T110" i="26"/>
  <c r="C24" i="26"/>
  <c r="B19" i="26"/>
  <c r="B21" i="26" s="1"/>
  <c r="B29" i="26" s="1"/>
  <c r="B66" i="26" s="1"/>
  <c r="P11" i="26"/>
  <c r="H542" i="27" l="1"/>
  <c r="T378" i="27"/>
  <c r="Q417" i="27" s="1"/>
  <c r="K322" i="27"/>
  <c r="T372" i="27"/>
  <c r="T392" i="27"/>
  <c r="K332" i="27"/>
  <c r="T386" i="27"/>
  <c r="B446" i="27"/>
  <c r="B476" i="27" s="1"/>
  <c r="B506" i="27"/>
  <c r="T420" i="27"/>
  <c r="T466" i="27"/>
  <c r="Q519" i="27" s="1"/>
  <c r="O521" i="27"/>
  <c r="T496" i="27"/>
  <c r="Q523" i="27" s="1"/>
  <c r="Q420" i="27"/>
  <c r="S521" i="27"/>
  <c r="T474" i="27"/>
  <c r="U519" i="27" s="1"/>
  <c r="T504" i="27"/>
  <c r="U523" i="27" s="1"/>
  <c r="H543" i="27" s="1"/>
  <c r="T486" i="27"/>
  <c r="M523" i="27" s="1"/>
  <c r="H564" i="27" s="1"/>
  <c r="T456" i="27"/>
  <c r="M519" i="27" s="1"/>
  <c r="K521" i="27"/>
  <c r="T418" i="27"/>
  <c r="T128" i="26"/>
  <c r="T156" i="26" s="1"/>
  <c r="T219" i="26" s="1"/>
  <c r="T112" i="26"/>
  <c r="T159" i="26" s="1"/>
  <c r="T208" i="26" s="1"/>
  <c r="B162" i="26"/>
  <c r="B166" i="26" s="1"/>
  <c r="B177" i="26" s="1"/>
  <c r="B221" i="26" s="1"/>
  <c r="T280" i="26"/>
  <c r="T278" i="26"/>
  <c r="T408" i="26" s="1"/>
  <c r="B282" i="26"/>
  <c r="B427" i="26" s="1"/>
  <c r="B446" i="26" s="1"/>
  <c r="B476" i="26" s="1"/>
  <c r="T362" i="26"/>
  <c r="T356" i="26"/>
  <c r="T217" i="26"/>
  <c r="T206" i="26"/>
  <c r="T364" i="26"/>
  <c r="T358" i="26"/>
  <c r="C305" i="26"/>
  <c r="T324" i="26"/>
  <c r="T334" i="26"/>
  <c r="T338" i="26"/>
  <c r="T346" i="26"/>
  <c r="T328" i="26"/>
  <c r="C545" i="27" l="1"/>
  <c r="T402" i="26"/>
  <c r="T494" i="27"/>
  <c r="Q522" i="27" s="1"/>
  <c r="T464" i="27"/>
  <c r="Q518" i="27" s="1"/>
  <c r="T419" i="27"/>
  <c r="O520" i="27"/>
  <c r="T472" i="27"/>
  <c r="U518" i="27" s="1"/>
  <c r="Q419" i="27"/>
  <c r="S520" i="27"/>
  <c r="T502" i="27"/>
  <c r="U522" i="27" s="1"/>
  <c r="T417" i="27"/>
  <c r="T484" i="27"/>
  <c r="M522" i="27" s="1"/>
  <c r="T454" i="27"/>
  <c r="M518" i="27" s="1"/>
  <c r="K520" i="27"/>
  <c r="K326" i="26"/>
  <c r="T380" i="26"/>
  <c r="Q418" i="26" s="1"/>
  <c r="K336" i="26"/>
  <c r="T394" i="26"/>
  <c r="T374" i="26"/>
  <c r="T406" i="26"/>
  <c r="B287" i="26"/>
  <c r="B296" i="26" s="1"/>
  <c r="B348" i="26" s="1"/>
  <c r="B506" i="26"/>
  <c r="T418" i="26"/>
  <c r="T456" i="26"/>
  <c r="M519" i="26" s="1"/>
  <c r="T486" i="26"/>
  <c r="M523" i="26" s="1"/>
  <c r="H564" i="26" s="1"/>
  <c r="K521" i="26"/>
  <c r="T422" i="26"/>
  <c r="K523" i="26"/>
  <c r="Q416" i="26"/>
  <c r="S519" i="26"/>
  <c r="H538" i="26" s="1"/>
  <c r="T400" i="26"/>
  <c r="T388" i="26"/>
  <c r="O519" i="26"/>
  <c r="H559" i="26" s="1"/>
  <c r="K519" i="26"/>
  <c r="T416" i="26"/>
  <c r="S523" i="26"/>
  <c r="Q422" i="26"/>
  <c r="T378" i="26"/>
  <c r="Q417" i="26" s="1"/>
  <c r="T372" i="26"/>
  <c r="K322" i="26"/>
  <c r="T392" i="26"/>
  <c r="K332" i="26"/>
  <c r="T386" i="26"/>
  <c r="T474" i="26"/>
  <c r="U519" i="26" s="1"/>
  <c r="T504" i="26"/>
  <c r="U523" i="26" s="1"/>
  <c r="H543" i="26" s="1"/>
  <c r="S521" i="26"/>
  <c r="Q420" i="26"/>
  <c r="Q421" i="26"/>
  <c r="S522" i="26"/>
  <c r="O518" i="26"/>
  <c r="H558" i="26" s="1"/>
  <c r="K518" i="26"/>
  <c r="T415" i="26"/>
  <c r="Q415" i="26"/>
  <c r="S518" i="26"/>
  <c r="H537" i="26" s="1"/>
  <c r="O520" i="26" l="1"/>
  <c r="T419" i="26"/>
  <c r="T494" i="26"/>
  <c r="Q522" i="26" s="1"/>
  <c r="T464" i="26"/>
  <c r="Q518" i="26" s="1"/>
  <c r="S520" i="26"/>
  <c r="T502" i="26"/>
  <c r="U522" i="26" s="1"/>
  <c r="Q419" i="26"/>
  <c r="T472" i="26"/>
  <c r="U518" i="26" s="1"/>
  <c r="T454" i="26"/>
  <c r="M518" i="26" s="1"/>
  <c r="K520" i="26"/>
  <c r="T417" i="26"/>
  <c r="T484" i="26"/>
  <c r="M522" i="26" s="1"/>
  <c r="T496" i="26"/>
  <c r="Q523" i="26" s="1"/>
  <c r="T466" i="26"/>
  <c r="Q519" i="26" s="1"/>
  <c r="O521" i="26"/>
  <c r="T420" i="26"/>
  <c r="H542" i="26"/>
  <c r="C545" i="26"/>
  <c r="O523" i="26"/>
  <c r="O522" i="26"/>
  <c r="H563" i="26" s="1"/>
  <c r="K522" i="26"/>
  <c r="T421" i="26"/>
  <c r="AC576" i="17"/>
  <c r="C566" i="17"/>
  <c r="T133" i="17" l="1"/>
  <c r="P26" i="17" l="1"/>
  <c r="K201" i="17" s="1"/>
  <c r="T201" i="17" s="1"/>
  <c r="P275" i="17" l="1"/>
  <c r="P276" i="17"/>
  <c r="T117" i="17" l="1"/>
  <c r="T303" i="17" l="1"/>
  <c r="F269" i="17"/>
  <c r="T51" i="17" l="1"/>
  <c r="T49" i="17"/>
  <c r="T324" i="17" l="1"/>
  <c r="T338" i="17"/>
  <c r="T334" i="17"/>
  <c r="T313" i="17"/>
  <c r="T328" i="17"/>
  <c r="T126" i="17" l="1"/>
  <c r="T154" i="17" s="1"/>
  <c r="F276" i="17" l="1"/>
  <c r="T278" i="17" s="1"/>
  <c r="T406" i="17" s="1"/>
  <c r="Q421" i="17" s="1"/>
  <c r="T206" i="17"/>
  <c r="T280" i="17" l="1"/>
  <c r="T372" i="17"/>
  <c r="T417" i="17" s="1"/>
  <c r="K322" i="17"/>
  <c r="T378" i="17"/>
  <c r="Q417" i="17" s="1"/>
  <c r="K203" i="17" l="1"/>
  <c r="T203" i="17" s="1"/>
  <c r="T112" i="17"/>
  <c r="T159" i="17" s="1"/>
  <c r="T208" i="17" s="1"/>
  <c r="K326" i="17" l="1"/>
  <c r="T380" i="17"/>
  <c r="Q418" i="17" s="1"/>
  <c r="T374" i="17"/>
  <c r="T552" i="17"/>
  <c r="T486" i="17" l="1"/>
  <c r="M523" i="17" s="1"/>
  <c r="C569" i="17" s="1"/>
  <c r="T418" i="17"/>
  <c r="T346" i="17"/>
  <c r="T400" i="17" s="1"/>
  <c r="T421" i="17" s="1"/>
  <c r="C305" i="17"/>
  <c r="T402" i="17" l="1"/>
  <c r="T422" i="17" s="1"/>
  <c r="K523" i="17" l="1"/>
  <c r="T408" i="17"/>
  <c r="Q422" i="17" s="1"/>
  <c r="O522" i="17"/>
  <c r="H563" i="17" s="1"/>
  <c r="K522" i="17"/>
  <c r="O523" i="17"/>
  <c r="S523" i="17" l="1"/>
  <c r="S522" i="17"/>
  <c r="H542" i="17" s="1"/>
  <c r="B19" i="17"/>
  <c r="B162" i="17" s="1"/>
  <c r="P11" i="17"/>
  <c r="T63" i="17" l="1"/>
  <c r="T173" i="17" s="1"/>
  <c r="T358" i="17" s="1"/>
  <c r="T416" i="17" s="1"/>
  <c r="B166" i="17"/>
  <c r="B177" i="17" s="1"/>
  <c r="B221" i="17" s="1"/>
  <c r="B282" i="17"/>
  <c r="B427" i="17" s="1"/>
  <c r="C24" i="17"/>
  <c r="B21" i="17"/>
  <c r="B29" i="17" s="1"/>
  <c r="B66" i="17" s="1"/>
  <c r="T364" i="17" l="1"/>
  <c r="Q416" i="17" s="1"/>
  <c r="T61" i="17"/>
  <c r="K214" i="17"/>
  <c r="T214" i="17" s="1"/>
  <c r="K212" i="17"/>
  <c r="T212" i="17" s="1"/>
  <c r="T217" i="17" s="1"/>
  <c r="B287" i="17"/>
  <c r="B296" i="17" s="1"/>
  <c r="B348" i="17" s="1"/>
  <c r="T128" i="17"/>
  <c r="T156" i="17" s="1"/>
  <c r="T110" i="17"/>
  <c r="T386" i="17" l="1"/>
  <c r="T419" i="17" s="1"/>
  <c r="K332" i="17"/>
  <c r="T219" i="17"/>
  <c r="T171" i="17"/>
  <c r="T356" i="17" s="1"/>
  <c r="T415" i="17" s="1"/>
  <c r="S519" i="17"/>
  <c r="H538" i="17" s="1"/>
  <c r="O519" i="17"/>
  <c r="H559" i="17" s="1"/>
  <c r="B506" i="17"/>
  <c r="B446" i="17"/>
  <c r="B476" i="17" s="1"/>
  <c r="T392" i="17"/>
  <c r="Q419" i="17" s="1"/>
  <c r="T502" i="17" l="1"/>
  <c r="T472" i="17"/>
  <c r="T394" i="17"/>
  <c r="K336" i="17"/>
  <c r="T388" i="17"/>
  <c r="T420" i="17" s="1"/>
  <c r="T362" i="17"/>
  <c r="K519" i="17"/>
  <c r="K518" i="17"/>
  <c r="S520" i="17"/>
  <c r="S521" i="17" l="1"/>
  <c r="Q420" i="17"/>
  <c r="S518" i="17"/>
  <c r="Q415" i="17"/>
  <c r="T504" i="17"/>
  <c r="U523" i="17" s="1"/>
  <c r="H543" i="17" s="1"/>
  <c r="T474" i="17"/>
  <c r="U519" i="17" s="1"/>
  <c r="T496" i="17"/>
  <c r="Q523" i="17" s="1"/>
  <c r="O518" i="17"/>
  <c r="K521" i="17"/>
  <c r="H564" i="17"/>
  <c r="T456" i="17"/>
  <c r="M519" i="17" s="1"/>
  <c r="T466" i="17"/>
  <c r="Q519" i="17" s="1"/>
  <c r="T464" i="17"/>
  <c r="Q518" i="17" s="1"/>
  <c r="T494" i="17"/>
  <c r="Q522" i="17" s="1"/>
  <c r="T484" i="17"/>
  <c r="M522" i="17" s="1"/>
  <c r="T454" i="17"/>
  <c r="M518" i="17" s="1"/>
  <c r="O520" i="17"/>
  <c r="K520" i="17"/>
  <c r="O521" i="17"/>
  <c r="U518" i="17"/>
  <c r="U522" i="17"/>
  <c r="C545" i="17" l="1"/>
  <c r="H537" i="17"/>
  <c r="H558" i="17"/>
</calcChain>
</file>

<file path=xl/sharedStrings.xml><?xml version="1.0" encoding="utf-8"?>
<sst xmlns="http://schemas.openxmlformats.org/spreadsheetml/2006/main" count="3116" uniqueCount="274">
  <si>
    <t>Valor</t>
  </si>
  <si>
    <t>MEMORIA DE CÁLCULO</t>
  </si>
  <si>
    <t>=</t>
  </si>
  <si>
    <t>PARÁMETROS DE SITIO</t>
  </si>
  <si>
    <t>Descripción</t>
  </si>
  <si>
    <t>Unidad</t>
  </si>
  <si>
    <t>kV</t>
  </si>
  <si>
    <t>Frecuencia Nominal</t>
  </si>
  <si>
    <t>Hz</t>
  </si>
  <si>
    <t>Altura Promedio de Instalación</t>
  </si>
  <si>
    <t>msnm</t>
  </si>
  <si>
    <t>Donde:</t>
  </si>
  <si>
    <t>∆</t>
  </si>
  <si>
    <t>*</t>
  </si>
  <si>
    <t>Factor de seguridad</t>
  </si>
  <si>
    <t>kVp</t>
  </si>
  <si>
    <t xml:space="preserve">kV </t>
  </si>
  <si>
    <t>BIL</t>
  </si>
  <si>
    <t>3.2.1</t>
  </si>
  <si>
    <t>3.2.2</t>
  </si>
  <si>
    <t>:</t>
  </si>
  <si>
    <t>L</t>
  </si>
  <si>
    <t>-</t>
  </si>
  <si>
    <t>m</t>
  </si>
  <si>
    <t>Seleccionado</t>
  </si>
  <si>
    <t>Simbolo</t>
  </si>
  <si>
    <t>f</t>
  </si>
  <si>
    <t>H</t>
  </si>
  <si>
    <t>Tensión Nominal</t>
  </si>
  <si>
    <t>Tensión máxima de la red</t>
  </si>
  <si>
    <t>Tensión asignada al Equipo</t>
  </si>
  <si>
    <t>DETERMINACIÓN DE LAS SOBRETENSIONES REPRESENTATIVAS</t>
  </si>
  <si>
    <t>tensión a frecuencia industrial</t>
  </si>
  <si>
    <t>Ubase</t>
  </si>
  <si>
    <t xml:space="preserve">Según norma se va a considerar una tensión igual a la tensión más alta del sistema, según la tabla 2 de la norma IEC 60071-1 (Ver </t>
  </si>
  <si>
    <t>Sobretensiones temporales</t>
  </si>
  <si>
    <t xml:space="preserve">Se consideran los valores para las sobretensiones sugeridas en la recomendación de la norma IEC 60071-2, las cuales incluyen </t>
  </si>
  <si>
    <t>factores que llevan a resultados conservativos.</t>
  </si>
  <si>
    <t>2.2.1</t>
  </si>
  <si>
    <t>Sobretensiones por fallas a tierra</t>
  </si>
  <si>
    <t xml:space="preserve">Una de las fuentes de sobretensiones temporales proviene de las fallas a tierra que engrendran sobretensiones fase-tierra. Se han </t>
  </si>
  <si>
    <t>realizado estudios de red teniendo en cuenta slas características de puesta a tierra del neutro.</t>
  </si>
  <si>
    <t>k</t>
  </si>
  <si>
    <t>Factor de falla a tierra (Ver Anexo B - IEC 60071-2)</t>
  </si>
  <si>
    <t>2.2.2</t>
  </si>
  <si>
    <t>Sobretensiones por rechazo de carga</t>
  </si>
  <si>
    <t xml:space="preserve">Otra fuente de sobretensiones temporales es el rechazo de carga el cual produce tensiones que afectan al aislamiento fase-tierra </t>
  </si>
  <si>
    <t>y fase-fase.</t>
  </si>
  <si>
    <t>Factor de rechazo de carga</t>
  </si>
  <si>
    <t>Fase - tierra</t>
  </si>
  <si>
    <t>Fase - fase</t>
  </si>
  <si>
    <t>Urp(p-e)</t>
  </si>
  <si>
    <t>Urp(p-p)</t>
  </si>
  <si>
    <t>2.2.3</t>
  </si>
  <si>
    <t>Sobretensiones representativas</t>
  </si>
  <si>
    <t>Las sobretensiones representativas temporales considerando en forma no simultánea las anteriores fuentes son las de mayor</t>
  </si>
  <si>
    <t>valor, en este caso las de rechazo de carga:</t>
  </si>
  <si>
    <t>Sobretensiones de frente lento</t>
  </si>
  <si>
    <t>Para la determinación de sobretensiones representativas, puede ser necesario en caso de conexión o reenganche, distinguir entre</t>
  </si>
  <si>
    <t>el equipo situado en la entrada de línea y que puede estar ya sea en las condiciones de la extremidad.</t>
  </si>
  <si>
    <t>2.3.1</t>
  </si>
  <si>
    <t>Sobretensiones particulares que afectan a los equipos en la línea de entrada</t>
  </si>
  <si>
    <t xml:space="preserve">Las sobretensiones representativas para el equipos de extremidad de línea, en ausencia de pararrayos, son los valores de truncamiento </t>
  </si>
  <si>
    <t>de las distribuciones de sobretensiones. Como se indica en el Anexo D.</t>
  </si>
  <si>
    <t>Uet(p-e)</t>
  </si>
  <si>
    <t>Upt(p-p)</t>
  </si>
  <si>
    <t>Ue2</t>
  </si>
  <si>
    <t>Up2</t>
  </si>
  <si>
    <t>2.3.2</t>
  </si>
  <si>
    <t xml:space="preserve">Todos los equipos situados en la subestación están sometidos a las sobretensiones de frente lento debidas a la conexión y al </t>
  </si>
  <si>
    <t>subestación alejada.</t>
  </si>
  <si>
    <t xml:space="preserve">reenganche local. No obstante, las sobretensiones en la subestación donde tiene lugar la maniobra son muy inferiores a las de la </t>
  </si>
  <si>
    <t>2.3.3</t>
  </si>
  <si>
    <t>Sobretensiones que afectan a todos los equipos</t>
  </si>
  <si>
    <t>Pararrayos en entrada de línea</t>
  </si>
  <si>
    <t xml:space="preserve">Para controlar las sobretensiones severas que puedan proceder del reenganche en la otra extremidad, los pararrayos de óxido </t>
  </si>
  <si>
    <t>Sus características de protección son las siguientes:</t>
  </si>
  <si>
    <t>Ups</t>
  </si>
  <si>
    <t>Upl</t>
  </si>
  <si>
    <t>Ur</t>
  </si>
  <si>
    <t xml:space="preserve">metálico - idénticos a los previstos para la protección de los transformadores - se instalan en la entrada de la línea. Las características </t>
  </si>
  <si>
    <t>2.3.4</t>
  </si>
  <si>
    <t xml:space="preserve">Valor de sobrentesión fase a tierra (p.u), que tiene una probabilidad </t>
  </si>
  <si>
    <t>del 2% de ser excedido.</t>
  </si>
  <si>
    <t>Valor de sobrentesión fase a fase (p.u), que tiene una probabilidad</t>
  </si>
  <si>
    <t>de estos pararrayos son aquellas que puedan soportar el peor ciclo alcanzado de sobretensión temporal (amplitud y duración).</t>
  </si>
  <si>
    <t>Para todos los equipos</t>
  </si>
  <si>
    <t>Para equipos en la entrada de la línea</t>
  </si>
  <si>
    <t>Los pararrayos no limitan generalmente las sobretensiones de frente lento en esta gama de tensión y con este nivel de altura de</t>
  </si>
  <si>
    <t>instalación, por lo que las sobretensiones representativas, se consideran según los valores de truncamiento Uet y Upt.</t>
  </si>
  <si>
    <t xml:space="preserve">Para esta clase de sobretensiones, la tensión soportada de coordinación es igual a la sobretensión temporal representativa. En otros </t>
  </si>
  <si>
    <t>términos, el factor de coordinación Kc es igual a 1.</t>
  </si>
  <si>
    <t>Ucw(p-e)</t>
  </si>
  <si>
    <t>Ucw(p-p)</t>
  </si>
  <si>
    <t>Factor de coordinación</t>
  </si>
  <si>
    <t>kc</t>
  </si>
  <si>
    <t xml:space="preserve">coordinación determinístico Kcd el cual depende de la relación entre el nivel de protección al impulso de maniobra del equipo de </t>
  </si>
  <si>
    <t>protección Ups y el valor de la sobretensión fase a tierra Ue2, en la figura 6 de la norma IEC 60071-2, se muestra la relación:</t>
  </si>
  <si>
    <t>Para los equipos en la entrada de línea</t>
  </si>
  <si>
    <t>Curva (a)</t>
  </si>
  <si>
    <t>Curva (b)</t>
  </si>
  <si>
    <t>Sobretensiones de frente rápido</t>
  </si>
  <si>
    <t xml:space="preserve">Se utiliza una aproximación estadística y más concretamente una aproximación estadística simplificada. Aquí el factor a aplicar a Urp </t>
  </si>
  <si>
    <t>equipo a proteger.</t>
  </si>
  <si>
    <t>se basa en la experiencia con una construcción particular de línea y en el efecto calculado de la distancias entre el pararrayos y el</t>
  </si>
  <si>
    <t>Ucw</t>
  </si>
  <si>
    <t>Tensión soportada de coordinación al impulso atmosférico</t>
  </si>
  <si>
    <t>Nivel de protección al impulso tipo rayo del pararrayos</t>
  </si>
  <si>
    <t>A</t>
  </si>
  <si>
    <t>Factor dado en la tabla F.2. de la norma IEC 60071-2 que describe el comportamiento</t>
  </si>
  <si>
    <t>de la línea de transmisión ante las descargas eléctricas atmosféricas</t>
  </si>
  <si>
    <t>n</t>
  </si>
  <si>
    <t>Número mínimo de líneas conectadas a la subestación</t>
  </si>
  <si>
    <t>a1</t>
  </si>
  <si>
    <t>a2</t>
  </si>
  <si>
    <t>a3</t>
  </si>
  <si>
    <t>a4</t>
  </si>
  <si>
    <t>Longitud de la conexión del pararrayos a la línea</t>
  </si>
  <si>
    <t>Longitud de la conexión a tierra del pararrayos</t>
  </si>
  <si>
    <t>Longitud del conductor de fase entre el pararrayos y el equipo a proteger</t>
  </si>
  <si>
    <t>Longitud de la parte activa del pararrayos</t>
  </si>
  <si>
    <t>Tasa de fallas de la línea de un defecto por 100 km</t>
  </si>
  <si>
    <t>Ra</t>
  </si>
  <si>
    <t>Rkm</t>
  </si>
  <si>
    <t>Aislamiento interno</t>
  </si>
  <si>
    <t>Aislamiento externo</t>
  </si>
  <si>
    <t>Lsp</t>
  </si>
  <si>
    <t>La</t>
  </si>
  <si>
    <t>Equipo más cercano</t>
  </si>
  <si>
    <t>Equipo más alejado</t>
  </si>
  <si>
    <t>km</t>
  </si>
  <si>
    <t>(interno)</t>
  </si>
  <si>
    <t>(externo)</t>
  </si>
  <si>
    <t xml:space="preserve">Las tensiones soportadas especificadas se obtienen aplicando a las tensiones soportadas de coordinación dos factores de corrección </t>
  </si>
  <si>
    <t>(veáse capítulo 4 de la norma IEC 60071-2); el factor Ka que tiene en cuenta la altura de la instalación y el factor de seguridad Ks.</t>
  </si>
  <si>
    <t>ks</t>
  </si>
  <si>
    <t>ka</t>
  </si>
  <si>
    <t>Para aislamiento interno (Ver 4.3.4 - IEC 60071-2)</t>
  </si>
  <si>
    <t>Factor de corrección atmosférico</t>
  </si>
  <si>
    <t xml:space="preserve">El factor Ks se aplica a todo tipo de sobretensión (temporal, de frente lento, de frente rápido) </t>
  </si>
  <si>
    <t xml:space="preserve">Los valores recomendados de los factores de seguridad Ks, están definidos en el acápite 4.3.4 de la norma IEC 60071-2. </t>
  </si>
  <si>
    <t xml:space="preserve">El factor de corrección de altura Ka se define en el acápite 4.2.2 de la norma IEC 60071-2. El factor Ka sólo aplica al aislamiento </t>
  </si>
  <si>
    <t>externo y su valor depende de la forma de la sobretensión (mediante el parámetro m), definido por la siguiente ecuación:</t>
  </si>
  <si>
    <t>Altura sobre el nivel del mar</t>
  </si>
  <si>
    <t>4.2.1</t>
  </si>
  <si>
    <t>Para la tensión soportada a frecuencia industrial</t>
  </si>
  <si>
    <t>Para la tensión soportada a frecuencia industrial, son necesarios ensayos de corta duración sobre los aisladores.</t>
  </si>
  <si>
    <t>4.2.2</t>
  </si>
  <si>
    <t>Para la tensión soportada al impulso tipo maniobra</t>
  </si>
  <si>
    <t>con la figura 9 de la norma IEC 60071-2.</t>
  </si>
  <si>
    <t xml:space="preserve">Para la tensión soportada a impulso tipo maniobra, el valor de m es una función de la tensión soportada de coordinación de acuerdo </t>
  </si>
  <si>
    <t>Fase - tierra y fase - fase</t>
  </si>
  <si>
    <t>4.2.3</t>
  </si>
  <si>
    <t>Para la tensión soportada a impulso tipo rayo</t>
  </si>
  <si>
    <t>Para la tensión soportada al impulso tipo rayo; el valor de m para esta tensión soportada, será:</t>
  </si>
  <si>
    <t>Tensiones soportadas especificadas</t>
  </si>
  <si>
    <t>Los valores de las tensiones soportadas especificadas se deducen de la siguiente ecuación:</t>
  </si>
  <si>
    <t>4.3.1</t>
  </si>
  <si>
    <t>Para las sobretensiones temporales</t>
  </si>
  <si>
    <t>Urw(p-e)</t>
  </si>
  <si>
    <t>Urw(p-p)</t>
  </si>
  <si>
    <t>Para aislamiento externo (Ver 4.3.4 - IEC 60071-2)</t>
  </si>
  <si>
    <t>4.3.2</t>
  </si>
  <si>
    <t>Para las sobretensiones de frente lento</t>
  </si>
  <si>
    <t>a)</t>
  </si>
  <si>
    <t>b)</t>
  </si>
  <si>
    <t>4.3.3</t>
  </si>
  <si>
    <t>Para las sobretensiones de frente rápido</t>
  </si>
  <si>
    <t>CONVERSIÓN HACIAS LAS TENSIONES SOPORTADAS NORMALIZADAS (Uw)</t>
  </si>
  <si>
    <t>En la gama I, el nivel de aislamiento está normalmente descrito por un conjunto de dos valores como se indica en la tabla 2 de la</t>
  </si>
  <si>
    <t>Conversión hacia la tensión soportada de corta duración a frecuencia industrial (SDW)</t>
  </si>
  <si>
    <t>5.1.1</t>
  </si>
  <si>
    <t>SDW</t>
  </si>
  <si>
    <t>5.1.2</t>
  </si>
  <si>
    <t>Para los otros equipos</t>
  </si>
  <si>
    <t>f'</t>
  </si>
  <si>
    <t>Conversión hacia la tensión soportada a impulso tipo rayo (LIW)</t>
  </si>
  <si>
    <t>5.2.1</t>
  </si>
  <si>
    <t>5.2.2</t>
  </si>
  <si>
    <t>LIW</t>
  </si>
  <si>
    <t>SELECCIÓN DE VALORES TENSIONES SOPORTADAS NORMALIZADAS</t>
  </si>
  <si>
    <t>A continuación se muestra el cuadro resumen de las tensiones calculadas:</t>
  </si>
  <si>
    <t>Cuadro Resumen</t>
  </si>
  <si>
    <t>Frecuencia
Industrial</t>
  </si>
  <si>
    <t>Impulso
Rayo</t>
  </si>
  <si>
    <t>Urw (s)</t>
  </si>
  <si>
    <t>Urw (c)</t>
  </si>
  <si>
    <t>Equipos en 
entrada
de línea</t>
  </si>
  <si>
    <t>Otros Equipos</t>
  </si>
  <si>
    <t>Aislamiento Externo</t>
  </si>
  <si>
    <t>Aislamiento
Interno</t>
  </si>
  <si>
    <t>kVp para impulsos
de maniobra y rayo</t>
  </si>
  <si>
    <t>kVrms para frecuencia
industrial</t>
  </si>
  <si>
    <t>Sobretensiones de corta duración (frecuencia industrial)</t>
  </si>
  <si>
    <t>kVrms</t>
  </si>
  <si>
    <t>Sobretensiones de frente rápido (atmosférico)</t>
  </si>
  <si>
    <t>F.I.</t>
  </si>
  <si>
    <t xml:space="preserve">corresponder a una tensión máxima Um (r.m.s) que cubra cualquier tipo de aislamiento externo e interno fase - fase y fase - tierra que </t>
  </si>
  <si>
    <t>se requiera.</t>
  </si>
  <si>
    <t>Tensión asignada al equipo</t>
  </si>
  <si>
    <t>Tensión de soportabilidad de corta duración a frecuencia industrial</t>
  </si>
  <si>
    <t>Tensión de soportabilidad de corta duración al impulso tipo rayo</t>
  </si>
  <si>
    <t>p.u.</t>
  </si>
  <si>
    <t>Para cualquier equipo salvo en la</t>
  </si>
  <si>
    <t>entrada de la línea</t>
  </si>
  <si>
    <t>Según item 4.2.2. de la norma IEC 60071-2</t>
  </si>
  <si>
    <t>Tensión nominal del pararrayos (existente en entrada de línea)</t>
  </si>
  <si>
    <t>Nivel de protección al impulso tipo maniobra (existente en entrada de línea)</t>
  </si>
  <si>
    <t>Nivel de protección al impulso tipo rayo (existente en entrada de línea)</t>
  </si>
  <si>
    <t>DETERMINACIÓN DE LAS SOBRETENSIONES ESPECIFICADAS (REQUERIDAS)</t>
  </si>
  <si>
    <t>AISLAMIENTO EXTERNO</t>
  </si>
  <si>
    <t>AISLAMIENTO INTERNO</t>
  </si>
  <si>
    <t>1/m</t>
  </si>
  <si>
    <t xml:space="preserve"> </t>
  </si>
  <si>
    <t>Deben aplicarse diferentes factores a los valores de sobretensiones representativos determinados anteriormente</t>
  </si>
  <si>
    <t>Equipos a la entrada de la línea</t>
  </si>
  <si>
    <t>Todos los equipos</t>
  </si>
  <si>
    <t xml:space="preserve">De acuerdo con la tabla 2 de la norma IEC-60071-1 se debe seleccionar unos valores normalizados de aislamiento; los cuales deben </t>
  </si>
  <si>
    <r>
      <t>U</t>
    </r>
    <r>
      <rPr>
        <vertAlign val="subscript"/>
        <sz val="10"/>
        <color theme="1"/>
        <rFont val="Arial"/>
        <family val="2"/>
      </rPr>
      <t>n</t>
    </r>
  </si>
  <si>
    <r>
      <t>U</t>
    </r>
    <r>
      <rPr>
        <vertAlign val="subscript"/>
        <sz val="10"/>
        <color theme="1"/>
        <rFont val="Arial"/>
        <family val="2"/>
      </rPr>
      <t>s</t>
    </r>
  </si>
  <si>
    <r>
      <t>U</t>
    </r>
    <r>
      <rPr>
        <vertAlign val="subscript"/>
        <sz val="10"/>
        <color theme="1"/>
        <rFont val="Arial"/>
        <family val="2"/>
      </rPr>
      <t>m</t>
    </r>
  </si>
  <si>
    <r>
      <t>kV</t>
    </r>
    <r>
      <rPr>
        <vertAlign val="subscript"/>
        <sz val="10"/>
        <color theme="1"/>
        <rFont val="Arial"/>
        <family val="2"/>
      </rPr>
      <t>rms</t>
    </r>
  </si>
  <si>
    <r>
      <t>DETERMINACIÓN DE LAS TENSIONES SOPORTADAS DE COORDINACIÓN (U</t>
    </r>
    <r>
      <rPr>
        <b/>
        <vertAlign val="subscript"/>
        <sz val="10"/>
        <color theme="1"/>
        <rFont val="Arial"/>
        <family val="2"/>
      </rPr>
      <t>cw</t>
    </r>
    <r>
      <rPr>
        <b/>
        <sz val="10"/>
        <color theme="1"/>
        <rFont val="Arial"/>
        <family val="2"/>
      </rPr>
      <t>)</t>
    </r>
  </si>
  <si>
    <r>
      <t>k</t>
    </r>
    <r>
      <rPr>
        <vertAlign val="subscript"/>
        <sz val="10"/>
        <color theme="1"/>
        <rFont val="Arial"/>
        <family val="2"/>
      </rPr>
      <t>c</t>
    </r>
  </si>
  <si>
    <r>
      <t>k</t>
    </r>
    <r>
      <rPr>
        <vertAlign val="subscript"/>
        <sz val="10"/>
        <color theme="1"/>
        <rFont val="Arial"/>
        <family val="2"/>
      </rPr>
      <t>cd</t>
    </r>
  </si>
  <si>
    <t>**</t>
  </si>
  <si>
    <t>Sección de línea aérea calculada a partir de una tasa de salida igual a una tasa de falla aceptable Ra</t>
  </si>
  <si>
    <t>Separación equivalente entre el pararrayos más cercano y el equipo en consideración obtenido de:</t>
  </si>
  <si>
    <t>Tasa de falla aceptable para el equipo</t>
  </si>
  <si>
    <t>La tensión de coordinación de soportabilidad es obtenida multiplicando el valor máximo de la sobretensión representativa por un factor de</t>
  </si>
  <si>
    <t>Tipo de Sobretensión</t>
  </si>
  <si>
    <t>Sobretensión temporal</t>
  </si>
  <si>
    <t>Sobretensión de frente rápido</t>
  </si>
  <si>
    <t>Aislamiento interno Urw (kV)</t>
  </si>
  <si>
    <t>Aislamiento externo Urw (kV)</t>
  </si>
  <si>
    <t>Fase-Tierra</t>
  </si>
  <si>
    <t>Fase-Fase</t>
  </si>
  <si>
    <t>Para equipos en la entrada de línea</t>
  </si>
  <si>
    <t>Sobretensión de frente lento</t>
  </si>
  <si>
    <t>Impulso de
Maniobra</t>
  </si>
  <si>
    <t>Notas:</t>
  </si>
  <si>
    <t>Urw(s): Tensión soportada no convertida</t>
  </si>
  <si>
    <t>Urw(c): Tensión soportada convertida</t>
  </si>
  <si>
    <t>Tensión soportada</t>
  </si>
  <si>
    <t>de corta duración a</t>
  </si>
  <si>
    <t>frecuencia industrial</t>
  </si>
  <si>
    <t>Ud</t>
  </si>
  <si>
    <t>(kVrms)</t>
  </si>
  <si>
    <t>Tensión máxima del</t>
  </si>
  <si>
    <t>equipo Um</t>
  </si>
  <si>
    <t>asignada al impulso</t>
  </si>
  <si>
    <t>(kVp)</t>
  </si>
  <si>
    <t>tipo rayo</t>
  </si>
  <si>
    <t>Up</t>
  </si>
  <si>
    <t>BIL Entrada de línea</t>
  </si>
  <si>
    <t>Dmin de seguridad</t>
  </si>
  <si>
    <t>Punta-Estructura</t>
  </si>
  <si>
    <t>Conductor-Estructura</t>
  </si>
  <si>
    <t>Tensión soportada a</t>
  </si>
  <si>
    <t>impulso tipo rayo</t>
  </si>
  <si>
    <t>normalizado</t>
  </si>
  <si>
    <t>mm</t>
  </si>
  <si>
    <t>a. Los valores entre paréntesis se consideran induficientes para probar que cumplen las tensiones soportadas fase-fase.</t>
  </si>
  <si>
    <t>b. Este es un valor no preferido por la norma IEC 60038.</t>
  </si>
  <si>
    <t>c. Este valor no se menciona en la norma IEC 60038, pero ha sido introducido en el rango I en algunas normas de equipos Tomada de la norma IEC 60071.1</t>
  </si>
  <si>
    <t>En la gama I, el nivel de aislamiento está normalmente descrito por un conjunto de dos valores como se indica en la tabla 1 de la</t>
  </si>
  <si>
    <t>norma IEC 60071-2: una tensión soportada de corta duración a frecuencia industrial y una tensión soportada a impulso tipo rayo.</t>
  </si>
  <si>
    <t>Según tabla 1 de la norma IEC 60071-2</t>
  </si>
  <si>
    <t>norma IEC 60071-2: una tensión soportada de corta duración a frecuencia industrial y una tensión soportada a impulso tipo rayo</t>
  </si>
  <si>
    <t>Según tabla 2 de la norma IEC 60071-2</t>
  </si>
  <si>
    <t>Tensión nominal del pararrayos</t>
  </si>
  <si>
    <t>Nivel de protección al impulso tipo maniobra a 0.5 kA</t>
  </si>
  <si>
    <t>Nivel de protección al impulso tipo rayo a 5 kA</t>
  </si>
  <si>
    <t>AMPLIACIÓN SUBESTACIÓN JULIACA 138/60/22.9/10 kV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</si>
</sst>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4" x14ac:knownFonts="1">
    <font>
      <sz val="11"/>
      <color theme="1"/>
      <name val="Calibri"/>
      <family val="2"/>
      <scheme val="minor"/>
    </font>
    <font>
      <sz val="10"/>
      <color theme="1"/>
      <name val="Arial"/>
      <family val="2"/>
    </font>
    <font>
      <b/>
      <sz val="10"/>
      <color theme="1"/>
      <name val="Arial"/>
      <family val="2"/>
    </font>
    <font>
      <b/>
      <sz val="10"/>
      <name val="Arial"/>
      <family val="2"/>
    </font>
    <font>
      <sz val="10"/>
      <name val="Arial"/>
      <family val="2"/>
    </font>
    <font>
      <vertAlign val="subscript"/>
      <sz val="10"/>
      <color theme="1"/>
      <name val="Arial"/>
      <family val="2"/>
    </font>
    <font>
      <b/>
      <sz val="10"/>
      <color theme="9" tint="-0.249977111117893"/>
      <name val="Arial"/>
      <family val="2"/>
    </font>
    <font>
      <b/>
      <sz val="10"/>
      <color theme="3"/>
      <name val="Arial"/>
      <family val="2"/>
    </font>
    <font>
      <b/>
      <vertAlign val="subscript"/>
      <sz val="10"/>
      <color theme="1"/>
      <name val="Arial"/>
      <family val="2"/>
    </font>
    <font>
      <b/>
      <u/>
      <sz val="10"/>
      <color theme="1"/>
      <name val="Arial"/>
      <family val="2"/>
    </font>
    <font>
      <b/>
      <sz val="10"/>
      <color rgb="FF0000CC"/>
      <name val="Arial"/>
      <family val="2"/>
    </font>
    <font>
      <b/>
      <u/>
      <sz val="10"/>
      <color rgb="FF0000CC"/>
      <name val="Arial"/>
      <family val="2"/>
    </font>
    <font>
      <b/>
      <sz val="10"/>
      <color rgb="FF0070C0"/>
      <name val="Arial"/>
      <family val="2"/>
    </font>
    <font>
      <sz val="10"/>
      <color rgb="FFFF0000"/>
      <name val="Arial"/>
      <family val="2"/>
    </font>
  </fonts>
  <fills count="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FFCC"/>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s>
  <cellStyleXfs count="1">
    <xf numFmtId="0" fontId="0" fillId="0" borderId="0"/>
  </cellStyleXfs>
  <cellXfs count="258">
    <xf numFmtId="0" fontId="0" fillId="0" borderId="0" xfId="0"/>
    <xf numFmtId="0" fontId="1" fillId="2" borderId="0" xfId="0" applyFont="1" applyFill="1" applyAlignment="1">
      <alignment vertical="center"/>
    </xf>
    <xf numFmtId="0" fontId="2" fillId="2" borderId="0" xfId="0" applyFont="1" applyFill="1" applyBorder="1" applyAlignment="1">
      <alignment vertical="center"/>
    </xf>
    <xf numFmtId="164" fontId="2" fillId="4" borderId="0" xfId="0" applyNumberFormat="1" applyFont="1" applyFill="1" applyBorder="1" applyAlignment="1">
      <alignment vertical="center"/>
    </xf>
    <xf numFmtId="0" fontId="2" fillId="4" borderId="0" xfId="0" applyFont="1" applyFill="1" applyBorder="1" applyAlignment="1">
      <alignment vertical="center"/>
    </xf>
    <xf numFmtId="0" fontId="4" fillId="2" borderId="1" xfId="0" applyFont="1" applyFill="1" applyBorder="1" applyAlignment="1">
      <alignment vertical="center"/>
    </xf>
    <xf numFmtId="0" fontId="4" fillId="2" borderId="11" xfId="0" applyFont="1" applyFill="1" applyBorder="1" applyAlignment="1">
      <alignment vertical="center"/>
    </xf>
    <xf numFmtId="0" fontId="4" fillId="2" borderId="4" xfId="0" applyFont="1" applyFill="1" applyBorder="1" applyAlignment="1">
      <alignment vertical="center"/>
    </xf>
    <xf numFmtId="0" fontId="1" fillId="2" borderId="4" xfId="0" applyFont="1" applyFill="1" applyBorder="1" applyAlignment="1">
      <alignment vertical="center"/>
    </xf>
    <xf numFmtId="0" fontId="2" fillId="2" borderId="4" xfId="0" applyFont="1" applyFill="1" applyBorder="1" applyAlignment="1">
      <alignment vertical="center"/>
    </xf>
    <xf numFmtId="0" fontId="4" fillId="0" borderId="6" xfId="0" applyFont="1" applyFill="1" applyBorder="1" applyAlignment="1">
      <alignment horizontal="center" vertical="center"/>
    </xf>
    <xf numFmtId="0" fontId="4" fillId="0" borderId="12" xfId="0" applyFont="1" applyFill="1" applyBorder="1" applyAlignment="1">
      <alignment horizontal="center" vertical="center"/>
    </xf>
    <xf numFmtId="0" fontId="1" fillId="2" borderId="7" xfId="0" applyFont="1" applyFill="1" applyBorder="1" applyAlignment="1">
      <alignment vertical="center"/>
    </xf>
    <xf numFmtId="0" fontId="4" fillId="2" borderId="10" xfId="0" applyFont="1" applyFill="1" applyBorder="1" applyAlignment="1">
      <alignment vertical="center"/>
    </xf>
    <xf numFmtId="0" fontId="4" fillId="0" borderId="11" xfId="0" applyFont="1" applyFill="1" applyBorder="1" applyAlignment="1">
      <alignment horizontal="center" vertical="center"/>
    </xf>
    <xf numFmtId="0" fontId="1" fillId="2" borderId="10" xfId="0" applyFont="1" applyFill="1" applyBorder="1" applyAlignment="1">
      <alignment vertical="center"/>
    </xf>
    <xf numFmtId="0" fontId="4" fillId="0" borderId="4" xfId="0" applyFont="1" applyFill="1" applyBorder="1" applyAlignment="1">
      <alignment horizontal="center" vertical="center"/>
    </xf>
    <xf numFmtId="0" fontId="4" fillId="0" borderId="9" xfId="0" applyFont="1" applyFill="1" applyBorder="1" applyAlignment="1">
      <alignment horizontal="center" vertical="center"/>
    </xf>
    <xf numFmtId="0" fontId="4" fillId="0" borderId="13" xfId="0" applyFont="1" applyFill="1" applyBorder="1" applyAlignment="1">
      <alignment horizontal="center" vertical="center"/>
    </xf>
    <xf numFmtId="0" fontId="1" fillId="2" borderId="3" xfId="0" applyFont="1" applyFill="1" applyBorder="1" applyAlignment="1">
      <alignment vertical="center"/>
    </xf>
    <xf numFmtId="0" fontId="4" fillId="2" borderId="2" xfId="0" applyFont="1" applyFill="1" applyBorder="1" applyAlignment="1">
      <alignment vertical="center"/>
    </xf>
    <xf numFmtId="0" fontId="4" fillId="2" borderId="9" xfId="0" applyFont="1" applyFill="1" applyBorder="1" applyAlignment="1">
      <alignment vertical="center"/>
    </xf>
    <xf numFmtId="0" fontId="4" fillId="2" borderId="3" xfId="0" applyFont="1" applyFill="1" applyBorder="1" applyAlignment="1">
      <alignment vertical="center"/>
    </xf>
    <xf numFmtId="0" fontId="1" fillId="2" borderId="13" xfId="0" applyFont="1" applyFill="1" applyBorder="1" applyAlignment="1">
      <alignment vertical="center"/>
    </xf>
    <xf numFmtId="0" fontId="2" fillId="2" borderId="13" xfId="0" applyFont="1" applyFill="1" applyBorder="1" applyAlignment="1">
      <alignment vertical="center"/>
    </xf>
    <xf numFmtId="164" fontId="2" fillId="5" borderId="0" xfId="0" applyNumberFormat="1" applyFont="1" applyFill="1" applyBorder="1" applyAlignment="1">
      <alignment vertical="center"/>
    </xf>
    <xf numFmtId="0" fontId="2" fillId="5" borderId="0" xfId="0" applyFont="1" applyFill="1" applyBorder="1" applyAlignment="1">
      <alignment vertical="center"/>
    </xf>
    <xf numFmtId="0" fontId="1" fillId="2" borderId="0" xfId="0" applyFont="1" applyFill="1" applyBorder="1" applyAlignment="1">
      <alignment vertical="center"/>
    </xf>
    <xf numFmtId="2" fontId="1" fillId="2" borderId="0" xfId="0" applyNumberFormat="1" applyFont="1" applyFill="1" applyBorder="1" applyAlignment="1">
      <alignment horizontal="center" vertical="center"/>
    </xf>
    <xf numFmtId="164" fontId="1" fillId="2" borderId="0" xfId="0" applyNumberFormat="1" applyFont="1" applyFill="1" applyBorder="1" applyAlignment="1">
      <alignment vertical="center"/>
    </xf>
    <xf numFmtId="0" fontId="2" fillId="6" borderId="0" xfId="0" applyFont="1" applyFill="1" applyBorder="1" applyAlignment="1">
      <alignment horizontal="left" vertical="center"/>
    </xf>
    <xf numFmtId="0" fontId="2" fillId="6" borderId="0" xfId="0" applyFont="1" applyFill="1" applyBorder="1" applyAlignment="1">
      <alignment vertical="center"/>
    </xf>
    <xf numFmtId="0" fontId="1" fillId="6" borderId="0" xfId="0" applyFont="1" applyFill="1" applyBorder="1" applyAlignment="1">
      <alignment vertical="center"/>
    </xf>
    <xf numFmtId="2" fontId="1" fillId="6" borderId="0" xfId="0" applyNumberFormat="1" applyFont="1" applyFill="1" applyBorder="1" applyAlignment="1">
      <alignment horizontal="center" vertical="center"/>
    </xf>
    <xf numFmtId="0" fontId="1" fillId="2" borderId="0" xfId="0" applyFont="1" applyFill="1" applyBorder="1" applyAlignment="1">
      <alignment horizontal="right" vertical="center" wrapText="1"/>
    </xf>
    <xf numFmtId="0" fontId="1" fillId="2" borderId="0" xfId="0" applyFont="1" applyFill="1" applyBorder="1" applyAlignment="1">
      <alignment horizontal="center" vertical="center" wrapText="1"/>
    </xf>
    <xf numFmtId="0" fontId="1" fillId="2" borderId="0" xfId="0" applyFont="1" applyFill="1" applyAlignment="1">
      <alignment vertical="center" wrapText="1"/>
    </xf>
    <xf numFmtId="0" fontId="1" fillId="2" borderId="0" xfId="0" applyFont="1" applyFill="1" applyBorder="1" applyAlignment="1">
      <alignment horizontal="left" vertical="center" wrapText="1"/>
    </xf>
    <xf numFmtId="2" fontId="1" fillId="2" borderId="0" xfId="0" applyNumberFormat="1" applyFont="1" applyFill="1" applyBorder="1" applyAlignment="1">
      <alignment horizontal="right" vertical="center" wrapText="1"/>
    </xf>
    <xf numFmtId="0" fontId="1" fillId="2" borderId="0" xfId="0" applyFont="1" applyFill="1" applyBorder="1" applyAlignment="1">
      <alignment vertical="center" wrapText="1"/>
    </xf>
    <xf numFmtId="0" fontId="2" fillId="2" borderId="0" xfId="0" applyFont="1" applyFill="1" applyBorder="1" applyAlignment="1">
      <alignment horizontal="left" vertical="center"/>
    </xf>
    <xf numFmtId="0" fontId="1" fillId="2" borderId="0" xfId="0" quotePrefix="1" applyFont="1" applyFill="1" applyBorder="1" applyAlignment="1">
      <alignment horizontal="left" vertical="center"/>
    </xf>
    <xf numFmtId="0" fontId="1" fillId="2" borderId="0" xfId="0" quotePrefix="1" applyFont="1" applyFill="1" applyBorder="1" applyAlignment="1">
      <alignment horizontal="center" vertical="center"/>
    </xf>
    <xf numFmtId="0" fontId="2" fillId="2" borderId="0" xfId="0" applyFont="1" applyFill="1" applyBorder="1" applyAlignment="1">
      <alignment horizontal="right" vertical="center"/>
    </xf>
    <xf numFmtId="0" fontId="7" fillId="2" borderId="0" xfId="0" applyFont="1" applyFill="1" applyBorder="1" applyAlignment="1">
      <alignment vertical="center"/>
    </xf>
    <xf numFmtId="2" fontId="1" fillId="2" borderId="0" xfId="0" applyNumberFormat="1" applyFont="1" applyFill="1" applyBorder="1" applyAlignment="1">
      <alignment horizontal="left" vertical="center"/>
    </xf>
    <xf numFmtId="0" fontId="1" fillId="0" borderId="0" xfId="0" applyFont="1" applyBorder="1" applyAlignment="1">
      <alignment vertical="center"/>
    </xf>
    <xf numFmtId="165" fontId="1" fillId="2" borderId="0" xfId="0" applyNumberFormat="1" applyFont="1" applyFill="1" applyBorder="1" applyAlignment="1">
      <alignment vertical="center"/>
    </xf>
    <xf numFmtId="0" fontId="9" fillId="0" borderId="0" xfId="0" applyFont="1" applyBorder="1" applyAlignment="1">
      <alignment vertical="center"/>
    </xf>
    <xf numFmtId="0" fontId="2" fillId="3" borderId="0" xfId="0" applyFont="1" applyFill="1" applyBorder="1" applyAlignment="1">
      <alignment horizontal="right" vertical="center"/>
    </xf>
    <xf numFmtId="0" fontId="2" fillId="3" borderId="0" xfId="0" applyFont="1" applyFill="1" applyBorder="1" applyAlignment="1">
      <alignment vertical="center"/>
    </xf>
    <xf numFmtId="0" fontId="1" fillId="3" borderId="0" xfId="0" applyFont="1" applyFill="1" applyBorder="1" applyAlignment="1">
      <alignment vertical="center"/>
    </xf>
    <xf numFmtId="0" fontId="9" fillId="2" borderId="0" xfId="0" applyFont="1" applyFill="1" applyBorder="1" applyAlignment="1">
      <alignment vertical="center"/>
    </xf>
    <xf numFmtId="0" fontId="10" fillId="2" borderId="17" xfId="0" applyFont="1" applyFill="1" applyBorder="1" applyAlignment="1">
      <alignment vertical="center"/>
    </xf>
    <xf numFmtId="0" fontId="10" fillId="2" borderId="0" xfId="0" applyFont="1" applyFill="1" applyBorder="1" applyAlignment="1">
      <alignment vertical="center"/>
    </xf>
    <xf numFmtId="0" fontId="2" fillId="6" borderId="0" xfId="0" applyFont="1" applyFill="1" applyBorder="1" applyAlignment="1">
      <alignment horizontal="right" vertical="center"/>
    </xf>
    <xf numFmtId="2" fontId="1" fillId="0" borderId="0" xfId="0" applyNumberFormat="1" applyFont="1" applyFill="1" applyBorder="1" applyAlignment="1">
      <alignment horizontal="center" vertical="center"/>
    </xf>
    <xf numFmtId="0" fontId="1" fillId="0" borderId="0" xfId="0" applyFont="1" applyFill="1" applyBorder="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horizontal="left" vertical="center"/>
    </xf>
    <xf numFmtId="0" fontId="1" fillId="0" borderId="0" xfId="0" applyFont="1" applyFill="1" applyAlignment="1">
      <alignment vertical="center"/>
    </xf>
    <xf numFmtId="0" fontId="3" fillId="4" borderId="7" xfId="0" applyFont="1" applyFill="1" applyBorder="1" applyAlignment="1">
      <alignment vertical="center"/>
    </xf>
    <xf numFmtId="0" fontId="3" fillId="4" borderId="12" xfId="0" applyFont="1" applyFill="1" applyBorder="1" applyAlignment="1">
      <alignment vertical="center"/>
    </xf>
    <xf numFmtId="0" fontId="3" fillId="4" borderId="3" xfId="0" applyFont="1" applyFill="1" applyBorder="1" applyAlignment="1">
      <alignment vertical="center"/>
    </xf>
    <xf numFmtId="0" fontId="3" fillId="4" borderId="13" xfId="0" applyFont="1" applyFill="1" applyBorder="1" applyAlignment="1">
      <alignment vertical="center"/>
    </xf>
    <xf numFmtId="0" fontId="3" fillId="4" borderId="0" xfId="0" applyFont="1" applyFill="1" applyBorder="1" applyAlignment="1">
      <alignment vertical="center"/>
    </xf>
    <xf numFmtId="0" fontId="3" fillId="4" borderId="5" xfId="0" applyFont="1" applyFill="1" applyBorder="1" applyAlignment="1">
      <alignment vertical="center"/>
    </xf>
    <xf numFmtId="0" fontId="4" fillId="2" borderId="12" xfId="0" applyFont="1" applyFill="1" applyBorder="1" applyAlignment="1">
      <alignment vertical="center"/>
    </xf>
    <xf numFmtId="0" fontId="4" fillId="2" borderId="7" xfId="0" applyFont="1" applyFill="1" applyBorder="1" applyAlignment="1">
      <alignment vertical="center"/>
    </xf>
    <xf numFmtId="0" fontId="4" fillId="2" borderId="13" xfId="0" applyFont="1" applyFill="1" applyBorder="1" applyAlignment="1">
      <alignment vertical="center"/>
    </xf>
    <xf numFmtId="0" fontId="1" fillId="2" borderId="0" xfId="0" applyFont="1" applyFill="1" applyBorder="1" applyAlignment="1">
      <alignment horizontal="center" vertical="center"/>
    </xf>
    <xf numFmtId="0" fontId="1" fillId="2" borderId="0" xfId="0" applyFont="1" applyFill="1" applyBorder="1" applyAlignment="1">
      <alignment horizontal="left" vertical="center"/>
    </xf>
    <xf numFmtId="0" fontId="2" fillId="2" borderId="0" xfId="0" applyFont="1" applyFill="1" applyBorder="1" applyAlignment="1">
      <alignment horizontal="center" vertical="center"/>
    </xf>
    <xf numFmtId="0" fontId="1" fillId="2" borderId="6" xfId="0" applyFont="1" applyFill="1" applyBorder="1" applyAlignment="1">
      <alignment vertical="center"/>
    </xf>
    <xf numFmtId="0" fontId="1" fillId="2" borderId="12" xfId="0" applyFont="1" applyFill="1" applyBorder="1" applyAlignment="1">
      <alignment vertical="center"/>
    </xf>
    <xf numFmtId="0" fontId="1" fillId="2" borderId="8" xfId="0" applyFont="1" applyFill="1" applyBorder="1" applyAlignment="1">
      <alignment vertical="center"/>
    </xf>
    <xf numFmtId="0" fontId="1" fillId="2" borderId="5" xfId="0" applyFont="1" applyFill="1" applyBorder="1" applyAlignment="1">
      <alignment vertical="center"/>
    </xf>
    <xf numFmtId="0" fontId="1" fillId="2" borderId="9" xfId="0" applyFont="1" applyFill="1" applyBorder="1" applyAlignment="1">
      <alignment vertical="center"/>
    </xf>
    <xf numFmtId="0" fontId="1" fillId="0" borderId="8" xfId="0" applyFont="1" applyFill="1" applyBorder="1" applyAlignment="1">
      <alignment vertical="center"/>
    </xf>
    <xf numFmtId="0" fontId="1" fillId="0" borderId="5" xfId="0" applyFont="1" applyFill="1" applyBorder="1" applyAlignment="1">
      <alignment vertical="center"/>
    </xf>
    <xf numFmtId="0" fontId="1" fillId="2" borderId="13" xfId="0" applyFont="1" applyFill="1" applyBorder="1" applyAlignment="1">
      <alignment horizontal="center" vertical="center"/>
    </xf>
    <xf numFmtId="0" fontId="1" fillId="2" borderId="8" xfId="0" quotePrefix="1" applyFont="1" applyFill="1" applyBorder="1" applyAlignment="1">
      <alignment horizontal="left" vertical="center"/>
    </xf>
    <xf numFmtId="0" fontId="2" fillId="2" borderId="8" xfId="0" applyFont="1" applyFill="1" applyBorder="1" applyAlignment="1">
      <alignment horizontal="left" vertical="center"/>
    </xf>
    <xf numFmtId="0" fontId="7" fillId="2" borderId="8" xfId="0" applyFont="1" applyFill="1" applyBorder="1" applyAlignment="1">
      <alignment vertical="center"/>
    </xf>
    <xf numFmtId="0" fontId="1" fillId="2" borderId="8" xfId="0" applyFont="1" applyFill="1" applyBorder="1" applyAlignment="1">
      <alignment horizontal="left" vertical="center"/>
    </xf>
    <xf numFmtId="0" fontId="1" fillId="2" borderId="8" xfId="0" applyFont="1" applyFill="1" applyBorder="1" applyAlignment="1">
      <alignment horizontal="right" vertical="center"/>
    </xf>
    <xf numFmtId="0" fontId="1" fillId="2" borderId="8" xfId="0" applyFont="1" applyFill="1" applyBorder="1" applyAlignment="1">
      <alignment horizontal="right" vertical="center" wrapText="1"/>
    </xf>
    <xf numFmtId="0" fontId="1" fillId="2" borderId="13" xfId="0" quotePrefix="1" applyFont="1" applyFill="1" applyBorder="1" applyAlignment="1">
      <alignment horizontal="center" vertical="center"/>
    </xf>
    <xf numFmtId="0" fontId="1" fillId="2" borderId="5" xfId="0" applyFont="1" applyFill="1" applyBorder="1" applyAlignment="1">
      <alignment vertical="center" wrapText="1"/>
    </xf>
    <xf numFmtId="0" fontId="2" fillId="2" borderId="9" xfId="0" applyFont="1" applyFill="1" applyBorder="1" applyAlignment="1">
      <alignment horizontal="left" vertical="center"/>
    </xf>
    <xf numFmtId="0" fontId="2" fillId="2" borderId="13" xfId="0" applyFont="1" applyFill="1" applyBorder="1" applyAlignment="1">
      <alignment horizontal="left" vertical="center"/>
    </xf>
    <xf numFmtId="0" fontId="1" fillId="0" borderId="13" xfId="0" applyFont="1" applyBorder="1" applyAlignment="1">
      <alignment vertical="center"/>
    </xf>
    <xf numFmtId="2" fontId="1" fillId="2" borderId="13" xfId="0" applyNumberFormat="1" applyFont="1" applyFill="1" applyBorder="1" applyAlignment="1">
      <alignment horizontal="center" vertical="center"/>
    </xf>
    <xf numFmtId="0" fontId="1" fillId="2" borderId="13" xfId="0" applyFont="1" applyFill="1" applyBorder="1" applyAlignment="1">
      <alignment vertical="center" wrapText="1"/>
    </xf>
    <xf numFmtId="0" fontId="2" fillId="2" borderId="8" xfId="0" applyFont="1" applyFill="1" applyBorder="1" applyAlignment="1">
      <alignment vertical="center"/>
    </xf>
    <xf numFmtId="0" fontId="2" fillId="2" borderId="5" xfId="0" applyFont="1" applyFill="1" applyBorder="1" applyAlignment="1">
      <alignment vertical="center"/>
    </xf>
    <xf numFmtId="0" fontId="2" fillId="2" borderId="8"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9" xfId="0" applyFont="1" applyFill="1" applyBorder="1" applyAlignment="1">
      <alignment horizontal="right" vertical="center" wrapText="1"/>
    </xf>
    <xf numFmtId="0" fontId="1" fillId="2" borderId="13" xfId="0" applyFont="1" applyFill="1" applyBorder="1" applyAlignment="1">
      <alignment horizontal="right" vertical="center" wrapText="1"/>
    </xf>
    <xf numFmtId="0" fontId="1" fillId="2" borderId="3" xfId="0" applyFont="1" applyFill="1" applyBorder="1" applyAlignment="1">
      <alignment vertical="center" wrapText="1"/>
    </xf>
    <xf numFmtId="0" fontId="13" fillId="2" borderId="0" xfId="0" applyFont="1" applyFill="1" applyBorder="1" applyAlignment="1">
      <alignment vertical="center"/>
    </xf>
    <xf numFmtId="0" fontId="1" fillId="2" borderId="1"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4"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0" xfId="0" applyFont="1" applyFill="1" applyBorder="1" applyAlignment="1">
      <alignment horizontal="left" vertical="center" indent="1"/>
    </xf>
    <xf numFmtId="0" fontId="1" fillId="2" borderId="0" xfId="0" applyFont="1" applyFill="1" applyBorder="1" applyAlignment="1">
      <alignment horizontal="left" vertical="center" wrapText="1"/>
    </xf>
    <xf numFmtId="0" fontId="2" fillId="2" borderId="0" xfId="0" applyFont="1" applyFill="1" applyBorder="1" applyAlignment="1">
      <alignment horizontal="center" vertical="center"/>
    </xf>
    <xf numFmtId="0" fontId="1" fillId="2" borderId="1" xfId="0" applyFont="1" applyFill="1" applyBorder="1" applyAlignment="1">
      <alignment horizontal="center" vertical="center"/>
    </xf>
    <xf numFmtId="2" fontId="1" fillId="2" borderId="13" xfId="0" applyNumberFormat="1" applyFont="1" applyFill="1" applyBorder="1" applyAlignment="1">
      <alignment horizontal="center" vertical="center"/>
    </xf>
    <xf numFmtId="0" fontId="1" fillId="2" borderId="13"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Border="1" applyAlignment="1">
      <alignment horizontal="left" vertical="center" wrapText="1"/>
    </xf>
    <xf numFmtId="0" fontId="2" fillId="2" borderId="0" xfId="0" applyFont="1" applyFill="1" applyBorder="1" applyAlignment="1">
      <alignment horizontal="center" vertical="center"/>
    </xf>
    <xf numFmtId="0" fontId="1" fillId="2" borderId="1" xfId="0" applyFont="1" applyFill="1" applyBorder="1" applyAlignment="1">
      <alignment horizontal="center" vertical="center"/>
    </xf>
    <xf numFmtId="2" fontId="1" fillId="2" borderId="13" xfId="0" applyNumberFormat="1" applyFont="1" applyFill="1" applyBorder="1" applyAlignment="1">
      <alignment horizontal="center" vertical="center"/>
    </xf>
    <xf numFmtId="0" fontId="1" fillId="2" borderId="13"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0" xfId="0" applyFont="1" applyFill="1" applyBorder="1" applyAlignment="1">
      <alignment horizontal="left" vertical="center"/>
    </xf>
    <xf numFmtId="2" fontId="1" fillId="2" borderId="13"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1" fillId="2" borderId="0" xfId="0" applyFont="1" applyFill="1" applyBorder="1" applyAlignment="1">
      <alignment horizontal="left" vertical="center" wrapText="1"/>
    </xf>
    <xf numFmtId="0" fontId="2" fillId="2" borderId="0" xfId="0" applyFont="1" applyFill="1" applyBorder="1" applyAlignment="1">
      <alignment horizontal="center" vertical="center"/>
    </xf>
    <xf numFmtId="0" fontId="1" fillId="2" borderId="0" xfId="0" applyFont="1" applyFill="1" applyAlignment="1">
      <alignment horizontal="left" vertical="center" wrapText="1"/>
    </xf>
    <xf numFmtId="0" fontId="1" fillId="2" borderId="0" xfId="0" applyFont="1" applyFill="1" applyBorder="1" applyAlignment="1">
      <alignment horizontal="left" vertical="center" wrapText="1"/>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0" xfId="0" applyFont="1" applyFill="1" applyAlignment="1">
      <alignment horizontal="center" vertical="center"/>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0" xfId="0" applyFont="1" applyFill="1" applyBorder="1" applyAlignment="1">
      <alignment horizontal="center" vertical="center"/>
    </xf>
    <xf numFmtId="0" fontId="10" fillId="2" borderId="14" xfId="0" applyFont="1" applyFill="1" applyBorder="1" applyAlignment="1">
      <alignment horizontal="center" vertical="center"/>
    </xf>
    <xf numFmtId="0" fontId="10" fillId="2" borderId="15" xfId="0" applyFont="1" applyFill="1" applyBorder="1" applyAlignment="1">
      <alignment horizontal="center" vertical="center"/>
    </xf>
    <xf numFmtId="0" fontId="10" fillId="2" borderId="16" xfId="0" applyFont="1" applyFill="1" applyBorder="1" applyAlignment="1">
      <alignment horizontal="center" vertical="center"/>
    </xf>
    <xf numFmtId="0" fontId="10" fillId="2" borderId="17" xfId="0" applyFont="1" applyFill="1" applyBorder="1" applyAlignment="1">
      <alignment horizontal="center" vertical="center"/>
    </xf>
    <xf numFmtId="0" fontId="10" fillId="2" borderId="0" xfId="0" applyFont="1" applyFill="1" applyBorder="1" applyAlignment="1">
      <alignment horizontal="center" vertical="center"/>
    </xf>
    <xf numFmtId="0" fontId="10" fillId="2" borderId="18" xfId="0" applyFont="1" applyFill="1" applyBorder="1" applyAlignment="1">
      <alignment horizontal="center" vertical="center"/>
    </xf>
    <xf numFmtId="0" fontId="10" fillId="2" borderId="19" xfId="0" applyFont="1" applyFill="1" applyBorder="1" applyAlignment="1">
      <alignment horizontal="center" vertical="center"/>
    </xf>
    <xf numFmtId="0" fontId="10" fillId="2" borderId="20" xfId="0" applyFont="1" applyFill="1" applyBorder="1" applyAlignment="1">
      <alignment horizontal="center" vertical="center"/>
    </xf>
    <xf numFmtId="0" fontId="10" fillId="2" borderId="21" xfId="0" applyFont="1" applyFill="1" applyBorder="1" applyAlignment="1">
      <alignment horizontal="center" vertical="center"/>
    </xf>
    <xf numFmtId="165" fontId="1" fillId="2" borderId="11" xfId="0" applyNumberFormat="1" applyFont="1" applyFill="1" applyBorder="1" applyAlignment="1">
      <alignment horizontal="center" vertical="center"/>
    </xf>
    <xf numFmtId="165" fontId="1" fillId="2" borderId="4" xfId="0" applyNumberFormat="1" applyFont="1" applyFill="1" applyBorder="1" applyAlignment="1">
      <alignment horizontal="center" vertical="center"/>
    </xf>
    <xf numFmtId="165" fontId="1" fillId="2" borderId="10" xfId="0" applyNumberFormat="1" applyFont="1" applyFill="1" applyBorder="1" applyAlignment="1">
      <alignment horizontal="center" vertical="center"/>
    </xf>
    <xf numFmtId="2" fontId="1" fillId="3" borderId="11" xfId="0" applyNumberFormat="1" applyFont="1" applyFill="1" applyBorder="1" applyAlignment="1">
      <alignment horizontal="center" vertical="center"/>
    </xf>
    <xf numFmtId="2" fontId="1" fillId="3" borderId="4" xfId="0" applyNumberFormat="1" applyFont="1" applyFill="1" applyBorder="1" applyAlignment="1">
      <alignment horizontal="center" vertical="center"/>
    </xf>
    <xf numFmtId="2" fontId="1" fillId="3" borderId="10" xfId="0" applyNumberFormat="1" applyFont="1" applyFill="1" applyBorder="1" applyAlignment="1">
      <alignment horizontal="center" vertical="center"/>
    </xf>
    <xf numFmtId="0" fontId="1" fillId="2" borderId="4" xfId="0" applyFont="1" applyFill="1" applyBorder="1" applyAlignment="1">
      <alignment horizontal="center" vertical="center"/>
    </xf>
    <xf numFmtId="2" fontId="1" fillId="2" borderId="11" xfId="0" applyNumberFormat="1" applyFont="1" applyFill="1" applyBorder="1" applyAlignment="1">
      <alignment horizontal="center" vertical="center"/>
    </xf>
    <xf numFmtId="0" fontId="1" fillId="2" borderId="10" xfId="0" applyFont="1" applyFill="1" applyBorder="1" applyAlignment="1">
      <alignment horizontal="center" vertical="center"/>
    </xf>
    <xf numFmtId="2" fontId="12" fillId="7" borderId="11" xfId="0" applyNumberFormat="1" applyFont="1" applyFill="1" applyBorder="1" applyAlignment="1">
      <alignment horizontal="center" vertical="center"/>
    </xf>
    <xf numFmtId="2" fontId="12" fillId="7" borderId="4" xfId="0" applyNumberFormat="1" applyFont="1" applyFill="1" applyBorder="1" applyAlignment="1">
      <alignment horizontal="center" vertical="center"/>
    </xf>
    <xf numFmtId="2" fontId="12" fillId="7" borderId="10" xfId="0" applyNumberFormat="1" applyFont="1" applyFill="1" applyBorder="1" applyAlignment="1">
      <alignment horizontal="center" vertical="center"/>
    </xf>
    <xf numFmtId="165" fontId="1" fillId="2" borderId="9" xfId="0" applyNumberFormat="1" applyFont="1" applyFill="1" applyBorder="1" applyAlignment="1">
      <alignment horizontal="center" vertical="center"/>
    </xf>
    <xf numFmtId="165" fontId="1" fillId="2" borderId="13" xfId="0" applyNumberFormat="1" applyFont="1" applyFill="1" applyBorder="1" applyAlignment="1">
      <alignment horizontal="center" vertical="center"/>
    </xf>
    <xf numFmtId="165" fontId="1" fillId="2" borderId="3" xfId="0" applyNumberFormat="1" applyFont="1" applyFill="1" applyBorder="1" applyAlignment="1">
      <alignment horizontal="center" vertical="center"/>
    </xf>
    <xf numFmtId="1" fontId="12" fillId="7" borderId="11" xfId="0" applyNumberFormat="1" applyFont="1" applyFill="1" applyBorder="1" applyAlignment="1">
      <alignment horizontal="center" vertical="center"/>
    </xf>
    <xf numFmtId="1" fontId="12" fillId="7" borderId="4" xfId="0" applyNumberFormat="1" applyFont="1" applyFill="1" applyBorder="1" applyAlignment="1">
      <alignment horizontal="center" vertical="center"/>
    </xf>
    <xf numFmtId="1" fontId="12" fillId="7" borderId="10" xfId="0" applyNumberFormat="1" applyFont="1" applyFill="1" applyBorder="1" applyAlignment="1">
      <alignment horizontal="center" vertical="center"/>
    </xf>
    <xf numFmtId="2"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1" fillId="2" borderId="11" xfId="0" applyFont="1" applyFill="1" applyBorder="1" applyAlignment="1">
      <alignment horizontal="center" vertical="center"/>
    </xf>
    <xf numFmtId="2" fontId="1" fillId="2" borderId="4" xfId="0" applyNumberFormat="1" applyFont="1" applyFill="1" applyBorder="1" applyAlignment="1">
      <alignment horizontal="center" vertical="center"/>
    </xf>
    <xf numFmtId="2" fontId="1" fillId="2" borderId="10" xfId="0" applyNumberFormat="1" applyFont="1" applyFill="1" applyBorder="1" applyAlignment="1">
      <alignment horizontal="center" vertical="center"/>
    </xf>
    <xf numFmtId="2" fontId="11" fillId="2" borderId="11" xfId="0" applyNumberFormat="1" applyFont="1" applyFill="1" applyBorder="1" applyAlignment="1">
      <alignment horizontal="center" vertical="center"/>
    </xf>
    <xf numFmtId="0" fontId="11" fillId="2" borderId="10"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3" xfId="0" applyFont="1" applyFill="1" applyBorder="1" applyAlignment="1">
      <alignment horizontal="center" vertical="center" wrapText="1"/>
    </xf>
    <xf numFmtId="2" fontId="11" fillId="0" borderId="11" xfId="0" applyNumberFormat="1" applyFont="1" applyFill="1" applyBorder="1" applyAlignment="1">
      <alignment horizontal="center" vertical="center"/>
    </xf>
    <xf numFmtId="0" fontId="11" fillId="0" borderId="10"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10" xfId="0" applyFont="1" applyFill="1" applyBorder="1" applyAlignment="1">
      <alignment horizontal="center" vertical="center"/>
    </xf>
    <xf numFmtId="2" fontId="6" fillId="2" borderId="0" xfId="0" applyNumberFormat="1" applyFont="1" applyFill="1" applyBorder="1" applyAlignment="1">
      <alignment horizontal="center" vertical="center"/>
    </xf>
    <xf numFmtId="2" fontId="11" fillId="2" borderId="10" xfId="0" applyNumberFormat="1" applyFont="1" applyFill="1" applyBorder="1" applyAlignment="1">
      <alignment horizontal="center" vertical="center"/>
    </xf>
    <xf numFmtId="0" fontId="2" fillId="4" borderId="6"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0" xfId="0" applyFont="1" applyFill="1" applyBorder="1" applyAlignment="1">
      <alignment horizontal="center" vertical="center"/>
    </xf>
    <xf numFmtId="0" fontId="2" fillId="4" borderId="5" xfId="0" applyFont="1" applyFill="1" applyBorder="1" applyAlignment="1">
      <alignment horizontal="center" vertical="center"/>
    </xf>
    <xf numFmtId="2" fontId="1" fillId="2" borderId="9" xfId="0" applyNumberFormat="1" applyFont="1" applyFill="1" applyBorder="1" applyAlignment="1">
      <alignment horizontal="center" vertical="center"/>
    </xf>
    <xf numFmtId="2" fontId="1" fillId="2" borderId="13" xfId="0" applyNumberFormat="1" applyFont="1" applyFill="1" applyBorder="1" applyAlignment="1">
      <alignment horizontal="center" vertical="center"/>
    </xf>
    <xf numFmtId="2" fontId="1" fillId="2" borderId="3" xfId="0" applyNumberFormat="1" applyFont="1" applyFill="1" applyBorder="1" applyAlignment="1">
      <alignment horizontal="center" vertical="center"/>
    </xf>
    <xf numFmtId="0" fontId="1" fillId="2" borderId="12" xfId="0" applyFont="1" applyFill="1" applyBorder="1" applyAlignment="1">
      <alignment horizontal="center" vertical="center"/>
    </xf>
    <xf numFmtId="2" fontId="4" fillId="0" borderId="11" xfId="0" applyNumberFormat="1" applyFont="1" applyFill="1" applyBorder="1" applyAlignment="1">
      <alignment horizontal="center" vertical="center"/>
    </xf>
    <xf numFmtId="2" fontId="4" fillId="0" borderId="4" xfId="0" applyNumberFormat="1" applyFont="1" applyFill="1" applyBorder="1" applyAlignment="1">
      <alignment horizontal="center" vertical="center"/>
    </xf>
    <xf numFmtId="2" fontId="4" fillId="0" borderId="10" xfId="0" applyNumberFormat="1" applyFont="1" applyFill="1" applyBorder="1" applyAlignment="1">
      <alignment horizontal="center" vertical="center"/>
    </xf>
    <xf numFmtId="0" fontId="1" fillId="2" borderId="13" xfId="0" applyFont="1" applyFill="1" applyBorder="1" applyAlignment="1">
      <alignment horizontal="center" vertical="center"/>
    </xf>
    <xf numFmtId="0" fontId="1" fillId="2" borderId="3" xfId="0" applyFont="1" applyFill="1" applyBorder="1" applyAlignment="1">
      <alignment horizontal="center" vertical="center"/>
    </xf>
    <xf numFmtId="0" fontId="12" fillId="7" borderId="11" xfId="0" applyFont="1" applyFill="1" applyBorder="1" applyAlignment="1">
      <alignment horizontal="center" vertical="center"/>
    </xf>
    <xf numFmtId="0" fontId="12" fillId="7" borderId="4" xfId="0" applyFont="1" applyFill="1" applyBorder="1" applyAlignment="1">
      <alignment horizontal="center" vertical="center"/>
    </xf>
    <xf numFmtId="0" fontId="12" fillId="7" borderId="10" xfId="0" applyFont="1" applyFill="1" applyBorder="1" applyAlignment="1">
      <alignment horizontal="center" vertical="center"/>
    </xf>
    <xf numFmtId="165" fontId="12" fillId="7" borderId="11" xfId="0" applyNumberFormat="1" applyFont="1" applyFill="1" applyBorder="1" applyAlignment="1">
      <alignment horizontal="center" vertical="center"/>
    </xf>
    <xf numFmtId="165" fontId="12" fillId="7" borderId="4" xfId="0" applyNumberFormat="1" applyFont="1" applyFill="1" applyBorder="1" applyAlignment="1">
      <alignment horizontal="center" vertical="center"/>
    </xf>
    <xf numFmtId="165" fontId="12" fillId="7" borderId="10" xfId="0" applyNumberFormat="1" applyFont="1" applyFill="1" applyBorder="1" applyAlignment="1">
      <alignment horizontal="center" vertical="center"/>
    </xf>
    <xf numFmtId="0" fontId="12" fillId="7" borderId="9" xfId="0" applyFont="1" applyFill="1" applyBorder="1" applyAlignment="1">
      <alignment horizontal="center" vertical="center"/>
    </xf>
    <xf numFmtId="0" fontId="12" fillId="7" borderId="13" xfId="0" applyFont="1" applyFill="1" applyBorder="1" applyAlignment="1">
      <alignment horizontal="center" vertical="center"/>
    </xf>
    <xf numFmtId="0" fontId="12" fillId="7" borderId="3"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0" xfId="0" applyFont="1" applyFill="1" applyBorder="1" applyAlignment="1">
      <alignment horizontal="left" vertical="center"/>
    </xf>
    <xf numFmtId="0" fontId="3" fillId="4" borderId="6"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11" xfId="0" applyFont="1" applyFill="1" applyBorder="1" applyAlignment="1">
      <alignment horizontal="center" vertical="center"/>
    </xf>
    <xf numFmtId="2" fontId="12" fillId="7" borderId="1" xfId="0" applyNumberFormat="1" applyFont="1" applyFill="1" applyBorder="1" applyAlignment="1">
      <alignment horizontal="center" vertical="center"/>
    </xf>
    <xf numFmtId="1" fontId="10" fillId="2" borderId="11" xfId="0" applyNumberFormat="1" applyFont="1" applyFill="1" applyBorder="1" applyAlignment="1">
      <alignment horizontal="center" vertical="center"/>
    </xf>
    <xf numFmtId="1" fontId="10" fillId="2" borderId="4" xfId="0" applyNumberFormat="1" applyFont="1" applyFill="1" applyBorder="1" applyAlignment="1">
      <alignment horizontal="center" vertical="center"/>
    </xf>
    <xf numFmtId="1" fontId="10" fillId="2" borderId="10" xfId="0" applyNumberFormat="1" applyFont="1" applyFill="1" applyBorder="1" applyAlignment="1">
      <alignment horizontal="center" vertical="center"/>
    </xf>
    <xf numFmtId="2" fontId="11" fillId="2" borderId="1" xfId="0" applyNumberFormat="1" applyFont="1" applyFill="1" applyBorder="1" applyAlignment="1">
      <alignment horizontal="center" vertical="center"/>
    </xf>
    <xf numFmtId="0" fontId="11" fillId="2" borderId="1" xfId="0" applyFont="1" applyFill="1" applyBorder="1" applyAlignment="1">
      <alignment horizontal="center" vertical="center"/>
    </xf>
    <xf numFmtId="2" fontId="1" fillId="0" borderId="11" xfId="0" applyNumberFormat="1" applyFont="1" applyFill="1" applyBorder="1" applyAlignment="1">
      <alignment horizontal="center" vertical="center"/>
    </xf>
    <xf numFmtId="2" fontId="1" fillId="0" borderId="4" xfId="0" applyNumberFormat="1" applyFont="1" applyFill="1" applyBorder="1" applyAlignment="1">
      <alignment horizontal="center" vertical="center"/>
    </xf>
    <xf numFmtId="2" fontId="1" fillId="0" borderId="10" xfId="0" applyNumberFormat="1" applyFont="1" applyFill="1" applyBorder="1" applyAlignment="1">
      <alignment horizontal="center" vertical="center"/>
    </xf>
    <xf numFmtId="0" fontId="3" fillId="4" borderId="6"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4"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1" fontId="12" fillId="7" borderId="11" xfId="0" applyNumberFormat="1" applyFont="1" applyFill="1" applyBorder="1" applyAlignment="1">
      <alignment horizontal="center" vertical="center" wrapText="1"/>
    </xf>
    <xf numFmtId="1" fontId="12" fillId="7" borderId="4" xfId="0" applyNumberFormat="1" applyFont="1" applyFill="1" applyBorder="1" applyAlignment="1">
      <alignment horizontal="center" vertical="center" wrapText="1"/>
    </xf>
    <xf numFmtId="1" fontId="12" fillId="7" borderId="10" xfId="0" applyNumberFormat="1" applyFont="1" applyFill="1" applyBorder="1" applyAlignment="1">
      <alignment horizontal="center" vertical="center" wrapText="1"/>
    </xf>
    <xf numFmtId="164" fontId="10" fillId="2" borderId="11" xfId="0" applyNumberFormat="1" applyFont="1" applyFill="1" applyBorder="1" applyAlignment="1">
      <alignment horizontal="center" vertical="center"/>
    </xf>
    <xf numFmtId="164" fontId="10" fillId="2" borderId="4" xfId="0" applyNumberFormat="1" applyFont="1" applyFill="1" applyBorder="1" applyAlignment="1">
      <alignment horizontal="center" vertical="center"/>
    </xf>
    <xf numFmtId="164" fontId="10" fillId="2" borderId="10" xfId="0" applyNumberFormat="1" applyFont="1" applyFill="1" applyBorder="1" applyAlignment="1">
      <alignment horizontal="center" vertical="center"/>
    </xf>
    <xf numFmtId="164" fontId="12" fillId="7" borderId="11" xfId="0" applyNumberFormat="1" applyFont="1" applyFill="1" applyBorder="1" applyAlignment="1">
      <alignment horizontal="center" vertical="center"/>
    </xf>
    <xf numFmtId="164" fontId="12" fillId="7" borderId="4" xfId="0" applyNumberFormat="1" applyFont="1" applyFill="1" applyBorder="1" applyAlignment="1">
      <alignment horizontal="center" vertical="center"/>
    </xf>
    <xf numFmtId="164" fontId="12" fillId="7" borderId="10" xfId="0" applyNumberFormat="1" applyFont="1" applyFill="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FFFFCC"/>
      <color rgb="FF0000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8.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8.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8.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3</xdr:col>
      <xdr:colOff>141516</xdr:colOff>
      <xdr:row>24</xdr:row>
      <xdr:rowOff>153418</xdr:rowOff>
    </xdr:from>
    <xdr:ext cx="1251240" cy="319639"/>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000-000004000000}"/>
                </a:ext>
              </a:extLst>
            </xdr:cNvPr>
            <xdr:cNvSpPr txBox="1"/>
          </xdr:nvSpPr>
          <xdr:spPr>
            <a:xfrm>
              <a:off x="1080409" y="4507704"/>
              <a:ext cx="1251240" cy="3196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𝑏𝑎𝑠𝑒</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f>
                      <m:fPr>
                        <m:type m:val="skw"/>
                        <m:ctrlPr>
                          <a:rPr lang="es-PE" sz="1100" b="0" i="1">
                            <a:latin typeface="Cambria Math" panose="02040503050406030204" pitchFamily="18" charset="0"/>
                          </a:rPr>
                        </m:ctrlPr>
                      </m:fPr>
                      <m:num>
                        <m:rad>
                          <m:radPr>
                            <m:degHide m:val="on"/>
                            <m:ctrlPr>
                              <a:rPr lang="es-PE" sz="1100" b="0" i="1">
                                <a:latin typeface="Cambria Math" panose="02040503050406030204" pitchFamily="18" charset="0"/>
                              </a:rPr>
                            </m:ctrlPr>
                          </m:radPr>
                          <m:deg/>
                          <m:e>
                            <m:r>
                              <a:rPr lang="es-PE" sz="1100" b="0" i="1">
                                <a:latin typeface="Cambria Math" panose="02040503050406030204" pitchFamily="18" charset="0"/>
                              </a:rPr>
                              <m:t>2</m:t>
                            </m:r>
                          </m:e>
                        </m:rad>
                      </m:num>
                      <m:den>
                        <m:rad>
                          <m:radPr>
                            <m:degHide m:val="on"/>
                            <m:ctrlPr>
                              <a:rPr lang="es-PE" sz="1100" b="0" i="1">
                                <a:latin typeface="Cambria Math" panose="02040503050406030204" pitchFamily="18" charset="0"/>
                              </a:rPr>
                            </m:ctrlPr>
                          </m:radPr>
                          <m:deg/>
                          <m:e>
                            <m:r>
                              <a:rPr lang="es-PE" sz="1100" b="0" i="1">
                                <a:latin typeface="Cambria Math" panose="02040503050406030204" pitchFamily="18" charset="0"/>
                              </a:rPr>
                              <m:t>3</m:t>
                            </m:r>
                          </m:e>
                        </m:rad>
                      </m:den>
                    </m:f>
                  </m:oMath>
                </m:oMathPara>
              </a14:m>
              <a:endParaRPr lang="es-PE" sz="1100"/>
            </a:p>
          </xdr:txBody>
        </xdr:sp>
      </mc:Choice>
      <mc:Fallback xmlns="">
        <xdr:sp macro="" textlink="">
          <xdr:nvSpPr>
            <xdr:cNvPr id="4" name="CuadroTexto 3"/>
            <xdr:cNvSpPr txBox="1"/>
          </xdr:nvSpPr>
          <xdr:spPr>
            <a:xfrm>
              <a:off x="1080409" y="4507704"/>
              <a:ext cx="1251240" cy="3196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𝑈_𝑏𝑎𝑠𝑒=𝑈_𝑠</a:t>
              </a:r>
              <a:r>
                <a:rPr lang="es-PE" sz="1100" b="0" i="0">
                  <a:latin typeface="Cambria Math" panose="02040503050406030204" pitchFamily="18" charset="0"/>
                  <a:ea typeface="Cambria Math" panose="02040503050406030204" pitchFamily="18" charset="0"/>
                </a:rPr>
                <a:t>×</a:t>
              </a:r>
              <a:r>
                <a:rPr lang="es-PE" sz="1100" b="0" i="0">
                  <a:latin typeface="Cambria Math" panose="02040503050406030204" pitchFamily="18" charset="0"/>
                </a:rPr>
                <a:t>√2⁄√3</a:t>
              </a:r>
              <a:endParaRPr lang="es-PE" sz="1100"/>
            </a:p>
          </xdr:txBody>
        </xdr:sp>
      </mc:Fallback>
    </mc:AlternateContent>
    <xdr:clientData/>
  </xdr:oneCellAnchor>
  <xdr:oneCellAnchor>
    <xdr:from>
      <xdr:col>3</xdr:col>
      <xdr:colOff>231319</xdr:colOff>
      <xdr:row>37</xdr:row>
      <xdr:rowOff>163291</xdr:rowOff>
    </xdr:from>
    <xdr:ext cx="1048364" cy="298415"/>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000-00000D000000}"/>
                </a:ext>
              </a:extLst>
            </xdr:cNvPr>
            <xdr:cNvSpPr txBox="1"/>
          </xdr:nvSpPr>
          <xdr:spPr>
            <a:xfrm>
              <a:off x="1170212" y="6803577"/>
              <a:ext cx="1048364"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𝑟𝑝</m:t>
                        </m:r>
                      </m:sub>
                    </m:sSub>
                    <m:r>
                      <a:rPr lang="es-PE" sz="1100" b="0" i="1">
                        <a:latin typeface="Cambria Math" panose="02040503050406030204" pitchFamily="18" charset="0"/>
                      </a:rPr>
                      <m:t>=</m:t>
                    </m:r>
                    <m:r>
                      <a:rPr lang="es-PE" sz="1100" b="0" i="1">
                        <a:latin typeface="Cambria Math" panose="02040503050406030204" pitchFamily="18" charset="0"/>
                      </a:rPr>
                      <m:t>𝑘</m:t>
                    </m:r>
                    <m:r>
                      <a:rPr lang="es-PE" sz="1100" b="0" i="1">
                        <a:latin typeface="Cambria Math" panose="02040503050406030204" pitchFamily="18" charset="0"/>
                        <a:ea typeface="Cambria Math" panose="02040503050406030204" pitchFamily="18" charset="0"/>
                      </a:rPr>
                      <m:t>×</m:t>
                    </m:r>
                    <m:f>
                      <m:fPr>
                        <m:type m:val="skw"/>
                        <m:ctrlPr>
                          <a:rPr lang="es-PE" sz="1100" b="0" i="1">
                            <a:solidFill>
                              <a:schemeClr val="tx1"/>
                            </a:solidFill>
                            <a:effectLst/>
                            <a:latin typeface="Cambria Math" panose="02040503050406030204" pitchFamily="18" charset="0"/>
                            <a:ea typeface="+mn-ea"/>
                            <a:cs typeface="+mn-cs"/>
                          </a:rPr>
                        </m:ctrlPr>
                      </m:fPr>
                      <m:num>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𝑠</m:t>
                            </m:r>
                          </m:sub>
                        </m:sSub>
                      </m:num>
                      <m:den>
                        <m:rad>
                          <m:radPr>
                            <m:degHide m:val="on"/>
                            <m:ctrlPr>
                              <a:rPr lang="es-PE" sz="1100" b="0" i="1">
                                <a:solidFill>
                                  <a:schemeClr val="tx1"/>
                                </a:solidFill>
                                <a:effectLst/>
                                <a:latin typeface="Cambria Math" panose="02040503050406030204" pitchFamily="18" charset="0"/>
                                <a:ea typeface="+mn-ea"/>
                                <a:cs typeface="+mn-cs"/>
                              </a:rPr>
                            </m:ctrlPr>
                          </m:radPr>
                          <m:deg/>
                          <m:e>
                            <m:r>
                              <a:rPr lang="es-PE" sz="1100" b="0" i="1">
                                <a:solidFill>
                                  <a:schemeClr val="tx1"/>
                                </a:solidFill>
                                <a:effectLst/>
                                <a:latin typeface="Cambria Math" panose="02040503050406030204" pitchFamily="18" charset="0"/>
                                <a:ea typeface="+mn-ea"/>
                                <a:cs typeface="+mn-cs"/>
                              </a:rPr>
                              <m:t>3</m:t>
                            </m:r>
                          </m:e>
                        </m:rad>
                      </m:den>
                    </m:f>
                  </m:oMath>
                </m:oMathPara>
              </a14:m>
              <a:endParaRPr lang="es-PE">
                <a:effectLst/>
              </a:endParaRPr>
            </a:p>
          </xdr:txBody>
        </xdr:sp>
      </mc:Choice>
      <mc:Fallback xmlns="">
        <xdr:sp macro="" textlink="">
          <xdr:nvSpPr>
            <xdr:cNvPr id="13" name="CuadroTexto 12"/>
            <xdr:cNvSpPr txBox="1"/>
          </xdr:nvSpPr>
          <xdr:spPr>
            <a:xfrm>
              <a:off x="1170212" y="6803577"/>
              <a:ext cx="1048364"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latin typeface="Cambria Math" panose="02040503050406030204" pitchFamily="18" charset="0"/>
                </a:rPr>
                <a:t>𝑈_𝑟𝑝=𝑘</a:t>
              </a:r>
              <a:r>
                <a:rPr lang="es-PE" sz="1100" b="0" i="0">
                  <a:latin typeface="Cambria Math" panose="02040503050406030204" pitchFamily="18" charset="0"/>
                  <a:ea typeface="Cambria Math" panose="02040503050406030204" pitchFamily="18" charset="0"/>
                </a:rPr>
                <a:t>×</a:t>
              </a:r>
              <a:r>
                <a:rPr lang="es-PE" sz="1100" b="0" i="0">
                  <a:solidFill>
                    <a:schemeClr val="tx1"/>
                  </a:solidFill>
                  <a:effectLst/>
                  <a:latin typeface="Cambria Math" panose="02040503050406030204" pitchFamily="18" charset="0"/>
                  <a:ea typeface="+mn-ea"/>
                  <a:cs typeface="+mn-cs"/>
                </a:rPr>
                <a:t>𝑈_𝑠</a:t>
              </a:r>
              <a:r>
                <a:rPr lang="es-PE" sz="1100" b="0" i="0">
                  <a:solidFill>
                    <a:schemeClr val="tx1"/>
                  </a:solidFill>
                  <a:effectLst/>
                  <a:latin typeface="+mn-lt"/>
                  <a:ea typeface="+mn-ea"/>
                  <a:cs typeface="+mn-cs"/>
                </a:rPr>
                <a:t>⁄√3</a:t>
              </a:r>
              <a:endParaRPr lang="es-PE">
                <a:effectLst/>
              </a:endParaRPr>
            </a:p>
          </xdr:txBody>
        </xdr:sp>
      </mc:Fallback>
    </mc:AlternateContent>
    <xdr:clientData/>
  </xdr:oneCellAnchor>
  <xdr:oneCellAnchor>
    <xdr:from>
      <xdr:col>3</xdr:col>
      <xdr:colOff>231322</xdr:colOff>
      <xdr:row>48</xdr:row>
      <xdr:rowOff>0</xdr:rowOff>
    </xdr:from>
    <xdr:ext cx="1048364" cy="298415"/>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00000000-0008-0000-0000-000020000000}"/>
                </a:ext>
              </a:extLst>
            </xdr:cNvPr>
            <xdr:cNvSpPr txBox="1"/>
          </xdr:nvSpPr>
          <xdr:spPr>
            <a:xfrm>
              <a:off x="1170215" y="9116786"/>
              <a:ext cx="1048364"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𝑟𝑝</m:t>
                        </m:r>
                      </m:sub>
                    </m:sSub>
                    <m:r>
                      <a:rPr lang="es-PE" sz="1100" b="0" i="1">
                        <a:latin typeface="Cambria Math" panose="02040503050406030204" pitchFamily="18" charset="0"/>
                      </a:rPr>
                      <m:t>=</m:t>
                    </m:r>
                    <m:r>
                      <a:rPr lang="es-PE" sz="1100" b="0" i="1">
                        <a:latin typeface="Cambria Math" panose="02040503050406030204" pitchFamily="18" charset="0"/>
                      </a:rPr>
                      <m:t>𝑘</m:t>
                    </m:r>
                    <m:r>
                      <a:rPr lang="es-PE" sz="1100" b="0" i="1">
                        <a:latin typeface="Cambria Math" panose="02040503050406030204" pitchFamily="18" charset="0"/>
                        <a:ea typeface="Cambria Math" panose="02040503050406030204" pitchFamily="18" charset="0"/>
                      </a:rPr>
                      <m:t>×</m:t>
                    </m:r>
                    <m:f>
                      <m:fPr>
                        <m:type m:val="skw"/>
                        <m:ctrlPr>
                          <a:rPr lang="es-PE" sz="1100" b="0" i="1">
                            <a:solidFill>
                              <a:schemeClr val="tx1"/>
                            </a:solidFill>
                            <a:effectLst/>
                            <a:latin typeface="Cambria Math" panose="02040503050406030204" pitchFamily="18" charset="0"/>
                            <a:ea typeface="+mn-ea"/>
                            <a:cs typeface="+mn-cs"/>
                          </a:rPr>
                        </m:ctrlPr>
                      </m:fPr>
                      <m:num>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𝑠</m:t>
                            </m:r>
                          </m:sub>
                        </m:sSub>
                      </m:num>
                      <m:den>
                        <m:rad>
                          <m:radPr>
                            <m:degHide m:val="on"/>
                            <m:ctrlPr>
                              <a:rPr lang="es-PE" sz="1100" b="0" i="1">
                                <a:solidFill>
                                  <a:schemeClr val="tx1"/>
                                </a:solidFill>
                                <a:effectLst/>
                                <a:latin typeface="Cambria Math" panose="02040503050406030204" pitchFamily="18" charset="0"/>
                                <a:ea typeface="+mn-ea"/>
                                <a:cs typeface="+mn-cs"/>
                              </a:rPr>
                            </m:ctrlPr>
                          </m:radPr>
                          <m:deg/>
                          <m:e>
                            <m:r>
                              <a:rPr lang="es-PE" sz="1100" b="0" i="1">
                                <a:solidFill>
                                  <a:schemeClr val="tx1"/>
                                </a:solidFill>
                                <a:effectLst/>
                                <a:latin typeface="Cambria Math" panose="02040503050406030204" pitchFamily="18" charset="0"/>
                                <a:ea typeface="+mn-ea"/>
                                <a:cs typeface="+mn-cs"/>
                              </a:rPr>
                              <m:t>3</m:t>
                            </m:r>
                          </m:e>
                        </m:rad>
                      </m:den>
                    </m:f>
                  </m:oMath>
                </m:oMathPara>
              </a14:m>
              <a:endParaRPr lang="es-PE">
                <a:effectLst/>
              </a:endParaRPr>
            </a:p>
          </xdr:txBody>
        </xdr:sp>
      </mc:Choice>
      <mc:Fallback xmlns="">
        <xdr:sp macro="" textlink="">
          <xdr:nvSpPr>
            <xdr:cNvPr id="32" name="CuadroTexto 31"/>
            <xdr:cNvSpPr txBox="1"/>
          </xdr:nvSpPr>
          <xdr:spPr>
            <a:xfrm>
              <a:off x="1170215" y="9116786"/>
              <a:ext cx="1048364"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latin typeface="Cambria Math" panose="02040503050406030204" pitchFamily="18" charset="0"/>
                </a:rPr>
                <a:t>𝑈_𝑟𝑝=𝑘</a:t>
              </a:r>
              <a:r>
                <a:rPr lang="es-PE" sz="1100" b="0" i="0">
                  <a:latin typeface="Cambria Math" panose="02040503050406030204" pitchFamily="18" charset="0"/>
                  <a:ea typeface="Cambria Math" panose="02040503050406030204" pitchFamily="18" charset="0"/>
                </a:rPr>
                <a:t>×</a:t>
              </a:r>
              <a:r>
                <a:rPr lang="es-PE" sz="1100" b="0" i="0">
                  <a:solidFill>
                    <a:schemeClr val="tx1"/>
                  </a:solidFill>
                  <a:effectLst/>
                  <a:latin typeface="Cambria Math" panose="02040503050406030204" pitchFamily="18" charset="0"/>
                  <a:ea typeface="+mn-ea"/>
                  <a:cs typeface="+mn-cs"/>
                </a:rPr>
                <a:t>𝑈_𝑠</a:t>
              </a:r>
              <a:r>
                <a:rPr lang="es-PE" sz="1100" b="0" i="0">
                  <a:solidFill>
                    <a:schemeClr val="tx1"/>
                  </a:solidFill>
                  <a:effectLst/>
                  <a:latin typeface="+mn-lt"/>
                  <a:ea typeface="+mn-ea"/>
                  <a:cs typeface="+mn-cs"/>
                </a:rPr>
                <a:t>⁄√3</a:t>
              </a:r>
              <a:endParaRPr lang="es-PE">
                <a:effectLst/>
              </a:endParaRPr>
            </a:p>
          </xdr:txBody>
        </xdr:sp>
      </mc:Fallback>
    </mc:AlternateContent>
    <xdr:clientData/>
  </xdr:oneCellAnchor>
  <xdr:oneCellAnchor>
    <xdr:from>
      <xdr:col>3</xdr:col>
      <xdr:colOff>231322</xdr:colOff>
      <xdr:row>50</xdr:row>
      <xdr:rowOff>0</xdr:rowOff>
    </xdr:from>
    <xdr:ext cx="822533" cy="182614"/>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00000000-0008-0000-0000-000021000000}"/>
                </a:ext>
              </a:extLst>
            </xdr:cNvPr>
            <xdr:cNvSpPr txBox="1"/>
          </xdr:nvSpPr>
          <xdr:spPr>
            <a:xfrm>
              <a:off x="1170215" y="9497786"/>
              <a:ext cx="82253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𝑟𝑝</m:t>
                        </m:r>
                      </m:sub>
                    </m:sSub>
                    <m:r>
                      <a:rPr lang="es-PE" sz="1100" b="0" i="1">
                        <a:latin typeface="Cambria Math" panose="02040503050406030204" pitchFamily="18" charset="0"/>
                      </a:rPr>
                      <m:t>=</m:t>
                    </m:r>
                    <m:r>
                      <a:rPr lang="es-PE" sz="1100" b="0" i="1">
                        <a:latin typeface="Cambria Math" panose="02040503050406030204" pitchFamily="18" charset="0"/>
                      </a:rPr>
                      <m:t>𝑘</m:t>
                    </m:r>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𝑈</m:t>
                        </m:r>
                      </m:e>
                      <m:sub>
                        <m:r>
                          <a:rPr lang="es-PE" sz="1100" b="0" i="1">
                            <a:latin typeface="Cambria Math" panose="02040503050406030204" pitchFamily="18" charset="0"/>
                            <a:ea typeface="Cambria Math" panose="02040503050406030204" pitchFamily="18" charset="0"/>
                          </a:rPr>
                          <m:t>𝑠</m:t>
                        </m:r>
                      </m:sub>
                    </m:sSub>
                  </m:oMath>
                </m:oMathPara>
              </a14:m>
              <a:endParaRPr lang="es-PE">
                <a:effectLst/>
              </a:endParaRPr>
            </a:p>
          </xdr:txBody>
        </xdr:sp>
      </mc:Choice>
      <mc:Fallback xmlns="">
        <xdr:sp macro="" textlink="">
          <xdr:nvSpPr>
            <xdr:cNvPr id="33" name="CuadroTexto 32"/>
            <xdr:cNvSpPr txBox="1"/>
          </xdr:nvSpPr>
          <xdr:spPr>
            <a:xfrm>
              <a:off x="1170215" y="9497786"/>
              <a:ext cx="82253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latin typeface="Cambria Math" panose="02040503050406030204" pitchFamily="18" charset="0"/>
                </a:rPr>
                <a:t>𝑈_𝑟𝑝=𝑘</a:t>
              </a:r>
              <a:r>
                <a:rPr lang="es-PE" sz="1100" b="0" i="0">
                  <a:latin typeface="Cambria Math" panose="02040503050406030204" pitchFamily="18" charset="0"/>
                  <a:ea typeface="Cambria Math" panose="02040503050406030204" pitchFamily="18" charset="0"/>
                </a:rPr>
                <a:t>×𝑈_𝑠</a:t>
              </a:r>
              <a:endParaRPr lang="es-PE">
                <a:effectLst/>
              </a:endParaRPr>
            </a:p>
          </xdr:txBody>
        </xdr:sp>
      </mc:Fallback>
    </mc:AlternateContent>
    <xdr:clientData/>
  </xdr:oneCellAnchor>
  <xdr:oneCellAnchor>
    <xdr:from>
      <xdr:col>3</xdr:col>
      <xdr:colOff>272144</xdr:colOff>
      <xdr:row>109</xdr:row>
      <xdr:rowOff>27216</xdr:rowOff>
    </xdr:from>
    <xdr:ext cx="2084481"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00000000-0008-0000-0000-000026000000}"/>
                </a:ext>
              </a:extLst>
            </xdr:cNvPr>
            <xdr:cNvSpPr txBox="1"/>
          </xdr:nvSpPr>
          <xdr:spPr>
            <a:xfrm>
              <a:off x="1211037" y="18669002"/>
              <a:ext cx="20844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𝑢</m:t>
                        </m:r>
                      </m:e>
                      <m:sub>
                        <m:r>
                          <a:rPr lang="es-PE" sz="1100" b="0" i="1">
                            <a:latin typeface="Cambria Math" panose="02040503050406030204" pitchFamily="18" charset="0"/>
                          </a:rPr>
                          <m:t>𝑒𝑡</m:t>
                        </m:r>
                      </m:sub>
                    </m:sSub>
                    <m:r>
                      <a:rPr lang="es-PE" sz="1100" b="0" i="1">
                        <a:solidFill>
                          <a:schemeClr val="tx1"/>
                        </a:solidFill>
                        <a:effectLst/>
                        <a:latin typeface="Cambria Math" panose="02040503050406030204" pitchFamily="18" charset="0"/>
                        <a:ea typeface="+mn-ea"/>
                        <a:cs typeface="+mn-cs"/>
                      </a:rPr>
                      <m:t>=(1.25×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𝑢</m:t>
                        </m:r>
                      </m:e>
                      <m:sub>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2</m:t>
                        </m:r>
                      </m:sub>
                    </m:sSub>
                    <m:r>
                      <a:rPr lang="es-PE" sz="1100" b="0" i="1">
                        <a:solidFill>
                          <a:schemeClr val="tx1"/>
                        </a:solidFill>
                        <a:effectLst/>
                        <a:latin typeface="Cambria Math" panose="02040503050406030204" pitchFamily="18" charset="0"/>
                        <a:ea typeface="+mn-ea"/>
                        <a:cs typeface="+mn-cs"/>
                      </a:rPr>
                      <m:t>−0.25)×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𝐵𝑎𝑠𝑒</m:t>
                        </m:r>
                      </m:sub>
                    </m:sSub>
                  </m:oMath>
                </m:oMathPara>
              </a14:m>
              <a:endParaRPr lang="es-PE">
                <a:effectLst/>
              </a:endParaRPr>
            </a:p>
          </xdr:txBody>
        </xdr:sp>
      </mc:Choice>
      <mc:Fallback xmlns="">
        <xdr:sp macro="" textlink="">
          <xdr:nvSpPr>
            <xdr:cNvPr id="38" name="CuadroTexto 37"/>
            <xdr:cNvSpPr txBox="1"/>
          </xdr:nvSpPr>
          <xdr:spPr>
            <a:xfrm>
              <a:off x="1211037" y="18669002"/>
              <a:ext cx="20844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latin typeface="Cambria Math" panose="02040503050406030204" pitchFamily="18" charset="0"/>
                </a:rPr>
                <a:t>𝑢_𝑒𝑡</a:t>
              </a:r>
              <a:r>
                <a:rPr lang="es-PE" sz="1100" b="0" i="0">
                  <a:solidFill>
                    <a:schemeClr val="tx1"/>
                  </a:solidFill>
                  <a:effectLst/>
                  <a:latin typeface="+mn-lt"/>
                  <a:ea typeface="+mn-ea"/>
                  <a:cs typeface="+mn-cs"/>
                </a:rPr>
                <a:t>=(1.25×𝑢_𝑒2−0.25)×𝑈_𝐵𝑎𝑠𝑒</a:t>
              </a:r>
              <a:endParaRPr lang="es-PE">
                <a:effectLst/>
              </a:endParaRPr>
            </a:p>
          </xdr:txBody>
        </xdr:sp>
      </mc:Fallback>
    </mc:AlternateContent>
    <xdr:clientData/>
  </xdr:oneCellAnchor>
  <xdr:oneCellAnchor>
    <xdr:from>
      <xdr:col>3</xdr:col>
      <xdr:colOff>272143</xdr:colOff>
      <xdr:row>111</xdr:row>
      <xdr:rowOff>0</xdr:rowOff>
    </xdr:from>
    <xdr:ext cx="2102435" cy="182614"/>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00000000-0008-0000-0000-000027000000}"/>
                </a:ext>
              </a:extLst>
            </xdr:cNvPr>
            <xdr:cNvSpPr txBox="1"/>
          </xdr:nvSpPr>
          <xdr:spPr>
            <a:xfrm>
              <a:off x="1213437" y="20742088"/>
              <a:ext cx="21024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𝑢</m:t>
                        </m:r>
                      </m:e>
                      <m:sub>
                        <m:r>
                          <a:rPr lang="es-PE" sz="1100" b="0" i="1">
                            <a:latin typeface="Cambria Math" panose="02040503050406030204" pitchFamily="18" charset="0"/>
                          </a:rPr>
                          <m:t>𝑝𝑡</m:t>
                        </m:r>
                      </m:sub>
                    </m:sSub>
                    <m:r>
                      <a:rPr lang="es-PE" sz="1100" b="0" i="1">
                        <a:solidFill>
                          <a:schemeClr val="tx1"/>
                        </a:solidFill>
                        <a:effectLst/>
                        <a:latin typeface="Cambria Math" panose="02040503050406030204" pitchFamily="18" charset="0"/>
                        <a:ea typeface="+mn-ea"/>
                        <a:cs typeface="+mn-cs"/>
                      </a:rPr>
                      <m:t>=(1.25×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𝑢</m:t>
                        </m:r>
                      </m:e>
                      <m:sub>
                        <m:r>
                          <a:rPr lang="es-ES" sz="1100" b="0" i="1">
                            <a:solidFill>
                              <a:schemeClr val="tx1"/>
                            </a:solidFill>
                            <a:effectLst/>
                            <a:latin typeface="Cambria Math"/>
                            <a:ea typeface="+mn-ea"/>
                            <a:cs typeface="+mn-cs"/>
                          </a:rPr>
                          <m:t>𝑝</m:t>
                        </m:r>
                        <m:r>
                          <a:rPr lang="es-PE" sz="1100" b="0" i="1">
                            <a:solidFill>
                              <a:schemeClr val="tx1"/>
                            </a:solidFill>
                            <a:effectLst/>
                            <a:latin typeface="Cambria Math" panose="02040503050406030204" pitchFamily="18" charset="0"/>
                            <a:ea typeface="+mn-ea"/>
                            <a:cs typeface="+mn-cs"/>
                          </a:rPr>
                          <m:t>2</m:t>
                        </m:r>
                      </m:sub>
                    </m:sSub>
                    <m:r>
                      <a:rPr lang="es-PE" sz="1100" b="0" i="1">
                        <a:solidFill>
                          <a:schemeClr val="tx1"/>
                        </a:solidFill>
                        <a:effectLst/>
                        <a:latin typeface="Cambria Math" panose="02040503050406030204" pitchFamily="18" charset="0"/>
                        <a:ea typeface="+mn-ea"/>
                        <a:cs typeface="+mn-cs"/>
                      </a:rPr>
                      <m:t>−0.43)×</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𝐵𝑎𝑠𝑒</m:t>
                        </m:r>
                      </m:sub>
                    </m:sSub>
                  </m:oMath>
                </m:oMathPara>
              </a14:m>
              <a:endParaRPr lang="es-PE">
                <a:effectLst/>
              </a:endParaRPr>
            </a:p>
          </xdr:txBody>
        </xdr:sp>
      </mc:Choice>
      <mc:Fallback xmlns="">
        <xdr:sp macro="" textlink="">
          <xdr:nvSpPr>
            <xdr:cNvPr id="39" name="CuadroTexto 38">
              <a:extLst>
                <a:ext uri="{FF2B5EF4-FFF2-40B4-BE49-F238E27FC236}">
                  <a16:creationId xmlns:a16="http://schemas.microsoft.com/office/drawing/2014/main" xmlns="" xmlns:a14="http://schemas.microsoft.com/office/drawing/2010/main" id="{00000000-0008-0000-0000-000027000000}"/>
                </a:ext>
              </a:extLst>
            </xdr:cNvPr>
            <xdr:cNvSpPr txBox="1"/>
          </xdr:nvSpPr>
          <xdr:spPr>
            <a:xfrm>
              <a:off x="1213437" y="20742088"/>
              <a:ext cx="21024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𝑢</a:t>
              </a:r>
              <a:r>
                <a:rPr lang="es-PE" sz="1100" b="0" i="0">
                  <a:latin typeface="Cambria Math"/>
                </a:rPr>
                <a:t>_</a:t>
              </a:r>
              <a:r>
                <a:rPr lang="es-PE" sz="1100" b="0" i="0">
                  <a:latin typeface="Cambria Math" panose="02040503050406030204" pitchFamily="18" charset="0"/>
                </a:rPr>
                <a:t>𝑝𝑡</a:t>
              </a:r>
              <a:r>
                <a:rPr lang="es-PE" sz="1100" b="0" i="0">
                  <a:solidFill>
                    <a:schemeClr val="tx1"/>
                  </a:solidFill>
                  <a:effectLst/>
                  <a:latin typeface="Cambria Math" panose="02040503050406030204" pitchFamily="18" charset="0"/>
                  <a:ea typeface="+mn-ea"/>
                  <a:cs typeface="+mn-cs"/>
                </a:rPr>
                <a:t>=(1.25×𝑢</a:t>
              </a:r>
              <a:r>
                <a:rPr lang="es-PE" sz="1100" b="0" i="0">
                  <a:solidFill>
                    <a:schemeClr val="tx1"/>
                  </a:solidFill>
                  <a:effectLst/>
                  <a:latin typeface="Cambria Math"/>
                  <a:ea typeface="+mn-ea"/>
                  <a:cs typeface="+mn-cs"/>
                </a:rPr>
                <a:t>_</a:t>
              </a:r>
              <a:r>
                <a:rPr lang="es-ES" sz="1100" b="0" i="0">
                  <a:solidFill>
                    <a:schemeClr val="tx1"/>
                  </a:solidFill>
                  <a:effectLst/>
                  <a:latin typeface="Cambria Math"/>
                  <a:ea typeface="+mn-ea"/>
                  <a:cs typeface="+mn-cs"/>
                </a:rPr>
                <a:t>𝑝</a:t>
              </a:r>
              <a:r>
                <a:rPr lang="es-PE" sz="1100" b="0" i="0">
                  <a:solidFill>
                    <a:schemeClr val="tx1"/>
                  </a:solidFill>
                  <a:effectLst/>
                  <a:latin typeface="Cambria Math" panose="02040503050406030204" pitchFamily="18" charset="0"/>
                  <a:ea typeface="+mn-ea"/>
                  <a:cs typeface="+mn-cs"/>
                </a:rPr>
                <a:t>2−0.43)×𝑈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𝐵𝑎𝑠𝑒</a:t>
              </a:r>
              <a:endParaRPr lang="es-PE">
                <a:effectLst/>
              </a:endParaRPr>
            </a:p>
          </xdr:txBody>
        </xdr:sp>
      </mc:Fallback>
    </mc:AlternateContent>
    <xdr:clientData/>
  </xdr:oneCellAnchor>
  <xdr:oneCellAnchor>
    <xdr:from>
      <xdr:col>3</xdr:col>
      <xdr:colOff>272144</xdr:colOff>
      <xdr:row>125</xdr:row>
      <xdr:rowOff>27216</xdr:rowOff>
    </xdr:from>
    <xdr:ext cx="2084481"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00000000-0008-0000-0000-000028000000}"/>
                </a:ext>
              </a:extLst>
            </xdr:cNvPr>
            <xdr:cNvSpPr txBox="1"/>
          </xdr:nvSpPr>
          <xdr:spPr>
            <a:xfrm>
              <a:off x="1211037" y="18669002"/>
              <a:ext cx="20844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𝑢</m:t>
                        </m:r>
                      </m:e>
                      <m:sub>
                        <m:r>
                          <a:rPr lang="es-PE" sz="1100" b="0" i="1">
                            <a:latin typeface="Cambria Math" panose="02040503050406030204" pitchFamily="18" charset="0"/>
                          </a:rPr>
                          <m:t>𝑒𝑡</m:t>
                        </m:r>
                      </m:sub>
                    </m:sSub>
                    <m:r>
                      <a:rPr lang="es-PE" sz="1100" b="0" i="1">
                        <a:solidFill>
                          <a:schemeClr val="tx1"/>
                        </a:solidFill>
                        <a:effectLst/>
                        <a:latin typeface="Cambria Math" panose="02040503050406030204" pitchFamily="18" charset="0"/>
                        <a:ea typeface="+mn-ea"/>
                        <a:cs typeface="+mn-cs"/>
                      </a:rPr>
                      <m:t>=(1.25×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𝑢</m:t>
                        </m:r>
                      </m:e>
                      <m:sub>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2</m:t>
                        </m:r>
                      </m:sub>
                    </m:sSub>
                    <m:r>
                      <a:rPr lang="es-PE" sz="1100" b="0" i="1">
                        <a:solidFill>
                          <a:schemeClr val="tx1"/>
                        </a:solidFill>
                        <a:effectLst/>
                        <a:latin typeface="Cambria Math" panose="02040503050406030204" pitchFamily="18" charset="0"/>
                        <a:ea typeface="+mn-ea"/>
                        <a:cs typeface="+mn-cs"/>
                      </a:rPr>
                      <m:t>−0.25)×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𝐵𝑎𝑠𝑒</m:t>
                        </m:r>
                      </m:sub>
                    </m:sSub>
                  </m:oMath>
                </m:oMathPara>
              </a14:m>
              <a:endParaRPr lang="es-PE">
                <a:effectLst/>
              </a:endParaRPr>
            </a:p>
          </xdr:txBody>
        </xdr:sp>
      </mc:Choice>
      <mc:Fallback xmlns="">
        <xdr:sp macro="" textlink="">
          <xdr:nvSpPr>
            <xdr:cNvPr id="40" name="CuadroTexto 39"/>
            <xdr:cNvSpPr txBox="1"/>
          </xdr:nvSpPr>
          <xdr:spPr>
            <a:xfrm>
              <a:off x="1211037" y="18669002"/>
              <a:ext cx="20844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latin typeface="Cambria Math" panose="02040503050406030204" pitchFamily="18" charset="0"/>
                </a:rPr>
                <a:t>𝑢_𝑒𝑡</a:t>
              </a:r>
              <a:r>
                <a:rPr lang="es-PE" sz="1100" b="0" i="0">
                  <a:solidFill>
                    <a:schemeClr val="tx1"/>
                  </a:solidFill>
                  <a:effectLst/>
                  <a:latin typeface="+mn-lt"/>
                  <a:ea typeface="+mn-ea"/>
                  <a:cs typeface="+mn-cs"/>
                </a:rPr>
                <a:t>=(1.25×𝑢_𝑒2−0.25)×𝑈_𝐵𝑎𝑠𝑒</a:t>
              </a:r>
              <a:endParaRPr lang="es-PE">
                <a:effectLst/>
              </a:endParaRPr>
            </a:p>
          </xdr:txBody>
        </xdr:sp>
      </mc:Fallback>
    </mc:AlternateContent>
    <xdr:clientData/>
  </xdr:oneCellAnchor>
  <xdr:oneCellAnchor>
    <xdr:from>
      <xdr:col>3</xdr:col>
      <xdr:colOff>272143</xdr:colOff>
      <xdr:row>127</xdr:row>
      <xdr:rowOff>0</xdr:rowOff>
    </xdr:from>
    <xdr:ext cx="2075505" cy="182614"/>
    <mc:AlternateContent xmlns:mc="http://schemas.openxmlformats.org/markup-compatibility/2006" xmlns:a14="http://schemas.microsoft.com/office/drawing/2010/main">
      <mc:Choice Requires="a14">
        <xdr:sp macro="" textlink="">
          <xdr:nvSpPr>
            <xdr:cNvPr id="41" name="CuadroTexto 40">
              <a:extLst>
                <a:ext uri="{FF2B5EF4-FFF2-40B4-BE49-F238E27FC236}">
                  <a16:creationId xmlns:a16="http://schemas.microsoft.com/office/drawing/2014/main" id="{00000000-0008-0000-0000-000029000000}"/>
                </a:ext>
              </a:extLst>
            </xdr:cNvPr>
            <xdr:cNvSpPr txBox="1"/>
          </xdr:nvSpPr>
          <xdr:spPr>
            <a:xfrm>
              <a:off x="1211036" y="19022786"/>
              <a:ext cx="207550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𝑢</m:t>
                        </m:r>
                      </m:e>
                      <m:sub>
                        <m:r>
                          <a:rPr lang="es-PE" sz="1100" b="0" i="1">
                            <a:latin typeface="Cambria Math" panose="02040503050406030204" pitchFamily="18" charset="0"/>
                          </a:rPr>
                          <m:t>𝑝𝑡</m:t>
                        </m:r>
                      </m:sub>
                    </m:sSub>
                    <m:r>
                      <a:rPr lang="es-PE" sz="1100" b="0" i="1">
                        <a:solidFill>
                          <a:schemeClr val="tx1"/>
                        </a:solidFill>
                        <a:effectLst/>
                        <a:latin typeface="Cambria Math" panose="02040503050406030204" pitchFamily="18" charset="0"/>
                        <a:ea typeface="+mn-ea"/>
                        <a:cs typeface="+mn-cs"/>
                      </a:rPr>
                      <m:t>=(1.25×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𝑢</m:t>
                        </m:r>
                      </m:e>
                      <m:sub>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2</m:t>
                        </m:r>
                      </m:sub>
                    </m:sSub>
                    <m:r>
                      <a:rPr lang="es-PE" sz="1100" b="0" i="1">
                        <a:solidFill>
                          <a:schemeClr val="tx1"/>
                        </a:solidFill>
                        <a:effectLst/>
                        <a:latin typeface="Cambria Math" panose="02040503050406030204" pitchFamily="18" charset="0"/>
                        <a:ea typeface="+mn-ea"/>
                        <a:cs typeface="+mn-cs"/>
                      </a:rPr>
                      <m:t>−0.43)×</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𝐵𝑎𝑠𝑒</m:t>
                        </m:r>
                      </m:sub>
                    </m:sSub>
                  </m:oMath>
                </m:oMathPara>
              </a14:m>
              <a:endParaRPr lang="es-PE">
                <a:effectLst/>
              </a:endParaRPr>
            </a:p>
          </xdr:txBody>
        </xdr:sp>
      </mc:Choice>
      <mc:Fallback xmlns="">
        <xdr:sp macro="" textlink="">
          <xdr:nvSpPr>
            <xdr:cNvPr id="41" name="CuadroTexto 40"/>
            <xdr:cNvSpPr txBox="1"/>
          </xdr:nvSpPr>
          <xdr:spPr>
            <a:xfrm>
              <a:off x="1211036" y="19022786"/>
              <a:ext cx="207550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latin typeface="Cambria Math" panose="02040503050406030204" pitchFamily="18" charset="0"/>
                </a:rPr>
                <a:t>𝑢_𝑝𝑡</a:t>
              </a:r>
              <a:r>
                <a:rPr lang="es-PE" sz="1100" b="0" i="0">
                  <a:solidFill>
                    <a:schemeClr val="tx1"/>
                  </a:solidFill>
                  <a:effectLst/>
                  <a:latin typeface="+mn-lt"/>
                  <a:ea typeface="+mn-ea"/>
                  <a:cs typeface="+mn-cs"/>
                </a:rPr>
                <a:t>=(1.25×𝑢_𝑒2−0.</a:t>
              </a:r>
              <a:r>
                <a:rPr lang="es-PE" sz="1100" b="0" i="0">
                  <a:solidFill>
                    <a:schemeClr val="tx1"/>
                  </a:solidFill>
                  <a:effectLst/>
                  <a:latin typeface="Cambria Math" panose="02040503050406030204" pitchFamily="18" charset="0"/>
                  <a:ea typeface="+mn-ea"/>
                  <a:cs typeface="+mn-cs"/>
                </a:rPr>
                <a:t>43</a:t>
              </a:r>
              <a:r>
                <a:rPr lang="es-PE" sz="1100" b="0" i="0">
                  <a:solidFill>
                    <a:schemeClr val="tx1"/>
                  </a:solidFill>
                  <a:effectLst/>
                  <a:latin typeface="+mn-lt"/>
                  <a:ea typeface="+mn-ea"/>
                  <a:cs typeface="+mn-cs"/>
                </a:rPr>
                <a:t>)×𝑈_𝐵𝑎𝑠𝑒</a:t>
              </a:r>
              <a:endParaRPr lang="es-PE">
                <a:effectLst/>
              </a:endParaRPr>
            </a:p>
          </xdr:txBody>
        </xdr:sp>
      </mc:Fallback>
    </mc:AlternateContent>
    <xdr:clientData/>
  </xdr:oneCellAnchor>
  <xdr:twoCellAnchor>
    <xdr:from>
      <xdr:col>14</xdr:col>
      <xdr:colOff>105831</xdr:colOff>
      <xdr:row>200</xdr:row>
      <xdr:rowOff>0</xdr:rowOff>
    </xdr:from>
    <xdr:to>
      <xdr:col>15</xdr:col>
      <xdr:colOff>276487</xdr:colOff>
      <xdr:row>200</xdr:row>
      <xdr:rowOff>166687</xdr:rowOff>
    </xdr:to>
    <xdr:sp macro="" textlink="">
      <xdr:nvSpPr>
        <xdr:cNvPr id="35" name="Flecha derecha 34">
          <a:extLst>
            <a:ext uri="{FF2B5EF4-FFF2-40B4-BE49-F238E27FC236}">
              <a16:creationId xmlns:a16="http://schemas.microsoft.com/office/drawing/2014/main" id="{00000000-0008-0000-0000-000023000000}"/>
            </a:ext>
          </a:extLst>
        </xdr:cNvPr>
        <xdr:cNvSpPr/>
      </xdr:nvSpPr>
      <xdr:spPr>
        <a:xfrm>
          <a:off x="4540248" y="365442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202</xdr:row>
      <xdr:rowOff>0</xdr:rowOff>
    </xdr:from>
    <xdr:to>
      <xdr:col>15</xdr:col>
      <xdr:colOff>276487</xdr:colOff>
      <xdr:row>202</xdr:row>
      <xdr:rowOff>166687</xdr:rowOff>
    </xdr:to>
    <xdr:sp macro="" textlink="">
      <xdr:nvSpPr>
        <xdr:cNvPr id="42" name="Flecha derecha 41">
          <a:extLst>
            <a:ext uri="{FF2B5EF4-FFF2-40B4-BE49-F238E27FC236}">
              <a16:creationId xmlns:a16="http://schemas.microsoft.com/office/drawing/2014/main" id="{00000000-0008-0000-0000-00002A000000}"/>
            </a:ext>
          </a:extLst>
        </xdr:cNvPr>
        <xdr:cNvSpPr/>
      </xdr:nvSpPr>
      <xdr:spPr>
        <a:xfrm>
          <a:off x="4540248" y="369252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6</xdr:col>
      <xdr:colOff>74082</xdr:colOff>
      <xdr:row>200</xdr:row>
      <xdr:rowOff>0</xdr:rowOff>
    </xdr:from>
    <xdr:ext cx="529183" cy="184731"/>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00000000-0008-0000-0000-00002B000000}"/>
                </a:ext>
              </a:extLst>
            </xdr:cNvPr>
            <xdr:cNvSpPr txBox="1"/>
          </xdr:nvSpPr>
          <xdr:spPr>
            <a:xfrm>
              <a:off x="1968499" y="35782250"/>
              <a:ext cx="529183"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es-PE" sz="1100" i="1">
                            <a:solidFill>
                              <a:schemeClr val="tx1"/>
                            </a:solidFill>
                            <a:effectLst/>
                            <a:latin typeface="Cambria Math" panose="02040503050406030204" pitchFamily="18" charset="0"/>
                            <a:ea typeface="+mn-ea"/>
                            <a:cs typeface="+mn-cs"/>
                          </a:rPr>
                        </m:ctrlPr>
                      </m:fPr>
                      <m:num>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𝑝𝑠</m:t>
                            </m:r>
                          </m:sub>
                        </m:sSub>
                      </m:num>
                      <m:den>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2</m:t>
                            </m:r>
                          </m:sub>
                        </m:sSub>
                      </m:den>
                    </m:f>
                  </m:oMath>
                </m:oMathPara>
              </a14:m>
              <a:endParaRPr lang="es-PE">
                <a:effectLst/>
              </a:endParaRPr>
            </a:p>
          </xdr:txBody>
        </xdr:sp>
      </mc:Choice>
      <mc:Fallback xmlns="">
        <xdr:sp macro="" textlink="">
          <xdr:nvSpPr>
            <xdr:cNvPr id="43" name="CuadroTexto 42"/>
            <xdr:cNvSpPr txBox="1"/>
          </xdr:nvSpPr>
          <xdr:spPr>
            <a:xfrm>
              <a:off x="1968499" y="35782250"/>
              <a:ext cx="529183"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solidFill>
                    <a:schemeClr val="tx1"/>
                  </a:solidFill>
                  <a:effectLst/>
                  <a:latin typeface="+mn-lt"/>
                  <a:ea typeface="+mn-ea"/>
                  <a:cs typeface="+mn-cs"/>
                </a:rPr>
                <a:t>𝑈_𝑝𝑠∕𝑈_𝑒2 </a:t>
              </a:r>
              <a:endParaRPr lang="es-PE">
                <a:effectLst/>
              </a:endParaRPr>
            </a:p>
          </xdr:txBody>
        </xdr:sp>
      </mc:Fallback>
    </mc:AlternateContent>
    <xdr:clientData/>
  </xdr:oneCellAnchor>
  <xdr:oneCellAnchor>
    <xdr:from>
      <xdr:col>6</xdr:col>
      <xdr:colOff>74082</xdr:colOff>
      <xdr:row>202</xdr:row>
      <xdr:rowOff>0</xdr:rowOff>
    </xdr:from>
    <xdr:ext cx="623569" cy="184731"/>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00000000-0008-0000-0000-00002C000000}"/>
                </a:ext>
              </a:extLst>
            </xdr:cNvPr>
            <xdr:cNvSpPr txBox="1"/>
          </xdr:nvSpPr>
          <xdr:spPr>
            <a:xfrm>
              <a:off x="1968499" y="36163250"/>
              <a:ext cx="623569"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es-PE" sz="1100" i="1">
                            <a:solidFill>
                              <a:schemeClr val="tx1"/>
                            </a:solidFill>
                            <a:effectLst/>
                            <a:latin typeface="Cambria Math" panose="02040503050406030204" pitchFamily="18" charset="0"/>
                            <a:ea typeface="+mn-ea"/>
                            <a:cs typeface="+mn-cs"/>
                          </a:rPr>
                        </m:ctrlPr>
                      </m:fPr>
                      <m:num>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2</m:t>
                            </m:r>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𝑝𝑠</m:t>
                            </m:r>
                          </m:sub>
                        </m:sSub>
                      </m:num>
                      <m:den>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2</m:t>
                            </m:r>
                          </m:sub>
                        </m:sSub>
                      </m:den>
                    </m:f>
                  </m:oMath>
                </m:oMathPara>
              </a14:m>
              <a:endParaRPr lang="es-PE">
                <a:effectLst/>
              </a:endParaRPr>
            </a:p>
          </xdr:txBody>
        </xdr:sp>
      </mc:Choice>
      <mc:Fallback xmlns="">
        <xdr:sp macro="" textlink="">
          <xdr:nvSpPr>
            <xdr:cNvPr id="44" name="CuadroTexto 43"/>
            <xdr:cNvSpPr txBox="1"/>
          </xdr:nvSpPr>
          <xdr:spPr>
            <a:xfrm>
              <a:off x="1968499" y="36163250"/>
              <a:ext cx="623569"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i="0">
                  <a:solidFill>
                    <a:schemeClr val="tx1"/>
                  </a:solidFill>
                  <a:effectLst/>
                  <a:latin typeface="+mn-lt"/>
                  <a:ea typeface="+mn-ea"/>
                  <a:cs typeface="+mn-cs"/>
                </a:rPr>
                <a:t>〖</a:t>
              </a:r>
              <a:r>
                <a:rPr lang="es-PE" sz="1100" b="0" i="0">
                  <a:solidFill>
                    <a:schemeClr val="tx1"/>
                  </a:solidFill>
                  <a:effectLst/>
                  <a:latin typeface="Cambria Math" panose="02040503050406030204" pitchFamily="18" charset="0"/>
                  <a:ea typeface="+mn-ea"/>
                  <a:cs typeface="+mn-cs"/>
                </a:rPr>
                <a:t>2</a:t>
              </a:r>
              <a:r>
                <a:rPr lang="es-PE" sz="1100" b="0" i="0">
                  <a:solidFill>
                    <a:schemeClr val="tx1"/>
                  </a:solidFill>
                  <a:effectLst/>
                  <a:latin typeface="+mn-lt"/>
                  <a:ea typeface="+mn-ea"/>
                  <a:cs typeface="+mn-cs"/>
                </a:rPr>
                <a:t>𝑈〗_𝑝𝑠∕𝑈_</a:t>
              </a:r>
              <a:r>
                <a:rPr lang="es-PE" sz="1100" b="0" i="0">
                  <a:solidFill>
                    <a:schemeClr val="tx1"/>
                  </a:solidFill>
                  <a:effectLst/>
                  <a:latin typeface="Cambria Math" panose="02040503050406030204" pitchFamily="18" charset="0"/>
                  <a:ea typeface="+mn-ea"/>
                  <a:cs typeface="+mn-cs"/>
                </a:rPr>
                <a:t>𝑝</a:t>
              </a:r>
              <a:r>
                <a:rPr lang="es-PE" sz="1100" b="0" i="0">
                  <a:solidFill>
                    <a:schemeClr val="tx1"/>
                  </a:solidFill>
                  <a:effectLst/>
                  <a:latin typeface="+mn-lt"/>
                  <a:ea typeface="+mn-ea"/>
                  <a:cs typeface="+mn-cs"/>
                </a:rPr>
                <a:t>2 </a:t>
              </a:r>
              <a:endParaRPr lang="es-PE">
                <a:effectLst/>
              </a:endParaRPr>
            </a:p>
          </xdr:txBody>
        </xdr:sp>
      </mc:Fallback>
    </mc:AlternateContent>
    <xdr:clientData/>
  </xdr:oneCellAnchor>
  <xdr:oneCellAnchor>
    <xdr:from>
      <xdr:col>2</xdr:col>
      <xdr:colOff>264588</xdr:colOff>
      <xdr:row>205</xdr:row>
      <xdr:rowOff>0</xdr:rowOff>
    </xdr:from>
    <xdr:ext cx="161255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00000000-0008-0000-0000-00002D000000}"/>
                </a:ext>
              </a:extLst>
            </xdr:cNvPr>
            <xdr:cNvSpPr txBox="1"/>
          </xdr:nvSpPr>
          <xdr:spPr>
            <a:xfrm>
              <a:off x="889005" y="36734750"/>
              <a:ext cx="161255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𝑐𝑤</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𝐾</m:t>
                        </m:r>
                      </m:e>
                      <m:sub>
                        <m:r>
                          <a:rPr lang="es-PE" sz="1100" b="0" i="1">
                            <a:solidFill>
                              <a:schemeClr val="tx1"/>
                            </a:solidFill>
                            <a:effectLst/>
                            <a:latin typeface="Cambria Math" panose="02040503050406030204" pitchFamily="18" charset="0"/>
                            <a:ea typeface="+mn-ea"/>
                            <a:cs typeface="+mn-cs"/>
                          </a:rPr>
                          <m:t>𝑐𝑑</m:t>
                        </m:r>
                      </m:sub>
                    </m:sSub>
                  </m:oMath>
                </m:oMathPara>
              </a14:m>
              <a:endParaRPr lang="es-PE">
                <a:effectLst/>
              </a:endParaRPr>
            </a:p>
          </xdr:txBody>
        </xdr:sp>
      </mc:Choice>
      <mc:Fallback xmlns="">
        <xdr:sp macro="" textlink="">
          <xdr:nvSpPr>
            <xdr:cNvPr id="45" name="CuadroTexto 44"/>
            <xdr:cNvSpPr txBox="1"/>
          </xdr:nvSpPr>
          <xdr:spPr>
            <a:xfrm>
              <a:off x="889005" y="36734750"/>
              <a:ext cx="161255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solidFill>
                    <a:schemeClr val="tx1"/>
                  </a:solidFill>
                  <a:effectLst/>
                  <a:latin typeface="+mn-lt"/>
                  <a:ea typeface="+mn-ea"/>
                  <a:cs typeface="+mn-cs"/>
                </a:rPr>
                <a:t>𝑈_(𝑐𝑤(𝑝−𝑒))=𝑈_(𝑟𝑝(𝑝−𝑒))×𝐾_𝑐𝑑</a:t>
              </a:r>
              <a:endParaRPr lang="es-PE">
                <a:effectLst/>
              </a:endParaRPr>
            </a:p>
          </xdr:txBody>
        </xdr:sp>
      </mc:Fallback>
    </mc:AlternateContent>
    <xdr:clientData/>
  </xdr:oneCellAnchor>
  <xdr:oneCellAnchor>
    <xdr:from>
      <xdr:col>2</xdr:col>
      <xdr:colOff>285751</xdr:colOff>
      <xdr:row>206</xdr:row>
      <xdr:rowOff>169334</xdr:rowOff>
    </xdr:from>
    <xdr:ext cx="1580240" cy="185885"/>
    <mc:AlternateContent xmlns:mc="http://schemas.openxmlformats.org/markup-compatibility/2006" xmlns:a14="http://schemas.microsoft.com/office/drawing/2010/main">
      <mc:Choice Requires="a14">
        <xdr:sp macro="" textlink="">
          <xdr:nvSpPr>
            <xdr:cNvPr id="46" name="CuadroTexto 45">
              <a:extLst>
                <a:ext uri="{FF2B5EF4-FFF2-40B4-BE49-F238E27FC236}">
                  <a16:creationId xmlns:a16="http://schemas.microsoft.com/office/drawing/2014/main" id="{00000000-0008-0000-0000-00002E000000}"/>
                </a:ext>
              </a:extLst>
            </xdr:cNvPr>
            <xdr:cNvSpPr txBox="1"/>
          </xdr:nvSpPr>
          <xdr:spPr>
            <a:xfrm>
              <a:off x="910168" y="37094584"/>
              <a:ext cx="1580240"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𝑐𝑤</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𝐾</m:t>
                        </m:r>
                      </m:e>
                      <m:sub>
                        <m:r>
                          <a:rPr lang="es-PE" sz="1100" b="0" i="1">
                            <a:solidFill>
                              <a:schemeClr val="tx1"/>
                            </a:solidFill>
                            <a:effectLst/>
                            <a:latin typeface="Cambria Math" panose="02040503050406030204" pitchFamily="18" charset="0"/>
                            <a:ea typeface="+mn-ea"/>
                            <a:cs typeface="+mn-cs"/>
                          </a:rPr>
                          <m:t>𝑐𝑑</m:t>
                        </m:r>
                      </m:sub>
                    </m:sSub>
                  </m:oMath>
                </m:oMathPara>
              </a14:m>
              <a:endParaRPr lang="es-PE">
                <a:effectLst/>
              </a:endParaRPr>
            </a:p>
          </xdr:txBody>
        </xdr:sp>
      </mc:Choice>
      <mc:Fallback xmlns="">
        <xdr:sp macro="" textlink="">
          <xdr:nvSpPr>
            <xdr:cNvPr id="46" name="CuadroTexto 45"/>
            <xdr:cNvSpPr txBox="1"/>
          </xdr:nvSpPr>
          <xdr:spPr>
            <a:xfrm>
              <a:off x="910168" y="37094584"/>
              <a:ext cx="1580240"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𝑈_(𝑐𝑤(𝑝−𝑝))=𝑈_(𝑟𝑝(𝑝−𝑝))×𝐾_𝑐𝑑</a:t>
              </a:r>
              <a:endParaRPr lang="es-PE">
                <a:effectLst/>
              </a:endParaRPr>
            </a:p>
          </xdr:txBody>
        </xdr:sp>
      </mc:Fallback>
    </mc:AlternateContent>
    <xdr:clientData/>
  </xdr:oneCellAnchor>
  <xdr:oneCellAnchor>
    <xdr:from>
      <xdr:col>6</xdr:col>
      <xdr:colOff>74082</xdr:colOff>
      <xdr:row>211</xdr:row>
      <xdr:rowOff>0</xdr:rowOff>
    </xdr:from>
    <xdr:ext cx="529183" cy="184731"/>
    <mc:AlternateContent xmlns:mc="http://schemas.openxmlformats.org/markup-compatibility/2006" xmlns:a14="http://schemas.microsoft.com/office/drawing/2010/main">
      <mc:Choice Requires="a14">
        <xdr:sp macro="" textlink="">
          <xdr:nvSpPr>
            <xdr:cNvPr id="47" name="CuadroTexto 46">
              <a:extLst>
                <a:ext uri="{FF2B5EF4-FFF2-40B4-BE49-F238E27FC236}">
                  <a16:creationId xmlns:a16="http://schemas.microsoft.com/office/drawing/2014/main" id="{00000000-0008-0000-0000-00002F000000}"/>
                </a:ext>
              </a:extLst>
            </xdr:cNvPr>
            <xdr:cNvSpPr txBox="1"/>
          </xdr:nvSpPr>
          <xdr:spPr>
            <a:xfrm>
              <a:off x="1968499" y="35782250"/>
              <a:ext cx="529183"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es-PE" sz="1100" i="1">
                            <a:solidFill>
                              <a:schemeClr val="tx1"/>
                            </a:solidFill>
                            <a:effectLst/>
                            <a:latin typeface="Cambria Math" panose="02040503050406030204" pitchFamily="18" charset="0"/>
                            <a:ea typeface="+mn-ea"/>
                            <a:cs typeface="+mn-cs"/>
                          </a:rPr>
                        </m:ctrlPr>
                      </m:fPr>
                      <m:num>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𝑝𝑠</m:t>
                            </m:r>
                          </m:sub>
                        </m:sSub>
                      </m:num>
                      <m:den>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2</m:t>
                            </m:r>
                          </m:sub>
                        </m:sSub>
                      </m:den>
                    </m:f>
                  </m:oMath>
                </m:oMathPara>
              </a14:m>
              <a:endParaRPr lang="es-PE">
                <a:effectLst/>
              </a:endParaRPr>
            </a:p>
          </xdr:txBody>
        </xdr:sp>
      </mc:Choice>
      <mc:Fallback xmlns="">
        <xdr:sp macro="" textlink="">
          <xdr:nvSpPr>
            <xdr:cNvPr id="47" name="CuadroTexto 46"/>
            <xdr:cNvSpPr txBox="1"/>
          </xdr:nvSpPr>
          <xdr:spPr>
            <a:xfrm>
              <a:off x="1968499" y="35782250"/>
              <a:ext cx="529183"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solidFill>
                    <a:schemeClr val="tx1"/>
                  </a:solidFill>
                  <a:effectLst/>
                  <a:latin typeface="+mn-lt"/>
                  <a:ea typeface="+mn-ea"/>
                  <a:cs typeface="+mn-cs"/>
                </a:rPr>
                <a:t>𝑈_𝑝𝑠∕𝑈_𝑒2 </a:t>
              </a:r>
              <a:endParaRPr lang="es-PE">
                <a:effectLst/>
              </a:endParaRPr>
            </a:p>
          </xdr:txBody>
        </xdr:sp>
      </mc:Fallback>
    </mc:AlternateContent>
    <xdr:clientData/>
  </xdr:oneCellAnchor>
  <xdr:oneCellAnchor>
    <xdr:from>
      <xdr:col>6</xdr:col>
      <xdr:colOff>74082</xdr:colOff>
      <xdr:row>213</xdr:row>
      <xdr:rowOff>0</xdr:rowOff>
    </xdr:from>
    <xdr:ext cx="623569" cy="184731"/>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00000000-0008-0000-0000-000030000000}"/>
                </a:ext>
              </a:extLst>
            </xdr:cNvPr>
            <xdr:cNvSpPr txBox="1"/>
          </xdr:nvSpPr>
          <xdr:spPr>
            <a:xfrm>
              <a:off x="1968499" y="36163250"/>
              <a:ext cx="623569"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es-PE" sz="1100" i="1">
                            <a:solidFill>
                              <a:schemeClr val="tx1"/>
                            </a:solidFill>
                            <a:effectLst/>
                            <a:latin typeface="Cambria Math" panose="02040503050406030204" pitchFamily="18" charset="0"/>
                            <a:ea typeface="+mn-ea"/>
                            <a:cs typeface="+mn-cs"/>
                          </a:rPr>
                        </m:ctrlPr>
                      </m:fPr>
                      <m:num>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2</m:t>
                            </m:r>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𝑝𝑠</m:t>
                            </m:r>
                          </m:sub>
                        </m:sSub>
                      </m:num>
                      <m:den>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2</m:t>
                            </m:r>
                          </m:sub>
                        </m:sSub>
                      </m:den>
                    </m:f>
                  </m:oMath>
                </m:oMathPara>
              </a14:m>
              <a:endParaRPr lang="es-PE">
                <a:effectLst/>
              </a:endParaRPr>
            </a:p>
          </xdr:txBody>
        </xdr:sp>
      </mc:Choice>
      <mc:Fallback xmlns="">
        <xdr:sp macro="" textlink="">
          <xdr:nvSpPr>
            <xdr:cNvPr id="48" name="CuadroTexto 47"/>
            <xdr:cNvSpPr txBox="1"/>
          </xdr:nvSpPr>
          <xdr:spPr>
            <a:xfrm>
              <a:off x="1968499" y="36163250"/>
              <a:ext cx="623569"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i="0">
                  <a:solidFill>
                    <a:schemeClr val="tx1"/>
                  </a:solidFill>
                  <a:effectLst/>
                  <a:latin typeface="+mn-lt"/>
                  <a:ea typeface="+mn-ea"/>
                  <a:cs typeface="+mn-cs"/>
                </a:rPr>
                <a:t>〖</a:t>
              </a:r>
              <a:r>
                <a:rPr lang="es-PE" sz="1100" b="0" i="0">
                  <a:solidFill>
                    <a:schemeClr val="tx1"/>
                  </a:solidFill>
                  <a:effectLst/>
                  <a:latin typeface="Cambria Math" panose="02040503050406030204" pitchFamily="18" charset="0"/>
                  <a:ea typeface="+mn-ea"/>
                  <a:cs typeface="+mn-cs"/>
                </a:rPr>
                <a:t>2</a:t>
              </a:r>
              <a:r>
                <a:rPr lang="es-PE" sz="1100" b="0" i="0">
                  <a:solidFill>
                    <a:schemeClr val="tx1"/>
                  </a:solidFill>
                  <a:effectLst/>
                  <a:latin typeface="+mn-lt"/>
                  <a:ea typeface="+mn-ea"/>
                  <a:cs typeface="+mn-cs"/>
                </a:rPr>
                <a:t>𝑈〗_𝑝𝑠∕𝑈_</a:t>
              </a:r>
              <a:r>
                <a:rPr lang="es-PE" sz="1100" b="0" i="0">
                  <a:solidFill>
                    <a:schemeClr val="tx1"/>
                  </a:solidFill>
                  <a:effectLst/>
                  <a:latin typeface="Cambria Math" panose="02040503050406030204" pitchFamily="18" charset="0"/>
                  <a:ea typeface="+mn-ea"/>
                  <a:cs typeface="+mn-cs"/>
                </a:rPr>
                <a:t>𝑝</a:t>
              </a:r>
              <a:r>
                <a:rPr lang="es-PE" sz="1100" b="0" i="0">
                  <a:solidFill>
                    <a:schemeClr val="tx1"/>
                  </a:solidFill>
                  <a:effectLst/>
                  <a:latin typeface="+mn-lt"/>
                  <a:ea typeface="+mn-ea"/>
                  <a:cs typeface="+mn-cs"/>
                </a:rPr>
                <a:t>2 </a:t>
              </a:r>
              <a:endParaRPr lang="es-PE">
                <a:effectLst/>
              </a:endParaRPr>
            </a:p>
          </xdr:txBody>
        </xdr:sp>
      </mc:Fallback>
    </mc:AlternateContent>
    <xdr:clientData/>
  </xdr:oneCellAnchor>
  <xdr:twoCellAnchor>
    <xdr:from>
      <xdr:col>14</xdr:col>
      <xdr:colOff>105831</xdr:colOff>
      <xdr:row>211</xdr:row>
      <xdr:rowOff>0</xdr:rowOff>
    </xdr:from>
    <xdr:to>
      <xdr:col>15</xdr:col>
      <xdr:colOff>276487</xdr:colOff>
      <xdr:row>211</xdr:row>
      <xdr:rowOff>166687</xdr:rowOff>
    </xdr:to>
    <xdr:sp macro="" textlink="">
      <xdr:nvSpPr>
        <xdr:cNvPr id="49" name="Flecha derecha 48">
          <a:extLst>
            <a:ext uri="{FF2B5EF4-FFF2-40B4-BE49-F238E27FC236}">
              <a16:creationId xmlns:a16="http://schemas.microsoft.com/office/drawing/2014/main" id="{00000000-0008-0000-0000-000031000000}"/>
            </a:ext>
          </a:extLst>
        </xdr:cNvPr>
        <xdr:cNvSpPr/>
      </xdr:nvSpPr>
      <xdr:spPr>
        <a:xfrm>
          <a:off x="4540248" y="357822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213</xdr:row>
      <xdr:rowOff>0</xdr:rowOff>
    </xdr:from>
    <xdr:to>
      <xdr:col>15</xdr:col>
      <xdr:colOff>276487</xdr:colOff>
      <xdr:row>213</xdr:row>
      <xdr:rowOff>166687</xdr:rowOff>
    </xdr:to>
    <xdr:sp macro="" textlink="">
      <xdr:nvSpPr>
        <xdr:cNvPr id="50" name="Flecha derecha 49">
          <a:extLst>
            <a:ext uri="{FF2B5EF4-FFF2-40B4-BE49-F238E27FC236}">
              <a16:creationId xmlns:a16="http://schemas.microsoft.com/office/drawing/2014/main" id="{00000000-0008-0000-0000-000032000000}"/>
            </a:ext>
          </a:extLst>
        </xdr:cNvPr>
        <xdr:cNvSpPr/>
      </xdr:nvSpPr>
      <xdr:spPr>
        <a:xfrm>
          <a:off x="4540248" y="361632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2</xdr:col>
      <xdr:colOff>264588</xdr:colOff>
      <xdr:row>216</xdr:row>
      <xdr:rowOff>0</xdr:rowOff>
    </xdr:from>
    <xdr:ext cx="1612557" cy="185885"/>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00000000-0008-0000-0000-000033000000}"/>
                </a:ext>
              </a:extLst>
            </xdr:cNvPr>
            <xdr:cNvSpPr txBox="1"/>
          </xdr:nvSpPr>
          <xdr:spPr>
            <a:xfrm>
              <a:off x="889005" y="36734750"/>
              <a:ext cx="161255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𝑐𝑤</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𝐾</m:t>
                        </m:r>
                      </m:e>
                      <m:sub>
                        <m:r>
                          <a:rPr lang="es-PE" sz="1100" b="0" i="1">
                            <a:solidFill>
                              <a:schemeClr val="tx1"/>
                            </a:solidFill>
                            <a:effectLst/>
                            <a:latin typeface="Cambria Math" panose="02040503050406030204" pitchFamily="18" charset="0"/>
                            <a:ea typeface="+mn-ea"/>
                            <a:cs typeface="+mn-cs"/>
                          </a:rPr>
                          <m:t>𝑐𝑑</m:t>
                        </m:r>
                      </m:sub>
                    </m:sSub>
                  </m:oMath>
                </m:oMathPara>
              </a14:m>
              <a:endParaRPr lang="es-PE">
                <a:effectLst/>
              </a:endParaRPr>
            </a:p>
          </xdr:txBody>
        </xdr:sp>
      </mc:Choice>
      <mc:Fallback xmlns="">
        <xdr:sp macro="" textlink="">
          <xdr:nvSpPr>
            <xdr:cNvPr id="51" name="CuadroTexto 50"/>
            <xdr:cNvSpPr txBox="1"/>
          </xdr:nvSpPr>
          <xdr:spPr>
            <a:xfrm>
              <a:off x="889005" y="36734750"/>
              <a:ext cx="161255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solidFill>
                    <a:schemeClr val="tx1"/>
                  </a:solidFill>
                  <a:effectLst/>
                  <a:latin typeface="+mn-lt"/>
                  <a:ea typeface="+mn-ea"/>
                  <a:cs typeface="+mn-cs"/>
                </a:rPr>
                <a:t>𝑈_(𝑐𝑤(𝑝−𝑒))=𝑈_(𝑟𝑝(𝑝−𝑒))×𝐾_𝑐𝑑</a:t>
              </a:r>
              <a:endParaRPr lang="es-PE">
                <a:effectLst/>
              </a:endParaRPr>
            </a:p>
          </xdr:txBody>
        </xdr:sp>
      </mc:Fallback>
    </mc:AlternateContent>
    <xdr:clientData/>
  </xdr:oneCellAnchor>
  <xdr:oneCellAnchor>
    <xdr:from>
      <xdr:col>2</xdr:col>
      <xdr:colOff>285751</xdr:colOff>
      <xdr:row>217</xdr:row>
      <xdr:rowOff>169334</xdr:rowOff>
    </xdr:from>
    <xdr:ext cx="1580240" cy="185885"/>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00000000-0008-0000-0000-000034000000}"/>
                </a:ext>
              </a:extLst>
            </xdr:cNvPr>
            <xdr:cNvSpPr txBox="1"/>
          </xdr:nvSpPr>
          <xdr:spPr>
            <a:xfrm>
              <a:off x="910168" y="37094584"/>
              <a:ext cx="1580240"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𝑐𝑤</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𝐾</m:t>
                        </m:r>
                      </m:e>
                      <m:sub>
                        <m:r>
                          <a:rPr lang="es-PE" sz="1100" b="0" i="1">
                            <a:solidFill>
                              <a:schemeClr val="tx1"/>
                            </a:solidFill>
                            <a:effectLst/>
                            <a:latin typeface="Cambria Math" panose="02040503050406030204" pitchFamily="18" charset="0"/>
                            <a:ea typeface="+mn-ea"/>
                            <a:cs typeface="+mn-cs"/>
                          </a:rPr>
                          <m:t>𝑐𝑑</m:t>
                        </m:r>
                      </m:sub>
                    </m:sSub>
                  </m:oMath>
                </m:oMathPara>
              </a14:m>
              <a:endParaRPr lang="es-PE">
                <a:effectLst/>
              </a:endParaRPr>
            </a:p>
          </xdr:txBody>
        </xdr:sp>
      </mc:Choice>
      <mc:Fallback xmlns="">
        <xdr:sp macro="" textlink="">
          <xdr:nvSpPr>
            <xdr:cNvPr id="52" name="CuadroTexto 51"/>
            <xdr:cNvSpPr txBox="1"/>
          </xdr:nvSpPr>
          <xdr:spPr>
            <a:xfrm>
              <a:off x="910168" y="37094584"/>
              <a:ext cx="1580240"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𝑈_(𝑐𝑤(𝑝−𝑝))=𝑈_(𝑟𝑝(𝑝−𝑝))×𝐾_𝑐𝑑</a:t>
              </a:r>
              <a:endParaRPr lang="es-PE">
                <a:effectLst/>
              </a:endParaRPr>
            </a:p>
          </xdr:txBody>
        </xdr:sp>
      </mc:Fallback>
    </mc:AlternateContent>
    <xdr:clientData/>
  </xdr:oneCellAnchor>
  <xdr:oneCellAnchor>
    <xdr:from>
      <xdr:col>8</xdr:col>
      <xdr:colOff>243414</xdr:colOff>
      <xdr:row>225</xdr:row>
      <xdr:rowOff>114300</xdr:rowOff>
    </xdr:from>
    <xdr:ext cx="1709635" cy="378502"/>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00000000-0008-0000-0000-000035000000}"/>
                </a:ext>
              </a:extLst>
            </xdr:cNvPr>
            <xdr:cNvSpPr txBox="1"/>
          </xdr:nvSpPr>
          <xdr:spPr>
            <a:xfrm>
              <a:off x="2758014" y="42576750"/>
              <a:ext cx="1709635" cy="378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𝑝𝑙</m:t>
                        </m:r>
                      </m:sub>
                    </m:sSub>
                    <m:r>
                      <a:rPr lang="es-PE" sz="1100" b="0" i="1">
                        <a:latin typeface="Cambria Math" panose="02040503050406030204" pitchFamily="18" charset="0"/>
                      </a:rPr>
                      <m:t>+</m:t>
                    </m:r>
                    <m:f>
                      <m:fPr>
                        <m:ctrlPr>
                          <a:rPr lang="es-PE" sz="1100" b="0" i="1">
                            <a:latin typeface="Cambria Math" panose="02040503050406030204" pitchFamily="18" charset="0"/>
                          </a:rPr>
                        </m:ctrlPr>
                      </m:fPr>
                      <m:num>
                        <m:r>
                          <a:rPr lang="es-PE" sz="1100" b="0" i="1">
                            <a:latin typeface="Cambria Math" panose="02040503050406030204" pitchFamily="18" charset="0"/>
                          </a:rPr>
                          <m:t>𝐴</m:t>
                        </m:r>
                      </m:num>
                      <m:den>
                        <m:r>
                          <a:rPr lang="es-PE" sz="1100" b="0" i="1">
                            <a:latin typeface="Cambria Math" panose="02040503050406030204" pitchFamily="18" charset="0"/>
                          </a:rPr>
                          <m:t>𝑛</m:t>
                        </m:r>
                      </m:den>
                    </m:f>
                    <m:r>
                      <a:rPr lang="es-PE" sz="1100" b="0" i="1">
                        <a:latin typeface="Cambria Math" panose="02040503050406030204" pitchFamily="18" charset="0"/>
                        <a:ea typeface="Cambria Math" panose="02040503050406030204" pitchFamily="18" charset="0"/>
                      </a:rPr>
                      <m:t>×</m:t>
                    </m:r>
                    <m:f>
                      <m:fPr>
                        <m:ctrlPr>
                          <a:rPr lang="es-PE" sz="1100" b="0" i="1">
                            <a:latin typeface="Cambria Math" panose="02040503050406030204" pitchFamily="18" charset="0"/>
                            <a:ea typeface="Cambria Math" panose="02040503050406030204" pitchFamily="18" charset="0"/>
                          </a:rPr>
                        </m:ctrlPr>
                      </m:fPr>
                      <m:num>
                        <m:r>
                          <a:rPr lang="es-PE" sz="1100" b="0" i="1">
                            <a:latin typeface="Cambria Math" panose="02040503050406030204" pitchFamily="18" charset="0"/>
                            <a:ea typeface="Cambria Math" panose="02040503050406030204" pitchFamily="18" charset="0"/>
                          </a:rPr>
                          <m:t>𝐿</m:t>
                        </m:r>
                      </m:num>
                      <m:den>
                        <m:d>
                          <m:dPr>
                            <m:ctrlPr>
                              <a:rPr lang="es-PE" sz="1100" b="0" i="1">
                                <a:latin typeface="Cambria Math" panose="02040503050406030204" pitchFamily="18" charset="0"/>
                                <a:ea typeface="Cambria Math" panose="02040503050406030204" pitchFamily="18" charset="0"/>
                              </a:rPr>
                            </m:ctrlPr>
                          </m:dPr>
                          <m:e>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𝐿</m:t>
                                </m:r>
                              </m:e>
                              <m:sub>
                                <m:r>
                                  <a:rPr lang="es-PE" sz="1100" b="0" i="1">
                                    <a:latin typeface="Cambria Math" panose="02040503050406030204" pitchFamily="18" charset="0"/>
                                    <a:ea typeface="Cambria Math" panose="02040503050406030204" pitchFamily="18" charset="0"/>
                                  </a:rPr>
                                  <m:t>𝑠𝑝</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𝐿</m:t>
                                </m:r>
                              </m:e>
                              <m:sub>
                                <m:r>
                                  <a:rPr lang="es-PE" sz="1100" b="0" i="1">
                                    <a:latin typeface="Cambria Math" panose="02040503050406030204" pitchFamily="18" charset="0"/>
                                    <a:ea typeface="Cambria Math" panose="02040503050406030204" pitchFamily="18" charset="0"/>
                                  </a:rPr>
                                  <m:t>𝑎</m:t>
                                </m:r>
                              </m:sub>
                            </m:sSub>
                          </m:e>
                        </m:d>
                      </m:den>
                    </m:f>
                  </m:oMath>
                </m:oMathPara>
              </a14:m>
              <a:endParaRPr lang="es-PE" sz="1100"/>
            </a:p>
          </xdr:txBody>
        </xdr:sp>
      </mc:Choice>
      <mc:Fallback xmlns="">
        <xdr:sp macro="" textlink="">
          <xdr:nvSpPr>
            <xdr:cNvPr id="53" name="CuadroTexto 52">
              <a:extLst>
                <a:ext uri="{FF2B5EF4-FFF2-40B4-BE49-F238E27FC236}">
                  <a16:creationId xmlns:a16="http://schemas.microsoft.com/office/drawing/2014/main" xmlns="" xmlns:a14="http://schemas.microsoft.com/office/drawing/2010/main" id="{00000000-0008-0000-0000-000035000000}"/>
                </a:ext>
              </a:extLst>
            </xdr:cNvPr>
            <xdr:cNvSpPr txBox="1"/>
          </xdr:nvSpPr>
          <xdr:spPr>
            <a:xfrm>
              <a:off x="2758014" y="42576750"/>
              <a:ext cx="1709635" cy="378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a:t>
              </a:r>
              <a:r>
                <a:rPr lang="es-PE" sz="1100" b="0" i="0">
                  <a:latin typeface="Cambria Math"/>
                </a:rPr>
                <a:t>_</a:t>
              </a:r>
              <a:r>
                <a:rPr lang="es-PE" sz="1100" b="0" i="0">
                  <a:latin typeface="Cambria Math" panose="02040503050406030204" pitchFamily="18" charset="0"/>
                </a:rPr>
                <a:t>𝑐𝑤=𝑈</a:t>
              </a:r>
              <a:r>
                <a:rPr lang="es-PE" sz="1100" b="0" i="0">
                  <a:latin typeface="Cambria Math"/>
                </a:rPr>
                <a:t>_</a:t>
              </a:r>
              <a:r>
                <a:rPr lang="es-PE" sz="1100" b="0" i="0">
                  <a:latin typeface="Cambria Math" panose="02040503050406030204" pitchFamily="18" charset="0"/>
                </a:rPr>
                <a:t>𝑝𝑙+𝐴</a:t>
              </a:r>
              <a:r>
                <a:rPr lang="es-PE" sz="1100" b="0" i="0">
                  <a:latin typeface="Cambria Math"/>
                </a:rPr>
                <a:t>/</a:t>
              </a:r>
              <a:r>
                <a:rPr lang="es-PE" sz="1100" b="0" i="0">
                  <a:latin typeface="Cambria Math" panose="02040503050406030204" pitchFamily="18" charset="0"/>
                </a:rPr>
                <a:t>𝑛</a:t>
              </a:r>
              <a:r>
                <a:rPr lang="es-PE" sz="1100" b="0" i="0">
                  <a:latin typeface="Cambria Math" panose="02040503050406030204" pitchFamily="18" charset="0"/>
                  <a:ea typeface="Cambria Math" panose="02040503050406030204" pitchFamily="18" charset="0"/>
                </a:rPr>
                <a:t>×𝐿</a:t>
              </a:r>
              <a:r>
                <a:rPr lang="es-PE" sz="1100" b="0" i="0">
                  <a:latin typeface="Cambria Math"/>
                  <a:ea typeface="Cambria Math" panose="02040503050406030204" pitchFamily="18" charset="0"/>
                </a:rPr>
                <a:t>/((</a:t>
              </a:r>
              <a:r>
                <a:rPr lang="es-PE" sz="1100" b="0" i="0">
                  <a:latin typeface="Cambria Math" panose="02040503050406030204" pitchFamily="18" charset="0"/>
                  <a:ea typeface="Cambria Math" panose="02040503050406030204" pitchFamily="18" charset="0"/>
                </a:rPr>
                <a:t>𝐿</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𝑠𝑝+𝐿</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𝑎</a:t>
              </a:r>
              <a:r>
                <a:rPr lang="es-PE" sz="1100" b="0" i="0">
                  <a:latin typeface="Cambria Math"/>
                  <a:ea typeface="Cambria Math" panose="02040503050406030204" pitchFamily="18" charset="0"/>
                </a:rPr>
                <a:t> ) )</a:t>
              </a:r>
              <a:endParaRPr lang="es-PE" sz="1100"/>
            </a:p>
          </xdr:txBody>
        </xdr:sp>
      </mc:Fallback>
    </mc:AlternateContent>
    <xdr:clientData/>
  </xdr:oneCellAnchor>
  <xdr:oneCellAnchor>
    <xdr:from>
      <xdr:col>8</xdr:col>
      <xdr:colOff>179916</xdr:colOff>
      <xdr:row>236</xdr:row>
      <xdr:rowOff>78999</xdr:rowOff>
    </xdr:from>
    <xdr:ext cx="1370695"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00000000-0008-0000-0000-000036000000}"/>
                </a:ext>
              </a:extLst>
            </xdr:cNvPr>
            <xdr:cNvSpPr txBox="1"/>
          </xdr:nvSpPr>
          <xdr:spPr>
            <a:xfrm>
              <a:off x="2690034" y="44633587"/>
              <a:ext cx="137069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i="1">
                        <a:latin typeface="Cambria Math" panose="02040503050406030204" pitchFamily="18" charset="0"/>
                      </a:rPr>
                      <m:t>𝐿</m:t>
                    </m:r>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𝑎</m:t>
                        </m:r>
                      </m:e>
                      <m:sub>
                        <m:r>
                          <a:rPr lang="es-PE" sz="1100" b="0" i="1">
                            <a:latin typeface="Cambria Math" panose="02040503050406030204" pitchFamily="18" charset="0"/>
                          </a:rPr>
                          <m:t>1</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𝑎</m:t>
                        </m:r>
                      </m:e>
                      <m:sub>
                        <m:r>
                          <a:rPr lang="es-PE" sz="1100" b="0" i="1">
                            <a:latin typeface="Cambria Math" panose="02040503050406030204" pitchFamily="18" charset="0"/>
                          </a:rPr>
                          <m:t>2</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𝑎</m:t>
                        </m:r>
                      </m:e>
                      <m:sub>
                        <m:r>
                          <a:rPr lang="es-PE" sz="1100" b="0" i="1">
                            <a:latin typeface="Cambria Math" panose="02040503050406030204" pitchFamily="18" charset="0"/>
                          </a:rPr>
                          <m:t>3</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𝑎</m:t>
                        </m:r>
                      </m:e>
                      <m:sub>
                        <m:r>
                          <a:rPr lang="es-PE" sz="1100" b="0" i="1">
                            <a:latin typeface="Cambria Math" panose="02040503050406030204" pitchFamily="18" charset="0"/>
                          </a:rPr>
                          <m:t>4</m:t>
                        </m:r>
                      </m:sub>
                    </m:sSub>
                  </m:oMath>
                </m:oMathPara>
              </a14:m>
              <a:endParaRPr lang="es-PE" sz="1100"/>
            </a:p>
          </xdr:txBody>
        </xdr:sp>
      </mc:Choice>
      <mc:Fallback xmlns="">
        <xdr:sp macro="" textlink="">
          <xdr:nvSpPr>
            <xdr:cNvPr id="54" name="CuadroTexto 53">
              <a:extLst>
                <a:ext uri="{FF2B5EF4-FFF2-40B4-BE49-F238E27FC236}">
                  <a16:creationId xmlns:a16="http://schemas.microsoft.com/office/drawing/2014/main" xmlns="" xmlns:a14="http://schemas.microsoft.com/office/drawing/2010/main" id="{00000000-0008-0000-0000-000036000000}"/>
                </a:ext>
              </a:extLst>
            </xdr:cNvPr>
            <xdr:cNvSpPr txBox="1"/>
          </xdr:nvSpPr>
          <xdr:spPr>
            <a:xfrm>
              <a:off x="2690034" y="44633587"/>
              <a:ext cx="137069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i="0">
                  <a:latin typeface="Cambria Math" panose="02040503050406030204" pitchFamily="18" charset="0"/>
                </a:rPr>
                <a:t>𝐿</a:t>
              </a:r>
              <a:r>
                <a:rPr lang="es-PE" sz="1100" b="0" i="0">
                  <a:latin typeface="Cambria Math" panose="02040503050406030204" pitchFamily="18" charset="0"/>
                </a:rPr>
                <a:t>=𝑎</a:t>
              </a:r>
              <a:r>
                <a:rPr lang="es-PE" sz="1100" b="0" i="0">
                  <a:latin typeface="Cambria Math"/>
                </a:rPr>
                <a:t>_</a:t>
              </a:r>
              <a:r>
                <a:rPr lang="es-PE" sz="1100" b="0" i="0">
                  <a:latin typeface="Cambria Math" panose="02040503050406030204" pitchFamily="18" charset="0"/>
                </a:rPr>
                <a:t>1+𝑎</a:t>
              </a:r>
              <a:r>
                <a:rPr lang="es-PE" sz="1100" b="0" i="0">
                  <a:latin typeface="Cambria Math"/>
                </a:rPr>
                <a:t>_</a:t>
              </a:r>
              <a:r>
                <a:rPr lang="es-PE" sz="1100" b="0" i="0">
                  <a:latin typeface="Cambria Math" panose="02040503050406030204" pitchFamily="18" charset="0"/>
                </a:rPr>
                <a:t>2+𝑎</a:t>
              </a:r>
              <a:r>
                <a:rPr lang="es-PE" sz="1100" b="0" i="0">
                  <a:latin typeface="Cambria Math"/>
                </a:rPr>
                <a:t>_</a:t>
              </a:r>
              <a:r>
                <a:rPr lang="es-PE" sz="1100" b="0" i="0">
                  <a:latin typeface="Cambria Math" panose="02040503050406030204" pitchFamily="18" charset="0"/>
                </a:rPr>
                <a:t>3+𝑎</a:t>
              </a:r>
              <a:r>
                <a:rPr lang="es-PE" sz="1100" b="0" i="0">
                  <a:latin typeface="Cambria Math"/>
                </a:rPr>
                <a:t>_</a:t>
              </a:r>
              <a:r>
                <a:rPr lang="es-PE" sz="1100" b="0" i="0">
                  <a:latin typeface="Cambria Math" panose="02040503050406030204" pitchFamily="18" charset="0"/>
                </a:rPr>
                <a:t>4</a:t>
              </a:r>
              <a:endParaRPr lang="es-PE" sz="1100"/>
            </a:p>
          </xdr:txBody>
        </xdr:sp>
      </mc:Fallback>
    </mc:AlternateContent>
    <xdr:clientData/>
  </xdr:oneCellAnchor>
  <xdr:oneCellAnchor>
    <xdr:from>
      <xdr:col>9</xdr:col>
      <xdr:colOff>0</xdr:colOff>
      <xdr:row>244</xdr:row>
      <xdr:rowOff>131667</xdr:rowOff>
    </xdr:from>
    <xdr:ext cx="616964" cy="345544"/>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00000000-0008-0000-0000-000037000000}"/>
                </a:ext>
              </a:extLst>
            </xdr:cNvPr>
            <xdr:cNvSpPr txBox="1"/>
          </xdr:nvSpPr>
          <xdr:spPr>
            <a:xfrm>
              <a:off x="2823882" y="46210255"/>
              <a:ext cx="616964"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𝐿</m:t>
                        </m:r>
                      </m:e>
                      <m:sub>
                        <m:r>
                          <a:rPr lang="es-PE" sz="1100" b="0" i="1">
                            <a:latin typeface="Cambria Math" panose="02040503050406030204" pitchFamily="18" charset="0"/>
                          </a:rPr>
                          <m:t>𝑎</m:t>
                        </m:r>
                      </m:sub>
                    </m:sSub>
                    <m:r>
                      <a:rPr lang="es-PE" sz="1100" b="0" i="1">
                        <a:latin typeface="Cambria Math" panose="02040503050406030204" pitchFamily="18" charset="0"/>
                      </a:rPr>
                      <m:t>=</m:t>
                    </m:r>
                    <m:f>
                      <m:fPr>
                        <m:ctrlPr>
                          <a:rPr lang="es-PE" sz="1100" b="0" i="1">
                            <a:latin typeface="Cambria Math" panose="02040503050406030204" pitchFamily="18" charset="0"/>
                          </a:rPr>
                        </m:ctrlPr>
                      </m:fPr>
                      <m:num>
                        <m:sSub>
                          <m:sSubPr>
                            <m:ctrlPr>
                              <a:rPr lang="es-PE" sz="1100" b="0" i="1">
                                <a:latin typeface="Cambria Math" panose="02040503050406030204" pitchFamily="18" charset="0"/>
                              </a:rPr>
                            </m:ctrlPr>
                          </m:sSubPr>
                          <m:e>
                            <m:r>
                              <a:rPr lang="es-PE" sz="1100" b="0" i="1">
                                <a:latin typeface="Cambria Math" panose="02040503050406030204" pitchFamily="18" charset="0"/>
                              </a:rPr>
                              <m:t>𝑅</m:t>
                            </m:r>
                          </m:e>
                          <m:sub>
                            <m:r>
                              <a:rPr lang="es-PE" sz="1100" b="0" i="1">
                                <a:latin typeface="Cambria Math" panose="02040503050406030204" pitchFamily="18" charset="0"/>
                              </a:rPr>
                              <m:t>𝑎</m:t>
                            </m:r>
                          </m:sub>
                        </m:sSub>
                      </m:num>
                      <m:den>
                        <m:sSub>
                          <m:sSubPr>
                            <m:ctrlPr>
                              <a:rPr lang="es-PE" sz="1100" b="0" i="1">
                                <a:latin typeface="Cambria Math" panose="02040503050406030204" pitchFamily="18" charset="0"/>
                              </a:rPr>
                            </m:ctrlPr>
                          </m:sSubPr>
                          <m:e>
                            <m:r>
                              <a:rPr lang="es-PE" sz="1100" b="0" i="1">
                                <a:latin typeface="Cambria Math" panose="02040503050406030204" pitchFamily="18" charset="0"/>
                              </a:rPr>
                              <m:t>𝑅</m:t>
                            </m:r>
                          </m:e>
                          <m:sub>
                            <m:r>
                              <a:rPr lang="es-PE" sz="1100" b="0" i="1">
                                <a:latin typeface="Cambria Math" panose="02040503050406030204" pitchFamily="18" charset="0"/>
                              </a:rPr>
                              <m:t>𝑘𝑚</m:t>
                            </m:r>
                          </m:sub>
                        </m:sSub>
                      </m:den>
                    </m:f>
                  </m:oMath>
                </m:oMathPara>
              </a14:m>
              <a:endParaRPr lang="es-PE" sz="1100"/>
            </a:p>
          </xdr:txBody>
        </xdr:sp>
      </mc:Choice>
      <mc:Fallback xmlns="">
        <xdr:sp macro="" textlink="">
          <xdr:nvSpPr>
            <xdr:cNvPr id="55" name="CuadroTexto 54">
              <a:extLst>
                <a:ext uri="{FF2B5EF4-FFF2-40B4-BE49-F238E27FC236}">
                  <a16:creationId xmlns:a16="http://schemas.microsoft.com/office/drawing/2014/main" xmlns="" xmlns:a14="http://schemas.microsoft.com/office/drawing/2010/main" id="{00000000-0008-0000-0000-000037000000}"/>
                </a:ext>
              </a:extLst>
            </xdr:cNvPr>
            <xdr:cNvSpPr txBox="1"/>
          </xdr:nvSpPr>
          <xdr:spPr>
            <a:xfrm>
              <a:off x="2823882" y="46210255"/>
              <a:ext cx="616964"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𝐿</a:t>
              </a:r>
              <a:r>
                <a:rPr lang="es-PE" sz="1100" b="0" i="0">
                  <a:latin typeface="Cambria Math"/>
                </a:rPr>
                <a:t>_</a:t>
              </a:r>
              <a:r>
                <a:rPr lang="es-PE" sz="1100" b="0" i="0">
                  <a:latin typeface="Cambria Math" panose="02040503050406030204" pitchFamily="18" charset="0"/>
                </a:rPr>
                <a:t>𝑎=𝑅</a:t>
              </a:r>
              <a:r>
                <a:rPr lang="es-PE" sz="1100" b="0" i="0">
                  <a:latin typeface="Cambria Math"/>
                </a:rPr>
                <a:t>_</a:t>
              </a:r>
              <a:r>
                <a:rPr lang="es-PE" sz="1100" b="0" i="0">
                  <a:latin typeface="Cambria Math" panose="02040503050406030204" pitchFamily="18" charset="0"/>
                </a:rPr>
                <a:t>𝑎</a:t>
              </a:r>
              <a:r>
                <a:rPr lang="es-PE" sz="1100" b="0" i="0">
                  <a:latin typeface="Cambria Math"/>
                </a:rPr>
                <a:t>/</a:t>
              </a:r>
              <a:r>
                <a:rPr lang="es-PE" sz="1100" b="0" i="0">
                  <a:latin typeface="Cambria Math" panose="02040503050406030204" pitchFamily="18" charset="0"/>
                </a:rPr>
                <a:t>𝑅</a:t>
              </a:r>
              <a:r>
                <a:rPr lang="es-PE" sz="1100" b="0" i="0">
                  <a:latin typeface="Cambria Math"/>
                </a:rPr>
                <a:t>_</a:t>
              </a:r>
              <a:r>
                <a:rPr lang="es-PE" sz="1100" b="0" i="0">
                  <a:latin typeface="Cambria Math" panose="02040503050406030204" pitchFamily="18" charset="0"/>
                </a:rPr>
                <a:t>𝑘𝑚</a:t>
              </a:r>
              <a:r>
                <a:rPr lang="es-PE" sz="1100" b="0" i="0">
                  <a:latin typeface="Cambria Math"/>
                </a:rPr>
                <a:t> </a:t>
              </a:r>
              <a:endParaRPr lang="es-PE" sz="1100"/>
            </a:p>
          </xdr:txBody>
        </xdr:sp>
      </mc:Fallback>
    </mc:AlternateContent>
    <xdr:clientData/>
  </xdr:oneCellAnchor>
  <xdr:twoCellAnchor>
    <xdr:from>
      <xdr:col>14</xdr:col>
      <xdr:colOff>105831</xdr:colOff>
      <xdr:row>291</xdr:row>
      <xdr:rowOff>0</xdr:rowOff>
    </xdr:from>
    <xdr:to>
      <xdr:col>15</xdr:col>
      <xdr:colOff>276487</xdr:colOff>
      <xdr:row>291</xdr:row>
      <xdr:rowOff>166687</xdr:rowOff>
    </xdr:to>
    <xdr:sp macro="" textlink="">
      <xdr:nvSpPr>
        <xdr:cNvPr id="57" name="Flecha derecha 56">
          <a:extLst>
            <a:ext uri="{FF2B5EF4-FFF2-40B4-BE49-F238E27FC236}">
              <a16:creationId xmlns:a16="http://schemas.microsoft.com/office/drawing/2014/main" id="{00000000-0008-0000-0000-000039000000}"/>
            </a:ext>
          </a:extLst>
        </xdr:cNvPr>
        <xdr:cNvSpPr/>
      </xdr:nvSpPr>
      <xdr:spPr>
        <a:xfrm>
          <a:off x="4540248" y="37877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293</xdr:row>
      <xdr:rowOff>0</xdr:rowOff>
    </xdr:from>
    <xdr:to>
      <xdr:col>15</xdr:col>
      <xdr:colOff>276487</xdr:colOff>
      <xdr:row>293</xdr:row>
      <xdr:rowOff>166687</xdr:rowOff>
    </xdr:to>
    <xdr:sp macro="" textlink="">
      <xdr:nvSpPr>
        <xdr:cNvPr id="58" name="Flecha derecha 57">
          <a:extLst>
            <a:ext uri="{FF2B5EF4-FFF2-40B4-BE49-F238E27FC236}">
              <a16:creationId xmlns:a16="http://schemas.microsoft.com/office/drawing/2014/main" id="{00000000-0008-0000-0000-00003A000000}"/>
            </a:ext>
          </a:extLst>
        </xdr:cNvPr>
        <xdr:cNvSpPr/>
      </xdr:nvSpPr>
      <xdr:spPr>
        <a:xfrm>
          <a:off x="4540248" y="38258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10</xdr:col>
      <xdr:colOff>296329</xdr:colOff>
      <xdr:row>299</xdr:row>
      <xdr:rowOff>148168</xdr:rowOff>
    </xdr:from>
    <xdr:ext cx="1005532" cy="256032"/>
    <mc:AlternateContent xmlns:mc="http://schemas.openxmlformats.org/markup-compatibility/2006" xmlns:a14="http://schemas.microsoft.com/office/drawing/2010/main">
      <mc:Choice Requires="a14">
        <xdr:sp macro="" textlink="">
          <xdr:nvSpPr>
            <xdr:cNvPr id="59" name="CuadroTexto 58">
              <a:extLst>
                <a:ext uri="{FF2B5EF4-FFF2-40B4-BE49-F238E27FC236}">
                  <a16:creationId xmlns:a16="http://schemas.microsoft.com/office/drawing/2014/main" id="{00000000-0008-0000-0000-00003B000000}"/>
                </a:ext>
              </a:extLst>
            </xdr:cNvPr>
            <xdr:cNvSpPr txBox="1"/>
          </xdr:nvSpPr>
          <xdr:spPr>
            <a:xfrm>
              <a:off x="3439579" y="56898118"/>
              <a:ext cx="1005532" cy="256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𝐾</m:t>
                        </m:r>
                      </m:e>
                      <m:sub>
                        <m:r>
                          <a:rPr lang="es-PE" sz="1100" b="0" i="1">
                            <a:solidFill>
                              <a:schemeClr val="tx1"/>
                            </a:solidFill>
                            <a:effectLst/>
                            <a:latin typeface="Cambria Math" panose="02040503050406030204" pitchFamily="18" charset="0"/>
                            <a:ea typeface="+mn-ea"/>
                            <a:cs typeface="+mn-cs"/>
                          </a:rPr>
                          <m:t>𝑎</m:t>
                        </m:r>
                      </m:sub>
                    </m:sSub>
                    <m:r>
                      <a:rPr lang="es-PE" sz="1100" b="0" i="1">
                        <a:solidFill>
                          <a:schemeClr val="tx1"/>
                        </a:solidFill>
                        <a:effectLst/>
                        <a:latin typeface="Cambria Math" panose="02040503050406030204" pitchFamily="18" charset="0"/>
                        <a:ea typeface="+mn-ea"/>
                        <a:cs typeface="+mn-cs"/>
                      </a:rPr>
                      <m:t>=</m:t>
                    </m:r>
                    <m:sSup>
                      <m:sSupPr>
                        <m:ctrlPr>
                          <a:rPr lang="es-PE" sz="1100" b="0" i="1">
                            <a:solidFill>
                              <a:schemeClr val="tx1"/>
                            </a:solidFill>
                            <a:effectLst/>
                            <a:latin typeface="Cambria Math" panose="02040503050406030204" pitchFamily="18" charset="0"/>
                            <a:ea typeface="+mn-ea"/>
                            <a:cs typeface="+mn-cs"/>
                          </a:rPr>
                        </m:ctrlPr>
                      </m:sSupPr>
                      <m:e>
                        <m:r>
                          <a:rPr lang="es-PE" sz="1100" b="0" i="1">
                            <a:solidFill>
                              <a:schemeClr val="tx1"/>
                            </a:solidFill>
                            <a:effectLst/>
                            <a:latin typeface="Cambria Math" panose="02040503050406030204" pitchFamily="18" charset="0"/>
                            <a:ea typeface="+mn-ea"/>
                            <a:cs typeface="+mn-cs"/>
                          </a:rPr>
                          <m:t>𝑒</m:t>
                        </m:r>
                      </m:e>
                      <m:sup>
                        <m:r>
                          <a:rPr lang="es-PE" sz="1100" b="0" i="1">
                            <a:solidFill>
                              <a:schemeClr val="tx1"/>
                            </a:solidFill>
                            <a:effectLst/>
                            <a:latin typeface="Cambria Math" panose="02040503050406030204" pitchFamily="18" charset="0"/>
                            <a:ea typeface="+mn-ea"/>
                            <a:cs typeface="+mn-cs"/>
                          </a:rPr>
                          <m:t>𝑚</m:t>
                        </m:r>
                        <m:r>
                          <a:rPr lang="es-PE" sz="1100" b="0" i="1">
                            <a:solidFill>
                              <a:schemeClr val="tx1"/>
                            </a:solidFill>
                            <a:effectLst/>
                            <a:latin typeface="Cambria Math" panose="02040503050406030204" pitchFamily="18" charset="0"/>
                            <a:ea typeface="+mn-ea"/>
                            <a:cs typeface="+mn-cs"/>
                          </a:rPr>
                          <m:t>×</m:t>
                        </m:r>
                        <m:d>
                          <m:dPr>
                            <m:ctrlPr>
                              <a:rPr lang="es-PE" sz="1100" b="0" i="1">
                                <a:solidFill>
                                  <a:schemeClr val="tx1"/>
                                </a:solidFill>
                                <a:effectLst/>
                                <a:latin typeface="Cambria Math" panose="02040503050406030204" pitchFamily="18" charset="0"/>
                                <a:ea typeface="+mn-ea"/>
                                <a:cs typeface="+mn-cs"/>
                              </a:rPr>
                            </m:ctrlPr>
                          </m:dPr>
                          <m:e>
                            <m:f>
                              <m:fPr>
                                <m:ctrlPr>
                                  <a:rPr lang="es-PE" sz="1100" b="0" i="1">
                                    <a:solidFill>
                                      <a:schemeClr val="tx1"/>
                                    </a:solidFill>
                                    <a:effectLst/>
                                    <a:latin typeface="Cambria Math" panose="02040503050406030204" pitchFamily="18" charset="0"/>
                                    <a:ea typeface="+mn-ea"/>
                                    <a:cs typeface="+mn-cs"/>
                                  </a:rPr>
                                </m:ctrlPr>
                              </m:fPr>
                              <m:num>
                                <m:r>
                                  <a:rPr lang="es-PE" sz="1100" b="0" i="1">
                                    <a:solidFill>
                                      <a:schemeClr val="tx1"/>
                                    </a:solidFill>
                                    <a:effectLst/>
                                    <a:latin typeface="Cambria Math" panose="02040503050406030204" pitchFamily="18" charset="0"/>
                                    <a:ea typeface="+mn-ea"/>
                                    <a:cs typeface="+mn-cs"/>
                                  </a:rPr>
                                  <m:t>𝐻</m:t>
                                </m:r>
                              </m:num>
                              <m:den>
                                <m:r>
                                  <a:rPr lang="es-PE" sz="1100" b="0" i="1">
                                    <a:solidFill>
                                      <a:schemeClr val="tx1"/>
                                    </a:solidFill>
                                    <a:effectLst/>
                                    <a:latin typeface="Cambria Math" panose="02040503050406030204" pitchFamily="18" charset="0"/>
                                    <a:ea typeface="+mn-ea"/>
                                    <a:cs typeface="+mn-cs"/>
                                  </a:rPr>
                                  <m:t>8150</m:t>
                                </m:r>
                              </m:den>
                            </m:f>
                          </m:e>
                        </m:d>
                      </m:sup>
                    </m:sSup>
                  </m:oMath>
                </m:oMathPara>
              </a14:m>
              <a:endParaRPr lang="es-PE">
                <a:effectLst/>
              </a:endParaRPr>
            </a:p>
          </xdr:txBody>
        </xdr:sp>
      </mc:Choice>
      <mc:Fallback xmlns="">
        <xdr:sp macro="" textlink="">
          <xdr:nvSpPr>
            <xdr:cNvPr id="59" name="CuadroTexto 58">
              <a:extLst>
                <a:ext uri="{FF2B5EF4-FFF2-40B4-BE49-F238E27FC236}">
                  <a16:creationId xmlns:a16="http://schemas.microsoft.com/office/drawing/2014/main" xmlns="" xmlns:a14="http://schemas.microsoft.com/office/drawing/2010/main" id="{00000000-0008-0000-0000-00003B000000}"/>
                </a:ext>
              </a:extLst>
            </xdr:cNvPr>
            <xdr:cNvSpPr txBox="1"/>
          </xdr:nvSpPr>
          <xdr:spPr>
            <a:xfrm>
              <a:off x="3439579" y="56898118"/>
              <a:ext cx="1005532" cy="256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𝐾</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𝑎=𝑒</a:t>
              </a:r>
              <a:r>
                <a:rPr lang="es-PE" sz="1100" b="0" i="0">
                  <a:solidFill>
                    <a:schemeClr val="tx1"/>
                  </a:solidFill>
                  <a:effectLst/>
                  <a:latin typeface="Cambria Math"/>
                  <a:ea typeface="+mn-ea"/>
                  <a:cs typeface="+mn-cs"/>
                </a:rPr>
                <a:t>^(</a:t>
              </a:r>
              <a:r>
                <a:rPr lang="es-PE" sz="1100" b="0" i="0">
                  <a:solidFill>
                    <a:schemeClr val="tx1"/>
                  </a:solidFill>
                  <a:effectLst/>
                  <a:latin typeface="Cambria Math" panose="02040503050406030204" pitchFamily="18" charset="0"/>
                  <a:ea typeface="+mn-ea"/>
                  <a:cs typeface="+mn-cs"/>
                </a:rPr>
                <a:t>𝑚×</a:t>
              </a:r>
              <a:r>
                <a:rPr lang="es-PE" sz="1100" b="0" i="0">
                  <a:solidFill>
                    <a:schemeClr val="tx1"/>
                  </a:solidFill>
                  <a:effectLst/>
                  <a:latin typeface="Cambria Math"/>
                  <a:ea typeface="+mn-ea"/>
                  <a:cs typeface="+mn-cs"/>
                </a:rPr>
                <a:t>(</a:t>
              </a:r>
              <a:r>
                <a:rPr lang="es-PE" sz="1100" b="0" i="0">
                  <a:solidFill>
                    <a:schemeClr val="tx1"/>
                  </a:solidFill>
                  <a:effectLst/>
                  <a:latin typeface="Cambria Math" panose="02040503050406030204" pitchFamily="18" charset="0"/>
                  <a:ea typeface="+mn-ea"/>
                  <a:cs typeface="+mn-cs"/>
                </a:rPr>
                <a:t>𝐻</a:t>
              </a:r>
              <a:r>
                <a:rPr lang="es-PE" sz="1100" b="0" i="0">
                  <a:solidFill>
                    <a:schemeClr val="tx1"/>
                  </a:solidFill>
                  <a:effectLst/>
                  <a:latin typeface="Cambria Math"/>
                  <a:ea typeface="+mn-ea"/>
                  <a:cs typeface="+mn-cs"/>
                </a:rPr>
                <a:t>/</a:t>
              </a:r>
              <a:r>
                <a:rPr lang="es-PE" sz="1100" b="0" i="0">
                  <a:solidFill>
                    <a:schemeClr val="tx1"/>
                  </a:solidFill>
                  <a:effectLst/>
                  <a:latin typeface="Cambria Math" panose="02040503050406030204" pitchFamily="18" charset="0"/>
                  <a:ea typeface="+mn-ea"/>
                  <a:cs typeface="+mn-cs"/>
                </a:rPr>
                <a:t>8150</a:t>
              </a:r>
              <a:r>
                <a:rPr lang="es-PE" sz="1100" b="0" i="0">
                  <a:solidFill>
                    <a:schemeClr val="tx1"/>
                  </a:solidFill>
                  <a:effectLst/>
                  <a:latin typeface="Cambria Math"/>
                  <a:ea typeface="+mn-ea"/>
                  <a:cs typeface="+mn-cs"/>
                </a:rPr>
                <a:t>) )</a:t>
              </a:r>
              <a:endParaRPr lang="es-PE">
                <a:effectLst/>
              </a:endParaRPr>
            </a:p>
          </xdr:txBody>
        </xdr:sp>
      </mc:Fallback>
    </mc:AlternateContent>
    <xdr:clientData/>
  </xdr:oneCellAnchor>
  <xdr:twoCellAnchor>
    <xdr:from>
      <xdr:col>14</xdr:col>
      <xdr:colOff>105831</xdr:colOff>
      <xdr:row>302</xdr:row>
      <xdr:rowOff>0</xdr:rowOff>
    </xdr:from>
    <xdr:to>
      <xdr:col>15</xdr:col>
      <xdr:colOff>276487</xdr:colOff>
      <xdr:row>302</xdr:row>
      <xdr:rowOff>166687</xdr:rowOff>
    </xdr:to>
    <xdr:sp macro="" textlink="">
      <xdr:nvSpPr>
        <xdr:cNvPr id="60" name="Flecha derecha 59">
          <a:extLst>
            <a:ext uri="{FF2B5EF4-FFF2-40B4-BE49-F238E27FC236}">
              <a16:creationId xmlns:a16="http://schemas.microsoft.com/office/drawing/2014/main" id="{00000000-0008-0000-0000-00003C000000}"/>
            </a:ext>
          </a:extLst>
        </xdr:cNvPr>
        <xdr:cNvSpPr/>
      </xdr:nvSpPr>
      <xdr:spPr>
        <a:xfrm>
          <a:off x="4540248" y="548322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310</xdr:row>
      <xdr:rowOff>0</xdr:rowOff>
    </xdr:from>
    <xdr:to>
      <xdr:col>15</xdr:col>
      <xdr:colOff>276487</xdr:colOff>
      <xdr:row>310</xdr:row>
      <xdr:rowOff>166687</xdr:rowOff>
    </xdr:to>
    <xdr:sp macro="" textlink="">
      <xdr:nvSpPr>
        <xdr:cNvPr id="61" name="Flecha derecha 60">
          <a:extLst>
            <a:ext uri="{FF2B5EF4-FFF2-40B4-BE49-F238E27FC236}">
              <a16:creationId xmlns:a16="http://schemas.microsoft.com/office/drawing/2014/main" id="{00000000-0008-0000-0000-00003D000000}"/>
            </a:ext>
          </a:extLst>
        </xdr:cNvPr>
        <xdr:cNvSpPr/>
      </xdr:nvSpPr>
      <xdr:spPr>
        <a:xfrm>
          <a:off x="4540248" y="552132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321</xdr:row>
      <xdr:rowOff>0</xdr:rowOff>
    </xdr:from>
    <xdr:to>
      <xdr:col>15</xdr:col>
      <xdr:colOff>276487</xdr:colOff>
      <xdr:row>321</xdr:row>
      <xdr:rowOff>166687</xdr:rowOff>
    </xdr:to>
    <xdr:sp macro="" textlink="">
      <xdr:nvSpPr>
        <xdr:cNvPr id="62" name="Flecha derecha 61">
          <a:extLst>
            <a:ext uri="{FF2B5EF4-FFF2-40B4-BE49-F238E27FC236}">
              <a16:creationId xmlns:a16="http://schemas.microsoft.com/office/drawing/2014/main" id="{00000000-0008-0000-0000-00003E000000}"/>
            </a:ext>
          </a:extLst>
        </xdr:cNvPr>
        <xdr:cNvSpPr/>
      </xdr:nvSpPr>
      <xdr:spPr>
        <a:xfrm>
          <a:off x="4540248" y="58451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325</xdr:row>
      <xdr:rowOff>0</xdr:rowOff>
    </xdr:from>
    <xdr:to>
      <xdr:col>15</xdr:col>
      <xdr:colOff>276487</xdr:colOff>
      <xdr:row>325</xdr:row>
      <xdr:rowOff>166687</xdr:rowOff>
    </xdr:to>
    <xdr:sp macro="" textlink="">
      <xdr:nvSpPr>
        <xdr:cNvPr id="63" name="Flecha derecha 62">
          <a:extLst>
            <a:ext uri="{FF2B5EF4-FFF2-40B4-BE49-F238E27FC236}">
              <a16:creationId xmlns:a16="http://schemas.microsoft.com/office/drawing/2014/main" id="{00000000-0008-0000-0000-00003F000000}"/>
            </a:ext>
          </a:extLst>
        </xdr:cNvPr>
        <xdr:cNvSpPr/>
      </xdr:nvSpPr>
      <xdr:spPr>
        <a:xfrm>
          <a:off x="4540248" y="60356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253998</xdr:colOff>
      <xdr:row>361</xdr:row>
      <xdr:rowOff>0</xdr:rowOff>
    </xdr:from>
    <xdr:to>
      <xdr:col>11</xdr:col>
      <xdr:colOff>107154</xdr:colOff>
      <xdr:row>361</xdr:row>
      <xdr:rowOff>166687</xdr:rowOff>
    </xdr:to>
    <xdr:sp macro="" textlink="">
      <xdr:nvSpPr>
        <xdr:cNvPr id="64" name="Flecha derecha 63">
          <a:extLst>
            <a:ext uri="{FF2B5EF4-FFF2-40B4-BE49-F238E27FC236}">
              <a16:creationId xmlns:a16="http://schemas.microsoft.com/office/drawing/2014/main" id="{00000000-0008-0000-0000-000040000000}"/>
            </a:ext>
          </a:extLst>
        </xdr:cNvPr>
        <xdr:cNvSpPr/>
      </xdr:nvSpPr>
      <xdr:spPr>
        <a:xfrm>
          <a:off x="3100915" y="64928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363</xdr:row>
      <xdr:rowOff>0</xdr:rowOff>
    </xdr:from>
    <xdr:to>
      <xdr:col>11</xdr:col>
      <xdr:colOff>107157</xdr:colOff>
      <xdr:row>363</xdr:row>
      <xdr:rowOff>166687</xdr:rowOff>
    </xdr:to>
    <xdr:sp macro="" textlink="">
      <xdr:nvSpPr>
        <xdr:cNvPr id="65" name="Flecha derecha 64">
          <a:extLst>
            <a:ext uri="{FF2B5EF4-FFF2-40B4-BE49-F238E27FC236}">
              <a16:creationId xmlns:a16="http://schemas.microsoft.com/office/drawing/2014/main" id="{00000000-0008-0000-0000-000041000000}"/>
            </a:ext>
          </a:extLst>
        </xdr:cNvPr>
        <xdr:cNvSpPr/>
      </xdr:nvSpPr>
      <xdr:spPr>
        <a:xfrm>
          <a:off x="3100918" y="65309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361</xdr:row>
      <xdr:rowOff>0</xdr:rowOff>
    </xdr:from>
    <xdr:ext cx="993285" cy="172227"/>
    <mc:AlternateContent xmlns:mc="http://schemas.openxmlformats.org/markup-compatibility/2006" xmlns:a14="http://schemas.microsoft.com/office/drawing/2010/main">
      <mc:Choice Requires="a14">
        <xdr:sp macro="" textlink="">
          <xdr:nvSpPr>
            <xdr:cNvPr id="66" name="CuadroTexto 65">
              <a:extLst>
                <a:ext uri="{FF2B5EF4-FFF2-40B4-BE49-F238E27FC236}">
                  <a16:creationId xmlns:a16="http://schemas.microsoft.com/office/drawing/2014/main" id="{00000000-0008-0000-0000-000042000000}"/>
                </a:ext>
              </a:extLst>
            </xdr:cNvPr>
            <xdr:cNvSpPr txBox="1"/>
          </xdr:nvSpPr>
          <xdr:spPr>
            <a:xfrm>
              <a:off x="1025960" y="67224088"/>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66" name="CuadroTexto 65"/>
            <xdr:cNvSpPr txBox="1"/>
          </xdr:nvSpPr>
          <xdr:spPr>
            <a:xfrm>
              <a:off x="1025960" y="67224088"/>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oneCellAnchor>
    <xdr:from>
      <xdr:col>3</xdr:col>
      <xdr:colOff>74082</xdr:colOff>
      <xdr:row>363</xdr:row>
      <xdr:rowOff>0</xdr:rowOff>
    </xdr:from>
    <xdr:ext cx="993284" cy="172227"/>
    <mc:AlternateContent xmlns:mc="http://schemas.openxmlformats.org/markup-compatibility/2006" xmlns:a14="http://schemas.microsoft.com/office/drawing/2010/main">
      <mc:Choice Requires="a14">
        <xdr:sp macro="" textlink="">
          <xdr:nvSpPr>
            <xdr:cNvPr id="67" name="CuadroTexto 66">
              <a:extLst>
                <a:ext uri="{FF2B5EF4-FFF2-40B4-BE49-F238E27FC236}">
                  <a16:creationId xmlns:a16="http://schemas.microsoft.com/office/drawing/2014/main" id="{00000000-0008-0000-0000-000043000000}"/>
                </a:ext>
              </a:extLst>
            </xdr:cNvPr>
            <xdr:cNvSpPr txBox="1"/>
          </xdr:nvSpPr>
          <xdr:spPr>
            <a:xfrm>
              <a:off x="1015376" y="67605088"/>
              <a:ext cx="9932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67" name="CuadroTexto 66"/>
            <xdr:cNvSpPr txBox="1"/>
          </xdr:nvSpPr>
          <xdr:spPr>
            <a:xfrm>
              <a:off x="1015376" y="67605088"/>
              <a:ext cx="9932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twoCellAnchor>
    <xdr:from>
      <xdr:col>9</xdr:col>
      <xdr:colOff>253998</xdr:colOff>
      <xdr:row>355</xdr:row>
      <xdr:rowOff>0</xdr:rowOff>
    </xdr:from>
    <xdr:to>
      <xdr:col>11</xdr:col>
      <xdr:colOff>107154</xdr:colOff>
      <xdr:row>355</xdr:row>
      <xdr:rowOff>166687</xdr:rowOff>
    </xdr:to>
    <xdr:sp macro="" textlink="">
      <xdr:nvSpPr>
        <xdr:cNvPr id="68" name="Flecha derecha 67">
          <a:extLst>
            <a:ext uri="{FF2B5EF4-FFF2-40B4-BE49-F238E27FC236}">
              <a16:creationId xmlns:a16="http://schemas.microsoft.com/office/drawing/2014/main" id="{00000000-0008-0000-0000-000044000000}"/>
            </a:ext>
          </a:extLst>
        </xdr:cNvPr>
        <xdr:cNvSpPr/>
      </xdr:nvSpPr>
      <xdr:spPr>
        <a:xfrm>
          <a:off x="3100915" y="66071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357</xdr:row>
      <xdr:rowOff>0</xdr:rowOff>
    </xdr:from>
    <xdr:to>
      <xdr:col>11</xdr:col>
      <xdr:colOff>107157</xdr:colOff>
      <xdr:row>357</xdr:row>
      <xdr:rowOff>166687</xdr:rowOff>
    </xdr:to>
    <xdr:sp macro="" textlink="">
      <xdr:nvSpPr>
        <xdr:cNvPr id="69" name="Flecha derecha 68">
          <a:extLst>
            <a:ext uri="{FF2B5EF4-FFF2-40B4-BE49-F238E27FC236}">
              <a16:creationId xmlns:a16="http://schemas.microsoft.com/office/drawing/2014/main" id="{00000000-0008-0000-0000-000045000000}"/>
            </a:ext>
          </a:extLst>
        </xdr:cNvPr>
        <xdr:cNvSpPr/>
      </xdr:nvSpPr>
      <xdr:spPr>
        <a:xfrm>
          <a:off x="3100918" y="66452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355</xdr:row>
      <xdr:rowOff>0</xdr:rowOff>
    </xdr:from>
    <xdr:ext cx="1316642" cy="172227"/>
    <mc:AlternateContent xmlns:mc="http://schemas.openxmlformats.org/markup-compatibility/2006" xmlns:a14="http://schemas.microsoft.com/office/drawing/2010/main">
      <mc:Choice Requires="a14">
        <xdr:sp macro="" textlink="">
          <xdr:nvSpPr>
            <xdr:cNvPr id="70" name="CuadroTexto 69">
              <a:extLst>
                <a:ext uri="{FF2B5EF4-FFF2-40B4-BE49-F238E27FC236}">
                  <a16:creationId xmlns:a16="http://schemas.microsoft.com/office/drawing/2014/main" id="{00000000-0008-0000-0000-000046000000}"/>
                </a:ext>
              </a:extLst>
            </xdr:cNvPr>
            <xdr:cNvSpPr txBox="1"/>
          </xdr:nvSpPr>
          <xdr:spPr>
            <a:xfrm>
              <a:off x="1026583" y="660717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70" name="CuadroTexto 69"/>
            <xdr:cNvSpPr txBox="1"/>
          </xdr:nvSpPr>
          <xdr:spPr>
            <a:xfrm>
              <a:off x="1026583" y="660717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oneCellAnchor>
    <xdr:from>
      <xdr:col>3</xdr:col>
      <xdr:colOff>74082</xdr:colOff>
      <xdr:row>357</xdr:row>
      <xdr:rowOff>0</xdr:rowOff>
    </xdr:from>
    <xdr:ext cx="1316642" cy="172227"/>
    <mc:AlternateContent xmlns:mc="http://schemas.openxmlformats.org/markup-compatibility/2006" xmlns:a14="http://schemas.microsoft.com/office/drawing/2010/main">
      <mc:Choice Requires="a14">
        <xdr:sp macro="" textlink="">
          <xdr:nvSpPr>
            <xdr:cNvPr id="71" name="CuadroTexto 70">
              <a:extLst>
                <a:ext uri="{FF2B5EF4-FFF2-40B4-BE49-F238E27FC236}">
                  <a16:creationId xmlns:a16="http://schemas.microsoft.com/office/drawing/2014/main" id="{00000000-0008-0000-0000-000047000000}"/>
                </a:ext>
              </a:extLst>
            </xdr:cNvPr>
            <xdr:cNvSpPr txBox="1"/>
          </xdr:nvSpPr>
          <xdr:spPr>
            <a:xfrm>
              <a:off x="1015999" y="664527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71" name="CuadroTexto 70"/>
            <xdr:cNvSpPr txBox="1"/>
          </xdr:nvSpPr>
          <xdr:spPr>
            <a:xfrm>
              <a:off x="1015999" y="664527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twoCellAnchor>
    <xdr:from>
      <xdr:col>9</xdr:col>
      <xdr:colOff>253998</xdr:colOff>
      <xdr:row>371</xdr:row>
      <xdr:rowOff>0</xdr:rowOff>
    </xdr:from>
    <xdr:to>
      <xdr:col>11</xdr:col>
      <xdr:colOff>107154</xdr:colOff>
      <xdr:row>371</xdr:row>
      <xdr:rowOff>166687</xdr:rowOff>
    </xdr:to>
    <xdr:sp macro="" textlink="">
      <xdr:nvSpPr>
        <xdr:cNvPr id="72" name="Flecha derecha 71">
          <a:extLst>
            <a:ext uri="{FF2B5EF4-FFF2-40B4-BE49-F238E27FC236}">
              <a16:creationId xmlns:a16="http://schemas.microsoft.com/office/drawing/2014/main" id="{00000000-0008-0000-0000-000048000000}"/>
            </a:ext>
          </a:extLst>
        </xdr:cNvPr>
        <xdr:cNvSpPr/>
      </xdr:nvSpPr>
      <xdr:spPr>
        <a:xfrm>
          <a:off x="3100915" y="64928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373</xdr:row>
      <xdr:rowOff>0</xdr:rowOff>
    </xdr:from>
    <xdr:to>
      <xdr:col>11</xdr:col>
      <xdr:colOff>107157</xdr:colOff>
      <xdr:row>373</xdr:row>
      <xdr:rowOff>166687</xdr:rowOff>
    </xdr:to>
    <xdr:sp macro="" textlink="">
      <xdr:nvSpPr>
        <xdr:cNvPr id="73" name="Flecha derecha 72">
          <a:extLst>
            <a:ext uri="{FF2B5EF4-FFF2-40B4-BE49-F238E27FC236}">
              <a16:creationId xmlns:a16="http://schemas.microsoft.com/office/drawing/2014/main" id="{00000000-0008-0000-0000-000049000000}"/>
            </a:ext>
          </a:extLst>
        </xdr:cNvPr>
        <xdr:cNvSpPr/>
      </xdr:nvSpPr>
      <xdr:spPr>
        <a:xfrm>
          <a:off x="3100918" y="65309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371</xdr:row>
      <xdr:rowOff>0</xdr:rowOff>
    </xdr:from>
    <xdr:ext cx="1316642" cy="172227"/>
    <mc:AlternateContent xmlns:mc="http://schemas.openxmlformats.org/markup-compatibility/2006" xmlns:a14="http://schemas.microsoft.com/office/drawing/2010/main">
      <mc:Choice Requires="a14">
        <xdr:sp macro="" textlink="">
          <xdr:nvSpPr>
            <xdr:cNvPr id="74" name="CuadroTexto 73">
              <a:extLst>
                <a:ext uri="{FF2B5EF4-FFF2-40B4-BE49-F238E27FC236}">
                  <a16:creationId xmlns:a16="http://schemas.microsoft.com/office/drawing/2014/main" id="{00000000-0008-0000-0000-00004A000000}"/>
                </a:ext>
              </a:extLst>
            </xdr:cNvPr>
            <xdr:cNvSpPr txBox="1"/>
          </xdr:nvSpPr>
          <xdr:spPr>
            <a:xfrm>
              <a:off x="1026583" y="649287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74" name="CuadroTexto 73"/>
            <xdr:cNvSpPr txBox="1"/>
          </xdr:nvSpPr>
          <xdr:spPr>
            <a:xfrm>
              <a:off x="1026583" y="649287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oneCellAnchor>
    <xdr:from>
      <xdr:col>3</xdr:col>
      <xdr:colOff>74082</xdr:colOff>
      <xdr:row>373</xdr:row>
      <xdr:rowOff>0</xdr:rowOff>
    </xdr:from>
    <xdr:ext cx="1316642" cy="172227"/>
    <mc:AlternateContent xmlns:mc="http://schemas.openxmlformats.org/markup-compatibility/2006" xmlns:a14="http://schemas.microsoft.com/office/drawing/2010/main">
      <mc:Choice Requires="a14">
        <xdr:sp macro="" textlink="">
          <xdr:nvSpPr>
            <xdr:cNvPr id="75" name="CuadroTexto 74">
              <a:extLst>
                <a:ext uri="{FF2B5EF4-FFF2-40B4-BE49-F238E27FC236}">
                  <a16:creationId xmlns:a16="http://schemas.microsoft.com/office/drawing/2014/main" id="{00000000-0008-0000-0000-00004B000000}"/>
                </a:ext>
              </a:extLst>
            </xdr:cNvPr>
            <xdr:cNvSpPr txBox="1"/>
          </xdr:nvSpPr>
          <xdr:spPr>
            <a:xfrm>
              <a:off x="1015999" y="653097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75" name="CuadroTexto 74"/>
            <xdr:cNvSpPr txBox="1"/>
          </xdr:nvSpPr>
          <xdr:spPr>
            <a:xfrm>
              <a:off x="1015999" y="653097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twoCellAnchor>
    <xdr:from>
      <xdr:col>9</xdr:col>
      <xdr:colOff>253998</xdr:colOff>
      <xdr:row>385</xdr:row>
      <xdr:rowOff>0</xdr:rowOff>
    </xdr:from>
    <xdr:to>
      <xdr:col>11</xdr:col>
      <xdr:colOff>107154</xdr:colOff>
      <xdr:row>385</xdr:row>
      <xdr:rowOff>166687</xdr:rowOff>
    </xdr:to>
    <xdr:sp macro="" textlink="">
      <xdr:nvSpPr>
        <xdr:cNvPr id="76" name="Flecha derecha 75">
          <a:extLst>
            <a:ext uri="{FF2B5EF4-FFF2-40B4-BE49-F238E27FC236}">
              <a16:creationId xmlns:a16="http://schemas.microsoft.com/office/drawing/2014/main" id="{00000000-0008-0000-0000-00004C000000}"/>
            </a:ext>
          </a:extLst>
        </xdr:cNvPr>
        <xdr:cNvSpPr/>
      </xdr:nvSpPr>
      <xdr:spPr>
        <a:xfrm>
          <a:off x="3100915" y="67976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387</xdr:row>
      <xdr:rowOff>0</xdr:rowOff>
    </xdr:from>
    <xdr:to>
      <xdr:col>11</xdr:col>
      <xdr:colOff>107157</xdr:colOff>
      <xdr:row>387</xdr:row>
      <xdr:rowOff>166687</xdr:rowOff>
    </xdr:to>
    <xdr:sp macro="" textlink="">
      <xdr:nvSpPr>
        <xdr:cNvPr id="77" name="Flecha derecha 76">
          <a:extLst>
            <a:ext uri="{FF2B5EF4-FFF2-40B4-BE49-F238E27FC236}">
              <a16:creationId xmlns:a16="http://schemas.microsoft.com/office/drawing/2014/main" id="{00000000-0008-0000-0000-00004D000000}"/>
            </a:ext>
          </a:extLst>
        </xdr:cNvPr>
        <xdr:cNvSpPr/>
      </xdr:nvSpPr>
      <xdr:spPr>
        <a:xfrm>
          <a:off x="3100918" y="68357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385</xdr:row>
      <xdr:rowOff>0</xdr:rowOff>
    </xdr:from>
    <xdr:ext cx="1316642" cy="172227"/>
    <mc:AlternateContent xmlns:mc="http://schemas.openxmlformats.org/markup-compatibility/2006" xmlns:a14="http://schemas.microsoft.com/office/drawing/2010/main">
      <mc:Choice Requires="a14">
        <xdr:sp macro="" textlink="">
          <xdr:nvSpPr>
            <xdr:cNvPr id="78" name="CuadroTexto 77">
              <a:extLst>
                <a:ext uri="{FF2B5EF4-FFF2-40B4-BE49-F238E27FC236}">
                  <a16:creationId xmlns:a16="http://schemas.microsoft.com/office/drawing/2014/main" id="{00000000-0008-0000-0000-00004E000000}"/>
                </a:ext>
              </a:extLst>
            </xdr:cNvPr>
            <xdr:cNvSpPr txBox="1"/>
          </xdr:nvSpPr>
          <xdr:spPr>
            <a:xfrm>
              <a:off x="1026583" y="679767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78" name="CuadroTexto 77"/>
            <xdr:cNvSpPr txBox="1"/>
          </xdr:nvSpPr>
          <xdr:spPr>
            <a:xfrm>
              <a:off x="1026583" y="679767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oneCellAnchor>
    <xdr:from>
      <xdr:col>3</xdr:col>
      <xdr:colOff>74082</xdr:colOff>
      <xdr:row>387</xdr:row>
      <xdr:rowOff>0</xdr:rowOff>
    </xdr:from>
    <xdr:ext cx="1316642" cy="172227"/>
    <mc:AlternateContent xmlns:mc="http://schemas.openxmlformats.org/markup-compatibility/2006" xmlns:a14="http://schemas.microsoft.com/office/drawing/2010/main">
      <mc:Choice Requires="a14">
        <xdr:sp macro="" textlink="">
          <xdr:nvSpPr>
            <xdr:cNvPr id="79" name="CuadroTexto 78">
              <a:extLst>
                <a:ext uri="{FF2B5EF4-FFF2-40B4-BE49-F238E27FC236}">
                  <a16:creationId xmlns:a16="http://schemas.microsoft.com/office/drawing/2014/main" id="{00000000-0008-0000-0000-00004F000000}"/>
                </a:ext>
              </a:extLst>
            </xdr:cNvPr>
            <xdr:cNvSpPr txBox="1"/>
          </xdr:nvSpPr>
          <xdr:spPr>
            <a:xfrm>
              <a:off x="1015999" y="683577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79" name="CuadroTexto 78"/>
            <xdr:cNvSpPr txBox="1"/>
          </xdr:nvSpPr>
          <xdr:spPr>
            <a:xfrm>
              <a:off x="1015999" y="683577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twoCellAnchor>
    <xdr:from>
      <xdr:col>9</xdr:col>
      <xdr:colOff>253998</xdr:colOff>
      <xdr:row>391</xdr:row>
      <xdr:rowOff>0</xdr:rowOff>
    </xdr:from>
    <xdr:to>
      <xdr:col>11</xdr:col>
      <xdr:colOff>107154</xdr:colOff>
      <xdr:row>391</xdr:row>
      <xdr:rowOff>166687</xdr:rowOff>
    </xdr:to>
    <xdr:sp macro="" textlink="">
      <xdr:nvSpPr>
        <xdr:cNvPr id="84" name="Flecha derecha 83">
          <a:extLst>
            <a:ext uri="{FF2B5EF4-FFF2-40B4-BE49-F238E27FC236}">
              <a16:creationId xmlns:a16="http://schemas.microsoft.com/office/drawing/2014/main" id="{00000000-0008-0000-0000-000054000000}"/>
            </a:ext>
          </a:extLst>
        </xdr:cNvPr>
        <xdr:cNvSpPr/>
      </xdr:nvSpPr>
      <xdr:spPr>
        <a:xfrm>
          <a:off x="3100915" y="693102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393</xdr:row>
      <xdr:rowOff>0</xdr:rowOff>
    </xdr:from>
    <xdr:to>
      <xdr:col>11</xdr:col>
      <xdr:colOff>107157</xdr:colOff>
      <xdr:row>393</xdr:row>
      <xdr:rowOff>166687</xdr:rowOff>
    </xdr:to>
    <xdr:sp macro="" textlink="">
      <xdr:nvSpPr>
        <xdr:cNvPr id="85" name="Flecha derecha 84">
          <a:extLst>
            <a:ext uri="{FF2B5EF4-FFF2-40B4-BE49-F238E27FC236}">
              <a16:creationId xmlns:a16="http://schemas.microsoft.com/office/drawing/2014/main" id="{00000000-0008-0000-0000-000055000000}"/>
            </a:ext>
          </a:extLst>
        </xdr:cNvPr>
        <xdr:cNvSpPr/>
      </xdr:nvSpPr>
      <xdr:spPr>
        <a:xfrm>
          <a:off x="3100918" y="696912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391</xdr:row>
      <xdr:rowOff>0</xdr:rowOff>
    </xdr:from>
    <xdr:ext cx="993285" cy="172227"/>
    <mc:AlternateContent xmlns:mc="http://schemas.openxmlformats.org/markup-compatibility/2006" xmlns:a14="http://schemas.microsoft.com/office/drawing/2010/main">
      <mc:Choice Requires="a14">
        <xdr:sp macro="" textlink="">
          <xdr:nvSpPr>
            <xdr:cNvPr id="86" name="CuadroTexto 85">
              <a:extLst>
                <a:ext uri="{FF2B5EF4-FFF2-40B4-BE49-F238E27FC236}">
                  <a16:creationId xmlns:a16="http://schemas.microsoft.com/office/drawing/2014/main" id="{00000000-0008-0000-0000-000056000000}"/>
                </a:ext>
              </a:extLst>
            </xdr:cNvPr>
            <xdr:cNvSpPr txBox="1"/>
          </xdr:nvSpPr>
          <xdr:spPr>
            <a:xfrm>
              <a:off x="1025960" y="71796088"/>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86" name="CuadroTexto 85"/>
            <xdr:cNvSpPr txBox="1"/>
          </xdr:nvSpPr>
          <xdr:spPr>
            <a:xfrm>
              <a:off x="1025960" y="71796088"/>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oneCellAnchor>
    <xdr:from>
      <xdr:col>3</xdr:col>
      <xdr:colOff>74082</xdr:colOff>
      <xdr:row>393</xdr:row>
      <xdr:rowOff>0</xdr:rowOff>
    </xdr:from>
    <xdr:ext cx="993285" cy="172227"/>
    <mc:AlternateContent xmlns:mc="http://schemas.openxmlformats.org/markup-compatibility/2006" xmlns:a14="http://schemas.microsoft.com/office/drawing/2010/main">
      <mc:Choice Requires="a14">
        <xdr:sp macro="" textlink="">
          <xdr:nvSpPr>
            <xdr:cNvPr id="87" name="CuadroTexto 86">
              <a:extLst>
                <a:ext uri="{FF2B5EF4-FFF2-40B4-BE49-F238E27FC236}">
                  <a16:creationId xmlns:a16="http://schemas.microsoft.com/office/drawing/2014/main" id="{00000000-0008-0000-0000-000057000000}"/>
                </a:ext>
              </a:extLst>
            </xdr:cNvPr>
            <xdr:cNvSpPr txBox="1"/>
          </xdr:nvSpPr>
          <xdr:spPr>
            <a:xfrm>
              <a:off x="1015376" y="72177088"/>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87" name="CuadroTexto 86"/>
            <xdr:cNvSpPr txBox="1"/>
          </xdr:nvSpPr>
          <xdr:spPr>
            <a:xfrm>
              <a:off x="1015376" y="72177088"/>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twoCellAnchor>
    <xdr:from>
      <xdr:col>9</xdr:col>
      <xdr:colOff>253998</xdr:colOff>
      <xdr:row>399</xdr:row>
      <xdr:rowOff>0</xdr:rowOff>
    </xdr:from>
    <xdr:to>
      <xdr:col>11</xdr:col>
      <xdr:colOff>107154</xdr:colOff>
      <xdr:row>399</xdr:row>
      <xdr:rowOff>166687</xdr:rowOff>
    </xdr:to>
    <xdr:sp macro="" textlink="">
      <xdr:nvSpPr>
        <xdr:cNvPr id="88" name="Flecha derecha 87">
          <a:extLst>
            <a:ext uri="{FF2B5EF4-FFF2-40B4-BE49-F238E27FC236}">
              <a16:creationId xmlns:a16="http://schemas.microsoft.com/office/drawing/2014/main" id="{00000000-0008-0000-0000-000058000000}"/>
            </a:ext>
          </a:extLst>
        </xdr:cNvPr>
        <xdr:cNvSpPr/>
      </xdr:nvSpPr>
      <xdr:spPr>
        <a:xfrm>
          <a:off x="3100915" y="693102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401</xdr:row>
      <xdr:rowOff>0</xdr:rowOff>
    </xdr:from>
    <xdr:to>
      <xdr:col>11</xdr:col>
      <xdr:colOff>107157</xdr:colOff>
      <xdr:row>401</xdr:row>
      <xdr:rowOff>166687</xdr:rowOff>
    </xdr:to>
    <xdr:sp macro="" textlink="">
      <xdr:nvSpPr>
        <xdr:cNvPr id="89" name="Flecha derecha 88">
          <a:extLst>
            <a:ext uri="{FF2B5EF4-FFF2-40B4-BE49-F238E27FC236}">
              <a16:creationId xmlns:a16="http://schemas.microsoft.com/office/drawing/2014/main" id="{00000000-0008-0000-0000-000059000000}"/>
            </a:ext>
          </a:extLst>
        </xdr:cNvPr>
        <xdr:cNvSpPr/>
      </xdr:nvSpPr>
      <xdr:spPr>
        <a:xfrm>
          <a:off x="3100918" y="696912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399</xdr:row>
      <xdr:rowOff>0</xdr:rowOff>
    </xdr:from>
    <xdr:ext cx="1316642" cy="172227"/>
    <mc:AlternateContent xmlns:mc="http://schemas.openxmlformats.org/markup-compatibility/2006" xmlns:a14="http://schemas.microsoft.com/office/drawing/2010/main">
      <mc:Choice Requires="a14">
        <xdr:sp macro="" textlink="">
          <xdr:nvSpPr>
            <xdr:cNvPr id="90" name="CuadroTexto 89">
              <a:extLst>
                <a:ext uri="{FF2B5EF4-FFF2-40B4-BE49-F238E27FC236}">
                  <a16:creationId xmlns:a16="http://schemas.microsoft.com/office/drawing/2014/main" id="{00000000-0008-0000-0000-00005A000000}"/>
                </a:ext>
              </a:extLst>
            </xdr:cNvPr>
            <xdr:cNvSpPr txBox="1"/>
          </xdr:nvSpPr>
          <xdr:spPr>
            <a:xfrm>
              <a:off x="1026583" y="693102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90" name="CuadroTexto 89"/>
            <xdr:cNvSpPr txBox="1"/>
          </xdr:nvSpPr>
          <xdr:spPr>
            <a:xfrm>
              <a:off x="1026583" y="693102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oneCellAnchor>
    <xdr:from>
      <xdr:col>3</xdr:col>
      <xdr:colOff>74082</xdr:colOff>
      <xdr:row>401</xdr:row>
      <xdr:rowOff>0</xdr:rowOff>
    </xdr:from>
    <xdr:ext cx="1316642" cy="172227"/>
    <mc:AlternateContent xmlns:mc="http://schemas.openxmlformats.org/markup-compatibility/2006" xmlns:a14="http://schemas.microsoft.com/office/drawing/2010/main">
      <mc:Choice Requires="a14">
        <xdr:sp macro="" textlink="">
          <xdr:nvSpPr>
            <xdr:cNvPr id="91" name="CuadroTexto 90">
              <a:extLst>
                <a:ext uri="{FF2B5EF4-FFF2-40B4-BE49-F238E27FC236}">
                  <a16:creationId xmlns:a16="http://schemas.microsoft.com/office/drawing/2014/main" id="{00000000-0008-0000-0000-00005B000000}"/>
                </a:ext>
              </a:extLst>
            </xdr:cNvPr>
            <xdr:cNvSpPr txBox="1"/>
          </xdr:nvSpPr>
          <xdr:spPr>
            <a:xfrm>
              <a:off x="1015999" y="696912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91" name="CuadroTexto 90"/>
            <xdr:cNvSpPr txBox="1"/>
          </xdr:nvSpPr>
          <xdr:spPr>
            <a:xfrm>
              <a:off x="1015999" y="696912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twoCellAnchor>
    <xdr:from>
      <xdr:col>9</xdr:col>
      <xdr:colOff>253998</xdr:colOff>
      <xdr:row>405</xdr:row>
      <xdr:rowOff>0</xdr:rowOff>
    </xdr:from>
    <xdr:to>
      <xdr:col>11</xdr:col>
      <xdr:colOff>107154</xdr:colOff>
      <xdr:row>405</xdr:row>
      <xdr:rowOff>166687</xdr:rowOff>
    </xdr:to>
    <xdr:sp macro="" textlink="">
      <xdr:nvSpPr>
        <xdr:cNvPr id="92" name="Flecha derecha 91">
          <a:extLst>
            <a:ext uri="{FF2B5EF4-FFF2-40B4-BE49-F238E27FC236}">
              <a16:creationId xmlns:a16="http://schemas.microsoft.com/office/drawing/2014/main" id="{00000000-0008-0000-0000-00005C000000}"/>
            </a:ext>
          </a:extLst>
        </xdr:cNvPr>
        <xdr:cNvSpPr/>
      </xdr:nvSpPr>
      <xdr:spPr>
        <a:xfrm>
          <a:off x="3100915" y="704532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407</xdr:row>
      <xdr:rowOff>0</xdr:rowOff>
    </xdr:from>
    <xdr:to>
      <xdr:col>11</xdr:col>
      <xdr:colOff>107157</xdr:colOff>
      <xdr:row>407</xdr:row>
      <xdr:rowOff>166687</xdr:rowOff>
    </xdr:to>
    <xdr:sp macro="" textlink="">
      <xdr:nvSpPr>
        <xdr:cNvPr id="93" name="Flecha derecha 92">
          <a:extLst>
            <a:ext uri="{FF2B5EF4-FFF2-40B4-BE49-F238E27FC236}">
              <a16:creationId xmlns:a16="http://schemas.microsoft.com/office/drawing/2014/main" id="{00000000-0008-0000-0000-00005D000000}"/>
            </a:ext>
          </a:extLst>
        </xdr:cNvPr>
        <xdr:cNvSpPr/>
      </xdr:nvSpPr>
      <xdr:spPr>
        <a:xfrm>
          <a:off x="3100918" y="708342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405</xdr:row>
      <xdr:rowOff>0</xdr:rowOff>
    </xdr:from>
    <xdr:ext cx="993285" cy="172227"/>
    <mc:AlternateContent xmlns:mc="http://schemas.openxmlformats.org/markup-compatibility/2006" xmlns:a14="http://schemas.microsoft.com/office/drawing/2010/main">
      <mc:Choice Requires="a14">
        <xdr:sp macro="" textlink="">
          <xdr:nvSpPr>
            <xdr:cNvPr id="94" name="CuadroTexto 93">
              <a:extLst>
                <a:ext uri="{FF2B5EF4-FFF2-40B4-BE49-F238E27FC236}">
                  <a16:creationId xmlns:a16="http://schemas.microsoft.com/office/drawing/2014/main" id="{00000000-0008-0000-0000-00005E000000}"/>
                </a:ext>
              </a:extLst>
            </xdr:cNvPr>
            <xdr:cNvSpPr txBox="1"/>
          </xdr:nvSpPr>
          <xdr:spPr>
            <a:xfrm>
              <a:off x="1025960" y="74463088"/>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94" name="CuadroTexto 93"/>
            <xdr:cNvSpPr txBox="1"/>
          </xdr:nvSpPr>
          <xdr:spPr>
            <a:xfrm>
              <a:off x="1025960" y="74463088"/>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oneCellAnchor>
    <xdr:from>
      <xdr:col>3</xdr:col>
      <xdr:colOff>74082</xdr:colOff>
      <xdr:row>407</xdr:row>
      <xdr:rowOff>0</xdr:rowOff>
    </xdr:from>
    <xdr:ext cx="993285" cy="172227"/>
    <mc:AlternateContent xmlns:mc="http://schemas.openxmlformats.org/markup-compatibility/2006" xmlns:a14="http://schemas.microsoft.com/office/drawing/2010/main">
      <mc:Choice Requires="a14">
        <xdr:sp macro="" textlink="">
          <xdr:nvSpPr>
            <xdr:cNvPr id="95" name="CuadroTexto 94">
              <a:extLst>
                <a:ext uri="{FF2B5EF4-FFF2-40B4-BE49-F238E27FC236}">
                  <a16:creationId xmlns:a16="http://schemas.microsoft.com/office/drawing/2014/main" id="{00000000-0008-0000-0000-00005F000000}"/>
                </a:ext>
              </a:extLst>
            </xdr:cNvPr>
            <xdr:cNvSpPr txBox="1"/>
          </xdr:nvSpPr>
          <xdr:spPr>
            <a:xfrm>
              <a:off x="1015376" y="74844088"/>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95" name="CuadroTexto 94"/>
            <xdr:cNvSpPr txBox="1"/>
          </xdr:nvSpPr>
          <xdr:spPr>
            <a:xfrm>
              <a:off x="1015376" y="74844088"/>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twoCellAnchor>
    <xdr:from>
      <xdr:col>9</xdr:col>
      <xdr:colOff>253998</xdr:colOff>
      <xdr:row>453</xdr:row>
      <xdr:rowOff>0</xdr:rowOff>
    </xdr:from>
    <xdr:to>
      <xdr:col>11</xdr:col>
      <xdr:colOff>107154</xdr:colOff>
      <xdr:row>453</xdr:row>
      <xdr:rowOff>166687</xdr:rowOff>
    </xdr:to>
    <xdr:sp macro="" textlink="">
      <xdr:nvSpPr>
        <xdr:cNvPr id="102" name="Flecha derecha 101">
          <a:extLst>
            <a:ext uri="{FF2B5EF4-FFF2-40B4-BE49-F238E27FC236}">
              <a16:creationId xmlns:a16="http://schemas.microsoft.com/office/drawing/2014/main" id="{00000000-0008-0000-0000-000066000000}"/>
            </a:ext>
          </a:extLst>
        </xdr:cNvPr>
        <xdr:cNvSpPr/>
      </xdr:nvSpPr>
      <xdr:spPr>
        <a:xfrm>
          <a:off x="3100915" y="719772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455</xdr:row>
      <xdr:rowOff>0</xdr:rowOff>
    </xdr:from>
    <xdr:to>
      <xdr:col>11</xdr:col>
      <xdr:colOff>107157</xdr:colOff>
      <xdr:row>455</xdr:row>
      <xdr:rowOff>166687</xdr:rowOff>
    </xdr:to>
    <xdr:sp macro="" textlink="">
      <xdr:nvSpPr>
        <xdr:cNvPr id="103" name="Flecha derecha 102">
          <a:extLst>
            <a:ext uri="{FF2B5EF4-FFF2-40B4-BE49-F238E27FC236}">
              <a16:creationId xmlns:a16="http://schemas.microsoft.com/office/drawing/2014/main" id="{00000000-0008-0000-0000-000067000000}"/>
            </a:ext>
          </a:extLst>
        </xdr:cNvPr>
        <xdr:cNvSpPr/>
      </xdr:nvSpPr>
      <xdr:spPr>
        <a:xfrm>
          <a:off x="3100918" y="723582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453</xdr:row>
      <xdr:rowOff>0</xdr:rowOff>
    </xdr:from>
    <xdr:ext cx="2000356" cy="253146"/>
    <mc:AlternateContent xmlns:mc="http://schemas.openxmlformats.org/markup-compatibility/2006" xmlns:a14="http://schemas.microsoft.com/office/drawing/2010/main">
      <mc:Choice Requires="a14">
        <xdr:sp macro="" textlink="">
          <xdr:nvSpPr>
            <xdr:cNvPr id="107" name="CuadroTexto 106">
              <a:extLst>
                <a:ext uri="{FF2B5EF4-FFF2-40B4-BE49-F238E27FC236}">
                  <a16:creationId xmlns:a16="http://schemas.microsoft.com/office/drawing/2014/main" id="{00000000-0008-0000-0000-00006B000000}"/>
                </a:ext>
              </a:extLst>
            </xdr:cNvPr>
            <xdr:cNvSpPr txBox="1"/>
          </xdr:nvSpPr>
          <xdr:spPr>
            <a:xfrm>
              <a:off x="960120" y="80383380"/>
              <a:ext cx="2000356" cy="253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𝑆𝐷𝑊</m:t>
                    </m:r>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(0.6+</m:t>
                    </m:r>
                    <m:f>
                      <m:fPr>
                        <m:type m:val="skw"/>
                        <m:ctrlPr>
                          <a:rPr lang="es-ES" sz="1100" b="0" i="1">
                            <a:latin typeface="Cambria Math" panose="02040503050406030204" pitchFamily="18" charset="0"/>
                            <a:ea typeface="Cambria Math" panose="02040503050406030204" pitchFamily="18" charset="0"/>
                          </a:rPr>
                        </m:ctrlPr>
                      </m:fPr>
                      <m:num>
                        <m:sSub>
                          <m:sSubPr>
                            <m:ctrlPr>
                              <a:rPr lang="es-ES" sz="1100" b="0" i="1">
                                <a:latin typeface="Cambria Math" panose="02040503050406030204" pitchFamily="18" charset="0"/>
                                <a:ea typeface="Cambria Math" panose="02040503050406030204" pitchFamily="18" charset="0"/>
                              </a:rPr>
                            </m:ctrlPr>
                          </m:sSubPr>
                          <m:e>
                            <m:r>
                              <a:rPr lang="es-ES" sz="1100" b="0" i="1">
                                <a:latin typeface="Cambria Math" panose="02040503050406030204" pitchFamily="18" charset="0"/>
                                <a:ea typeface="Cambria Math" panose="02040503050406030204" pitchFamily="18" charset="0"/>
                              </a:rPr>
                              <m:t>𝑈</m:t>
                            </m:r>
                          </m:e>
                          <m:sub>
                            <m:r>
                              <a:rPr lang="es-ES" sz="1100" b="0" i="1">
                                <a:latin typeface="Cambria Math" panose="02040503050406030204" pitchFamily="18" charset="0"/>
                                <a:ea typeface="Cambria Math" panose="02040503050406030204" pitchFamily="18" charset="0"/>
                              </a:rPr>
                              <m:t>𝑟𝑤</m:t>
                            </m:r>
                          </m:sub>
                        </m:sSub>
                      </m:num>
                      <m:den>
                        <m:r>
                          <a:rPr lang="es-ES" sz="1100" b="0" i="1">
                            <a:latin typeface="Cambria Math" panose="02040503050406030204" pitchFamily="18" charset="0"/>
                            <a:ea typeface="Cambria Math" panose="02040503050406030204" pitchFamily="18" charset="0"/>
                          </a:rPr>
                          <m:t>8500</m:t>
                        </m:r>
                      </m:den>
                    </m:f>
                    <m:r>
                      <a:rPr lang="es-ES" sz="1100" b="0" i="1">
                        <a:latin typeface="Cambria Math" panose="02040503050406030204" pitchFamily="18" charset="0"/>
                        <a:ea typeface="Cambria Math" panose="02040503050406030204" pitchFamily="18" charset="0"/>
                      </a:rPr>
                      <m:t>)</m:t>
                    </m:r>
                  </m:oMath>
                </m:oMathPara>
              </a14:m>
              <a:endParaRPr lang="es-PE" sz="1100"/>
            </a:p>
          </xdr:txBody>
        </xdr:sp>
      </mc:Choice>
      <mc:Fallback xmlns="">
        <xdr:sp macro="" textlink="">
          <xdr:nvSpPr>
            <xdr:cNvPr id="107" name="CuadroTexto 106"/>
            <xdr:cNvSpPr txBox="1"/>
          </xdr:nvSpPr>
          <xdr:spPr>
            <a:xfrm>
              <a:off x="960120" y="80383380"/>
              <a:ext cx="2000356" cy="253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latin typeface="Cambria Math" panose="02040503050406030204" pitchFamily="18" charset="0"/>
                </a:rPr>
                <a:t>𝑆𝐷𝑊=𝑈_𝑟𝑤</a:t>
              </a:r>
              <a:r>
                <a:rPr lang="es-PE" sz="1100" b="0" i="0">
                  <a:latin typeface="Cambria Math" panose="02040503050406030204" pitchFamily="18" charset="0"/>
                  <a:ea typeface="Cambria Math" panose="02040503050406030204" pitchFamily="18" charset="0"/>
                </a:rPr>
                <a:t>×</a:t>
              </a:r>
              <a:r>
                <a:rPr lang="es-ES" sz="1100" b="0" i="0">
                  <a:latin typeface="Cambria Math" panose="02040503050406030204" pitchFamily="18" charset="0"/>
                  <a:ea typeface="Cambria Math" panose="02040503050406030204" pitchFamily="18" charset="0"/>
                </a:rPr>
                <a:t>(0.6+𝑈_𝑟𝑤⁄8500)</a:t>
              </a:r>
              <a:endParaRPr lang="es-PE" sz="1100"/>
            </a:p>
          </xdr:txBody>
        </xdr:sp>
      </mc:Fallback>
    </mc:AlternateContent>
    <xdr:clientData/>
  </xdr:oneCellAnchor>
  <xdr:oneCellAnchor>
    <xdr:from>
      <xdr:col>3</xdr:col>
      <xdr:colOff>0</xdr:colOff>
      <xdr:row>455</xdr:row>
      <xdr:rowOff>0</xdr:rowOff>
    </xdr:from>
    <xdr:ext cx="2051780" cy="249620"/>
    <mc:AlternateContent xmlns:mc="http://schemas.openxmlformats.org/markup-compatibility/2006" xmlns:a14="http://schemas.microsoft.com/office/drawing/2010/main">
      <mc:Choice Requires="a14">
        <xdr:sp macro="" textlink="">
          <xdr:nvSpPr>
            <xdr:cNvPr id="108" name="CuadroTexto 107">
              <a:extLst>
                <a:ext uri="{FF2B5EF4-FFF2-40B4-BE49-F238E27FC236}">
                  <a16:creationId xmlns:a16="http://schemas.microsoft.com/office/drawing/2014/main" id="{00000000-0008-0000-0000-00006C000000}"/>
                </a:ext>
              </a:extLst>
            </xdr:cNvPr>
            <xdr:cNvSpPr txBox="1"/>
          </xdr:nvSpPr>
          <xdr:spPr>
            <a:xfrm>
              <a:off x="960120" y="80764380"/>
              <a:ext cx="2051780" cy="249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𝑆𝐷𝑊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(0.6+</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12700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108" name="CuadroTexto 107"/>
            <xdr:cNvSpPr txBox="1"/>
          </xdr:nvSpPr>
          <xdr:spPr>
            <a:xfrm>
              <a:off x="960120" y="80764380"/>
              <a:ext cx="2051780" cy="249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solidFill>
                    <a:schemeClr val="tx1"/>
                  </a:solidFill>
                  <a:effectLst/>
                  <a:latin typeface="Cambria Math" panose="02040503050406030204" pitchFamily="18" charset="0"/>
                  <a:ea typeface="+mn-ea"/>
                  <a:cs typeface="+mn-cs"/>
                </a:rPr>
                <a:t>𝑆𝐷𝑊=</a:t>
              </a:r>
              <a:r>
                <a:rPr lang="es-PE" sz="1100" b="0" i="0">
                  <a:solidFill>
                    <a:schemeClr val="tx1"/>
                  </a:solidFill>
                  <a:effectLst/>
                  <a:latin typeface="+mn-lt"/>
                  <a:ea typeface="+mn-ea"/>
                  <a:cs typeface="+mn-cs"/>
                </a:rPr>
                <a:t>𝑈_𝑟𝑤×</a:t>
              </a:r>
              <a:r>
                <a:rPr lang="es-ES" sz="1100" b="0" i="0">
                  <a:solidFill>
                    <a:schemeClr val="tx1"/>
                  </a:solidFill>
                  <a:effectLst/>
                  <a:latin typeface="+mn-lt"/>
                  <a:ea typeface="+mn-ea"/>
                  <a:cs typeface="+mn-cs"/>
                </a:rPr>
                <a:t>(0.6+𝑈_𝑟𝑤⁄</a:t>
              </a:r>
              <a:r>
                <a:rPr lang="es-ES" sz="1100" b="0" i="0">
                  <a:solidFill>
                    <a:schemeClr val="tx1"/>
                  </a:solidFill>
                  <a:effectLst/>
                  <a:latin typeface="Cambria Math" panose="02040503050406030204" pitchFamily="18" charset="0"/>
                  <a:ea typeface="+mn-ea"/>
                  <a:cs typeface="+mn-cs"/>
                </a:rPr>
                <a:t>127</a:t>
              </a:r>
              <a:r>
                <a:rPr lang="es-ES" sz="1100" b="0" i="0">
                  <a:solidFill>
                    <a:schemeClr val="tx1"/>
                  </a:solidFill>
                  <a:effectLst/>
                  <a:latin typeface="+mn-lt"/>
                  <a:ea typeface="+mn-ea"/>
                  <a:cs typeface="+mn-cs"/>
                </a:rPr>
                <a:t>00)</a:t>
              </a:r>
              <a:endParaRPr lang="es-PE">
                <a:effectLst/>
              </a:endParaRPr>
            </a:p>
          </xdr:txBody>
        </xdr:sp>
      </mc:Fallback>
    </mc:AlternateContent>
    <xdr:clientData/>
  </xdr:oneCellAnchor>
  <xdr:twoCellAnchor>
    <xdr:from>
      <xdr:col>9</xdr:col>
      <xdr:colOff>253998</xdr:colOff>
      <xdr:row>463</xdr:row>
      <xdr:rowOff>0</xdr:rowOff>
    </xdr:from>
    <xdr:to>
      <xdr:col>11</xdr:col>
      <xdr:colOff>107154</xdr:colOff>
      <xdr:row>463</xdr:row>
      <xdr:rowOff>166687</xdr:rowOff>
    </xdr:to>
    <xdr:sp macro="" textlink="">
      <xdr:nvSpPr>
        <xdr:cNvPr id="109" name="Flecha derecha 108">
          <a:extLst>
            <a:ext uri="{FF2B5EF4-FFF2-40B4-BE49-F238E27FC236}">
              <a16:creationId xmlns:a16="http://schemas.microsoft.com/office/drawing/2014/main" id="{00000000-0008-0000-0000-00006D000000}"/>
            </a:ext>
          </a:extLst>
        </xdr:cNvPr>
        <xdr:cNvSpPr/>
      </xdr:nvSpPr>
      <xdr:spPr>
        <a:xfrm>
          <a:off x="3100915" y="78644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465</xdr:row>
      <xdr:rowOff>0</xdr:rowOff>
    </xdr:from>
    <xdr:to>
      <xdr:col>11</xdr:col>
      <xdr:colOff>107157</xdr:colOff>
      <xdr:row>465</xdr:row>
      <xdr:rowOff>166687</xdr:rowOff>
    </xdr:to>
    <xdr:sp macro="" textlink="">
      <xdr:nvSpPr>
        <xdr:cNvPr id="110" name="Flecha derecha 109">
          <a:extLst>
            <a:ext uri="{FF2B5EF4-FFF2-40B4-BE49-F238E27FC236}">
              <a16:creationId xmlns:a16="http://schemas.microsoft.com/office/drawing/2014/main" id="{00000000-0008-0000-0000-00006E000000}"/>
            </a:ext>
          </a:extLst>
        </xdr:cNvPr>
        <xdr:cNvSpPr/>
      </xdr:nvSpPr>
      <xdr:spPr>
        <a:xfrm>
          <a:off x="3100918" y="79025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463</xdr:row>
      <xdr:rowOff>0</xdr:rowOff>
    </xdr:from>
    <xdr:ext cx="2000356" cy="253146"/>
    <mc:AlternateContent xmlns:mc="http://schemas.openxmlformats.org/markup-compatibility/2006" xmlns:a14="http://schemas.microsoft.com/office/drawing/2010/main">
      <mc:Choice Requires="a14">
        <xdr:sp macro="" textlink="">
          <xdr:nvSpPr>
            <xdr:cNvPr id="111" name="CuadroTexto 110">
              <a:extLst>
                <a:ext uri="{FF2B5EF4-FFF2-40B4-BE49-F238E27FC236}">
                  <a16:creationId xmlns:a16="http://schemas.microsoft.com/office/drawing/2014/main" id="{00000000-0008-0000-0000-00006F000000}"/>
                </a:ext>
              </a:extLst>
            </xdr:cNvPr>
            <xdr:cNvSpPr txBox="1"/>
          </xdr:nvSpPr>
          <xdr:spPr>
            <a:xfrm>
              <a:off x="960120" y="82288380"/>
              <a:ext cx="2000356" cy="253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𝑆𝐷𝑊</m:t>
                    </m:r>
                    <m:r>
                      <a:rPr lang="es-PE" sz="1100" b="0" i="1">
                        <a:latin typeface="Cambria Math" panose="02040503050406030204" pitchFamily="18" charset="0"/>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(0.6+</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8500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111" name="CuadroTexto 110"/>
            <xdr:cNvSpPr txBox="1"/>
          </xdr:nvSpPr>
          <xdr:spPr>
            <a:xfrm>
              <a:off x="960120" y="82288380"/>
              <a:ext cx="2000356" cy="253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latin typeface="Cambria Math" panose="02040503050406030204" pitchFamily="18" charset="0"/>
                </a:rPr>
                <a:t>𝑆𝐷𝑊=</a:t>
              </a:r>
              <a:r>
                <a:rPr lang="es-PE" sz="1100" b="0" i="0">
                  <a:solidFill>
                    <a:schemeClr val="tx1"/>
                  </a:solidFill>
                  <a:effectLst/>
                  <a:latin typeface="+mn-lt"/>
                  <a:ea typeface="+mn-ea"/>
                  <a:cs typeface="+mn-cs"/>
                </a:rPr>
                <a:t>𝑈_𝑟𝑤×</a:t>
              </a:r>
              <a:r>
                <a:rPr lang="es-ES" sz="1100" b="0" i="0">
                  <a:solidFill>
                    <a:schemeClr val="tx1"/>
                  </a:solidFill>
                  <a:effectLst/>
                  <a:latin typeface="+mn-lt"/>
                  <a:ea typeface="+mn-ea"/>
                  <a:cs typeface="+mn-cs"/>
                </a:rPr>
                <a:t>(0.6+𝑈_𝑟𝑤⁄8500)</a:t>
              </a:r>
              <a:endParaRPr lang="es-PE">
                <a:effectLst/>
              </a:endParaRPr>
            </a:p>
          </xdr:txBody>
        </xdr:sp>
      </mc:Fallback>
    </mc:AlternateContent>
    <xdr:clientData/>
  </xdr:oneCellAnchor>
  <xdr:oneCellAnchor>
    <xdr:from>
      <xdr:col>3</xdr:col>
      <xdr:colOff>0</xdr:colOff>
      <xdr:row>465</xdr:row>
      <xdr:rowOff>0</xdr:rowOff>
    </xdr:from>
    <xdr:ext cx="2078454" cy="249684"/>
    <mc:AlternateContent xmlns:mc="http://schemas.openxmlformats.org/markup-compatibility/2006" xmlns:a14="http://schemas.microsoft.com/office/drawing/2010/main">
      <mc:Choice Requires="a14">
        <xdr:sp macro="" textlink="">
          <xdr:nvSpPr>
            <xdr:cNvPr id="112" name="CuadroTexto 111">
              <a:extLst>
                <a:ext uri="{FF2B5EF4-FFF2-40B4-BE49-F238E27FC236}">
                  <a16:creationId xmlns:a16="http://schemas.microsoft.com/office/drawing/2014/main" id="{00000000-0008-0000-0000-000070000000}"/>
                </a:ext>
              </a:extLst>
            </xdr:cNvPr>
            <xdr:cNvSpPr txBox="1"/>
          </xdr:nvSpPr>
          <xdr:spPr>
            <a:xfrm>
              <a:off x="960120" y="82669380"/>
              <a:ext cx="2078454"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𝑆𝐷𝑊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(0.6+</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12700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112" name="CuadroTexto 111"/>
            <xdr:cNvSpPr txBox="1"/>
          </xdr:nvSpPr>
          <xdr:spPr>
            <a:xfrm>
              <a:off x="960120" y="82669380"/>
              <a:ext cx="2078454"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solidFill>
                    <a:schemeClr val="tx1"/>
                  </a:solidFill>
                  <a:effectLst/>
                  <a:latin typeface="Cambria Math" panose="02040503050406030204" pitchFamily="18" charset="0"/>
                  <a:ea typeface="+mn-ea"/>
                  <a:cs typeface="+mn-cs"/>
                </a:rPr>
                <a:t>𝑆𝐷𝑊=</a:t>
              </a:r>
              <a:r>
                <a:rPr lang="es-PE" sz="1100" b="0" i="0">
                  <a:solidFill>
                    <a:schemeClr val="tx1"/>
                  </a:solidFill>
                  <a:effectLst/>
                  <a:latin typeface="+mn-lt"/>
                  <a:ea typeface="+mn-ea"/>
                  <a:cs typeface="+mn-cs"/>
                </a:rPr>
                <a:t>𝑈_𝑟𝑤×</a:t>
              </a:r>
              <a:r>
                <a:rPr lang="es-ES" sz="1100" b="0" i="0">
                  <a:solidFill>
                    <a:schemeClr val="tx1"/>
                  </a:solidFill>
                  <a:effectLst/>
                  <a:latin typeface="+mn-lt"/>
                  <a:ea typeface="+mn-ea"/>
                  <a:cs typeface="+mn-cs"/>
                </a:rPr>
                <a:t>(0.6+𝑈_𝑟𝑤⁄12700)</a:t>
              </a:r>
              <a:endParaRPr lang="es-PE">
                <a:effectLst/>
              </a:endParaRPr>
            </a:p>
          </xdr:txBody>
        </xdr:sp>
      </mc:Fallback>
    </mc:AlternateContent>
    <xdr:clientData/>
  </xdr:oneCellAnchor>
  <xdr:twoCellAnchor>
    <xdr:from>
      <xdr:col>9</xdr:col>
      <xdr:colOff>253998</xdr:colOff>
      <xdr:row>471</xdr:row>
      <xdr:rowOff>0</xdr:rowOff>
    </xdr:from>
    <xdr:to>
      <xdr:col>11</xdr:col>
      <xdr:colOff>107154</xdr:colOff>
      <xdr:row>471</xdr:row>
      <xdr:rowOff>166687</xdr:rowOff>
    </xdr:to>
    <xdr:sp macro="" textlink="">
      <xdr:nvSpPr>
        <xdr:cNvPr id="113" name="Flecha derecha 112">
          <a:extLst>
            <a:ext uri="{FF2B5EF4-FFF2-40B4-BE49-F238E27FC236}">
              <a16:creationId xmlns:a16="http://schemas.microsoft.com/office/drawing/2014/main" id="{00000000-0008-0000-0000-000071000000}"/>
            </a:ext>
          </a:extLst>
        </xdr:cNvPr>
        <xdr:cNvSpPr/>
      </xdr:nvSpPr>
      <xdr:spPr>
        <a:xfrm>
          <a:off x="3100915" y="80168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473</xdr:row>
      <xdr:rowOff>0</xdr:rowOff>
    </xdr:from>
    <xdr:to>
      <xdr:col>11</xdr:col>
      <xdr:colOff>107157</xdr:colOff>
      <xdr:row>473</xdr:row>
      <xdr:rowOff>166687</xdr:rowOff>
    </xdr:to>
    <xdr:sp macro="" textlink="">
      <xdr:nvSpPr>
        <xdr:cNvPr id="114" name="Flecha derecha 113">
          <a:extLst>
            <a:ext uri="{FF2B5EF4-FFF2-40B4-BE49-F238E27FC236}">
              <a16:creationId xmlns:a16="http://schemas.microsoft.com/office/drawing/2014/main" id="{00000000-0008-0000-0000-000072000000}"/>
            </a:ext>
          </a:extLst>
        </xdr:cNvPr>
        <xdr:cNvSpPr/>
      </xdr:nvSpPr>
      <xdr:spPr>
        <a:xfrm>
          <a:off x="3100918" y="80549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471</xdr:row>
      <xdr:rowOff>0</xdr:rowOff>
    </xdr:from>
    <xdr:ext cx="1040733" cy="172227"/>
    <mc:AlternateContent xmlns:mc="http://schemas.openxmlformats.org/markup-compatibility/2006" xmlns:a14="http://schemas.microsoft.com/office/drawing/2010/main">
      <mc:Choice Requires="a14">
        <xdr:sp macro="" textlink="">
          <xdr:nvSpPr>
            <xdr:cNvPr id="115" name="CuadroTexto 114">
              <a:extLst>
                <a:ext uri="{FF2B5EF4-FFF2-40B4-BE49-F238E27FC236}">
                  <a16:creationId xmlns:a16="http://schemas.microsoft.com/office/drawing/2014/main" id="{00000000-0008-0000-0000-000073000000}"/>
                </a:ext>
              </a:extLst>
            </xdr:cNvPr>
            <xdr:cNvSpPr txBox="1"/>
          </xdr:nvSpPr>
          <xdr:spPr>
            <a:xfrm>
              <a:off x="941917" y="81692750"/>
              <a:ext cx="10407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𝑆𝐷𝑊</m:t>
                    </m:r>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ea typeface="Cambria Math" panose="02040503050406030204" pitchFamily="18" charset="0"/>
                      </a:rPr>
                      <m:t>×</m:t>
                    </m:r>
                    <m:r>
                      <a:rPr lang="es-PE" sz="1100" b="0" i="1">
                        <a:latin typeface="Cambria Math" panose="02040503050406030204" pitchFamily="18" charset="0"/>
                        <a:ea typeface="Cambria Math" panose="02040503050406030204" pitchFamily="18" charset="0"/>
                      </a:rPr>
                      <m:t>𝑓</m:t>
                    </m:r>
                    <m:r>
                      <a:rPr lang="es-PE" sz="1100" b="0" i="1">
                        <a:latin typeface="Cambria Math" panose="02040503050406030204" pitchFamily="18" charset="0"/>
                        <a:ea typeface="Cambria Math" panose="02040503050406030204" pitchFamily="18" charset="0"/>
                      </a:rPr>
                      <m:t>′</m:t>
                    </m:r>
                  </m:oMath>
                </m:oMathPara>
              </a14:m>
              <a:endParaRPr lang="es-PE" sz="1100"/>
            </a:p>
          </xdr:txBody>
        </xdr:sp>
      </mc:Choice>
      <mc:Fallback xmlns="">
        <xdr:sp macro="" textlink="">
          <xdr:nvSpPr>
            <xdr:cNvPr id="115" name="CuadroTexto 114"/>
            <xdr:cNvSpPr txBox="1"/>
          </xdr:nvSpPr>
          <xdr:spPr>
            <a:xfrm>
              <a:off x="941917" y="81692750"/>
              <a:ext cx="10407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𝑆𝐷𝑊=𝑈_𝑟𝑤</a:t>
              </a:r>
              <a:r>
                <a:rPr lang="es-PE" sz="1100" b="0" i="0">
                  <a:latin typeface="Cambria Math" panose="02040503050406030204" pitchFamily="18" charset="0"/>
                  <a:ea typeface="Cambria Math" panose="02040503050406030204" pitchFamily="18" charset="0"/>
                </a:rPr>
                <a:t>×𝑓′</a:t>
              </a:r>
              <a:endParaRPr lang="es-PE" sz="1100"/>
            </a:p>
          </xdr:txBody>
        </xdr:sp>
      </mc:Fallback>
    </mc:AlternateContent>
    <xdr:clientData/>
  </xdr:oneCellAnchor>
  <xdr:oneCellAnchor>
    <xdr:from>
      <xdr:col>3</xdr:col>
      <xdr:colOff>0</xdr:colOff>
      <xdr:row>473</xdr:row>
      <xdr:rowOff>0</xdr:rowOff>
    </xdr:from>
    <xdr:ext cx="1040733" cy="172227"/>
    <mc:AlternateContent xmlns:mc="http://schemas.openxmlformats.org/markup-compatibility/2006" xmlns:a14="http://schemas.microsoft.com/office/drawing/2010/main">
      <mc:Choice Requires="a14">
        <xdr:sp macro="" textlink="">
          <xdr:nvSpPr>
            <xdr:cNvPr id="116" name="CuadroTexto 115">
              <a:extLst>
                <a:ext uri="{FF2B5EF4-FFF2-40B4-BE49-F238E27FC236}">
                  <a16:creationId xmlns:a16="http://schemas.microsoft.com/office/drawing/2014/main" id="{00000000-0008-0000-0000-000074000000}"/>
                </a:ext>
              </a:extLst>
            </xdr:cNvPr>
            <xdr:cNvSpPr txBox="1"/>
          </xdr:nvSpPr>
          <xdr:spPr>
            <a:xfrm>
              <a:off x="941917" y="82073750"/>
              <a:ext cx="10407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𝑆𝐷𝑊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𝑓</m:t>
                    </m:r>
                    <m:r>
                      <a:rPr lang="es-PE"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116" name="CuadroTexto 115"/>
            <xdr:cNvSpPr txBox="1"/>
          </xdr:nvSpPr>
          <xdr:spPr>
            <a:xfrm>
              <a:off x="941917" y="82073750"/>
              <a:ext cx="10407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𝑆𝐷𝑊=𝑈_𝑟𝑤×𝑓′</a:t>
              </a:r>
              <a:endParaRPr lang="es-PE">
                <a:effectLst/>
              </a:endParaRPr>
            </a:p>
          </xdr:txBody>
        </xdr:sp>
      </mc:Fallback>
    </mc:AlternateContent>
    <xdr:clientData/>
  </xdr:oneCellAnchor>
  <xdr:twoCellAnchor>
    <xdr:from>
      <xdr:col>13</xdr:col>
      <xdr:colOff>0</xdr:colOff>
      <xdr:row>469</xdr:row>
      <xdr:rowOff>0</xdr:rowOff>
    </xdr:from>
    <xdr:to>
      <xdr:col>14</xdr:col>
      <xdr:colOff>170656</xdr:colOff>
      <xdr:row>469</xdr:row>
      <xdr:rowOff>166687</xdr:rowOff>
    </xdr:to>
    <xdr:sp macro="" textlink="">
      <xdr:nvSpPr>
        <xdr:cNvPr id="117" name="Flecha derecha 116">
          <a:extLst>
            <a:ext uri="{FF2B5EF4-FFF2-40B4-BE49-F238E27FC236}">
              <a16:creationId xmlns:a16="http://schemas.microsoft.com/office/drawing/2014/main" id="{00000000-0008-0000-0000-000075000000}"/>
            </a:ext>
          </a:extLst>
        </xdr:cNvPr>
        <xdr:cNvSpPr/>
      </xdr:nvSpPr>
      <xdr:spPr>
        <a:xfrm>
          <a:off x="4116917" y="81311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253998</xdr:colOff>
      <xdr:row>483</xdr:row>
      <xdr:rowOff>0</xdr:rowOff>
    </xdr:from>
    <xdr:to>
      <xdr:col>11</xdr:col>
      <xdr:colOff>107154</xdr:colOff>
      <xdr:row>483</xdr:row>
      <xdr:rowOff>166687</xdr:rowOff>
    </xdr:to>
    <xdr:sp macro="" textlink="">
      <xdr:nvSpPr>
        <xdr:cNvPr id="118" name="Flecha derecha 117">
          <a:extLst>
            <a:ext uri="{FF2B5EF4-FFF2-40B4-BE49-F238E27FC236}">
              <a16:creationId xmlns:a16="http://schemas.microsoft.com/office/drawing/2014/main" id="{00000000-0008-0000-0000-000076000000}"/>
            </a:ext>
          </a:extLst>
        </xdr:cNvPr>
        <xdr:cNvSpPr/>
      </xdr:nvSpPr>
      <xdr:spPr>
        <a:xfrm>
          <a:off x="3100915" y="78644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485</xdr:row>
      <xdr:rowOff>0</xdr:rowOff>
    </xdr:from>
    <xdr:to>
      <xdr:col>11</xdr:col>
      <xdr:colOff>107157</xdr:colOff>
      <xdr:row>485</xdr:row>
      <xdr:rowOff>166687</xdr:rowOff>
    </xdr:to>
    <xdr:sp macro="" textlink="">
      <xdr:nvSpPr>
        <xdr:cNvPr id="119" name="Flecha derecha 118">
          <a:extLst>
            <a:ext uri="{FF2B5EF4-FFF2-40B4-BE49-F238E27FC236}">
              <a16:creationId xmlns:a16="http://schemas.microsoft.com/office/drawing/2014/main" id="{00000000-0008-0000-0000-000077000000}"/>
            </a:ext>
          </a:extLst>
        </xdr:cNvPr>
        <xdr:cNvSpPr/>
      </xdr:nvSpPr>
      <xdr:spPr>
        <a:xfrm>
          <a:off x="3100918" y="79025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483</xdr:row>
      <xdr:rowOff>0</xdr:rowOff>
    </xdr:from>
    <xdr:ext cx="2007986" cy="249620"/>
    <mc:AlternateContent xmlns:mc="http://schemas.openxmlformats.org/markup-compatibility/2006" xmlns:a14="http://schemas.microsoft.com/office/drawing/2010/main">
      <mc:Choice Requires="a14">
        <xdr:sp macro="" textlink="">
          <xdr:nvSpPr>
            <xdr:cNvPr id="120" name="CuadroTexto 119">
              <a:extLst>
                <a:ext uri="{FF2B5EF4-FFF2-40B4-BE49-F238E27FC236}">
                  <a16:creationId xmlns:a16="http://schemas.microsoft.com/office/drawing/2014/main" id="{00000000-0008-0000-0000-000078000000}"/>
                </a:ext>
              </a:extLst>
            </xdr:cNvPr>
            <xdr:cNvSpPr txBox="1"/>
          </xdr:nvSpPr>
          <xdr:spPr>
            <a:xfrm>
              <a:off x="960120" y="86098380"/>
              <a:ext cx="2007986" cy="249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𝐿𝐼𝑊</m:t>
                    </m:r>
                    <m:r>
                      <a:rPr lang="es-PE" sz="1100" b="0" i="1">
                        <a:latin typeface="Cambria Math" panose="02040503050406030204" pitchFamily="18" charset="0"/>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(1.05+</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6000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120" name="CuadroTexto 119"/>
            <xdr:cNvSpPr txBox="1"/>
          </xdr:nvSpPr>
          <xdr:spPr>
            <a:xfrm>
              <a:off x="960120" y="86098380"/>
              <a:ext cx="2007986" cy="249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latin typeface="Cambria Math" panose="02040503050406030204" pitchFamily="18" charset="0"/>
                </a:rPr>
                <a:t>𝐿𝐼𝑊=</a:t>
              </a:r>
              <a:r>
                <a:rPr lang="es-PE" sz="1100" b="0" i="0">
                  <a:solidFill>
                    <a:schemeClr val="tx1"/>
                  </a:solidFill>
                  <a:effectLst/>
                  <a:latin typeface="+mn-lt"/>
                  <a:ea typeface="+mn-ea"/>
                  <a:cs typeface="+mn-cs"/>
                </a:rPr>
                <a:t>𝑈_𝑟𝑤×</a:t>
              </a:r>
              <a:r>
                <a:rPr lang="es-ES"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1.05</a:t>
              </a:r>
              <a:r>
                <a:rPr lang="es-ES" sz="1100" b="0" i="0">
                  <a:solidFill>
                    <a:schemeClr val="tx1"/>
                  </a:solidFill>
                  <a:effectLst/>
                  <a:latin typeface="+mn-lt"/>
                  <a:ea typeface="+mn-ea"/>
                  <a:cs typeface="+mn-cs"/>
                </a:rPr>
                <a:t>+𝑈_𝑟𝑤⁄</a:t>
              </a:r>
              <a:r>
                <a:rPr lang="es-ES" sz="1100" b="0" i="0">
                  <a:solidFill>
                    <a:schemeClr val="tx1"/>
                  </a:solidFill>
                  <a:effectLst/>
                  <a:latin typeface="Cambria Math" panose="02040503050406030204" pitchFamily="18" charset="0"/>
                  <a:ea typeface="+mn-ea"/>
                  <a:cs typeface="+mn-cs"/>
                </a:rPr>
                <a:t>60</a:t>
              </a:r>
              <a:r>
                <a:rPr lang="es-ES" sz="1100" b="0" i="0">
                  <a:solidFill>
                    <a:schemeClr val="tx1"/>
                  </a:solidFill>
                  <a:effectLst/>
                  <a:latin typeface="+mn-lt"/>
                  <a:ea typeface="+mn-ea"/>
                  <a:cs typeface="+mn-cs"/>
                </a:rPr>
                <a:t>00)</a:t>
              </a:r>
              <a:endParaRPr lang="es-PE">
                <a:effectLst/>
              </a:endParaRPr>
            </a:p>
          </xdr:txBody>
        </xdr:sp>
      </mc:Fallback>
    </mc:AlternateContent>
    <xdr:clientData/>
  </xdr:oneCellAnchor>
  <xdr:oneCellAnchor>
    <xdr:from>
      <xdr:col>3</xdr:col>
      <xdr:colOff>0</xdr:colOff>
      <xdr:row>485</xdr:row>
      <xdr:rowOff>0</xdr:rowOff>
    </xdr:from>
    <xdr:ext cx="2034660" cy="249684"/>
    <mc:AlternateContent xmlns:mc="http://schemas.openxmlformats.org/markup-compatibility/2006" xmlns:a14="http://schemas.microsoft.com/office/drawing/2010/main">
      <mc:Choice Requires="a14">
        <xdr:sp macro="" textlink="">
          <xdr:nvSpPr>
            <xdr:cNvPr id="121" name="CuadroTexto 120">
              <a:extLst>
                <a:ext uri="{FF2B5EF4-FFF2-40B4-BE49-F238E27FC236}">
                  <a16:creationId xmlns:a16="http://schemas.microsoft.com/office/drawing/2014/main" id="{00000000-0008-0000-0000-000079000000}"/>
                </a:ext>
              </a:extLst>
            </xdr:cNvPr>
            <xdr:cNvSpPr txBox="1"/>
          </xdr:nvSpPr>
          <xdr:spPr>
            <a:xfrm>
              <a:off x="960120" y="8647938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𝐿𝐼𝑊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(1.05+</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9000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121" name="CuadroTexto 120"/>
            <xdr:cNvSpPr txBox="1"/>
          </xdr:nvSpPr>
          <xdr:spPr>
            <a:xfrm>
              <a:off x="960120" y="8647938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solidFill>
                    <a:schemeClr val="tx1"/>
                  </a:solidFill>
                  <a:effectLst/>
                  <a:latin typeface="Cambria Math" panose="02040503050406030204" pitchFamily="18" charset="0"/>
                  <a:ea typeface="+mn-ea"/>
                  <a:cs typeface="+mn-cs"/>
                </a:rPr>
                <a:t>𝐿𝐼𝑊=𝑈_𝑟𝑤×</a:t>
              </a:r>
              <a:r>
                <a:rPr lang="es-ES" sz="1100" b="0" i="0">
                  <a:solidFill>
                    <a:schemeClr val="tx1"/>
                  </a:solidFill>
                  <a:effectLst/>
                  <a:latin typeface="+mn-lt"/>
                  <a:ea typeface="+mn-ea"/>
                  <a:cs typeface="+mn-cs"/>
                </a:rPr>
                <a:t>(1.05+𝑈_𝑟𝑤⁄</a:t>
              </a:r>
              <a:r>
                <a:rPr lang="es-ES" sz="1100" b="0" i="0">
                  <a:solidFill>
                    <a:schemeClr val="tx1"/>
                  </a:solidFill>
                  <a:effectLst/>
                  <a:latin typeface="Cambria Math" panose="02040503050406030204" pitchFamily="18" charset="0"/>
                  <a:ea typeface="+mn-ea"/>
                  <a:cs typeface="+mn-cs"/>
                </a:rPr>
                <a:t>9</a:t>
              </a:r>
              <a:r>
                <a:rPr lang="es-ES" sz="1100" b="0" i="0">
                  <a:solidFill>
                    <a:schemeClr val="tx1"/>
                  </a:solidFill>
                  <a:effectLst/>
                  <a:latin typeface="+mn-lt"/>
                  <a:ea typeface="+mn-ea"/>
                  <a:cs typeface="+mn-cs"/>
                </a:rPr>
                <a:t>000)</a:t>
              </a:r>
              <a:endParaRPr lang="es-PE">
                <a:effectLst/>
              </a:endParaRPr>
            </a:p>
          </xdr:txBody>
        </xdr:sp>
      </mc:Fallback>
    </mc:AlternateContent>
    <xdr:clientData/>
  </xdr:oneCellAnchor>
  <xdr:twoCellAnchor>
    <xdr:from>
      <xdr:col>9</xdr:col>
      <xdr:colOff>252923</xdr:colOff>
      <xdr:row>493</xdr:row>
      <xdr:rowOff>57150</xdr:rowOff>
    </xdr:from>
    <xdr:to>
      <xdr:col>11</xdr:col>
      <xdr:colOff>110840</xdr:colOff>
      <xdr:row>494</xdr:row>
      <xdr:rowOff>33337</xdr:rowOff>
    </xdr:to>
    <xdr:sp macro="" textlink="">
      <xdr:nvSpPr>
        <xdr:cNvPr id="122" name="Flecha derecha 121">
          <a:extLst>
            <a:ext uri="{FF2B5EF4-FFF2-40B4-BE49-F238E27FC236}">
              <a16:creationId xmlns:a16="http://schemas.microsoft.com/office/drawing/2014/main" id="{00000000-0008-0000-0000-00007A000000}"/>
            </a:ext>
          </a:extLst>
        </xdr:cNvPr>
        <xdr:cNvSpPr/>
      </xdr:nvSpPr>
      <xdr:spPr>
        <a:xfrm>
          <a:off x="3038986" y="93580744"/>
          <a:ext cx="477042"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495</xdr:row>
      <xdr:rowOff>0</xdr:rowOff>
    </xdr:from>
    <xdr:to>
      <xdr:col>11</xdr:col>
      <xdr:colOff>107157</xdr:colOff>
      <xdr:row>495</xdr:row>
      <xdr:rowOff>166687</xdr:rowOff>
    </xdr:to>
    <xdr:sp macro="" textlink="">
      <xdr:nvSpPr>
        <xdr:cNvPr id="123" name="Flecha derecha 122">
          <a:extLst>
            <a:ext uri="{FF2B5EF4-FFF2-40B4-BE49-F238E27FC236}">
              <a16:creationId xmlns:a16="http://schemas.microsoft.com/office/drawing/2014/main" id="{00000000-0008-0000-0000-00007B000000}"/>
            </a:ext>
          </a:extLst>
        </xdr:cNvPr>
        <xdr:cNvSpPr/>
      </xdr:nvSpPr>
      <xdr:spPr>
        <a:xfrm>
          <a:off x="3100918" y="80549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493</xdr:row>
      <xdr:rowOff>0</xdr:rowOff>
    </xdr:from>
    <xdr:ext cx="2034660" cy="249684"/>
    <mc:AlternateContent xmlns:mc="http://schemas.openxmlformats.org/markup-compatibility/2006" xmlns:a14="http://schemas.microsoft.com/office/drawing/2010/main">
      <mc:Choice Requires="a14">
        <xdr:sp macro="" textlink="">
          <xdr:nvSpPr>
            <xdr:cNvPr id="124" name="CuadroTexto 123">
              <a:extLst>
                <a:ext uri="{FF2B5EF4-FFF2-40B4-BE49-F238E27FC236}">
                  <a16:creationId xmlns:a16="http://schemas.microsoft.com/office/drawing/2014/main" id="{00000000-0008-0000-0000-00007C000000}"/>
                </a:ext>
              </a:extLst>
            </xdr:cNvPr>
            <xdr:cNvSpPr txBox="1"/>
          </xdr:nvSpPr>
          <xdr:spPr>
            <a:xfrm>
              <a:off x="960120" y="8800338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𝐿𝐼𝑊</m:t>
                    </m:r>
                    <m:r>
                      <a:rPr lang="es-PE" sz="1100" b="0" i="1">
                        <a:latin typeface="Cambria Math" panose="02040503050406030204" pitchFamily="18" charset="0"/>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(1.05+</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6000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124" name="CuadroTexto 123"/>
            <xdr:cNvSpPr txBox="1"/>
          </xdr:nvSpPr>
          <xdr:spPr>
            <a:xfrm>
              <a:off x="960120" y="8800338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latin typeface="Cambria Math" panose="02040503050406030204" pitchFamily="18" charset="0"/>
                </a:rPr>
                <a:t>𝐿𝐼𝑊=</a:t>
              </a:r>
              <a:r>
                <a:rPr lang="es-PE" sz="1100" b="0" i="0">
                  <a:solidFill>
                    <a:schemeClr val="tx1"/>
                  </a:solidFill>
                  <a:effectLst/>
                  <a:latin typeface="+mn-lt"/>
                  <a:ea typeface="+mn-ea"/>
                  <a:cs typeface="+mn-cs"/>
                </a:rPr>
                <a:t>𝑈_𝑟𝑤×</a:t>
              </a:r>
              <a:r>
                <a:rPr lang="es-ES" sz="1100" b="0" i="0">
                  <a:solidFill>
                    <a:schemeClr val="tx1"/>
                  </a:solidFill>
                  <a:effectLst/>
                  <a:latin typeface="+mn-lt"/>
                  <a:ea typeface="+mn-ea"/>
                  <a:cs typeface="+mn-cs"/>
                </a:rPr>
                <a:t>(1.05+𝑈_𝑟𝑤⁄6000)</a:t>
              </a:r>
              <a:endParaRPr lang="es-PE">
                <a:effectLst/>
              </a:endParaRPr>
            </a:p>
          </xdr:txBody>
        </xdr:sp>
      </mc:Fallback>
    </mc:AlternateContent>
    <xdr:clientData/>
  </xdr:oneCellAnchor>
  <xdr:oneCellAnchor>
    <xdr:from>
      <xdr:col>3</xdr:col>
      <xdr:colOff>0</xdr:colOff>
      <xdr:row>495</xdr:row>
      <xdr:rowOff>0</xdr:rowOff>
    </xdr:from>
    <xdr:ext cx="2034660" cy="249684"/>
    <mc:AlternateContent xmlns:mc="http://schemas.openxmlformats.org/markup-compatibility/2006" xmlns:a14="http://schemas.microsoft.com/office/drawing/2010/main">
      <mc:Choice Requires="a14">
        <xdr:sp macro="" textlink="">
          <xdr:nvSpPr>
            <xdr:cNvPr id="125" name="CuadroTexto 124">
              <a:extLst>
                <a:ext uri="{FF2B5EF4-FFF2-40B4-BE49-F238E27FC236}">
                  <a16:creationId xmlns:a16="http://schemas.microsoft.com/office/drawing/2014/main" id="{00000000-0008-0000-0000-00007D000000}"/>
                </a:ext>
              </a:extLst>
            </xdr:cNvPr>
            <xdr:cNvSpPr txBox="1"/>
          </xdr:nvSpPr>
          <xdr:spPr>
            <a:xfrm>
              <a:off x="960120" y="8838438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𝐿𝐼𝑊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(1.05+</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9000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125" name="CuadroTexto 124"/>
            <xdr:cNvSpPr txBox="1"/>
          </xdr:nvSpPr>
          <xdr:spPr>
            <a:xfrm>
              <a:off x="960120" y="8838438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solidFill>
                    <a:schemeClr val="tx1"/>
                  </a:solidFill>
                  <a:effectLst/>
                  <a:latin typeface="Cambria Math" panose="02040503050406030204" pitchFamily="18" charset="0"/>
                  <a:ea typeface="+mn-ea"/>
                  <a:cs typeface="+mn-cs"/>
                </a:rPr>
                <a:t>𝐿𝐼𝑊=</a:t>
              </a:r>
              <a:r>
                <a:rPr lang="es-PE" sz="1100" b="0" i="0">
                  <a:solidFill>
                    <a:schemeClr val="tx1"/>
                  </a:solidFill>
                  <a:effectLst/>
                  <a:latin typeface="+mn-lt"/>
                  <a:ea typeface="+mn-ea"/>
                  <a:cs typeface="+mn-cs"/>
                </a:rPr>
                <a:t>𝑈_𝑟𝑤×</a:t>
              </a:r>
              <a:r>
                <a:rPr lang="es-ES" sz="1100" b="0" i="0">
                  <a:solidFill>
                    <a:schemeClr val="tx1"/>
                  </a:solidFill>
                  <a:effectLst/>
                  <a:latin typeface="+mn-lt"/>
                  <a:ea typeface="+mn-ea"/>
                  <a:cs typeface="+mn-cs"/>
                </a:rPr>
                <a:t>(1.05+𝑈_𝑟𝑤⁄9000)</a:t>
              </a:r>
              <a:endParaRPr lang="es-PE">
                <a:effectLst/>
              </a:endParaRPr>
            </a:p>
          </xdr:txBody>
        </xdr:sp>
      </mc:Fallback>
    </mc:AlternateContent>
    <xdr:clientData/>
  </xdr:oneCellAnchor>
  <xdr:twoCellAnchor>
    <xdr:from>
      <xdr:col>9</xdr:col>
      <xdr:colOff>253998</xdr:colOff>
      <xdr:row>501</xdr:row>
      <xdr:rowOff>0</xdr:rowOff>
    </xdr:from>
    <xdr:to>
      <xdr:col>11</xdr:col>
      <xdr:colOff>107154</xdr:colOff>
      <xdr:row>501</xdr:row>
      <xdr:rowOff>166687</xdr:rowOff>
    </xdr:to>
    <xdr:sp macro="" textlink="">
      <xdr:nvSpPr>
        <xdr:cNvPr id="126" name="Flecha derecha 125">
          <a:extLst>
            <a:ext uri="{FF2B5EF4-FFF2-40B4-BE49-F238E27FC236}">
              <a16:creationId xmlns:a16="http://schemas.microsoft.com/office/drawing/2014/main" id="{00000000-0008-0000-0000-00007E000000}"/>
            </a:ext>
          </a:extLst>
        </xdr:cNvPr>
        <xdr:cNvSpPr/>
      </xdr:nvSpPr>
      <xdr:spPr>
        <a:xfrm>
          <a:off x="3100915" y="81692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503</xdr:row>
      <xdr:rowOff>0</xdr:rowOff>
    </xdr:from>
    <xdr:to>
      <xdr:col>11</xdr:col>
      <xdr:colOff>107157</xdr:colOff>
      <xdr:row>503</xdr:row>
      <xdr:rowOff>166687</xdr:rowOff>
    </xdr:to>
    <xdr:sp macro="" textlink="">
      <xdr:nvSpPr>
        <xdr:cNvPr id="127" name="Flecha derecha 126">
          <a:extLst>
            <a:ext uri="{FF2B5EF4-FFF2-40B4-BE49-F238E27FC236}">
              <a16:creationId xmlns:a16="http://schemas.microsoft.com/office/drawing/2014/main" id="{00000000-0008-0000-0000-00007F000000}"/>
            </a:ext>
          </a:extLst>
        </xdr:cNvPr>
        <xdr:cNvSpPr/>
      </xdr:nvSpPr>
      <xdr:spPr>
        <a:xfrm>
          <a:off x="3100918" y="82073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501</xdr:row>
      <xdr:rowOff>0</xdr:rowOff>
    </xdr:from>
    <xdr:ext cx="996940" cy="172227"/>
    <mc:AlternateContent xmlns:mc="http://schemas.openxmlformats.org/markup-compatibility/2006" xmlns:a14="http://schemas.microsoft.com/office/drawing/2010/main">
      <mc:Choice Requires="a14">
        <xdr:sp macro="" textlink="">
          <xdr:nvSpPr>
            <xdr:cNvPr id="128" name="CuadroTexto 127">
              <a:extLst>
                <a:ext uri="{FF2B5EF4-FFF2-40B4-BE49-F238E27FC236}">
                  <a16:creationId xmlns:a16="http://schemas.microsoft.com/office/drawing/2014/main" id="{00000000-0008-0000-0000-000080000000}"/>
                </a:ext>
              </a:extLst>
            </xdr:cNvPr>
            <xdr:cNvSpPr txBox="1"/>
          </xdr:nvSpPr>
          <xdr:spPr>
            <a:xfrm>
              <a:off x="941917" y="86645750"/>
              <a:ext cx="9969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𝐿𝐼𝑊</m:t>
                    </m:r>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ea typeface="Cambria Math" panose="02040503050406030204" pitchFamily="18" charset="0"/>
                      </a:rPr>
                      <m:t>×</m:t>
                    </m:r>
                    <m:r>
                      <a:rPr lang="es-PE" sz="1100" b="0" i="1">
                        <a:latin typeface="Cambria Math" panose="02040503050406030204" pitchFamily="18" charset="0"/>
                        <a:ea typeface="Cambria Math" panose="02040503050406030204" pitchFamily="18" charset="0"/>
                      </a:rPr>
                      <m:t>𝑓</m:t>
                    </m:r>
                    <m:r>
                      <a:rPr lang="es-PE" sz="1100" b="0" i="1">
                        <a:latin typeface="Cambria Math" panose="02040503050406030204" pitchFamily="18" charset="0"/>
                        <a:ea typeface="Cambria Math" panose="02040503050406030204" pitchFamily="18" charset="0"/>
                      </a:rPr>
                      <m:t>′</m:t>
                    </m:r>
                  </m:oMath>
                </m:oMathPara>
              </a14:m>
              <a:endParaRPr lang="es-PE" sz="1100"/>
            </a:p>
          </xdr:txBody>
        </xdr:sp>
      </mc:Choice>
      <mc:Fallback xmlns="">
        <xdr:sp macro="" textlink="">
          <xdr:nvSpPr>
            <xdr:cNvPr id="128" name="CuadroTexto 127"/>
            <xdr:cNvSpPr txBox="1"/>
          </xdr:nvSpPr>
          <xdr:spPr>
            <a:xfrm>
              <a:off x="941917" y="86645750"/>
              <a:ext cx="9969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𝐿𝐼𝑊=𝑈_𝑟𝑤</a:t>
              </a:r>
              <a:r>
                <a:rPr lang="es-PE" sz="1100" b="0" i="0">
                  <a:latin typeface="Cambria Math" panose="02040503050406030204" pitchFamily="18" charset="0"/>
                  <a:ea typeface="Cambria Math" panose="02040503050406030204" pitchFamily="18" charset="0"/>
                </a:rPr>
                <a:t>×𝑓′</a:t>
              </a:r>
              <a:endParaRPr lang="es-PE" sz="1100"/>
            </a:p>
          </xdr:txBody>
        </xdr:sp>
      </mc:Fallback>
    </mc:AlternateContent>
    <xdr:clientData/>
  </xdr:oneCellAnchor>
  <xdr:oneCellAnchor>
    <xdr:from>
      <xdr:col>3</xdr:col>
      <xdr:colOff>0</xdr:colOff>
      <xdr:row>503</xdr:row>
      <xdr:rowOff>0</xdr:rowOff>
    </xdr:from>
    <xdr:ext cx="996940" cy="172227"/>
    <mc:AlternateContent xmlns:mc="http://schemas.openxmlformats.org/markup-compatibility/2006" xmlns:a14="http://schemas.microsoft.com/office/drawing/2010/main">
      <mc:Choice Requires="a14">
        <xdr:sp macro="" textlink="">
          <xdr:nvSpPr>
            <xdr:cNvPr id="129" name="CuadroTexto 128">
              <a:extLst>
                <a:ext uri="{FF2B5EF4-FFF2-40B4-BE49-F238E27FC236}">
                  <a16:creationId xmlns:a16="http://schemas.microsoft.com/office/drawing/2014/main" id="{00000000-0008-0000-0000-000081000000}"/>
                </a:ext>
              </a:extLst>
            </xdr:cNvPr>
            <xdr:cNvSpPr txBox="1"/>
          </xdr:nvSpPr>
          <xdr:spPr>
            <a:xfrm>
              <a:off x="941917" y="87026750"/>
              <a:ext cx="9969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𝐿𝐼𝑊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𝑓</m:t>
                    </m:r>
                    <m:r>
                      <a:rPr lang="es-PE"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129" name="CuadroTexto 128"/>
            <xdr:cNvSpPr txBox="1"/>
          </xdr:nvSpPr>
          <xdr:spPr>
            <a:xfrm>
              <a:off x="941917" y="87026750"/>
              <a:ext cx="9969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𝐿𝐼𝑊=𝑈_𝑟𝑤×𝑓′</a:t>
              </a:r>
              <a:endParaRPr lang="es-PE">
                <a:effectLst/>
              </a:endParaRPr>
            </a:p>
          </xdr:txBody>
        </xdr:sp>
      </mc:Fallback>
    </mc:AlternateContent>
    <xdr:clientData/>
  </xdr:oneCellAnchor>
  <xdr:twoCellAnchor>
    <xdr:from>
      <xdr:col>13</xdr:col>
      <xdr:colOff>0</xdr:colOff>
      <xdr:row>499</xdr:row>
      <xdr:rowOff>0</xdr:rowOff>
    </xdr:from>
    <xdr:to>
      <xdr:col>14</xdr:col>
      <xdr:colOff>170656</xdr:colOff>
      <xdr:row>499</xdr:row>
      <xdr:rowOff>166687</xdr:rowOff>
    </xdr:to>
    <xdr:sp macro="" textlink="">
      <xdr:nvSpPr>
        <xdr:cNvPr id="130" name="Flecha derecha 129">
          <a:extLst>
            <a:ext uri="{FF2B5EF4-FFF2-40B4-BE49-F238E27FC236}">
              <a16:creationId xmlns:a16="http://schemas.microsoft.com/office/drawing/2014/main" id="{00000000-0008-0000-0000-000082000000}"/>
            </a:ext>
          </a:extLst>
        </xdr:cNvPr>
        <xdr:cNvSpPr/>
      </xdr:nvSpPr>
      <xdr:spPr>
        <a:xfrm>
          <a:off x="4116917" y="8131175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13</xdr:col>
      <xdr:colOff>0</xdr:colOff>
      <xdr:row>536</xdr:row>
      <xdr:rowOff>0</xdr:rowOff>
    </xdr:from>
    <xdr:to>
      <xdr:col>14</xdr:col>
      <xdr:colOff>170656</xdr:colOff>
      <xdr:row>536</xdr:row>
      <xdr:rowOff>166687</xdr:rowOff>
    </xdr:to>
    <xdr:sp macro="" textlink="">
      <xdr:nvSpPr>
        <xdr:cNvPr id="98" name="Flecha derecha 97">
          <a:extLst>
            <a:ext uri="{FF2B5EF4-FFF2-40B4-BE49-F238E27FC236}">
              <a16:creationId xmlns:a16="http://schemas.microsoft.com/office/drawing/2014/main" id="{00000000-0008-0000-0000-000062000000}"/>
            </a:ext>
          </a:extLst>
        </xdr:cNvPr>
        <xdr:cNvSpPr/>
      </xdr:nvSpPr>
      <xdr:spPr>
        <a:xfrm>
          <a:off x="4127500" y="9239250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13</xdr:col>
      <xdr:colOff>0</xdr:colOff>
      <xdr:row>541</xdr:row>
      <xdr:rowOff>0</xdr:rowOff>
    </xdr:from>
    <xdr:to>
      <xdr:col>14</xdr:col>
      <xdr:colOff>170656</xdr:colOff>
      <xdr:row>541</xdr:row>
      <xdr:rowOff>166687</xdr:rowOff>
    </xdr:to>
    <xdr:sp macro="" textlink="">
      <xdr:nvSpPr>
        <xdr:cNvPr id="99" name="Flecha derecha 98">
          <a:extLst>
            <a:ext uri="{FF2B5EF4-FFF2-40B4-BE49-F238E27FC236}">
              <a16:creationId xmlns:a16="http://schemas.microsoft.com/office/drawing/2014/main" id="{00000000-0008-0000-0000-000063000000}"/>
            </a:ext>
          </a:extLst>
        </xdr:cNvPr>
        <xdr:cNvSpPr/>
      </xdr:nvSpPr>
      <xdr:spPr>
        <a:xfrm>
          <a:off x="4127500" y="92392500"/>
          <a:ext cx="48815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71436</xdr:colOff>
      <xdr:row>343</xdr:row>
      <xdr:rowOff>0</xdr:rowOff>
    </xdr:from>
    <xdr:to>
      <xdr:col>15</xdr:col>
      <xdr:colOff>242092</xdr:colOff>
      <xdr:row>343</xdr:row>
      <xdr:rowOff>166687</xdr:rowOff>
    </xdr:to>
    <xdr:sp macro="" textlink="">
      <xdr:nvSpPr>
        <xdr:cNvPr id="104" name="Flecha derecha 103">
          <a:extLst>
            <a:ext uri="{FF2B5EF4-FFF2-40B4-BE49-F238E27FC236}">
              <a16:creationId xmlns:a16="http://schemas.microsoft.com/office/drawing/2014/main" id="{00000000-0008-0000-0000-000068000000}"/>
            </a:ext>
          </a:extLst>
        </xdr:cNvPr>
        <xdr:cNvSpPr/>
      </xdr:nvSpPr>
      <xdr:spPr>
        <a:xfrm>
          <a:off x="4417217" y="62662594"/>
          <a:ext cx="480219"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13</xdr:col>
      <xdr:colOff>0</xdr:colOff>
      <xdr:row>557</xdr:row>
      <xdr:rowOff>0</xdr:rowOff>
    </xdr:from>
    <xdr:to>
      <xdr:col>14</xdr:col>
      <xdr:colOff>170656</xdr:colOff>
      <xdr:row>557</xdr:row>
      <xdr:rowOff>166687</xdr:rowOff>
    </xdr:to>
    <xdr:sp macro="" textlink="">
      <xdr:nvSpPr>
        <xdr:cNvPr id="106" name="Flecha derecha 105">
          <a:extLst>
            <a:ext uri="{FF2B5EF4-FFF2-40B4-BE49-F238E27FC236}">
              <a16:creationId xmlns:a16="http://schemas.microsoft.com/office/drawing/2014/main" id="{00000000-0008-0000-0000-00006A000000}"/>
            </a:ext>
          </a:extLst>
        </xdr:cNvPr>
        <xdr:cNvSpPr/>
      </xdr:nvSpPr>
      <xdr:spPr>
        <a:xfrm>
          <a:off x="4186518" y="94505929"/>
          <a:ext cx="493385"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13</xdr:col>
      <xdr:colOff>0</xdr:colOff>
      <xdr:row>562</xdr:row>
      <xdr:rowOff>0</xdr:rowOff>
    </xdr:from>
    <xdr:to>
      <xdr:col>14</xdr:col>
      <xdr:colOff>170656</xdr:colOff>
      <xdr:row>562</xdr:row>
      <xdr:rowOff>166687</xdr:rowOff>
    </xdr:to>
    <xdr:sp macro="" textlink="">
      <xdr:nvSpPr>
        <xdr:cNvPr id="132" name="Flecha derecha 131">
          <a:extLst>
            <a:ext uri="{FF2B5EF4-FFF2-40B4-BE49-F238E27FC236}">
              <a16:creationId xmlns:a16="http://schemas.microsoft.com/office/drawing/2014/main" id="{00000000-0008-0000-0000-000084000000}"/>
            </a:ext>
          </a:extLst>
        </xdr:cNvPr>
        <xdr:cNvSpPr/>
      </xdr:nvSpPr>
      <xdr:spPr>
        <a:xfrm>
          <a:off x="4186518" y="95447224"/>
          <a:ext cx="493385"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331</xdr:row>
      <xdr:rowOff>0</xdr:rowOff>
    </xdr:from>
    <xdr:to>
      <xdr:col>15</xdr:col>
      <xdr:colOff>276487</xdr:colOff>
      <xdr:row>331</xdr:row>
      <xdr:rowOff>166687</xdr:rowOff>
    </xdr:to>
    <xdr:sp macro="" textlink="">
      <xdr:nvSpPr>
        <xdr:cNvPr id="133" name="Flecha derecha 132">
          <a:extLst>
            <a:ext uri="{FF2B5EF4-FFF2-40B4-BE49-F238E27FC236}">
              <a16:creationId xmlns:a16="http://schemas.microsoft.com/office/drawing/2014/main" id="{00000000-0008-0000-0000-000085000000}"/>
            </a:ext>
          </a:extLst>
        </xdr:cNvPr>
        <xdr:cNvSpPr/>
      </xdr:nvSpPr>
      <xdr:spPr>
        <a:xfrm>
          <a:off x="4615078" y="61184118"/>
          <a:ext cx="493385"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335</xdr:row>
      <xdr:rowOff>0</xdr:rowOff>
    </xdr:from>
    <xdr:to>
      <xdr:col>15</xdr:col>
      <xdr:colOff>276487</xdr:colOff>
      <xdr:row>335</xdr:row>
      <xdr:rowOff>166687</xdr:rowOff>
    </xdr:to>
    <xdr:sp macro="" textlink="">
      <xdr:nvSpPr>
        <xdr:cNvPr id="134" name="Flecha derecha 133">
          <a:extLst>
            <a:ext uri="{FF2B5EF4-FFF2-40B4-BE49-F238E27FC236}">
              <a16:creationId xmlns:a16="http://schemas.microsoft.com/office/drawing/2014/main" id="{00000000-0008-0000-0000-000086000000}"/>
            </a:ext>
          </a:extLst>
        </xdr:cNvPr>
        <xdr:cNvSpPr/>
      </xdr:nvSpPr>
      <xdr:spPr>
        <a:xfrm>
          <a:off x="4615078" y="61937153"/>
          <a:ext cx="493385"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253998</xdr:colOff>
      <xdr:row>377</xdr:row>
      <xdr:rowOff>0</xdr:rowOff>
    </xdr:from>
    <xdr:to>
      <xdr:col>11</xdr:col>
      <xdr:colOff>107154</xdr:colOff>
      <xdr:row>377</xdr:row>
      <xdr:rowOff>166687</xdr:rowOff>
    </xdr:to>
    <xdr:sp macro="" textlink="">
      <xdr:nvSpPr>
        <xdr:cNvPr id="135" name="Flecha derecha 134">
          <a:extLst>
            <a:ext uri="{FF2B5EF4-FFF2-40B4-BE49-F238E27FC236}">
              <a16:creationId xmlns:a16="http://schemas.microsoft.com/office/drawing/2014/main" id="{00000000-0008-0000-0000-000087000000}"/>
            </a:ext>
          </a:extLst>
        </xdr:cNvPr>
        <xdr:cNvSpPr/>
      </xdr:nvSpPr>
      <xdr:spPr>
        <a:xfrm>
          <a:off x="3149598" y="70597059"/>
          <a:ext cx="498615"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379</xdr:row>
      <xdr:rowOff>0</xdr:rowOff>
    </xdr:from>
    <xdr:to>
      <xdr:col>11</xdr:col>
      <xdr:colOff>107157</xdr:colOff>
      <xdr:row>379</xdr:row>
      <xdr:rowOff>166687</xdr:rowOff>
    </xdr:to>
    <xdr:sp macro="" textlink="">
      <xdr:nvSpPr>
        <xdr:cNvPr id="136" name="Flecha derecha 135">
          <a:extLst>
            <a:ext uri="{FF2B5EF4-FFF2-40B4-BE49-F238E27FC236}">
              <a16:creationId xmlns:a16="http://schemas.microsoft.com/office/drawing/2014/main" id="{00000000-0008-0000-0000-000088000000}"/>
            </a:ext>
          </a:extLst>
        </xdr:cNvPr>
        <xdr:cNvSpPr/>
      </xdr:nvSpPr>
      <xdr:spPr>
        <a:xfrm>
          <a:off x="3149601" y="70973576"/>
          <a:ext cx="498615"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377</xdr:row>
      <xdr:rowOff>0</xdr:rowOff>
    </xdr:from>
    <xdr:ext cx="993285" cy="172227"/>
    <mc:AlternateContent xmlns:mc="http://schemas.openxmlformats.org/markup-compatibility/2006" xmlns:a14="http://schemas.microsoft.com/office/drawing/2010/main">
      <mc:Choice Requires="a14">
        <xdr:sp macro="" textlink="">
          <xdr:nvSpPr>
            <xdr:cNvPr id="137" name="CuadroTexto 136">
              <a:extLst>
                <a:ext uri="{FF2B5EF4-FFF2-40B4-BE49-F238E27FC236}">
                  <a16:creationId xmlns:a16="http://schemas.microsoft.com/office/drawing/2014/main" id="{00000000-0008-0000-0000-000089000000}"/>
                </a:ext>
              </a:extLst>
            </xdr:cNvPr>
            <xdr:cNvSpPr txBox="1"/>
          </xdr:nvSpPr>
          <xdr:spPr>
            <a:xfrm>
              <a:off x="1043890" y="71726612"/>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137" name="CuadroTexto 136">
              <a:extLst>
                <a:ext uri="{FF2B5EF4-FFF2-40B4-BE49-F238E27FC236}">
                  <a16:creationId xmlns:a16="http://schemas.microsoft.com/office/drawing/2014/main" xmlns="" xmlns:a14="http://schemas.microsoft.com/office/drawing/2010/main" id="{00000000-0008-0000-0000-00004A000000}"/>
                </a:ext>
              </a:extLst>
            </xdr:cNvPr>
            <xdr:cNvSpPr txBox="1"/>
          </xdr:nvSpPr>
          <xdr:spPr>
            <a:xfrm>
              <a:off x="1043890" y="71726612"/>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oneCellAnchor>
    <xdr:from>
      <xdr:col>3</xdr:col>
      <xdr:colOff>74082</xdr:colOff>
      <xdr:row>379</xdr:row>
      <xdr:rowOff>0</xdr:rowOff>
    </xdr:from>
    <xdr:ext cx="993285" cy="172227"/>
    <mc:AlternateContent xmlns:mc="http://schemas.openxmlformats.org/markup-compatibility/2006" xmlns:a14="http://schemas.microsoft.com/office/drawing/2010/main">
      <mc:Choice Requires="a14">
        <xdr:sp macro="" textlink="">
          <xdr:nvSpPr>
            <xdr:cNvPr id="138" name="CuadroTexto 137">
              <a:extLst>
                <a:ext uri="{FF2B5EF4-FFF2-40B4-BE49-F238E27FC236}">
                  <a16:creationId xmlns:a16="http://schemas.microsoft.com/office/drawing/2014/main" id="{00000000-0008-0000-0000-00008A000000}"/>
                </a:ext>
              </a:extLst>
            </xdr:cNvPr>
            <xdr:cNvSpPr txBox="1"/>
          </xdr:nvSpPr>
          <xdr:spPr>
            <a:xfrm>
              <a:off x="1033306" y="72103129"/>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138" name="CuadroTexto 137">
              <a:extLst>
                <a:ext uri="{FF2B5EF4-FFF2-40B4-BE49-F238E27FC236}">
                  <a16:creationId xmlns:a16="http://schemas.microsoft.com/office/drawing/2014/main" xmlns="" xmlns:a14="http://schemas.microsoft.com/office/drawing/2010/main" id="{00000000-0008-0000-0000-00004B000000}"/>
                </a:ext>
              </a:extLst>
            </xdr:cNvPr>
            <xdr:cNvSpPr txBox="1"/>
          </xdr:nvSpPr>
          <xdr:spPr>
            <a:xfrm>
              <a:off x="1033306" y="72103129"/>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twoCellAnchor editAs="oneCell">
    <xdr:from>
      <xdr:col>6</xdr:col>
      <xdr:colOff>209550</xdr:colOff>
      <xdr:row>89</xdr:row>
      <xdr:rowOff>171450</xdr:rowOff>
    </xdr:from>
    <xdr:to>
      <xdr:col>19</xdr:col>
      <xdr:colOff>181502</xdr:colOff>
      <xdr:row>102</xdr:row>
      <xdr:rowOff>142500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095500" y="16725900"/>
          <a:ext cx="4051827" cy="2447550"/>
        </a:xfrm>
        <a:prstGeom prst="rect">
          <a:avLst/>
        </a:prstGeom>
        <a:ln>
          <a:solidFill>
            <a:sysClr val="windowText" lastClr="000000"/>
          </a:solidFill>
        </a:ln>
      </xdr:spPr>
    </xdr:pic>
    <xdr:clientData/>
  </xdr:twoCellAnchor>
  <mc:AlternateContent xmlns:mc="http://schemas.openxmlformats.org/markup-compatibility/2006">
    <mc:Choice xmlns:a14="http://schemas.microsoft.com/office/drawing/2010/main" Requires="a14">
      <xdr:twoCellAnchor>
        <xdr:from>
          <xdr:col>2</xdr:col>
          <xdr:colOff>0</xdr:colOff>
          <xdr:row>1</xdr:row>
          <xdr:rowOff>60960</xdr:rowOff>
        </xdr:from>
        <xdr:to>
          <xdr:col>5</xdr:col>
          <xdr:colOff>53340</xdr:colOff>
          <xdr:row>5</xdr:row>
          <xdr:rowOff>129540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5</xdr:col>
      <xdr:colOff>302560</xdr:colOff>
      <xdr:row>249</xdr:row>
      <xdr:rowOff>45984</xdr:rowOff>
    </xdr:from>
    <xdr:to>
      <xdr:col>20</xdr:col>
      <xdr:colOff>8219</xdr:colOff>
      <xdr:row>267</xdr:row>
      <xdr:rowOff>59702</xdr:rowOff>
    </xdr:to>
    <xdr:pic>
      <xdr:nvPicPr>
        <xdr:cNvPr id="5" name="4 Imagen">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1871384" y="47077072"/>
          <a:ext cx="4418479" cy="3442718"/>
        </a:xfrm>
        <a:prstGeom prst="rect">
          <a:avLst/>
        </a:prstGeom>
        <a:ln>
          <a:solidFill>
            <a:sysClr val="windowText" lastClr="000000"/>
          </a:solidFill>
        </a:ln>
      </xdr:spPr>
    </xdr:pic>
    <xdr:clientData/>
  </xdr:twoCellAnchor>
  <xdr:twoCellAnchor editAs="oneCell">
    <xdr:from>
      <xdr:col>5</xdr:col>
      <xdr:colOff>0</xdr:colOff>
      <xdr:row>181</xdr:row>
      <xdr:rowOff>95250</xdr:rowOff>
    </xdr:from>
    <xdr:to>
      <xdr:col>21</xdr:col>
      <xdr:colOff>29244</xdr:colOff>
      <xdr:row>197</xdr:row>
      <xdr:rowOff>57150</xdr:rowOff>
    </xdr:to>
    <xdr:pic>
      <xdr:nvPicPr>
        <xdr:cNvPr id="6" name="5 Imagen">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571625" y="33604200"/>
          <a:ext cx="5052094" cy="3009900"/>
        </a:xfrm>
        <a:prstGeom prst="rect">
          <a:avLst/>
        </a:prstGeom>
        <a:ln>
          <a:solidFill>
            <a:sysClr val="windowText" lastClr="000000"/>
          </a:solidFill>
        </a:ln>
      </xdr:spPr>
    </xdr:pic>
    <xdr:clientData/>
  </xdr:twoCellAnchor>
  <xdr:twoCellAnchor editAs="oneCell">
    <xdr:from>
      <xdr:col>5</xdr:col>
      <xdr:colOff>0</xdr:colOff>
      <xdr:row>74</xdr:row>
      <xdr:rowOff>28575</xdr:rowOff>
    </xdr:from>
    <xdr:to>
      <xdr:col>21</xdr:col>
      <xdr:colOff>1970</xdr:colOff>
      <xdr:row>88</xdr:row>
      <xdr:rowOff>47289</xdr:rowOff>
    </xdr:to>
    <xdr:pic>
      <xdr:nvPicPr>
        <xdr:cNvPr id="8" name="7 Imagen">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a:stretch>
          <a:fillRect/>
        </a:stretch>
      </xdr:blipFill>
      <xdr:spPr>
        <a:xfrm>
          <a:off x="1571625" y="13725525"/>
          <a:ext cx="5028572" cy="2685714"/>
        </a:xfrm>
        <a:prstGeom prst="rect">
          <a:avLst/>
        </a:prstGeom>
        <a:ln>
          <a:solidFill>
            <a:sysClr val="windowText" lastClr="000000"/>
          </a:solidFill>
        </a:ln>
      </xdr:spPr>
    </xdr:pic>
    <xdr:clientData/>
  </xdr:twoCellAnchor>
  <xdr:twoCellAnchor editAs="oneCell">
    <xdr:from>
      <xdr:col>4</xdr:col>
      <xdr:colOff>246530</xdr:colOff>
      <xdr:row>430</xdr:row>
      <xdr:rowOff>100853</xdr:rowOff>
    </xdr:from>
    <xdr:to>
      <xdr:col>20</xdr:col>
      <xdr:colOff>172717</xdr:colOff>
      <xdr:row>444</xdr:row>
      <xdr:rowOff>107343</xdr:rowOff>
    </xdr:to>
    <xdr:pic>
      <xdr:nvPicPr>
        <xdr:cNvPr id="141" name="140 Imagen">
          <a:extLst>
            <a:ext uri="{FF2B5EF4-FFF2-40B4-BE49-F238E27FC236}">
              <a16:creationId xmlns:a16="http://schemas.microsoft.com/office/drawing/2014/main" id="{00000000-0008-0000-0000-00008D000000}"/>
            </a:ext>
          </a:extLst>
        </xdr:cNvPr>
        <xdr:cNvPicPr>
          <a:picLocks noChangeAspect="1"/>
        </xdr:cNvPicPr>
      </xdr:nvPicPr>
      <xdr:blipFill>
        <a:blip xmlns:r="http://schemas.openxmlformats.org/officeDocument/2006/relationships" r:embed="rId5"/>
        <a:stretch>
          <a:fillRect/>
        </a:stretch>
      </xdr:blipFill>
      <xdr:spPr>
        <a:xfrm>
          <a:off x="1501589" y="81612441"/>
          <a:ext cx="4946422" cy="2673490"/>
        </a:xfrm>
        <a:prstGeom prst="rect">
          <a:avLst/>
        </a:prstGeom>
        <a:ln>
          <a:solidFill>
            <a:sysClr val="windowText" lastClr="000000"/>
          </a:solidFill>
        </a:ln>
      </xdr:spPr>
    </xdr:pic>
    <xdr:clientData/>
  </xdr:twoCellAnchor>
  <xdr:twoCellAnchor>
    <xdr:from>
      <xdr:col>12</xdr:col>
      <xdr:colOff>44825</xdr:colOff>
      <xdr:row>436</xdr:row>
      <xdr:rowOff>56029</xdr:rowOff>
    </xdr:from>
    <xdr:to>
      <xdr:col>15</xdr:col>
      <xdr:colOff>246530</xdr:colOff>
      <xdr:row>437</xdr:row>
      <xdr:rowOff>168088</xdr:rowOff>
    </xdr:to>
    <xdr:sp macro="" textlink="">
      <xdr:nvSpPr>
        <xdr:cNvPr id="145" name="144 Rectángulo">
          <a:extLst>
            <a:ext uri="{FF2B5EF4-FFF2-40B4-BE49-F238E27FC236}">
              <a16:creationId xmlns:a16="http://schemas.microsoft.com/office/drawing/2014/main" id="{00000000-0008-0000-0000-000091000000}"/>
            </a:ext>
          </a:extLst>
        </xdr:cNvPr>
        <xdr:cNvSpPr/>
      </xdr:nvSpPr>
      <xdr:spPr>
        <a:xfrm>
          <a:off x="3810001" y="82710617"/>
          <a:ext cx="1143000" cy="30255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16</xdr:col>
      <xdr:colOff>96372</xdr:colOff>
      <xdr:row>436</xdr:row>
      <xdr:rowOff>40340</xdr:rowOff>
    </xdr:from>
    <xdr:to>
      <xdr:col>19</xdr:col>
      <xdr:colOff>224119</xdr:colOff>
      <xdr:row>437</xdr:row>
      <xdr:rowOff>152399</xdr:rowOff>
    </xdr:to>
    <xdr:sp macro="" textlink="">
      <xdr:nvSpPr>
        <xdr:cNvPr id="146" name="145 Rectángulo">
          <a:extLst>
            <a:ext uri="{FF2B5EF4-FFF2-40B4-BE49-F238E27FC236}">
              <a16:creationId xmlns:a16="http://schemas.microsoft.com/office/drawing/2014/main" id="{00000000-0008-0000-0000-000092000000}"/>
            </a:ext>
          </a:extLst>
        </xdr:cNvPr>
        <xdr:cNvSpPr/>
      </xdr:nvSpPr>
      <xdr:spPr>
        <a:xfrm>
          <a:off x="5116607" y="82694928"/>
          <a:ext cx="1069041" cy="30255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13</xdr:col>
      <xdr:colOff>2242</xdr:colOff>
      <xdr:row>440</xdr:row>
      <xdr:rowOff>89648</xdr:rowOff>
    </xdr:from>
    <xdr:to>
      <xdr:col>14</xdr:col>
      <xdr:colOff>257736</xdr:colOff>
      <xdr:row>441</xdr:row>
      <xdr:rowOff>80683</xdr:rowOff>
    </xdr:to>
    <xdr:sp macro="" textlink="">
      <xdr:nvSpPr>
        <xdr:cNvPr id="147" name="146 Rectángulo">
          <a:extLst>
            <a:ext uri="{FF2B5EF4-FFF2-40B4-BE49-F238E27FC236}">
              <a16:creationId xmlns:a16="http://schemas.microsoft.com/office/drawing/2014/main" id="{00000000-0008-0000-0000-000093000000}"/>
            </a:ext>
          </a:extLst>
        </xdr:cNvPr>
        <xdr:cNvSpPr/>
      </xdr:nvSpPr>
      <xdr:spPr>
        <a:xfrm>
          <a:off x="4081183" y="83506236"/>
          <a:ext cx="569259" cy="18153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17</xdr:col>
      <xdr:colOff>53789</xdr:colOff>
      <xdr:row>440</xdr:row>
      <xdr:rowOff>85165</xdr:rowOff>
    </xdr:from>
    <xdr:to>
      <xdr:col>18</xdr:col>
      <xdr:colOff>309283</xdr:colOff>
      <xdr:row>441</xdr:row>
      <xdr:rowOff>76200</xdr:rowOff>
    </xdr:to>
    <xdr:sp macro="" textlink="">
      <xdr:nvSpPr>
        <xdr:cNvPr id="148" name="147 Rectángulo">
          <a:extLst>
            <a:ext uri="{FF2B5EF4-FFF2-40B4-BE49-F238E27FC236}">
              <a16:creationId xmlns:a16="http://schemas.microsoft.com/office/drawing/2014/main" id="{00000000-0008-0000-0000-000094000000}"/>
            </a:ext>
          </a:extLst>
        </xdr:cNvPr>
        <xdr:cNvSpPr/>
      </xdr:nvSpPr>
      <xdr:spPr>
        <a:xfrm>
          <a:off x="5387789" y="83501753"/>
          <a:ext cx="569259" cy="18153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editAs="oneCell">
    <xdr:from>
      <xdr:col>20</xdr:col>
      <xdr:colOff>209550</xdr:colOff>
      <xdr:row>1</xdr:row>
      <xdr:rowOff>95250</xdr:rowOff>
    </xdr:from>
    <xdr:to>
      <xdr:col>24</xdr:col>
      <xdr:colOff>18415</xdr:colOff>
      <xdr:row>5</xdr:row>
      <xdr:rowOff>76200</xdr:rowOff>
    </xdr:to>
    <xdr:pic>
      <xdr:nvPicPr>
        <xdr:cNvPr id="131" name="107 Imagen">
          <a:extLst>
            <a:ext uri="{FF2B5EF4-FFF2-40B4-BE49-F238E27FC236}">
              <a16:creationId xmlns:a16="http://schemas.microsoft.com/office/drawing/2014/main" id="{00000000-0008-0000-0000-000083000000}"/>
            </a:ext>
          </a:extLst>
        </xdr:cNvPr>
        <xdr:cNvPicPr/>
      </xdr:nvPicPr>
      <xdr:blipFill>
        <a:blip xmlns:r="http://schemas.openxmlformats.org/officeDocument/2006/relationships" r:embed="rId6"/>
        <a:stretch>
          <a:fillRect/>
        </a:stretch>
      </xdr:blipFill>
      <xdr:spPr>
        <a:xfrm>
          <a:off x="6686550" y="285750"/>
          <a:ext cx="1142365" cy="495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141516</xdr:colOff>
      <xdr:row>24</xdr:row>
      <xdr:rowOff>153418</xdr:rowOff>
    </xdr:from>
    <xdr:ext cx="1251240" cy="319639"/>
    <mc:AlternateContent xmlns:mc="http://schemas.openxmlformats.org/markup-compatibility/2006" xmlns:a14="http://schemas.microsoft.com/office/drawing/2010/main">
      <mc:Choice Requires="a14">
        <xdr:sp macro="" textlink="">
          <xdr:nvSpPr>
            <xdr:cNvPr id="2" name="CuadroTexto 3">
              <a:extLst>
                <a:ext uri="{FF2B5EF4-FFF2-40B4-BE49-F238E27FC236}">
                  <a16:creationId xmlns:a16="http://schemas.microsoft.com/office/drawing/2014/main" id="{00000000-0008-0000-0100-000002000000}"/>
                </a:ext>
              </a:extLst>
            </xdr:cNvPr>
            <xdr:cNvSpPr txBox="1"/>
          </xdr:nvSpPr>
          <xdr:spPr>
            <a:xfrm>
              <a:off x="1084491" y="4325368"/>
              <a:ext cx="1251240" cy="3196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𝑏𝑎𝑠𝑒</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f>
                      <m:fPr>
                        <m:type m:val="skw"/>
                        <m:ctrlPr>
                          <a:rPr lang="es-PE" sz="1100" b="0" i="1">
                            <a:latin typeface="Cambria Math" panose="02040503050406030204" pitchFamily="18" charset="0"/>
                          </a:rPr>
                        </m:ctrlPr>
                      </m:fPr>
                      <m:num>
                        <m:rad>
                          <m:radPr>
                            <m:degHide m:val="on"/>
                            <m:ctrlPr>
                              <a:rPr lang="es-PE" sz="1100" b="0" i="1">
                                <a:latin typeface="Cambria Math" panose="02040503050406030204" pitchFamily="18" charset="0"/>
                              </a:rPr>
                            </m:ctrlPr>
                          </m:radPr>
                          <m:deg/>
                          <m:e>
                            <m:r>
                              <a:rPr lang="es-PE" sz="1100" b="0" i="1">
                                <a:latin typeface="Cambria Math" panose="02040503050406030204" pitchFamily="18" charset="0"/>
                              </a:rPr>
                              <m:t>2</m:t>
                            </m:r>
                          </m:e>
                        </m:rad>
                      </m:num>
                      <m:den>
                        <m:rad>
                          <m:radPr>
                            <m:degHide m:val="on"/>
                            <m:ctrlPr>
                              <a:rPr lang="es-PE" sz="1100" b="0" i="1">
                                <a:latin typeface="Cambria Math" panose="02040503050406030204" pitchFamily="18" charset="0"/>
                              </a:rPr>
                            </m:ctrlPr>
                          </m:radPr>
                          <m:deg/>
                          <m:e>
                            <m:r>
                              <a:rPr lang="es-PE" sz="1100" b="0" i="1">
                                <a:latin typeface="Cambria Math" panose="02040503050406030204" pitchFamily="18" charset="0"/>
                              </a:rPr>
                              <m:t>3</m:t>
                            </m:r>
                          </m:e>
                        </m:rad>
                      </m:den>
                    </m:f>
                  </m:oMath>
                </m:oMathPara>
              </a14:m>
              <a:endParaRPr lang="es-PE" sz="1100"/>
            </a:p>
          </xdr:txBody>
        </xdr:sp>
      </mc:Choice>
      <mc:Fallback xmlns="">
        <xdr:sp macro="" textlink="">
          <xdr:nvSpPr>
            <xdr:cNvPr id="2" name="CuadroTexto 3">
              <a:extLst>
                <a:ext uri="{FF2B5EF4-FFF2-40B4-BE49-F238E27FC236}">
                  <a16:creationId xmlns:a16="http://schemas.microsoft.com/office/drawing/2014/main" xmlns="" xmlns:a14="http://schemas.microsoft.com/office/drawing/2010/main" id="{00000000-0008-0000-0200-000002000000}"/>
                </a:ext>
              </a:extLst>
            </xdr:cNvPr>
            <xdr:cNvSpPr txBox="1"/>
          </xdr:nvSpPr>
          <xdr:spPr>
            <a:xfrm>
              <a:off x="1084491" y="4325368"/>
              <a:ext cx="1251240" cy="3196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a:t>
              </a:r>
              <a:r>
                <a:rPr lang="es-PE" sz="1100" b="0" i="0">
                  <a:latin typeface="Cambria Math"/>
                </a:rPr>
                <a:t>_</a:t>
              </a:r>
              <a:r>
                <a:rPr lang="es-PE" sz="1100" b="0" i="0">
                  <a:latin typeface="Cambria Math" panose="02040503050406030204" pitchFamily="18" charset="0"/>
                </a:rPr>
                <a:t>𝑏𝑎𝑠𝑒=𝑈</a:t>
              </a:r>
              <a:r>
                <a:rPr lang="es-PE" sz="1100" b="0" i="0">
                  <a:latin typeface="Cambria Math"/>
                </a:rPr>
                <a:t>_</a:t>
              </a:r>
              <a:r>
                <a:rPr lang="es-PE" sz="1100" b="0" i="0">
                  <a:latin typeface="Cambria Math" panose="02040503050406030204" pitchFamily="18" charset="0"/>
                </a:rPr>
                <a:t>𝑠</a:t>
              </a:r>
              <a:r>
                <a:rPr lang="es-PE" sz="1100" b="0" i="0">
                  <a:latin typeface="Cambria Math" panose="02040503050406030204" pitchFamily="18" charset="0"/>
                  <a:ea typeface="Cambria Math" panose="02040503050406030204" pitchFamily="18" charset="0"/>
                </a:rPr>
                <a:t>×</a:t>
              </a:r>
              <a:r>
                <a:rPr lang="es-PE" sz="1100" b="0" i="0">
                  <a:latin typeface="Cambria Math"/>
                </a:rPr>
                <a:t>√</a:t>
              </a:r>
              <a:r>
                <a:rPr lang="es-PE" sz="1100" b="0" i="0">
                  <a:latin typeface="Cambria Math" panose="02040503050406030204" pitchFamily="18" charset="0"/>
                </a:rPr>
                <a:t>2</a:t>
              </a:r>
              <a:r>
                <a:rPr lang="es-PE" sz="1100" b="0" i="0">
                  <a:latin typeface="Cambria Math"/>
                </a:rPr>
                <a:t>⁄√</a:t>
              </a:r>
              <a:r>
                <a:rPr lang="es-PE" sz="1100" b="0" i="0">
                  <a:latin typeface="Cambria Math" panose="02040503050406030204" pitchFamily="18" charset="0"/>
                </a:rPr>
                <a:t>3</a:t>
              </a:r>
              <a:endParaRPr lang="es-PE" sz="1100"/>
            </a:p>
          </xdr:txBody>
        </xdr:sp>
      </mc:Fallback>
    </mc:AlternateContent>
    <xdr:clientData/>
  </xdr:oneCellAnchor>
  <xdr:oneCellAnchor>
    <xdr:from>
      <xdr:col>3</xdr:col>
      <xdr:colOff>231319</xdr:colOff>
      <xdr:row>37</xdr:row>
      <xdr:rowOff>163291</xdr:rowOff>
    </xdr:from>
    <xdr:ext cx="1048364" cy="298415"/>
    <mc:AlternateContent xmlns:mc="http://schemas.openxmlformats.org/markup-compatibility/2006" xmlns:a14="http://schemas.microsoft.com/office/drawing/2010/main">
      <mc:Choice Requires="a14">
        <xdr:sp macro="" textlink="">
          <xdr:nvSpPr>
            <xdr:cNvPr id="3" name="CuadroTexto 12">
              <a:extLst>
                <a:ext uri="{FF2B5EF4-FFF2-40B4-BE49-F238E27FC236}">
                  <a16:creationId xmlns:a16="http://schemas.microsoft.com/office/drawing/2014/main" id="{00000000-0008-0000-0100-000003000000}"/>
                </a:ext>
              </a:extLst>
            </xdr:cNvPr>
            <xdr:cNvSpPr txBox="1"/>
          </xdr:nvSpPr>
          <xdr:spPr>
            <a:xfrm>
              <a:off x="1174294" y="6811741"/>
              <a:ext cx="1048364"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𝑟𝑝</m:t>
                        </m:r>
                      </m:sub>
                    </m:sSub>
                    <m:r>
                      <a:rPr lang="es-PE" sz="1100" b="0" i="1">
                        <a:latin typeface="Cambria Math" panose="02040503050406030204" pitchFamily="18" charset="0"/>
                      </a:rPr>
                      <m:t>=</m:t>
                    </m:r>
                    <m:r>
                      <a:rPr lang="es-PE" sz="1100" b="0" i="1">
                        <a:latin typeface="Cambria Math" panose="02040503050406030204" pitchFamily="18" charset="0"/>
                      </a:rPr>
                      <m:t>𝑘</m:t>
                    </m:r>
                    <m:r>
                      <a:rPr lang="es-PE" sz="1100" b="0" i="1">
                        <a:latin typeface="Cambria Math" panose="02040503050406030204" pitchFamily="18" charset="0"/>
                        <a:ea typeface="Cambria Math" panose="02040503050406030204" pitchFamily="18" charset="0"/>
                      </a:rPr>
                      <m:t>×</m:t>
                    </m:r>
                    <m:f>
                      <m:fPr>
                        <m:type m:val="skw"/>
                        <m:ctrlPr>
                          <a:rPr lang="es-PE" sz="1100" b="0" i="1">
                            <a:solidFill>
                              <a:schemeClr val="tx1"/>
                            </a:solidFill>
                            <a:effectLst/>
                            <a:latin typeface="Cambria Math" panose="02040503050406030204" pitchFamily="18" charset="0"/>
                            <a:ea typeface="+mn-ea"/>
                            <a:cs typeface="+mn-cs"/>
                          </a:rPr>
                        </m:ctrlPr>
                      </m:fPr>
                      <m:num>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𝑠</m:t>
                            </m:r>
                          </m:sub>
                        </m:sSub>
                      </m:num>
                      <m:den>
                        <m:rad>
                          <m:radPr>
                            <m:degHide m:val="on"/>
                            <m:ctrlPr>
                              <a:rPr lang="es-PE" sz="1100" b="0" i="1">
                                <a:solidFill>
                                  <a:schemeClr val="tx1"/>
                                </a:solidFill>
                                <a:effectLst/>
                                <a:latin typeface="Cambria Math" panose="02040503050406030204" pitchFamily="18" charset="0"/>
                                <a:ea typeface="+mn-ea"/>
                                <a:cs typeface="+mn-cs"/>
                              </a:rPr>
                            </m:ctrlPr>
                          </m:radPr>
                          <m:deg/>
                          <m:e>
                            <m:r>
                              <a:rPr lang="es-PE" sz="1100" b="0" i="1">
                                <a:solidFill>
                                  <a:schemeClr val="tx1"/>
                                </a:solidFill>
                                <a:effectLst/>
                                <a:latin typeface="Cambria Math" panose="02040503050406030204" pitchFamily="18" charset="0"/>
                                <a:ea typeface="+mn-ea"/>
                                <a:cs typeface="+mn-cs"/>
                              </a:rPr>
                              <m:t>3</m:t>
                            </m:r>
                          </m:e>
                        </m:rad>
                      </m:den>
                    </m:f>
                  </m:oMath>
                </m:oMathPara>
              </a14:m>
              <a:endParaRPr lang="es-PE">
                <a:effectLst/>
              </a:endParaRPr>
            </a:p>
          </xdr:txBody>
        </xdr:sp>
      </mc:Choice>
      <mc:Fallback xmlns="">
        <xdr:sp macro="" textlink="">
          <xdr:nvSpPr>
            <xdr:cNvPr id="3" name="CuadroTexto 12">
              <a:extLst>
                <a:ext uri="{FF2B5EF4-FFF2-40B4-BE49-F238E27FC236}">
                  <a16:creationId xmlns:a16="http://schemas.microsoft.com/office/drawing/2014/main" xmlns="" xmlns:a14="http://schemas.microsoft.com/office/drawing/2010/main" id="{00000000-0008-0000-0200-000003000000}"/>
                </a:ext>
              </a:extLst>
            </xdr:cNvPr>
            <xdr:cNvSpPr txBox="1"/>
          </xdr:nvSpPr>
          <xdr:spPr>
            <a:xfrm>
              <a:off x="1174294" y="6811741"/>
              <a:ext cx="1048364"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a:t>
              </a:r>
              <a:r>
                <a:rPr lang="es-PE" sz="1100" b="0" i="0">
                  <a:latin typeface="Cambria Math"/>
                </a:rPr>
                <a:t>_</a:t>
              </a:r>
              <a:r>
                <a:rPr lang="es-PE" sz="1100" b="0" i="0">
                  <a:latin typeface="Cambria Math" panose="02040503050406030204" pitchFamily="18" charset="0"/>
                </a:rPr>
                <a:t>𝑟𝑝=𝑘</a:t>
              </a:r>
              <a:r>
                <a:rPr lang="es-PE" sz="1100" b="0" i="0">
                  <a:latin typeface="Cambria Math" panose="02040503050406030204" pitchFamily="18" charset="0"/>
                  <a:ea typeface="Cambria Math" panose="02040503050406030204" pitchFamily="18" charset="0"/>
                </a:rPr>
                <a:t>×</a:t>
              </a:r>
              <a:r>
                <a:rPr lang="es-PE" sz="1100" b="0" i="0">
                  <a:solidFill>
                    <a:schemeClr val="tx1"/>
                  </a:solidFill>
                  <a:effectLst/>
                  <a:latin typeface="Cambria Math" panose="02040503050406030204" pitchFamily="18" charset="0"/>
                  <a:ea typeface="+mn-ea"/>
                  <a:cs typeface="+mn-cs"/>
                </a:rPr>
                <a:t>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𝑠</a:t>
              </a:r>
              <a:r>
                <a:rPr lang="es-PE" sz="1100" b="0" i="0">
                  <a:solidFill>
                    <a:schemeClr val="tx1"/>
                  </a:solidFill>
                  <a:effectLst/>
                  <a:latin typeface="Cambria Math"/>
                  <a:ea typeface="+mn-ea"/>
                  <a:cs typeface="+mn-cs"/>
                </a:rPr>
                <a:t>⁄√</a:t>
              </a:r>
              <a:r>
                <a:rPr lang="es-PE" sz="1100" b="0" i="0">
                  <a:solidFill>
                    <a:schemeClr val="tx1"/>
                  </a:solidFill>
                  <a:effectLst/>
                  <a:latin typeface="Cambria Math" panose="02040503050406030204" pitchFamily="18" charset="0"/>
                  <a:ea typeface="+mn-ea"/>
                  <a:cs typeface="+mn-cs"/>
                </a:rPr>
                <a:t>3</a:t>
              </a:r>
              <a:endParaRPr lang="es-PE">
                <a:effectLst/>
              </a:endParaRPr>
            </a:p>
          </xdr:txBody>
        </xdr:sp>
      </mc:Fallback>
    </mc:AlternateContent>
    <xdr:clientData/>
  </xdr:oneCellAnchor>
  <xdr:oneCellAnchor>
    <xdr:from>
      <xdr:col>3</xdr:col>
      <xdr:colOff>231322</xdr:colOff>
      <xdr:row>48</xdr:row>
      <xdr:rowOff>0</xdr:rowOff>
    </xdr:from>
    <xdr:ext cx="1048364" cy="298415"/>
    <mc:AlternateContent xmlns:mc="http://schemas.openxmlformats.org/markup-compatibility/2006" xmlns:a14="http://schemas.microsoft.com/office/drawing/2010/main">
      <mc:Choice Requires="a14">
        <xdr:sp macro="" textlink="">
          <xdr:nvSpPr>
            <xdr:cNvPr id="4" name="CuadroTexto 31">
              <a:extLst>
                <a:ext uri="{FF2B5EF4-FFF2-40B4-BE49-F238E27FC236}">
                  <a16:creationId xmlns:a16="http://schemas.microsoft.com/office/drawing/2014/main" id="{00000000-0008-0000-0100-000004000000}"/>
                </a:ext>
              </a:extLst>
            </xdr:cNvPr>
            <xdr:cNvSpPr txBox="1"/>
          </xdr:nvSpPr>
          <xdr:spPr>
            <a:xfrm>
              <a:off x="1174297" y="8743950"/>
              <a:ext cx="1048364"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𝑟𝑝</m:t>
                        </m:r>
                      </m:sub>
                    </m:sSub>
                    <m:r>
                      <a:rPr lang="es-PE" sz="1100" b="0" i="1">
                        <a:latin typeface="Cambria Math" panose="02040503050406030204" pitchFamily="18" charset="0"/>
                      </a:rPr>
                      <m:t>=</m:t>
                    </m:r>
                    <m:r>
                      <a:rPr lang="es-PE" sz="1100" b="0" i="1">
                        <a:latin typeface="Cambria Math" panose="02040503050406030204" pitchFamily="18" charset="0"/>
                      </a:rPr>
                      <m:t>𝑘</m:t>
                    </m:r>
                    <m:r>
                      <a:rPr lang="es-PE" sz="1100" b="0" i="1">
                        <a:latin typeface="Cambria Math" panose="02040503050406030204" pitchFamily="18" charset="0"/>
                        <a:ea typeface="Cambria Math" panose="02040503050406030204" pitchFamily="18" charset="0"/>
                      </a:rPr>
                      <m:t>×</m:t>
                    </m:r>
                    <m:f>
                      <m:fPr>
                        <m:type m:val="skw"/>
                        <m:ctrlPr>
                          <a:rPr lang="es-PE" sz="1100" b="0" i="1">
                            <a:solidFill>
                              <a:schemeClr val="tx1"/>
                            </a:solidFill>
                            <a:effectLst/>
                            <a:latin typeface="Cambria Math" panose="02040503050406030204" pitchFamily="18" charset="0"/>
                            <a:ea typeface="+mn-ea"/>
                            <a:cs typeface="+mn-cs"/>
                          </a:rPr>
                        </m:ctrlPr>
                      </m:fPr>
                      <m:num>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𝑠</m:t>
                            </m:r>
                          </m:sub>
                        </m:sSub>
                      </m:num>
                      <m:den>
                        <m:rad>
                          <m:radPr>
                            <m:degHide m:val="on"/>
                            <m:ctrlPr>
                              <a:rPr lang="es-PE" sz="1100" b="0" i="1">
                                <a:solidFill>
                                  <a:schemeClr val="tx1"/>
                                </a:solidFill>
                                <a:effectLst/>
                                <a:latin typeface="Cambria Math" panose="02040503050406030204" pitchFamily="18" charset="0"/>
                                <a:ea typeface="+mn-ea"/>
                                <a:cs typeface="+mn-cs"/>
                              </a:rPr>
                            </m:ctrlPr>
                          </m:radPr>
                          <m:deg/>
                          <m:e>
                            <m:r>
                              <a:rPr lang="es-PE" sz="1100" b="0" i="1">
                                <a:solidFill>
                                  <a:schemeClr val="tx1"/>
                                </a:solidFill>
                                <a:effectLst/>
                                <a:latin typeface="Cambria Math" panose="02040503050406030204" pitchFamily="18" charset="0"/>
                                <a:ea typeface="+mn-ea"/>
                                <a:cs typeface="+mn-cs"/>
                              </a:rPr>
                              <m:t>3</m:t>
                            </m:r>
                          </m:e>
                        </m:rad>
                      </m:den>
                    </m:f>
                  </m:oMath>
                </m:oMathPara>
              </a14:m>
              <a:endParaRPr lang="es-PE">
                <a:effectLst/>
              </a:endParaRPr>
            </a:p>
          </xdr:txBody>
        </xdr:sp>
      </mc:Choice>
      <mc:Fallback xmlns="">
        <xdr:sp macro="" textlink="">
          <xdr:nvSpPr>
            <xdr:cNvPr id="4" name="CuadroTexto 31">
              <a:extLst>
                <a:ext uri="{FF2B5EF4-FFF2-40B4-BE49-F238E27FC236}">
                  <a16:creationId xmlns:a16="http://schemas.microsoft.com/office/drawing/2014/main" xmlns="" xmlns:a14="http://schemas.microsoft.com/office/drawing/2010/main" id="{00000000-0008-0000-0200-000004000000}"/>
                </a:ext>
              </a:extLst>
            </xdr:cNvPr>
            <xdr:cNvSpPr txBox="1"/>
          </xdr:nvSpPr>
          <xdr:spPr>
            <a:xfrm>
              <a:off x="1174297" y="8743950"/>
              <a:ext cx="1048364"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a:t>
              </a:r>
              <a:r>
                <a:rPr lang="es-PE" sz="1100" b="0" i="0">
                  <a:latin typeface="Cambria Math"/>
                </a:rPr>
                <a:t>_</a:t>
              </a:r>
              <a:r>
                <a:rPr lang="es-PE" sz="1100" b="0" i="0">
                  <a:latin typeface="Cambria Math" panose="02040503050406030204" pitchFamily="18" charset="0"/>
                </a:rPr>
                <a:t>𝑟𝑝=𝑘</a:t>
              </a:r>
              <a:r>
                <a:rPr lang="es-PE" sz="1100" b="0" i="0">
                  <a:latin typeface="Cambria Math" panose="02040503050406030204" pitchFamily="18" charset="0"/>
                  <a:ea typeface="Cambria Math" panose="02040503050406030204" pitchFamily="18" charset="0"/>
                </a:rPr>
                <a:t>×</a:t>
              </a:r>
              <a:r>
                <a:rPr lang="es-PE" sz="1100" b="0" i="0">
                  <a:solidFill>
                    <a:schemeClr val="tx1"/>
                  </a:solidFill>
                  <a:effectLst/>
                  <a:latin typeface="Cambria Math" panose="02040503050406030204" pitchFamily="18" charset="0"/>
                  <a:ea typeface="+mn-ea"/>
                  <a:cs typeface="+mn-cs"/>
                </a:rPr>
                <a:t>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𝑠</a:t>
              </a:r>
              <a:r>
                <a:rPr lang="es-PE" sz="1100" b="0" i="0">
                  <a:solidFill>
                    <a:schemeClr val="tx1"/>
                  </a:solidFill>
                  <a:effectLst/>
                  <a:latin typeface="Cambria Math"/>
                  <a:ea typeface="+mn-ea"/>
                  <a:cs typeface="+mn-cs"/>
                </a:rPr>
                <a:t>⁄√</a:t>
              </a:r>
              <a:r>
                <a:rPr lang="es-PE" sz="1100" b="0" i="0">
                  <a:solidFill>
                    <a:schemeClr val="tx1"/>
                  </a:solidFill>
                  <a:effectLst/>
                  <a:latin typeface="Cambria Math" panose="02040503050406030204" pitchFamily="18" charset="0"/>
                  <a:ea typeface="+mn-ea"/>
                  <a:cs typeface="+mn-cs"/>
                </a:rPr>
                <a:t>3</a:t>
              </a:r>
              <a:endParaRPr lang="es-PE">
                <a:effectLst/>
              </a:endParaRPr>
            </a:p>
          </xdr:txBody>
        </xdr:sp>
      </mc:Fallback>
    </mc:AlternateContent>
    <xdr:clientData/>
  </xdr:oneCellAnchor>
  <xdr:oneCellAnchor>
    <xdr:from>
      <xdr:col>3</xdr:col>
      <xdr:colOff>231322</xdr:colOff>
      <xdr:row>50</xdr:row>
      <xdr:rowOff>0</xdr:rowOff>
    </xdr:from>
    <xdr:ext cx="822533" cy="182614"/>
    <mc:AlternateContent xmlns:mc="http://schemas.openxmlformats.org/markup-compatibility/2006" xmlns:a14="http://schemas.microsoft.com/office/drawing/2010/main">
      <mc:Choice Requires="a14">
        <xdr:sp macro="" textlink="">
          <xdr:nvSpPr>
            <xdr:cNvPr id="5" name="CuadroTexto 32">
              <a:extLst>
                <a:ext uri="{FF2B5EF4-FFF2-40B4-BE49-F238E27FC236}">
                  <a16:creationId xmlns:a16="http://schemas.microsoft.com/office/drawing/2014/main" id="{00000000-0008-0000-0100-000005000000}"/>
                </a:ext>
              </a:extLst>
            </xdr:cNvPr>
            <xdr:cNvSpPr txBox="1"/>
          </xdr:nvSpPr>
          <xdr:spPr>
            <a:xfrm>
              <a:off x="1174297" y="9124950"/>
              <a:ext cx="82253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𝑟𝑝</m:t>
                        </m:r>
                      </m:sub>
                    </m:sSub>
                    <m:r>
                      <a:rPr lang="es-PE" sz="1100" b="0" i="1">
                        <a:latin typeface="Cambria Math" panose="02040503050406030204" pitchFamily="18" charset="0"/>
                      </a:rPr>
                      <m:t>=</m:t>
                    </m:r>
                    <m:r>
                      <a:rPr lang="es-PE" sz="1100" b="0" i="1">
                        <a:latin typeface="Cambria Math" panose="02040503050406030204" pitchFamily="18" charset="0"/>
                      </a:rPr>
                      <m:t>𝑘</m:t>
                    </m:r>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𝑈</m:t>
                        </m:r>
                      </m:e>
                      <m:sub>
                        <m:r>
                          <a:rPr lang="es-PE" sz="1100" b="0" i="1">
                            <a:latin typeface="Cambria Math" panose="02040503050406030204" pitchFamily="18" charset="0"/>
                            <a:ea typeface="Cambria Math" panose="02040503050406030204" pitchFamily="18" charset="0"/>
                          </a:rPr>
                          <m:t>𝑠</m:t>
                        </m:r>
                      </m:sub>
                    </m:sSub>
                  </m:oMath>
                </m:oMathPara>
              </a14:m>
              <a:endParaRPr lang="es-PE">
                <a:effectLst/>
              </a:endParaRPr>
            </a:p>
          </xdr:txBody>
        </xdr:sp>
      </mc:Choice>
      <mc:Fallback xmlns="">
        <xdr:sp macro="" textlink="">
          <xdr:nvSpPr>
            <xdr:cNvPr id="5" name="CuadroTexto 32">
              <a:extLst>
                <a:ext uri="{FF2B5EF4-FFF2-40B4-BE49-F238E27FC236}">
                  <a16:creationId xmlns:a16="http://schemas.microsoft.com/office/drawing/2014/main" xmlns="" xmlns:a14="http://schemas.microsoft.com/office/drawing/2010/main" id="{00000000-0008-0000-0200-000005000000}"/>
                </a:ext>
              </a:extLst>
            </xdr:cNvPr>
            <xdr:cNvSpPr txBox="1"/>
          </xdr:nvSpPr>
          <xdr:spPr>
            <a:xfrm>
              <a:off x="1174297" y="9124950"/>
              <a:ext cx="82253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a:t>
              </a:r>
              <a:r>
                <a:rPr lang="es-PE" sz="1100" b="0" i="0">
                  <a:latin typeface="Cambria Math"/>
                </a:rPr>
                <a:t>_</a:t>
              </a:r>
              <a:r>
                <a:rPr lang="es-PE" sz="1100" b="0" i="0">
                  <a:latin typeface="Cambria Math" panose="02040503050406030204" pitchFamily="18" charset="0"/>
                </a:rPr>
                <a:t>𝑟𝑝=𝑘</a:t>
              </a:r>
              <a:r>
                <a:rPr lang="es-PE" sz="1100" b="0" i="0">
                  <a:latin typeface="Cambria Math" panose="02040503050406030204" pitchFamily="18" charset="0"/>
                  <a:ea typeface="Cambria Math" panose="02040503050406030204" pitchFamily="18" charset="0"/>
                </a:rPr>
                <a:t>×𝑈</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𝑠</a:t>
              </a:r>
              <a:endParaRPr lang="es-PE">
                <a:effectLst/>
              </a:endParaRPr>
            </a:p>
          </xdr:txBody>
        </xdr:sp>
      </mc:Fallback>
    </mc:AlternateContent>
    <xdr:clientData/>
  </xdr:oneCellAnchor>
  <xdr:oneCellAnchor>
    <xdr:from>
      <xdr:col>3</xdr:col>
      <xdr:colOff>272144</xdr:colOff>
      <xdr:row>109</xdr:row>
      <xdr:rowOff>27216</xdr:rowOff>
    </xdr:from>
    <xdr:ext cx="2084481" cy="172227"/>
    <mc:AlternateContent xmlns:mc="http://schemas.openxmlformats.org/markup-compatibility/2006" xmlns:a14="http://schemas.microsoft.com/office/drawing/2010/main">
      <mc:Choice Requires="a14">
        <xdr:sp macro="" textlink="">
          <xdr:nvSpPr>
            <xdr:cNvPr id="6" name="CuadroTexto 37">
              <a:extLst>
                <a:ext uri="{FF2B5EF4-FFF2-40B4-BE49-F238E27FC236}">
                  <a16:creationId xmlns:a16="http://schemas.microsoft.com/office/drawing/2014/main" id="{00000000-0008-0000-0100-000006000000}"/>
                </a:ext>
              </a:extLst>
            </xdr:cNvPr>
            <xdr:cNvSpPr txBox="1"/>
          </xdr:nvSpPr>
          <xdr:spPr>
            <a:xfrm>
              <a:off x="1215119" y="20391666"/>
              <a:ext cx="20844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𝑢</m:t>
                        </m:r>
                      </m:e>
                      <m:sub>
                        <m:r>
                          <a:rPr lang="es-PE" sz="1100" b="0" i="1">
                            <a:latin typeface="Cambria Math" panose="02040503050406030204" pitchFamily="18" charset="0"/>
                          </a:rPr>
                          <m:t>𝑒𝑡</m:t>
                        </m:r>
                      </m:sub>
                    </m:sSub>
                    <m:r>
                      <a:rPr lang="es-PE" sz="1100" b="0" i="1">
                        <a:solidFill>
                          <a:schemeClr val="tx1"/>
                        </a:solidFill>
                        <a:effectLst/>
                        <a:latin typeface="Cambria Math" panose="02040503050406030204" pitchFamily="18" charset="0"/>
                        <a:ea typeface="+mn-ea"/>
                        <a:cs typeface="+mn-cs"/>
                      </a:rPr>
                      <m:t>=(1.25×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𝑢</m:t>
                        </m:r>
                      </m:e>
                      <m:sub>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2</m:t>
                        </m:r>
                      </m:sub>
                    </m:sSub>
                    <m:r>
                      <a:rPr lang="es-PE" sz="1100" b="0" i="1">
                        <a:solidFill>
                          <a:schemeClr val="tx1"/>
                        </a:solidFill>
                        <a:effectLst/>
                        <a:latin typeface="Cambria Math" panose="02040503050406030204" pitchFamily="18" charset="0"/>
                        <a:ea typeface="+mn-ea"/>
                        <a:cs typeface="+mn-cs"/>
                      </a:rPr>
                      <m:t>−0.25)×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𝐵𝑎𝑠𝑒</m:t>
                        </m:r>
                      </m:sub>
                    </m:sSub>
                  </m:oMath>
                </m:oMathPara>
              </a14:m>
              <a:endParaRPr lang="es-PE">
                <a:effectLst/>
              </a:endParaRPr>
            </a:p>
          </xdr:txBody>
        </xdr:sp>
      </mc:Choice>
      <mc:Fallback xmlns="">
        <xdr:sp macro="" textlink="">
          <xdr:nvSpPr>
            <xdr:cNvPr id="6" name="CuadroTexto 37">
              <a:extLst>
                <a:ext uri="{FF2B5EF4-FFF2-40B4-BE49-F238E27FC236}">
                  <a16:creationId xmlns:a16="http://schemas.microsoft.com/office/drawing/2014/main" xmlns="" xmlns:a14="http://schemas.microsoft.com/office/drawing/2010/main" id="{00000000-0008-0000-0200-000006000000}"/>
                </a:ext>
              </a:extLst>
            </xdr:cNvPr>
            <xdr:cNvSpPr txBox="1"/>
          </xdr:nvSpPr>
          <xdr:spPr>
            <a:xfrm>
              <a:off x="1215119" y="20391666"/>
              <a:ext cx="20844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𝑢</a:t>
              </a:r>
              <a:r>
                <a:rPr lang="es-PE" sz="1100" b="0" i="0">
                  <a:latin typeface="Cambria Math"/>
                </a:rPr>
                <a:t>_</a:t>
              </a:r>
              <a:r>
                <a:rPr lang="es-PE" sz="1100" b="0" i="0">
                  <a:latin typeface="Cambria Math" panose="02040503050406030204" pitchFamily="18" charset="0"/>
                </a:rPr>
                <a:t>𝑒𝑡</a:t>
              </a:r>
              <a:r>
                <a:rPr lang="es-PE" sz="1100" b="0" i="0">
                  <a:solidFill>
                    <a:schemeClr val="tx1"/>
                  </a:solidFill>
                  <a:effectLst/>
                  <a:latin typeface="Cambria Math" panose="02040503050406030204" pitchFamily="18" charset="0"/>
                  <a:ea typeface="+mn-ea"/>
                  <a:cs typeface="+mn-cs"/>
                </a:rPr>
                <a:t>=(1.25×𝑢</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𝑒2−0.25)×𝑈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𝐵𝑎𝑠𝑒</a:t>
              </a:r>
              <a:endParaRPr lang="es-PE">
                <a:effectLst/>
              </a:endParaRPr>
            </a:p>
          </xdr:txBody>
        </xdr:sp>
      </mc:Fallback>
    </mc:AlternateContent>
    <xdr:clientData/>
  </xdr:oneCellAnchor>
  <xdr:oneCellAnchor>
    <xdr:from>
      <xdr:col>3</xdr:col>
      <xdr:colOff>272143</xdr:colOff>
      <xdr:row>111</xdr:row>
      <xdr:rowOff>0</xdr:rowOff>
    </xdr:from>
    <xdr:ext cx="2102435" cy="182614"/>
    <mc:AlternateContent xmlns:mc="http://schemas.openxmlformats.org/markup-compatibility/2006" xmlns:a14="http://schemas.microsoft.com/office/drawing/2010/main">
      <mc:Choice Requires="a14">
        <xdr:sp macro="" textlink="">
          <xdr:nvSpPr>
            <xdr:cNvPr id="7" name="CuadroTexto 38">
              <a:extLst>
                <a:ext uri="{FF2B5EF4-FFF2-40B4-BE49-F238E27FC236}">
                  <a16:creationId xmlns:a16="http://schemas.microsoft.com/office/drawing/2014/main" id="{00000000-0008-0000-0100-000007000000}"/>
                </a:ext>
              </a:extLst>
            </xdr:cNvPr>
            <xdr:cNvSpPr txBox="1"/>
          </xdr:nvSpPr>
          <xdr:spPr>
            <a:xfrm>
              <a:off x="1215118" y="20745450"/>
              <a:ext cx="21024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𝑢</m:t>
                        </m:r>
                      </m:e>
                      <m:sub>
                        <m:r>
                          <a:rPr lang="es-PE" sz="1100" b="0" i="1">
                            <a:latin typeface="Cambria Math" panose="02040503050406030204" pitchFamily="18" charset="0"/>
                          </a:rPr>
                          <m:t>𝑝𝑡</m:t>
                        </m:r>
                      </m:sub>
                    </m:sSub>
                    <m:r>
                      <a:rPr lang="es-PE" sz="1100" b="0" i="1">
                        <a:solidFill>
                          <a:schemeClr val="tx1"/>
                        </a:solidFill>
                        <a:effectLst/>
                        <a:latin typeface="Cambria Math" panose="02040503050406030204" pitchFamily="18" charset="0"/>
                        <a:ea typeface="+mn-ea"/>
                        <a:cs typeface="+mn-cs"/>
                      </a:rPr>
                      <m:t>=(1.25×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𝑢</m:t>
                        </m:r>
                      </m:e>
                      <m:sub>
                        <m:r>
                          <a:rPr lang="es-ES" sz="1100" b="0" i="1">
                            <a:solidFill>
                              <a:schemeClr val="tx1"/>
                            </a:solidFill>
                            <a:effectLst/>
                            <a:latin typeface="Cambria Math"/>
                            <a:ea typeface="+mn-ea"/>
                            <a:cs typeface="+mn-cs"/>
                          </a:rPr>
                          <m:t>𝑝</m:t>
                        </m:r>
                        <m:r>
                          <a:rPr lang="es-PE" sz="1100" b="0" i="1">
                            <a:solidFill>
                              <a:schemeClr val="tx1"/>
                            </a:solidFill>
                            <a:effectLst/>
                            <a:latin typeface="Cambria Math" panose="02040503050406030204" pitchFamily="18" charset="0"/>
                            <a:ea typeface="+mn-ea"/>
                            <a:cs typeface="+mn-cs"/>
                          </a:rPr>
                          <m:t>2</m:t>
                        </m:r>
                      </m:sub>
                    </m:sSub>
                    <m:r>
                      <a:rPr lang="es-PE" sz="1100" b="0" i="1">
                        <a:solidFill>
                          <a:schemeClr val="tx1"/>
                        </a:solidFill>
                        <a:effectLst/>
                        <a:latin typeface="Cambria Math" panose="02040503050406030204" pitchFamily="18" charset="0"/>
                        <a:ea typeface="+mn-ea"/>
                        <a:cs typeface="+mn-cs"/>
                      </a:rPr>
                      <m:t>−0.43)×</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𝐵𝑎𝑠𝑒</m:t>
                        </m:r>
                      </m:sub>
                    </m:sSub>
                  </m:oMath>
                </m:oMathPara>
              </a14:m>
              <a:endParaRPr lang="es-PE">
                <a:effectLst/>
              </a:endParaRPr>
            </a:p>
          </xdr:txBody>
        </xdr:sp>
      </mc:Choice>
      <mc:Fallback xmlns="">
        <xdr:sp macro="" textlink="">
          <xdr:nvSpPr>
            <xdr:cNvPr id="7" name="CuadroTexto 38">
              <a:extLst>
                <a:ext uri="{FF2B5EF4-FFF2-40B4-BE49-F238E27FC236}">
                  <a16:creationId xmlns:a16="http://schemas.microsoft.com/office/drawing/2014/main" xmlns="" xmlns:a14="http://schemas.microsoft.com/office/drawing/2010/main" id="{00000000-0008-0000-0200-000007000000}"/>
                </a:ext>
              </a:extLst>
            </xdr:cNvPr>
            <xdr:cNvSpPr txBox="1"/>
          </xdr:nvSpPr>
          <xdr:spPr>
            <a:xfrm>
              <a:off x="1215118" y="20745450"/>
              <a:ext cx="21024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𝑢</a:t>
              </a:r>
              <a:r>
                <a:rPr lang="es-PE" sz="1100" b="0" i="0">
                  <a:latin typeface="Cambria Math"/>
                </a:rPr>
                <a:t>_</a:t>
              </a:r>
              <a:r>
                <a:rPr lang="es-PE" sz="1100" b="0" i="0">
                  <a:latin typeface="Cambria Math" panose="02040503050406030204" pitchFamily="18" charset="0"/>
                </a:rPr>
                <a:t>𝑝𝑡</a:t>
              </a:r>
              <a:r>
                <a:rPr lang="es-PE" sz="1100" b="0" i="0">
                  <a:solidFill>
                    <a:schemeClr val="tx1"/>
                  </a:solidFill>
                  <a:effectLst/>
                  <a:latin typeface="Cambria Math" panose="02040503050406030204" pitchFamily="18" charset="0"/>
                  <a:ea typeface="+mn-ea"/>
                  <a:cs typeface="+mn-cs"/>
                </a:rPr>
                <a:t>=(1.25×𝑢</a:t>
              </a:r>
              <a:r>
                <a:rPr lang="es-PE" sz="1100" b="0" i="0">
                  <a:solidFill>
                    <a:schemeClr val="tx1"/>
                  </a:solidFill>
                  <a:effectLst/>
                  <a:latin typeface="Cambria Math"/>
                  <a:ea typeface="+mn-ea"/>
                  <a:cs typeface="+mn-cs"/>
                </a:rPr>
                <a:t>_</a:t>
              </a:r>
              <a:r>
                <a:rPr lang="es-ES" sz="1100" b="0" i="0">
                  <a:solidFill>
                    <a:schemeClr val="tx1"/>
                  </a:solidFill>
                  <a:effectLst/>
                  <a:latin typeface="Cambria Math"/>
                  <a:ea typeface="+mn-ea"/>
                  <a:cs typeface="+mn-cs"/>
                </a:rPr>
                <a:t>𝑝</a:t>
              </a:r>
              <a:r>
                <a:rPr lang="es-PE" sz="1100" b="0" i="0">
                  <a:solidFill>
                    <a:schemeClr val="tx1"/>
                  </a:solidFill>
                  <a:effectLst/>
                  <a:latin typeface="Cambria Math" panose="02040503050406030204" pitchFamily="18" charset="0"/>
                  <a:ea typeface="+mn-ea"/>
                  <a:cs typeface="+mn-cs"/>
                </a:rPr>
                <a:t>2−0.43)×𝑈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𝐵𝑎𝑠𝑒</a:t>
              </a:r>
              <a:endParaRPr lang="es-PE">
                <a:effectLst/>
              </a:endParaRPr>
            </a:p>
          </xdr:txBody>
        </xdr:sp>
      </mc:Fallback>
    </mc:AlternateContent>
    <xdr:clientData/>
  </xdr:oneCellAnchor>
  <xdr:oneCellAnchor>
    <xdr:from>
      <xdr:col>3</xdr:col>
      <xdr:colOff>272144</xdr:colOff>
      <xdr:row>125</xdr:row>
      <xdr:rowOff>27216</xdr:rowOff>
    </xdr:from>
    <xdr:ext cx="2084481" cy="172227"/>
    <mc:AlternateContent xmlns:mc="http://schemas.openxmlformats.org/markup-compatibility/2006" xmlns:a14="http://schemas.microsoft.com/office/drawing/2010/main">
      <mc:Choice Requires="a14">
        <xdr:sp macro="" textlink="">
          <xdr:nvSpPr>
            <xdr:cNvPr id="8" name="CuadroTexto 39">
              <a:extLst>
                <a:ext uri="{FF2B5EF4-FFF2-40B4-BE49-F238E27FC236}">
                  <a16:creationId xmlns:a16="http://schemas.microsoft.com/office/drawing/2014/main" id="{00000000-0008-0000-0100-000008000000}"/>
                </a:ext>
              </a:extLst>
            </xdr:cNvPr>
            <xdr:cNvSpPr txBox="1"/>
          </xdr:nvSpPr>
          <xdr:spPr>
            <a:xfrm>
              <a:off x="1215119" y="23439666"/>
              <a:ext cx="20844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𝑢</m:t>
                        </m:r>
                      </m:e>
                      <m:sub>
                        <m:r>
                          <a:rPr lang="es-PE" sz="1100" b="0" i="1">
                            <a:latin typeface="Cambria Math" panose="02040503050406030204" pitchFamily="18" charset="0"/>
                          </a:rPr>
                          <m:t>𝑒𝑡</m:t>
                        </m:r>
                      </m:sub>
                    </m:sSub>
                    <m:r>
                      <a:rPr lang="es-PE" sz="1100" b="0" i="1">
                        <a:solidFill>
                          <a:schemeClr val="tx1"/>
                        </a:solidFill>
                        <a:effectLst/>
                        <a:latin typeface="Cambria Math" panose="02040503050406030204" pitchFamily="18" charset="0"/>
                        <a:ea typeface="+mn-ea"/>
                        <a:cs typeface="+mn-cs"/>
                      </a:rPr>
                      <m:t>=(1.25×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𝑢</m:t>
                        </m:r>
                      </m:e>
                      <m:sub>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2</m:t>
                        </m:r>
                      </m:sub>
                    </m:sSub>
                    <m:r>
                      <a:rPr lang="es-PE" sz="1100" b="0" i="1">
                        <a:solidFill>
                          <a:schemeClr val="tx1"/>
                        </a:solidFill>
                        <a:effectLst/>
                        <a:latin typeface="Cambria Math" panose="02040503050406030204" pitchFamily="18" charset="0"/>
                        <a:ea typeface="+mn-ea"/>
                        <a:cs typeface="+mn-cs"/>
                      </a:rPr>
                      <m:t>−0.25)×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𝐵𝑎𝑠𝑒</m:t>
                        </m:r>
                      </m:sub>
                    </m:sSub>
                  </m:oMath>
                </m:oMathPara>
              </a14:m>
              <a:endParaRPr lang="es-PE">
                <a:effectLst/>
              </a:endParaRPr>
            </a:p>
          </xdr:txBody>
        </xdr:sp>
      </mc:Choice>
      <mc:Fallback xmlns="">
        <xdr:sp macro="" textlink="">
          <xdr:nvSpPr>
            <xdr:cNvPr id="8" name="CuadroTexto 39">
              <a:extLst>
                <a:ext uri="{FF2B5EF4-FFF2-40B4-BE49-F238E27FC236}">
                  <a16:creationId xmlns:a16="http://schemas.microsoft.com/office/drawing/2014/main" xmlns="" xmlns:a14="http://schemas.microsoft.com/office/drawing/2010/main" id="{00000000-0008-0000-0200-000008000000}"/>
                </a:ext>
              </a:extLst>
            </xdr:cNvPr>
            <xdr:cNvSpPr txBox="1"/>
          </xdr:nvSpPr>
          <xdr:spPr>
            <a:xfrm>
              <a:off x="1215119" y="23439666"/>
              <a:ext cx="20844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𝑢</a:t>
              </a:r>
              <a:r>
                <a:rPr lang="es-PE" sz="1100" b="0" i="0">
                  <a:latin typeface="Cambria Math"/>
                </a:rPr>
                <a:t>_</a:t>
              </a:r>
              <a:r>
                <a:rPr lang="es-PE" sz="1100" b="0" i="0">
                  <a:latin typeface="Cambria Math" panose="02040503050406030204" pitchFamily="18" charset="0"/>
                </a:rPr>
                <a:t>𝑒𝑡</a:t>
              </a:r>
              <a:r>
                <a:rPr lang="es-PE" sz="1100" b="0" i="0">
                  <a:solidFill>
                    <a:schemeClr val="tx1"/>
                  </a:solidFill>
                  <a:effectLst/>
                  <a:latin typeface="Cambria Math" panose="02040503050406030204" pitchFamily="18" charset="0"/>
                  <a:ea typeface="+mn-ea"/>
                  <a:cs typeface="+mn-cs"/>
                </a:rPr>
                <a:t>=(1.25×𝑢</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𝑒2−0.25)×𝑈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𝐵𝑎𝑠𝑒</a:t>
              </a:r>
              <a:endParaRPr lang="es-PE">
                <a:effectLst/>
              </a:endParaRPr>
            </a:p>
          </xdr:txBody>
        </xdr:sp>
      </mc:Fallback>
    </mc:AlternateContent>
    <xdr:clientData/>
  </xdr:oneCellAnchor>
  <xdr:oneCellAnchor>
    <xdr:from>
      <xdr:col>3</xdr:col>
      <xdr:colOff>272143</xdr:colOff>
      <xdr:row>127</xdr:row>
      <xdr:rowOff>0</xdr:rowOff>
    </xdr:from>
    <xdr:ext cx="2075505" cy="182614"/>
    <mc:AlternateContent xmlns:mc="http://schemas.openxmlformats.org/markup-compatibility/2006" xmlns:a14="http://schemas.microsoft.com/office/drawing/2010/main">
      <mc:Choice Requires="a14">
        <xdr:sp macro="" textlink="">
          <xdr:nvSpPr>
            <xdr:cNvPr id="9" name="CuadroTexto 40">
              <a:extLst>
                <a:ext uri="{FF2B5EF4-FFF2-40B4-BE49-F238E27FC236}">
                  <a16:creationId xmlns:a16="http://schemas.microsoft.com/office/drawing/2014/main" id="{00000000-0008-0000-0100-000009000000}"/>
                </a:ext>
              </a:extLst>
            </xdr:cNvPr>
            <xdr:cNvSpPr txBox="1"/>
          </xdr:nvSpPr>
          <xdr:spPr>
            <a:xfrm>
              <a:off x="1215118" y="23793450"/>
              <a:ext cx="207550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𝑢</m:t>
                        </m:r>
                      </m:e>
                      <m:sub>
                        <m:r>
                          <a:rPr lang="es-PE" sz="1100" b="0" i="1">
                            <a:latin typeface="Cambria Math" panose="02040503050406030204" pitchFamily="18" charset="0"/>
                          </a:rPr>
                          <m:t>𝑝𝑡</m:t>
                        </m:r>
                      </m:sub>
                    </m:sSub>
                    <m:r>
                      <a:rPr lang="es-PE" sz="1100" b="0" i="1">
                        <a:solidFill>
                          <a:schemeClr val="tx1"/>
                        </a:solidFill>
                        <a:effectLst/>
                        <a:latin typeface="Cambria Math" panose="02040503050406030204" pitchFamily="18" charset="0"/>
                        <a:ea typeface="+mn-ea"/>
                        <a:cs typeface="+mn-cs"/>
                      </a:rPr>
                      <m:t>=(1.25×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𝑢</m:t>
                        </m:r>
                      </m:e>
                      <m:sub>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2</m:t>
                        </m:r>
                      </m:sub>
                    </m:sSub>
                    <m:r>
                      <a:rPr lang="es-PE" sz="1100" b="0" i="1">
                        <a:solidFill>
                          <a:schemeClr val="tx1"/>
                        </a:solidFill>
                        <a:effectLst/>
                        <a:latin typeface="Cambria Math" panose="02040503050406030204" pitchFamily="18" charset="0"/>
                        <a:ea typeface="+mn-ea"/>
                        <a:cs typeface="+mn-cs"/>
                      </a:rPr>
                      <m:t>−0.43)×</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𝐵𝑎𝑠𝑒</m:t>
                        </m:r>
                      </m:sub>
                    </m:sSub>
                  </m:oMath>
                </m:oMathPara>
              </a14:m>
              <a:endParaRPr lang="es-PE">
                <a:effectLst/>
              </a:endParaRPr>
            </a:p>
          </xdr:txBody>
        </xdr:sp>
      </mc:Choice>
      <mc:Fallback xmlns="">
        <xdr:sp macro="" textlink="">
          <xdr:nvSpPr>
            <xdr:cNvPr id="9" name="CuadroTexto 40">
              <a:extLst>
                <a:ext uri="{FF2B5EF4-FFF2-40B4-BE49-F238E27FC236}">
                  <a16:creationId xmlns:a16="http://schemas.microsoft.com/office/drawing/2014/main" xmlns="" xmlns:a14="http://schemas.microsoft.com/office/drawing/2010/main" id="{00000000-0008-0000-0200-000009000000}"/>
                </a:ext>
              </a:extLst>
            </xdr:cNvPr>
            <xdr:cNvSpPr txBox="1"/>
          </xdr:nvSpPr>
          <xdr:spPr>
            <a:xfrm>
              <a:off x="1215118" y="23793450"/>
              <a:ext cx="207550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𝑢</a:t>
              </a:r>
              <a:r>
                <a:rPr lang="es-PE" sz="1100" b="0" i="0">
                  <a:latin typeface="Cambria Math"/>
                </a:rPr>
                <a:t>_</a:t>
              </a:r>
              <a:r>
                <a:rPr lang="es-PE" sz="1100" b="0" i="0">
                  <a:latin typeface="Cambria Math" panose="02040503050406030204" pitchFamily="18" charset="0"/>
                </a:rPr>
                <a:t>𝑝𝑡</a:t>
              </a:r>
              <a:r>
                <a:rPr lang="es-PE" sz="1100" b="0" i="0">
                  <a:solidFill>
                    <a:schemeClr val="tx1"/>
                  </a:solidFill>
                  <a:effectLst/>
                  <a:latin typeface="Cambria Math" panose="02040503050406030204" pitchFamily="18" charset="0"/>
                  <a:ea typeface="+mn-ea"/>
                  <a:cs typeface="+mn-cs"/>
                </a:rPr>
                <a:t>=(1.25×𝑢</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𝑒2−0.43)×𝑈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𝐵𝑎𝑠𝑒</a:t>
              </a:r>
              <a:endParaRPr lang="es-PE">
                <a:effectLst/>
              </a:endParaRPr>
            </a:p>
          </xdr:txBody>
        </xdr:sp>
      </mc:Fallback>
    </mc:AlternateContent>
    <xdr:clientData/>
  </xdr:oneCellAnchor>
  <xdr:twoCellAnchor>
    <xdr:from>
      <xdr:col>14</xdr:col>
      <xdr:colOff>105831</xdr:colOff>
      <xdr:row>200</xdr:row>
      <xdr:rowOff>0</xdr:rowOff>
    </xdr:from>
    <xdr:to>
      <xdr:col>15</xdr:col>
      <xdr:colOff>276487</xdr:colOff>
      <xdr:row>200</xdr:row>
      <xdr:rowOff>166687</xdr:rowOff>
    </xdr:to>
    <xdr:sp macro="" textlink="">
      <xdr:nvSpPr>
        <xdr:cNvPr id="10" name="Flecha derecha 34">
          <a:extLst>
            <a:ext uri="{FF2B5EF4-FFF2-40B4-BE49-F238E27FC236}">
              <a16:creationId xmlns:a16="http://schemas.microsoft.com/office/drawing/2014/main" id="{00000000-0008-0000-0100-00000A000000}"/>
            </a:ext>
          </a:extLst>
        </xdr:cNvPr>
        <xdr:cNvSpPr/>
      </xdr:nvSpPr>
      <xdr:spPr>
        <a:xfrm>
          <a:off x="4506381" y="37699950"/>
          <a:ext cx="484981"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202</xdr:row>
      <xdr:rowOff>0</xdr:rowOff>
    </xdr:from>
    <xdr:to>
      <xdr:col>15</xdr:col>
      <xdr:colOff>276487</xdr:colOff>
      <xdr:row>202</xdr:row>
      <xdr:rowOff>166687</xdr:rowOff>
    </xdr:to>
    <xdr:sp macro="" textlink="">
      <xdr:nvSpPr>
        <xdr:cNvPr id="11" name="Flecha derecha 41">
          <a:extLst>
            <a:ext uri="{FF2B5EF4-FFF2-40B4-BE49-F238E27FC236}">
              <a16:creationId xmlns:a16="http://schemas.microsoft.com/office/drawing/2014/main" id="{00000000-0008-0000-0100-00000B000000}"/>
            </a:ext>
          </a:extLst>
        </xdr:cNvPr>
        <xdr:cNvSpPr/>
      </xdr:nvSpPr>
      <xdr:spPr>
        <a:xfrm>
          <a:off x="4506381" y="38080950"/>
          <a:ext cx="484981"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6</xdr:col>
      <xdr:colOff>74082</xdr:colOff>
      <xdr:row>200</xdr:row>
      <xdr:rowOff>0</xdr:rowOff>
    </xdr:from>
    <xdr:ext cx="529183" cy="184731"/>
    <mc:AlternateContent xmlns:mc="http://schemas.openxmlformats.org/markup-compatibility/2006" xmlns:a14="http://schemas.microsoft.com/office/drawing/2010/main">
      <mc:Choice Requires="a14">
        <xdr:sp macro="" textlink="">
          <xdr:nvSpPr>
            <xdr:cNvPr id="12" name="CuadroTexto 42">
              <a:extLst>
                <a:ext uri="{FF2B5EF4-FFF2-40B4-BE49-F238E27FC236}">
                  <a16:creationId xmlns:a16="http://schemas.microsoft.com/office/drawing/2014/main" id="{00000000-0008-0000-0100-00000C000000}"/>
                </a:ext>
              </a:extLst>
            </xdr:cNvPr>
            <xdr:cNvSpPr txBox="1"/>
          </xdr:nvSpPr>
          <xdr:spPr>
            <a:xfrm>
              <a:off x="1960032" y="37699950"/>
              <a:ext cx="529183"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es-PE" sz="1100" i="1">
                            <a:solidFill>
                              <a:schemeClr val="tx1"/>
                            </a:solidFill>
                            <a:effectLst/>
                            <a:latin typeface="Cambria Math" panose="02040503050406030204" pitchFamily="18" charset="0"/>
                            <a:ea typeface="+mn-ea"/>
                            <a:cs typeface="+mn-cs"/>
                          </a:rPr>
                        </m:ctrlPr>
                      </m:fPr>
                      <m:num>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𝑝𝑠</m:t>
                            </m:r>
                          </m:sub>
                        </m:sSub>
                      </m:num>
                      <m:den>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2</m:t>
                            </m:r>
                          </m:sub>
                        </m:sSub>
                      </m:den>
                    </m:f>
                  </m:oMath>
                </m:oMathPara>
              </a14:m>
              <a:endParaRPr lang="es-PE">
                <a:effectLst/>
              </a:endParaRPr>
            </a:p>
          </xdr:txBody>
        </xdr:sp>
      </mc:Choice>
      <mc:Fallback xmlns="">
        <xdr:sp macro="" textlink="">
          <xdr:nvSpPr>
            <xdr:cNvPr id="12" name="CuadroTexto 42">
              <a:extLst>
                <a:ext uri="{FF2B5EF4-FFF2-40B4-BE49-F238E27FC236}">
                  <a16:creationId xmlns:a16="http://schemas.microsoft.com/office/drawing/2014/main" xmlns="" xmlns:a14="http://schemas.microsoft.com/office/drawing/2010/main" id="{00000000-0008-0000-0200-00000C000000}"/>
                </a:ext>
              </a:extLst>
            </xdr:cNvPr>
            <xdr:cNvSpPr txBox="1"/>
          </xdr:nvSpPr>
          <xdr:spPr>
            <a:xfrm>
              <a:off x="1960032" y="37699950"/>
              <a:ext cx="529183"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𝑝𝑠</a:t>
              </a:r>
              <a:r>
                <a:rPr lang="es-PE" sz="1100" b="0" i="0">
                  <a:solidFill>
                    <a:schemeClr val="tx1"/>
                  </a:solidFill>
                  <a:effectLst/>
                  <a:latin typeface="Cambria Math"/>
                  <a:ea typeface="+mn-ea"/>
                  <a:cs typeface="+mn-cs"/>
                </a:rPr>
                <a:t>∕</a:t>
              </a:r>
              <a:r>
                <a:rPr lang="es-PE" sz="1100" b="0" i="0">
                  <a:solidFill>
                    <a:schemeClr val="tx1"/>
                  </a:solidFill>
                  <a:effectLst/>
                  <a:latin typeface="Cambria Math" panose="02040503050406030204" pitchFamily="18" charset="0"/>
                  <a:ea typeface="+mn-ea"/>
                  <a:cs typeface="+mn-cs"/>
                </a:rPr>
                <a:t>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𝑒2</a:t>
              </a:r>
              <a:r>
                <a:rPr lang="es-PE" sz="1100" b="0" i="0">
                  <a:solidFill>
                    <a:schemeClr val="tx1"/>
                  </a:solidFill>
                  <a:effectLst/>
                  <a:latin typeface="Cambria Math"/>
                  <a:ea typeface="+mn-ea"/>
                  <a:cs typeface="+mn-cs"/>
                </a:rPr>
                <a:t> </a:t>
              </a:r>
              <a:endParaRPr lang="es-PE">
                <a:effectLst/>
              </a:endParaRPr>
            </a:p>
          </xdr:txBody>
        </xdr:sp>
      </mc:Fallback>
    </mc:AlternateContent>
    <xdr:clientData/>
  </xdr:oneCellAnchor>
  <xdr:oneCellAnchor>
    <xdr:from>
      <xdr:col>6</xdr:col>
      <xdr:colOff>74082</xdr:colOff>
      <xdr:row>202</xdr:row>
      <xdr:rowOff>0</xdr:rowOff>
    </xdr:from>
    <xdr:ext cx="623569" cy="184731"/>
    <mc:AlternateContent xmlns:mc="http://schemas.openxmlformats.org/markup-compatibility/2006" xmlns:a14="http://schemas.microsoft.com/office/drawing/2010/main">
      <mc:Choice Requires="a14">
        <xdr:sp macro="" textlink="">
          <xdr:nvSpPr>
            <xdr:cNvPr id="13" name="CuadroTexto 43">
              <a:extLst>
                <a:ext uri="{FF2B5EF4-FFF2-40B4-BE49-F238E27FC236}">
                  <a16:creationId xmlns:a16="http://schemas.microsoft.com/office/drawing/2014/main" id="{00000000-0008-0000-0100-00000D000000}"/>
                </a:ext>
              </a:extLst>
            </xdr:cNvPr>
            <xdr:cNvSpPr txBox="1"/>
          </xdr:nvSpPr>
          <xdr:spPr>
            <a:xfrm>
              <a:off x="1960032" y="38080950"/>
              <a:ext cx="623569"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es-PE" sz="1100" i="1">
                            <a:solidFill>
                              <a:schemeClr val="tx1"/>
                            </a:solidFill>
                            <a:effectLst/>
                            <a:latin typeface="Cambria Math" panose="02040503050406030204" pitchFamily="18" charset="0"/>
                            <a:ea typeface="+mn-ea"/>
                            <a:cs typeface="+mn-cs"/>
                          </a:rPr>
                        </m:ctrlPr>
                      </m:fPr>
                      <m:num>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2</m:t>
                            </m:r>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𝑝𝑠</m:t>
                            </m:r>
                          </m:sub>
                        </m:sSub>
                      </m:num>
                      <m:den>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2</m:t>
                            </m:r>
                          </m:sub>
                        </m:sSub>
                      </m:den>
                    </m:f>
                  </m:oMath>
                </m:oMathPara>
              </a14:m>
              <a:endParaRPr lang="es-PE">
                <a:effectLst/>
              </a:endParaRPr>
            </a:p>
          </xdr:txBody>
        </xdr:sp>
      </mc:Choice>
      <mc:Fallback xmlns="">
        <xdr:sp macro="" textlink="">
          <xdr:nvSpPr>
            <xdr:cNvPr id="13" name="CuadroTexto 43">
              <a:extLst>
                <a:ext uri="{FF2B5EF4-FFF2-40B4-BE49-F238E27FC236}">
                  <a16:creationId xmlns:a16="http://schemas.microsoft.com/office/drawing/2014/main" xmlns="" xmlns:a14="http://schemas.microsoft.com/office/drawing/2010/main" id="{00000000-0008-0000-0200-00000D000000}"/>
                </a:ext>
              </a:extLst>
            </xdr:cNvPr>
            <xdr:cNvSpPr txBox="1"/>
          </xdr:nvSpPr>
          <xdr:spPr>
            <a:xfrm>
              <a:off x="1960032" y="38080950"/>
              <a:ext cx="623569"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i="0">
                  <a:solidFill>
                    <a:schemeClr val="tx1"/>
                  </a:solidFill>
                  <a:effectLst/>
                  <a:latin typeface="Cambria Math"/>
                  <a:ea typeface="+mn-ea"/>
                  <a:cs typeface="+mn-cs"/>
                </a:rPr>
                <a:t>〖</a:t>
              </a:r>
              <a:r>
                <a:rPr lang="es-PE" sz="1100" b="0" i="0">
                  <a:solidFill>
                    <a:schemeClr val="tx1"/>
                  </a:solidFill>
                  <a:effectLst/>
                  <a:latin typeface="Cambria Math" panose="02040503050406030204" pitchFamily="18" charset="0"/>
                  <a:ea typeface="+mn-ea"/>
                  <a:cs typeface="+mn-cs"/>
                </a:rPr>
                <a:t>2𝑈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𝑝𝑠</a:t>
              </a:r>
              <a:r>
                <a:rPr lang="es-PE" sz="1100" b="0" i="0">
                  <a:solidFill>
                    <a:schemeClr val="tx1"/>
                  </a:solidFill>
                  <a:effectLst/>
                  <a:latin typeface="Cambria Math"/>
                  <a:ea typeface="+mn-ea"/>
                  <a:cs typeface="+mn-cs"/>
                </a:rPr>
                <a:t>∕</a:t>
              </a:r>
              <a:r>
                <a:rPr lang="es-PE" sz="1100" b="0" i="0">
                  <a:solidFill>
                    <a:schemeClr val="tx1"/>
                  </a:solidFill>
                  <a:effectLst/>
                  <a:latin typeface="Cambria Math" panose="02040503050406030204" pitchFamily="18" charset="0"/>
                  <a:ea typeface="+mn-ea"/>
                  <a:cs typeface="+mn-cs"/>
                </a:rPr>
                <a:t>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𝑝2</a:t>
              </a:r>
              <a:r>
                <a:rPr lang="es-PE" sz="1100" b="0" i="0">
                  <a:solidFill>
                    <a:schemeClr val="tx1"/>
                  </a:solidFill>
                  <a:effectLst/>
                  <a:latin typeface="Cambria Math"/>
                  <a:ea typeface="+mn-ea"/>
                  <a:cs typeface="+mn-cs"/>
                </a:rPr>
                <a:t> </a:t>
              </a:r>
              <a:endParaRPr lang="es-PE">
                <a:effectLst/>
              </a:endParaRPr>
            </a:p>
          </xdr:txBody>
        </xdr:sp>
      </mc:Fallback>
    </mc:AlternateContent>
    <xdr:clientData/>
  </xdr:oneCellAnchor>
  <xdr:oneCellAnchor>
    <xdr:from>
      <xdr:col>2</xdr:col>
      <xdr:colOff>264588</xdr:colOff>
      <xdr:row>205</xdr:row>
      <xdr:rowOff>0</xdr:rowOff>
    </xdr:from>
    <xdr:ext cx="1612557" cy="185885"/>
    <mc:AlternateContent xmlns:mc="http://schemas.openxmlformats.org/markup-compatibility/2006" xmlns:a14="http://schemas.microsoft.com/office/drawing/2010/main">
      <mc:Choice Requires="a14">
        <xdr:sp macro="" textlink="">
          <xdr:nvSpPr>
            <xdr:cNvPr id="14" name="CuadroTexto 44">
              <a:extLst>
                <a:ext uri="{FF2B5EF4-FFF2-40B4-BE49-F238E27FC236}">
                  <a16:creationId xmlns:a16="http://schemas.microsoft.com/office/drawing/2014/main" id="{00000000-0008-0000-0100-00000E000000}"/>
                </a:ext>
              </a:extLst>
            </xdr:cNvPr>
            <xdr:cNvSpPr txBox="1"/>
          </xdr:nvSpPr>
          <xdr:spPr>
            <a:xfrm>
              <a:off x="893238" y="38652450"/>
              <a:ext cx="161255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𝑐𝑤</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𝐾</m:t>
                        </m:r>
                      </m:e>
                      <m:sub>
                        <m:r>
                          <a:rPr lang="es-PE" sz="1100" b="0" i="1">
                            <a:solidFill>
                              <a:schemeClr val="tx1"/>
                            </a:solidFill>
                            <a:effectLst/>
                            <a:latin typeface="Cambria Math" panose="02040503050406030204" pitchFamily="18" charset="0"/>
                            <a:ea typeface="+mn-ea"/>
                            <a:cs typeface="+mn-cs"/>
                          </a:rPr>
                          <m:t>𝑐𝑑</m:t>
                        </m:r>
                      </m:sub>
                    </m:sSub>
                  </m:oMath>
                </m:oMathPara>
              </a14:m>
              <a:endParaRPr lang="es-PE">
                <a:effectLst/>
              </a:endParaRPr>
            </a:p>
          </xdr:txBody>
        </xdr:sp>
      </mc:Choice>
      <mc:Fallback xmlns="">
        <xdr:sp macro="" textlink="">
          <xdr:nvSpPr>
            <xdr:cNvPr id="14" name="CuadroTexto 44">
              <a:extLst>
                <a:ext uri="{FF2B5EF4-FFF2-40B4-BE49-F238E27FC236}">
                  <a16:creationId xmlns:a16="http://schemas.microsoft.com/office/drawing/2014/main" xmlns="" xmlns:a14="http://schemas.microsoft.com/office/drawing/2010/main" id="{00000000-0008-0000-0200-00000E000000}"/>
                </a:ext>
              </a:extLst>
            </xdr:cNvPr>
            <xdr:cNvSpPr txBox="1"/>
          </xdr:nvSpPr>
          <xdr:spPr>
            <a:xfrm>
              <a:off x="893238" y="38652450"/>
              <a:ext cx="161255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𝑐𝑤(𝑝−𝑒)</a:t>
              </a:r>
              <a:r>
                <a:rPr lang="es-PE" sz="1100" b="0" i="0">
                  <a:solidFill>
                    <a:schemeClr val="tx1"/>
                  </a:solidFill>
                  <a:effectLst/>
                  <a:latin typeface="Cambria Math"/>
                  <a:ea typeface="+mn-ea"/>
                  <a:cs typeface="+mn-cs"/>
                </a:rPr>
                <a:t>)</a:t>
              </a:r>
              <a:r>
                <a:rPr lang="es-PE" sz="1100" b="0" i="0">
                  <a:solidFill>
                    <a:schemeClr val="tx1"/>
                  </a:solidFill>
                  <a:effectLst/>
                  <a:latin typeface="Cambria Math" panose="02040503050406030204" pitchFamily="18" charset="0"/>
                  <a:ea typeface="+mn-ea"/>
                  <a:cs typeface="+mn-cs"/>
                </a:rPr>
                <a:t>=𝑈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𝑟𝑝(𝑝−𝑒)</a:t>
              </a:r>
              <a:r>
                <a:rPr lang="es-PE" sz="1100" b="0" i="0">
                  <a:solidFill>
                    <a:schemeClr val="tx1"/>
                  </a:solidFill>
                  <a:effectLst/>
                  <a:latin typeface="Cambria Math"/>
                  <a:ea typeface="+mn-ea"/>
                  <a:cs typeface="+mn-cs"/>
                </a:rPr>
                <a:t>)</a:t>
              </a:r>
              <a:r>
                <a:rPr lang="es-PE" sz="1100" b="0" i="0">
                  <a:solidFill>
                    <a:schemeClr val="tx1"/>
                  </a:solidFill>
                  <a:effectLst/>
                  <a:latin typeface="Cambria Math" panose="02040503050406030204" pitchFamily="18" charset="0"/>
                  <a:ea typeface="+mn-ea"/>
                  <a:cs typeface="+mn-cs"/>
                </a:rPr>
                <a:t>×𝐾</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𝑐𝑑</a:t>
              </a:r>
              <a:endParaRPr lang="es-PE">
                <a:effectLst/>
              </a:endParaRPr>
            </a:p>
          </xdr:txBody>
        </xdr:sp>
      </mc:Fallback>
    </mc:AlternateContent>
    <xdr:clientData/>
  </xdr:oneCellAnchor>
  <xdr:oneCellAnchor>
    <xdr:from>
      <xdr:col>2</xdr:col>
      <xdr:colOff>285751</xdr:colOff>
      <xdr:row>206</xdr:row>
      <xdr:rowOff>169334</xdr:rowOff>
    </xdr:from>
    <xdr:ext cx="1580240" cy="185885"/>
    <mc:AlternateContent xmlns:mc="http://schemas.openxmlformats.org/markup-compatibility/2006" xmlns:a14="http://schemas.microsoft.com/office/drawing/2010/main">
      <mc:Choice Requires="a14">
        <xdr:sp macro="" textlink="">
          <xdr:nvSpPr>
            <xdr:cNvPr id="15" name="CuadroTexto 45">
              <a:extLst>
                <a:ext uri="{FF2B5EF4-FFF2-40B4-BE49-F238E27FC236}">
                  <a16:creationId xmlns:a16="http://schemas.microsoft.com/office/drawing/2014/main" id="{00000000-0008-0000-0100-00000F000000}"/>
                </a:ext>
              </a:extLst>
            </xdr:cNvPr>
            <xdr:cNvSpPr txBox="1"/>
          </xdr:nvSpPr>
          <xdr:spPr>
            <a:xfrm>
              <a:off x="914401" y="39012284"/>
              <a:ext cx="1580240"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𝑐𝑤</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𝐾</m:t>
                        </m:r>
                      </m:e>
                      <m:sub>
                        <m:r>
                          <a:rPr lang="es-PE" sz="1100" b="0" i="1">
                            <a:solidFill>
                              <a:schemeClr val="tx1"/>
                            </a:solidFill>
                            <a:effectLst/>
                            <a:latin typeface="Cambria Math" panose="02040503050406030204" pitchFamily="18" charset="0"/>
                            <a:ea typeface="+mn-ea"/>
                            <a:cs typeface="+mn-cs"/>
                          </a:rPr>
                          <m:t>𝑐𝑑</m:t>
                        </m:r>
                      </m:sub>
                    </m:sSub>
                  </m:oMath>
                </m:oMathPara>
              </a14:m>
              <a:endParaRPr lang="es-PE">
                <a:effectLst/>
              </a:endParaRPr>
            </a:p>
          </xdr:txBody>
        </xdr:sp>
      </mc:Choice>
      <mc:Fallback xmlns="">
        <xdr:sp macro="" textlink="">
          <xdr:nvSpPr>
            <xdr:cNvPr id="15" name="CuadroTexto 45">
              <a:extLst>
                <a:ext uri="{FF2B5EF4-FFF2-40B4-BE49-F238E27FC236}">
                  <a16:creationId xmlns:a16="http://schemas.microsoft.com/office/drawing/2014/main" xmlns="" xmlns:a14="http://schemas.microsoft.com/office/drawing/2010/main" id="{00000000-0008-0000-0200-00000F000000}"/>
                </a:ext>
              </a:extLst>
            </xdr:cNvPr>
            <xdr:cNvSpPr txBox="1"/>
          </xdr:nvSpPr>
          <xdr:spPr>
            <a:xfrm>
              <a:off x="914401" y="39012284"/>
              <a:ext cx="1580240"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𝑐𝑤(𝑝−𝑝)</a:t>
              </a:r>
              <a:r>
                <a:rPr lang="es-PE" sz="1100" b="0" i="0">
                  <a:solidFill>
                    <a:schemeClr val="tx1"/>
                  </a:solidFill>
                  <a:effectLst/>
                  <a:latin typeface="Cambria Math"/>
                  <a:ea typeface="+mn-ea"/>
                  <a:cs typeface="+mn-cs"/>
                </a:rPr>
                <a:t>)</a:t>
              </a:r>
              <a:r>
                <a:rPr lang="es-PE" sz="1100" b="0" i="0">
                  <a:solidFill>
                    <a:schemeClr val="tx1"/>
                  </a:solidFill>
                  <a:effectLst/>
                  <a:latin typeface="Cambria Math" panose="02040503050406030204" pitchFamily="18" charset="0"/>
                  <a:ea typeface="+mn-ea"/>
                  <a:cs typeface="+mn-cs"/>
                </a:rPr>
                <a:t>=𝑈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𝑟𝑝(𝑝−𝑝)</a:t>
              </a:r>
              <a:r>
                <a:rPr lang="es-PE" sz="1100" b="0" i="0">
                  <a:solidFill>
                    <a:schemeClr val="tx1"/>
                  </a:solidFill>
                  <a:effectLst/>
                  <a:latin typeface="Cambria Math"/>
                  <a:ea typeface="+mn-ea"/>
                  <a:cs typeface="+mn-cs"/>
                </a:rPr>
                <a:t>)</a:t>
              </a:r>
              <a:r>
                <a:rPr lang="es-PE" sz="1100" b="0" i="0">
                  <a:solidFill>
                    <a:schemeClr val="tx1"/>
                  </a:solidFill>
                  <a:effectLst/>
                  <a:latin typeface="Cambria Math" panose="02040503050406030204" pitchFamily="18" charset="0"/>
                  <a:ea typeface="+mn-ea"/>
                  <a:cs typeface="+mn-cs"/>
                </a:rPr>
                <a:t>×𝐾</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𝑐𝑑</a:t>
              </a:r>
              <a:endParaRPr lang="es-PE">
                <a:effectLst/>
              </a:endParaRPr>
            </a:p>
          </xdr:txBody>
        </xdr:sp>
      </mc:Fallback>
    </mc:AlternateContent>
    <xdr:clientData/>
  </xdr:oneCellAnchor>
  <xdr:oneCellAnchor>
    <xdr:from>
      <xdr:col>6</xdr:col>
      <xdr:colOff>74082</xdr:colOff>
      <xdr:row>211</xdr:row>
      <xdr:rowOff>0</xdr:rowOff>
    </xdr:from>
    <xdr:ext cx="529183" cy="184731"/>
    <mc:AlternateContent xmlns:mc="http://schemas.openxmlformats.org/markup-compatibility/2006" xmlns:a14="http://schemas.microsoft.com/office/drawing/2010/main">
      <mc:Choice Requires="a14">
        <xdr:sp macro="" textlink="">
          <xdr:nvSpPr>
            <xdr:cNvPr id="16" name="CuadroTexto 46">
              <a:extLst>
                <a:ext uri="{FF2B5EF4-FFF2-40B4-BE49-F238E27FC236}">
                  <a16:creationId xmlns:a16="http://schemas.microsoft.com/office/drawing/2014/main" id="{00000000-0008-0000-0100-000010000000}"/>
                </a:ext>
              </a:extLst>
            </xdr:cNvPr>
            <xdr:cNvSpPr txBox="1"/>
          </xdr:nvSpPr>
          <xdr:spPr>
            <a:xfrm>
              <a:off x="1960032" y="39795450"/>
              <a:ext cx="529183"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es-PE" sz="1100" i="1">
                            <a:solidFill>
                              <a:schemeClr val="tx1"/>
                            </a:solidFill>
                            <a:effectLst/>
                            <a:latin typeface="Cambria Math" panose="02040503050406030204" pitchFamily="18" charset="0"/>
                            <a:ea typeface="+mn-ea"/>
                            <a:cs typeface="+mn-cs"/>
                          </a:rPr>
                        </m:ctrlPr>
                      </m:fPr>
                      <m:num>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𝑝𝑠</m:t>
                            </m:r>
                          </m:sub>
                        </m:sSub>
                      </m:num>
                      <m:den>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2</m:t>
                            </m:r>
                          </m:sub>
                        </m:sSub>
                      </m:den>
                    </m:f>
                  </m:oMath>
                </m:oMathPara>
              </a14:m>
              <a:endParaRPr lang="es-PE">
                <a:effectLst/>
              </a:endParaRPr>
            </a:p>
          </xdr:txBody>
        </xdr:sp>
      </mc:Choice>
      <mc:Fallback xmlns="">
        <xdr:sp macro="" textlink="">
          <xdr:nvSpPr>
            <xdr:cNvPr id="16" name="CuadroTexto 46">
              <a:extLst>
                <a:ext uri="{FF2B5EF4-FFF2-40B4-BE49-F238E27FC236}">
                  <a16:creationId xmlns:a16="http://schemas.microsoft.com/office/drawing/2014/main" xmlns="" xmlns:a14="http://schemas.microsoft.com/office/drawing/2010/main" id="{00000000-0008-0000-0200-000010000000}"/>
                </a:ext>
              </a:extLst>
            </xdr:cNvPr>
            <xdr:cNvSpPr txBox="1"/>
          </xdr:nvSpPr>
          <xdr:spPr>
            <a:xfrm>
              <a:off x="1960032" y="39795450"/>
              <a:ext cx="529183"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𝑝𝑠</a:t>
              </a:r>
              <a:r>
                <a:rPr lang="es-PE" sz="1100" b="0" i="0">
                  <a:solidFill>
                    <a:schemeClr val="tx1"/>
                  </a:solidFill>
                  <a:effectLst/>
                  <a:latin typeface="Cambria Math"/>
                  <a:ea typeface="+mn-ea"/>
                  <a:cs typeface="+mn-cs"/>
                </a:rPr>
                <a:t>∕</a:t>
              </a:r>
              <a:r>
                <a:rPr lang="es-PE" sz="1100" b="0" i="0">
                  <a:solidFill>
                    <a:schemeClr val="tx1"/>
                  </a:solidFill>
                  <a:effectLst/>
                  <a:latin typeface="Cambria Math" panose="02040503050406030204" pitchFamily="18" charset="0"/>
                  <a:ea typeface="+mn-ea"/>
                  <a:cs typeface="+mn-cs"/>
                </a:rPr>
                <a:t>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𝑒2</a:t>
              </a:r>
              <a:r>
                <a:rPr lang="es-PE" sz="1100" b="0" i="0">
                  <a:solidFill>
                    <a:schemeClr val="tx1"/>
                  </a:solidFill>
                  <a:effectLst/>
                  <a:latin typeface="Cambria Math"/>
                  <a:ea typeface="+mn-ea"/>
                  <a:cs typeface="+mn-cs"/>
                </a:rPr>
                <a:t> </a:t>
              </a:r>
              <a:endParaRPr lang="es-PE">
                <a:effectLst/>
              </a:endParaRPr>
            </a:p>
          </xdr:txBody>
        </xdr:sp>
      </mc:Fallback>
    </mc:AlternateContent>
    <xdr:clientData/>
  </xdr:oneCellAnchor>
  <xdr:oneCellAnchor>
    <xdr:from>
      <xdr:col>6</xdr:col>
      <xdr:colOff>74082</xdr:colOff>
      <xdr:row>213</xdr:row>
      <xdr:rowOff>0</xdr:rowOff>
    </xdr:from>
    <xdr:ext cx="623569" cy="184731"/>
    <mc:AlternateContent xmlns:mc="http://schemas.openxmlformats.org/markup-compatibility/2006" xmlns:a14="http://schemas.microsoft.com/office/drawing/2010/main">
      <mc:Choice Requires="a14">
        <xdr:sp macro="" textlink="">
          <xdr:nvSpPr>
            <xdr:cNvPr id="17" name="CuadroTexto 47">
              <a:extLst>
                <a:ext uri="{FF2B5EF4-FFF2-40B4-BE49-F238E27FC236}">
                  <a16:creationId xmlns:a16="http://schemas.microsoft.com/office/drawing/2014/main" id="{00000000-0008-0000-0100-000011000000}"/>
                </a:ext>
              </a:extLst>
            </xdr:cNvPr>
            <xdr:cNvSpPr txBox="1"/>
          </xdr:nvSpPr>
          <xdr:spPr>
            <a:xfrm>
              <a:off x="1960032" y="40176450"/>
              <a:ext cx="623569"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es-PE" sz="1100" i="1">
                            <a:solidFill>
                              <a:schemeClr val="tx1"/>
                            </a:solidFill>
                            <a:effectLst/>
                            <a:latin typeface="Cambria Math" panose="02040503050406030204" pitchFamily="18" charset="0"/>
                            <a:ea typeface="+mn-ea"/>
                            <a:cs typeface="+mn-cs"/>
                          </a:rPr>
                        </m:ctrlPr>
                      </m:fPr>
                      <m:num>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2</m:t>
                            </m:r>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𝑝𝑠</m:t>
                            </m:r>
                          </m:sub>
                        </m:sSub>
                      </m:num>
                      <m:den>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2</m:t>
                            </m:r>
                          </m:sub>
                        </m:sSub>
                      </m:den>
                    </m:f>
                  </m:oMath>
                </m:oMathPara>
              </a14:m>
              <a:endParaRPr lang="es-PE">
                <a:effectLst/>
              </a:endParaRPr>
            </a:p>
          </xdr:txBody>
        </xdr:sp>
      </mc:Choice>
      <mc:Fallback xmlns="">
        <xdr:sp macro="" textlink="">
          <xdr:nvSpPr>
            <xdr:cNvPr id="17" name="CuadroTexto 47">
              <a:extLst>
                <a:ext uri="{FF2B5EF4-FFF2-40B4-BE49-F238E27FC236}">
                  <a16:creationId xmlns:a16="http://schemas.microsoft.com/office/drawing/2014/main" xmlns="" xmlns:a14="http://schemas.microsoft.com/office/drawing/2010/main" id="{00000000-0008-0000-0200-000011000000}"/>
                </a:ext>
              </a:extLst>
            </xdr:cNvPr>
            <xdr:cNvSpPr txBox="1"/>
          </xdr:nvSpPr>
          <xdr:spPr>
            <a:xfrm>
              <a:off x="1960032" y="40176450"/>
              <a:ext cx="623569"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i="0">
                  <a:solidFill>
                    <a:schemeClr val="tx1"/>
                  </a:solidFill>
                  <a:effectLst/>
                  <a:latin typeface="Cambria Math"/>
                  <a:ea typeface="+mn-ea"/>
                  <a:cs typeface="+mn-cs"/>
                </a:rPr>
                <a:t>〖</a:t>
              </a:r>
              <a:r>
                <a:rPr lang="es-PE" sz="1100" b="0" i="0">
                  <a:solidFill>
                    <a:schemeClr val="tx1"/>
                  </a:solidFill>
                  <a:effectLst/>
                  <a:latin typeface="Cambria Math" panose="02040503050406030204" pitchFamily="18" charset="0"/>
                  <a:ea typeface="+mn-ea"/>
                  <a:cs typeface="+mn-cs"/>
                </a:rPr>
                <a:t>2𝑈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𝑝𝑠</a:t>
              </a:r>
              <a:r>
                <a:rPr lang="es-PE" sz="1100" b="0" i="0">
                  <a:solidFill>
                    <a:schemeClr val="tx1"/>
                  </a:solidFill>
                  <a:effectLst/>
                  <a:latin typeface="Cambria Math"/>
                  <a:ea typeface="+mn-ea"/>
                  <a:cs typeface="+mn-cs"/>
                </a:rPr>
                <a:t>∕</a:t>
              </a:r>
              <a:r>
                <a:rPr lang="es-PE" sz="1100" b="0" i="0">
                  <a:solidFill>
                    <a:schemeClr val="tx1"/>
                  </a:solidFill>
                  <a:effectLst/>
                  <a:latin typeface="Cambria Math" panose="02040503050406030204" pitchFamily="18" charset="0"/>
                  <a:ea typeface="+mn-ea"/>
                  <a:cs typeface="+mn-cs"/>
                </a:rPr>
                <a:t>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𝑝2</a:t>
              </a:r>
              <a:r>
                <a:rPr lang="es-PE" sz="1100" b="0" i="0">
                  <a:solidFill>
                    <a:schemeClr val="tx1"/>
                  </a:solidFill>
                  <a:effectLst/>
                  <a:latin typeface="Cambria Math"/>
                  <a:ea typeface="+mn-ea"/>
                  <a:cs typeface="+mn-cs"/>
                </a:rPr>
                <a:t> </a:t>
              </a:r>
              <a:endParaRPr lang="es-PE">
                <a:effectLst/>
              </a:endParaRPr>
            </a:p>
          </xdr:txBody>
        </xdr:sp>
      </mc:Fallback>
    </mc:AlternateContent>
    <xdr:clientData/>
  </xdr:oneCellAnchor>
  <xdr:twoCellAnchor>
    <xdr:from>
      <xdr:col>14</xdr:col>
      <xdr:colOff>105831</xdr:colOff>
      <xdr:row>211</xdr:row>
      <xdr:rowOff>0</xdr:rowOff>
    </xdr:from>
    <xdr:to>
      <xdr:col>15</xdr:col>
      <xdr:colOff>276487</xdr:colOff>
      <xdr:row>211</xdr:row>
      <xdr:rowOff>166687</xdr:rowOff>
    </xdr:to>
    <xdr:sp macro="" textlink="">
      <xdr:nvSpPr>
        <xdr:cNvPr id="18" name="Flecha derecha 48">
          <a:extLst>
            <a:ext uri="{FF2B5EF4-FFF2-40B4-BE49-F238E27FC236}">
              <a16:creationId xmlns:a16="http://schemas.microsoft.com/office/drawing/2014/main" id="{00000000-0008-0000-0100-000012000000}"/>
            </a:ext>
          </a:extLst>
        </xdr:cNvPr>
        <xdr:cNvSpPr/>
      </xdr:nvSpPr>
      <xdr:spPr>
        <a:xfrm>
          <a:off x="4506381" y="39795450"/>
          <a:ext cx="484981"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213</xdr:row>
      <xdr:rowOff>0</xdr:rowOff>
    </xdr:from>
    <xdr:to>
      <xdr:col>15</xdr:col>
      <xdr:colOff>276487</xdr:colOff>
      <xdr:row>213</xdr:row>
      <xdr:rowOff>166687</xdr:rowOff>
    </xdr:to>
    <xdr:sp macro="" textlink="">
      <xdr:nvSpPr>
        <xdr:cNvPr id="19" name="Flecha derecha 49">
          <a:extLst>
            <a:ext uri="{FF2B5EF4-FFF2-40B4-BE49-F238E27FC236}">
              <a16:creationId xmlns:a16="http://schemas.microsoft.com/office/drawing/2014/main" id="{00000000-0008-0000-0100-000013000000}"/>
            </a:ext>
          </a:extLst>
        </xdr:cNvPr>
        <xdr:cNvSpPr/>
      </xdr:nvSpPr>
      <xdr:spPr>
        <a:xfrm>
          <a:off x="4506381" y="40176450"/>
          <a:ext cx="484981"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2</xdr:col>
      <xdr:colOff>264588</xdr:colOff>
      <xdr:row>216</xdr:row>
      <xdr:rowOff>0</xdr:rowOff>
    </xdr:from>
    <xdr:ext cx="1612557" cy="185885"/>
    <mc:AlternateContent xmlns:mc="http://schemas.openxmlformats.org/markup-compatibility/2006" xmlns:a14="http://schemas.microsoft.com/office/drawing/2010/main">
      <mc:Choice Requires="a14">
        <xdr:sp macro="" textlink="">
          <xdr:nvSpPr>
            <xdr:cNvPr id="20" name="CuadroTexto 50">
              <a:extLst>
                <a:ext uri="{FF2B5EF4-FFF2-40B4-BE49-F238E27FC236}">
                  <a16:creationId xmlns:a16="http://schemas.microsoft.com/office/drawing/2014/main" id="{00000000-0008-0000-0100-000014000000}"/>
                </a:ext>
              </a:extLst>
            </xdr:cNvPr>
            <xdr:cNvSpPr txBox="1"/>
          </xdr:nvSpPr>
          <xdr:spPr>
            <a:xfrm>
              <a:off x="893238" y="40747950"/>
              <a:ext cx="161255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𝑐𝑤</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𝐾</m:t>
                        </m:r>
                      </m:e>
                      <m:sub>
                        <m:r>
                          <a:rPr lang="es-PE" sz="1100" b="0" i="1">
                            <a:solidFill>
                              <a:schemeClr val="tx1"/>
                            </a:solidFill>
                            <a:effectLst/>
                            <a:latin typeface="Cambria Math" panose="02040503050406030204" pitchFamily="18" charset="0"/>
                            <a:ea typeface="+mn-ea"/>
                            <a:cs typeface="+mn-cs"/>
                          </a:rPr>
                          <m:t>𝑐𝑑</m:t>
                        </m:r>
                      </m:sub>
                    </m:sSub>
                  </m:oMath>
                </m:oMathPara>
              </a14:m>
              <a:endParaRPr lang="es-PE">
                <a:effectLst/>
              </a:endParaRPr>
            </a:p>
          </xdr:txBody>
        </xdr:sp>
      </mc:Choice>
      <mc:Fallback xmlns="">
        <xdr:sp macro="" textlink="">
          <xdr:nvSpPr>
            <xdr:cNvPr id="20" name="CuadroTexto 50">
              <a:extLst>
                <a:ext uri="{FF2B5EF4-FFF2-40B4-BE49-F238E27FC236}">
                  <a16:creationId xmlns:a16="http://schemas.microsoft.com/office/drawing/2014/main" xmlns="" xmlns:a14="http://schemas.microsoft.com/office/drawing/2010/main" id="{00000000-0008-0000-0200-000014000000}"/>
                </a:ext>
              </a:extLst>
            </xdr:cNvPr>
            <xdr:cNvSpPr txBox="1"/>
          </xdr:nvSpPr>
          <xdr:spPr>
            <a:xfrm>
              <a:off x="893238" y="40747950"/>
              <a:ext cx="161255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𝑐𝑤(𝑝−𝑒)</a:t>
              </a:r>
              <a:r>
                <a:rPr lang="es-PE" sz="1100" b="0" i="0">
                  <a:solidFill>
                    <a:schemeClr val="tx1"/>
                  </a:solidFill>
                  <a:effectLst/>
                  <a:latin typeface="Cambria Math"/>
                  <a:ea typeface="+mn-ea"/>
                  <a:cs typeface="+mn-cs"/>
                </a:rPr>
                <a:t>)</a:t>
              </a:r>
              <a:r>
                <a:rPr lang="es-PE" sz="1100" b="0" i="0">
                  <a:solidFill>
                    <a:schemeClr val="tx1"/>
                  </a:solidFill>
                  <a:effectLst/>
                  <a:latin typeface="Cambria Math" panose="02040503050406030204" pitchFamily="18" charset="0"/>
                  <a:ea typeface="+mn-ea"/>
                  <a:cs typeface="+mn-cs"/>
                </a:rPr>
                <a:t>=𝑈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𝑟𝑝(𝑝−𝑒)</a:t>
              </a:r>
              <a:r>
                <a:rPr lang="es-PE" sz="1100" b="0" i="0">
                  <a:solidFill>
                    <a:schemeClr val="tx1"/>
                  </a:solidFill>
                  <a:effectLst/>
                  <a:latin typeface="Cambria Math"/>
                  <a:ea typeface="+mn-ea"/>
                  <a:cs typeface="+mn-cs"/>
                </a:rPr>
                <a:t>)</a:t>
              </a:r>
              <a:r>
                <a:rPr lang="es-PE" sz="1100" b="0" i="0">
                  <a:solidFill>
                    <a:schemeClr val="tx1"/>
                  </a:solidFill>
                  <a:effectLst/>
                  <a:latin typeface="Cambria Math" panose="02040503050406030204" pitchFamily="18" charset="0"/>
                  <a:ea typeface="+mn-ea"/>
                  <a:cs typeface="+mn-cs"/>
                </a:rPr>
                <a:t>×𝐾</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𝑐𝑑</a:t>
              </a:r>
              <a:endParaRPr lang="es-PE">
                <a:effectLst/>
              </a:endParaRPr>
            </a:p>
          </xdr:txBody>
        </xdr:sp>
      </mc:Fallback>
    </mc:AlternateContent>
    <xdr:clientData/>
  </xdr:oneCellAnchor>
  <xdr:oneCellAnchor>
    <xdr:from>
      <xdr:col>2</xdr:col>
      <xdr:colOff>285751</xdr:colOff>
      <xdr:row>217</xdr:row>
      <xdr:rowOff>169334</xdr:rowOff>
    </xdr:from>
    <xdr:ext cx="1580240" cy="185885"/>
    <mc:AlternateContent xmlns:mc="http://schemas.openxmlformats.org/markup-compatibility/2006" xmlns:a14="http://schemas.microsoft.com/office/drawing/2010/main">
      <mc:Choice Requires="a14">
        <xdr:sp macro="" textlink="">
          <xdr:nvSpPr>
            <xdr:cNvPr id="21" name="CuadroTexto 51">
              <a:extLst>
                <a:ext uri="{FF2B5EF4-FFF2-40B4-BE49-F238E27FC236}">
                  <a16:creationId xmlns:a16="http://schemas.microsoft.com/office/drawing/2014/main" id="{00000000-0008-0000-0100-000015000000}"/>
                </a:ext>
              </a:extLst>
            </xdr:cNvPr>
            <xdr:cNvSpPr txBox="1"/>
          </xdr:nvSpPr>
          <xdr:spPr>
            <a:xfrm>
              <a:off x="914401" y="41107784"/>
              <a:ext cx="1580240"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𝑐𝑤</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𝐾</m:t>
                        </m:r>
                      </m:e>
                      <m:sub>
                        <m:r>
                          <a:rPr lang="es-PE" sz="1100" b="0" i="1">
                            <a:solidFill>
                              <a:schemeClr val="tx1"/>
                            </a:solidFill>
                            <a:effectLst/>
                            <a:latin typeface="Cambria Math" panose="02040503050406030204" pitchFamily="18" charset="0"/>
                            <a:ea typeface="+mn-ea"/>
                            <a:cs typeface="+mn-cs"/>
                          </a:rPr>
                          <m:t>𝑐𝑑</m:t>
                        </m:r>
                      </m:sub>
                    </m:sSub>
                  </m:oMath>
                </m:oMathPara>
              </a14:m>
              <a:endParaRPr lang="es-PE">
                <a:effectLst/>
              </a:endParaRPr>
            </a:p>
          </xdr:txBody>
        </xdr:sp>
      </mc:Choice>
      <mc:Fallback xmlns="">
        <xdr:sp macro="" textlink="">
          <xdr:nvSpPr>
            <xdr:cNvPr id="21" name="CuadroTexto 51">
              <a:extLst>
                <a:ext uri="{FF2B5EF4-FFF2-40B4-BE49-F238E27FC236}">
                  <a16:creationId xmlns:a16="http://schemas.microsoft.com/office/drawing/2014/main" xmlns="" xmlns:a14="http://schemas.microsoft.com/office/drawing/2010/main" id="{00000000-0008-0000-0200-000015000000}"/>
                </a:ext>
              </a:extLst>
            </xdr:cNvPr>
            <xdr:cNvSpPr txBox="1"/>
          </xdr:nvSpPr>
          <xdr:spPr>
            <a:xfrm>
              <a:off x="914401" y="41107784"/>
              <a:ext cx="1580240"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𝑐𝑤(𝑝−𝑝)</a:t>
              </a:r>
              <a:r>
                <a:rPr lang="es-PE" sz="1100" b="0" i="0">
                  <a:solidFill>
                    <a:schemeClr val="tx1"/>
                  </a:solidFill>
                  <a:effectLst/>
                  <a:latin typeface="Cambria Math"/>
                  <a:ea typeface="+mn-ea"/>
                  <a:cs typeface="+mn-cs"/>
                </a:rPr>
                <a:t>)</a:t>
              </a:r>
              <a:r>
                <a:rPr lang="es-PE" sz="1100" b="0" i="0">
                  <a:solidFill>
                    <a:schemeClr val="tx1"/>
                  </a:solidFill>
                  <a:effectLst/>
                  <a:latin typeface="Cambria Math" panose="02040503050406030204" pitchFamily="18" charset="0"/>
                  <a:ea typeface="+mn-ea"/>
                  <a:cs typeface="+mn-cs"/>
                </a:rPr>
                <a:t>=𝑈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𝑟𝑝(𝑝−𝑝)</a:t>
              </a:r>
              <a:r>
                <a:rPr lang="es-PE" sz="1100" b="0" i="0">
                  <a:solidFill>
                    <a:schemeClr val="tx1"/>
                  </a:solidFill>
                  <a:effectLst/>
                  <a:latin typeface="Cambria Math"/>
                  <a:ea typeface="+mn-ea"/>
                  <a:cs typeface="+mn-cs"/>
                </a:rPr>
                <a:t>)</a:t>
              </a:r>
              <a:r>
                <a:rPr lang="es-PE" sz="1100" b="0" i="0">
                  <a:solidFill>
                    <a:schemeClr val="tx1"/>
                  </a:solidFill>
                  <a:effectLst/>
                  <a:latin typeface="Cambria Math" panose="02040503050406030204" pitchFamily="18" charset="0"/>
                  <a:ea typeface="+mn-ea"/>
                  <a:cs typeface="+mn-cs"/>
                </a:rPr>
                <a:t>×𝐾</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𝑐𝑑</a:t>
              </a:r>
              <a:endParaRPr lang="es-PE">
                <a:effectLst/>
              </a:endParaRPr>
            </a:p>
          </xdr:txBody>
        </xdr:sp>
      </mc:Fallback>
    </mc:AlternateContent>
    <xdr:clientData/>
  </xdr:oneCellAnchor>
  <xdr:oneCellAnchor>
    <xdr:from>
      <xdr:col>8</xdr:col>
      <xdr:colOff>243414</xdr:colOff>
      <xdr:row>225</xdr:row>
      <xdr:rowOff>114300</xdr:rowOff>
    </xdr:from>
    <xdr:ext cx="1709635" cy="378502"/>
    <mc:AlternateContent xmlns:mc="http://schemas.openxmlformats.org/markup-compatibility/2006" xmlns:a14="http://schemas.microsoft.com/office/drawing/2010/main">
      <mc:Choice Requires="a14">
        <xdr:sp macro="" textlink="">
          <xdr:nvSpPr>
            <xdr:cNvPr id="22" name="CuadroTexto 52">
              <a:extLst>
                <a:ext uri="{FF2B5EF4-FFF2-40B4-BE49-F238E27FC236}">
                  <a16:creationId xmlns:a16="http://schemas.microsoft.com/office/drawing/2014/main" id="{00000000-0008-0000-0100-000016000000}"/>
                </a:ext>
              </a:extLst>
            </xdr:cNvPr>
            <xdr:cNvSpPr txBox="1"/>
          </xdr:nvSpPr>
          <xdr:spPr>
            <a:xfrm>
              <a:off x="2758014" y="42576750"/>
              <a:ext cx="1709635" cy="378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𝑝𝑙</m:t>
                        </m:r>
                      </m:sub>
                    </m:sSub>
                    <m:r>
                      <a:rPr lang="es-PE" sz="1100" b="0" i="1">
                        <a:latin typeface="Cambria Math" panose="02040503050406030204" pitchFamily="18" charset="0"/>
                      </a:rPr>
                      <m:t>+</m:t>
                    </m:r>
                    <m:f>
                      <m:fPr>
                        <m:ctrlPr>
                          <a:rPr lang="es-PE" sz="1100" b="0" i="1">
                            <a:latin typeface="Cambria Math" panose="02040503050406030204" pitchFamily="18" charset="0"/>
                          </a:rPr>
                        </m:ctrlPr>
                      </m:fPr>
                      <m:num>
                        <m:r>
                          <a:rPr lang="es-PE" sz="1100" b="0" i="1">
                            <a:latin typeface="Cambria Math" panose="02040503050406030204" pitchFamily="18" charset="0"/>
                          </a:rPr>
                          <m:t>𝐴</m:t>
                        </m:r>
                      </m:num>
                      <m:den>
                        <m:r>
                          <a:rPr lang="es-PE" sz="1100" b="0" i="1">
                            <a:latin typeface="Cambria Math" panose="02040503050406030204" pitchFamily="18" charset="0"/>
                          </a:rPr>
                          <m:t>𝑛</m:t>
                        </m:r>
                      </m:den>
                    </m:f>
                    <m:r>
                      <a:rPr lang="es-PE" sz="1100" b="0" i="1">
                        <a:latin typeface="Cambria Math" panose="02040503050406030204" pitchFamily="18" charset="0"/>
                        <a:ea typeface="Cambria Math" panose="02040503050406030204" pitchFamily="18" charset="0"/>
                      </a:rPr>
                      <m:t>×</m:t>
                    </m:r>
                    <m:f>
                      <m:fPr>
                        <m:ctrlPr>
                          <a:rPr lang="es-PE" sz="1100" b="0" i="1">
                            <a:latin typeface="Cambria Math" panose="02040503050406030204" pitchFamily="18" charset="0"/>
                            <a:ea typeface="Cambria Math" panose="02040503050406030204" pitchFamily="18" charset="0"/>
                          </a:rPr>
                        </m:ctrlPr>
                      </m:fPr>
                      <m:num>
                        <m:r>
                          <a:rPr lang="es-PE" sz="1100" b="0" i="1">
                            <a:latin typeface="Cambria Math" panose="02040503050406030204" pitchFamily="18" charset="0"/>
                            <a:ea typeface="Cambria Math" panose="02040503050406030204" pitchFamily="18" charset="0"/>
                          </a:rPr>
                          <m:t>𝐿</m:t>
                        </m:r>
                      </m:num>
                      <m:den>
                        <m:d>
                          <m:dPr>
                            <m:ctrlPr>
                              <a:rPr lang="es-PE" sz="1100" b="0" i="1">
                                <a:latin typeface="Cambria Math" panose="02040503050406030204" pitchFamily="18" charset="0"/>
                                <a:ea typeface="Cambria Math" panose="02040503050406030204" pitchFamily="18" charset="0"/>
                              </a:rPr>
                            </m:ctrlPr>
                          </m:dPr>
                          <m:e>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𝐿</m:t>
                                </m:r>
                              </m:e>
                              <m:sub>
                                <m:r>
                                  <a:rPr lang="es-PE" sz="1100" b="0" i="1">
                                    <a:latin typeface="Cambria Math" panose="02040503050406030204" pitchFamily="18" charset="0"/>
                                    <a:ea typeface="Cambria Math" panose="02040503050406030204" pitchFamily="18" charset="0"/>
                                  </a:rPr>
                                  <m:t>𝑠𝑝</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𝐿</m:t>
                                </m:r>
                              </m:e>
                              <m:sub>
                                <m:r>
                                  <a:rPr lang="es-PE" sz="1100" b="0" i="1">
                                    <a:latin typeface="Cambria Math" panose="02040503050406030204" pitchFamily="18" charset="0"/>
                                    <a:ea typeface="Cambria Math" panose="02040503050406030204" pitchFamily="18" charset="0"/>
                                  </a:rPr>
                                  <m:t>𝑎</m:t>
                                </m:r>
                              </m:sub>
                            </m:sSub>
                          </m:e>
                        </m:d>
                      </m:den>
                    </m:f>
                  </m:oMath>
                </m:oMathPara>
              </a14:m>
              <a:endParaRPr lang="es-PE" sz="1100"/>
            </a:p>
          </xdr:txBody>
        </xdr:sp>
      </mc:Choice>
      <mc:Fallback xmlns="">
        <xdr:sp macro="" textlink="">
          <xdr:nvSpPr>
            <xdr:cNvPr id="22" name="CuadroTexto 52">
              <a:extLst>
                <a:ext uri="{FF2B5EF4-FFF2-40B4-BE49-F238E27FC236}">
                  <a16:creationId xmlns:a16="http://schemas.microsoft.com/office/drawing/2014/main" xmlns="" xmlns:a14="http://schemas.microsoft.com/office/drawing/2010/main" id="{00000000-0008-0000-0200-000016000000}"/>
                </a:ext>
              </a:extLst>
            </xdr:cNvPr>
            <xdr:cNvSpPr txBox="1"/>
          </xdr:nvSpPr>
          <xdr:spPr>
            <a:xfrm>
              <a:off x="2758014" y="42576750"/>
              <a:ext cx="1709635" cy="378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a:t>
              </a:r>
              <a:r>
                <a:rPr lang="es-PE" sz="1100" b="0" i="0">
                  <a:latin typeface="Cambria Math"/>
                </a:rPr>
                <a:t>_</a:t>
              </a:r>
              <a:r>
                <a:rPr lang="es-PE" sz="1100" b="0" i="0">
                  <a:latin typeface="Cambria Math" panose="02040503050406030204" pitchFamily="18" charset="0"/>
                </a:rPr>
                <a:t>𝑐𝑤=𝑈</a:t>
              </a:r>
              <a:r>
                <a:rPr lang="es-PE" sz="1100" b="0" i="0">
                  <a:latin typeface="Cambria Math"/>
                </a:rPr>
                <a:t>_</a:t>
              </a:r>
              <a:r>
                <a:rPr lang="es-PE" sz="1100" b="0" i="0">
                  <a:latin typeface="Cambria Math" panose="02040503050406030204" pitchFamily="18" charset="0"/>
                </a:rPr>
                <a:t>𝑝𝑙+𝐴</a:t>
              </a:r>
              <a:r>
                <a:rPr lang="es-PE" sz="1100" b="0" i="0">
                  <a:latin typeface="Cambria Math"/>
                </a:rPr>
                <a:t>/</a:t>
              </a:r>
              <a:r>
                <a:rPr lang="es-PE" sz="1100" b="0" i="0">
                  <a:latin typeface="Cambria Math" panose="02040503050406030204" pitchFamily="18" charset="0"/>
                </a:rPr>
                <a:t>𝑛</a:t>
              </a:r>
              <a:r>
                <a:rPr lang="es-PE" sz="1100" b="0" i="0">
                  <a:latin typeface="Cambria Math" panose="02040503050406030204" pitchFamily="18" charset="0"/>
                  <a:ea typeface="Cambria Math" panose="02040503050406030204" pitchFamily="18" charset="0"/>
                </a:rPr>
                <a:t>×𝐿</a:t>
              </a:r>
              <a:r>
                <a:rPr lang="es-PE" sz="1100" b="0" i="0">
                  <a:latin typeface="Cambria Math"/>
                  <a:ea typeface="Cambria Math" panose="02040503050406030204" pitchFamily="18" charset="0"/>
                </a:rPr>
                <a:t>/((</a:t>
              </a:r>
              <a:r>
                <a:rPr lang="es-PE" sz="1100" b="0" i="0">
                  <a:latin typeface="Cambria Math" panose="02040503050406030204" pitchFamily="18" charset="0"/>
                  <a:ea typeface="Cambria Math" panose="02040503050406030204" pitchFamily="18" charset="0"/>
                </a:rPr>
                <a:t>𝐿</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𝑠𝑝+𝐿</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𝑎</a:t>
              </a:r>
              <a:r>
                <a:rPr lang="es-PE" sz="1100" b="0" i="0">
                  <a:latin typeface="Cambria Math"/>
                  <a:ea typeface="Cambria Math" panose="02040503050406030204" pitchFamily="18" charset="0"/>
                </a:rPr>
                <a:t> ) )</a:t>
              </a:r>
              <a:endParaRPr lang="es-PE" sz="1100"/>
            </a:p>
          </xdr:txBody>
        </xdr:sp>
      </mc:Fallback>
    </mc:AlternateContent>
    <xdr:clientData/>
  </xdr:oneCellAnchor>
  <xdr:oneCellAnchor>
    <xdr:from>
      <xdr:col>8</xdr:col>
      <xdr:colOff>179916</xdr:colOff>
      <xdr:row>236</xdr:row>
      <xdr:rowOff>78999</xdr:rowOff>
    </xdr:from>
    <xdr:ext cx="1370695" cy="172227"/>
    <mc:AlternateContent xmlns:mc="http://schemas.openxmlformats.org/markup-compatibility/2006" xmlns:a14="http://schemas.microsoft.com/office/drawing/2010/main">
      <mc:Choice Requires="a14">
        <xdr:sp macro="" textlink="">
          <xdr:nvSpPr>
            <xdr:cNvPr id="23" name="CuadroTexto 53">
              <a:extLst>
                <a:ext uri="{FF2B5EF4-FFF2-40B4-BE49-F238E27FC236}">
                  <a16:creationId xmlns:a16="http://schemas.microsoft.com/office/drawing/2014/main" id="{00000000-0008-0000-0100-000017000000}"/>
                </a:ext>
              </a:extLst>
            </xdr:cNvPr>
            <xdr:cNvSpPr txBox="1"/>
          </xdr:nvSpPr>
          <xdr:spPr>
            <a:xfrm>
              <a:off x="2694516" y="44636949"/>
              <a:ext cx="137069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i="1">
                        <a:latin typeface="Cambria Math" panose="02040503050406030204" pitchFamily="18" charset="0"/>
                      </a:rPr>
                      <m:t>𝐿</m:t>
                    </m:r>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𝑎</m:t>
                        </m:r>
                      </m:e>
                      <m:sub>
                        <m:r>
                          <a:rPr lang="es-PE" sz="1100" b="0" i="1">
                            <a:latin typeface="Cambria Math" panose="02040503050406030204" pitchFamily="18" charset="0"/>
                          </a:rPr>
                          <m:t>1</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𝑎</m:t>
                        </m:r>
                      </m:e>
                      <m:sub>
                        <m:r>
                          <a:rPr lang="es-PE" sz="1100" b="0" i="1">
                            <a:latin typeface="Cambria Math" panose="02040503050406030204" pitchFamily="18" charset="0"/>
                          </a:rPr>
                          <m:t>2</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𝑎</m:t>
                        </m:r>
                      </m:e>
                      <m:sub>
                        <m:r>
                          <a:rPr lang="es-PE" sz="1100" b="0" i="1">
                            <a:latin typeface="Cambria Math" panose="02040503050406030204" pitchFamily="18" charset="0"/>
                          </a:rPr>
                          <m:t>3</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𝑎</m:t>
                        </m:r>
                      </m:e>
                      <m:sub>
                        <m:r>
                          <a:rPr lang="es-PE" sz="1100" b="0" i="1">
                            <a:latin typeface="Cambria Math" panose="02040503050406030204" pitchFamily="18" charset="0"/>
                          </a:rPr>
                          <m:t>4</m:t>
                        </m:r>
                      </m:sub>
                    </m:sSub>
                  </m:oMath>
                </m:oMathPara>
              </a14:m>
              <a:endParaRPr lang="es-PE" sz="1100"/>
            </a:p>
          </xdr:txBody>
        </xdr:sp>
      </mc:Choice>
      <mc:Fallback xmlns="">
        <xdr:sp macro="" textlink="">
          <xdr:nvSpPr>
            <xdr:cNvPr id="23" name="CuadroTexto 53">
              <a:extLst>
                <a:ext uri="{FF2B5EF4-FFF2-40B4-BE49-F238E27FC236}">
                  <a16:creationId xmlns:a16="http://schemas.microsoft.com/office/drawing/2014/main" xmlns="" xmlns:a14="http://schemas.microsoft.com/office/drawing/2010/main" id="{00000000-0008-0000-0200-000017000000}"/>
                </a:ext>
              </a:extLst>
            </xdr:cNvPr>
            <xdr:cNvSpPr txBox="1"/>
          </xdr:nvSpPr>
          <xdr:spPr>
            <a:xfrm>
              <a:off x="2694516" y="44636949"/>
              <a:ext cx="137069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i="0">
                  <a:latin typeface="Cambria Math" panose="02040503050406030204" pitchFamily="18" charset="0"/>
                </a:rPr>
                <a:t>𝐿</a:t>
              </a:r>
              <a:r>
                <a:rPr lang="es-PE" sz="1100" b="0" i="0">
                  <a:latin typeface="Cambria Math" panose="02040503050406030204" pitchFamily="18" charset="0"/>
                </a:rPr>
                <a:t>=𝑎</a:t>
              </a:r>
              <a:r>
                <a:rPr lang="es-PE" sz="1100" b="0" i="0">
                  <a:latin typeface="Cambria Math"/>
                </a:rPr>
                <a:t>_</a:t>
              </a:r>
              <a:r>
                <a:rPr lang="es-PE" sz="1100" b="0" i="0">
                  <a:latin typeface="Cambria Math" panose="02040503050406030204" pitchFamily="18" charset="0"/>
                </a:rPr>
                <a:t>1+𝑎</a:t>
              </a:r>
              <a:r>
                <a:rPr lang="es-PE" sz="1100" b="0" i="0">
                  <a:latin typeface="Cambria Math"/>
                </a:rPr>
                <a:t>_</a:t>
              </a:r>
              <a:r>
                <a:rPr lang="es-PE" sz="1100" b="0" i="0">
                  <a:latin typeface="Cambria Math" panose="02040503050406030204" pitchFamily="18" charset="0"/>
                </a:rPr>
                <a:t>2+𝑎</a:t>
              </a:r>
              <a:r>
                <a:rPr lang="es-PE" sz="1100" b="0" i="0">
                  <a:latin typeface="Cambria Math"/>
                </a:rPr>
                <a:t>_</a:t>
              </a:r>
              <a:r>
                <a:rPr lang="es-PE" sz="1100" b="0" i="0">
                  <a:latin typeface="Cambria Math" panose="02040503050406030204" pitchFamily="18" charset="0"/>
                </a:rPr>
                <a:t>3+𝑎</a:t>
              </a:r>
              <a:r>
                <a:rPr lang="es-PE" sz="1100" b="0" i="0">
                  <a:latin typeface="Cambria Math"/>
                </a:rPr>
                <a:t>_</a:t>
              </a:r>
              <a:r>
                <a:rPr lang="es-PE" sz="1100" b="0" i="0">
                  <a:latin typeface="Cambria Math" panose="02040503050406030204" pitchFamily="18" charset="0"/>
                </a:rPr>
                <a:t>4</a:t>
              </a:r>
              <a:endParaRPr lang="es-PE" sz="1100"/>
            </a:p>
          </xdr:txBody>
        </xdr:sp>
      </mc:Fallback>
    </mc:AlternateContent>
    <xdr:clientData/>
  </xdr:oneCellAnchor>
  <xdr:oneCellAnchor>
    <xdr:from>
      <xdr:col>9</xdr:col>
      <xdr:colOff>0</xdr:colOff>
      <xdr:row>244</xdr:row>
      <xdr:rowOff>131667</xdr:rowOff>
    </xdr:from>
    <xdr:ext cx="616964" cy="345544"/>
    <mc:AlternateContent xmlns:mc="http://schemas.openxmlformats.org/markup-compatibility/2006" xmlns:a14="http://schemas.microsoft.com/office/drawing/2010/main">
      <mc:Choice Requires="a14">
        <xdr:sp macro="" textlink="">
          <xdr:nvSpPr>
            <xdr:cNvPr id="24" name="CuadroTexto 54">
              <a:extLst>
                <a:ext uri="{FF2B5EF4-FFF2-40B4-BE49-F238E27FC236}">
                  <a16:creationId xmlns:a16="http://schemas.microsoft.com/office/drawing/2014/main" id="{00000000-0008-0000-0100-000018000000}"/>
                </a:ext>
              </a:extLst>
            </xdr:cNvPr>
            <xdr:cNvSpPr txBox="1"/>
          </xdr:nvSpPr>
          <xdr:spPr>
            <a:xfrm>
              <a:off x="2828925" y="46213617"/>
              <a:ext cx="616964"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𝐿</m:t>
                        </m:r>
                      </m:e>
                      <m:sub>
                        <m:r>
                          <a:rPr lang="es-PE" sz="1100" b="0" i="1">
                            <a:latin typeface="Cambria Math" panose="02040503050406030204" pitchFamily="18" charset="0"/>
                          </a:rPr>
                          <m:t>𝑎</m:t>
                        </m:r>
                      </m:sub>
                    </m:sSub>
                    <m:r>
                      <a:rPr lang="es-PE" sz="1100" b="0" i="1">
                        <a:latin typeface="Cambria Math" panose="02040503050406030204" pitchFamily="18" charset="0"/>
                      </a:rPr>
                      <m:t>=</m:t>
                    </m:r>
                    <m:f>
                      <m:fPr>
                        <m:ctrlPr>
                          <a:rPr lang="es-PE" sz="1100" b="0" i="1">
                            <a:latin typeface="Cambria Math" panose="02040503050406030204" pitchFamily="18" charset="0"/>
                          </a:rPr>
                        </m:ctrlPr>
                      </m:fPr>
                      <m:num>
                        <m:sSub>
                          <m:sSubPr>
                            <m:ctrlPr>
                              <a:rPr lang="es-PE" sz="1100" b="0" i="1">
                                <a:latin typeface="Cambria Math" panose="02040503050406030204" pitchFamily="18" charset="0"/>
                              </a:rPr>
                            </m:ctrlPr>
                          </m:sSubPr>
                          <m:e>
                            <m:r>
                              <a:rPr lang="es-PE" sz="1100" b="0" i="1">
                                <a:latin typeface="Cambria Math" panose="02040503050406030204" pitchFamily="18" charset="0"/>
                              </a:rPr>
                              <m:t>𝑅</m:t>
                            </m:r>
                          </m:e>
                          <m:sub>
                            <m:r>
                              <a:rPr lang="es-PE" sz="1100" b="0" i="1">
                                <a:latin typeface="Cambria Math" panose="02040503050406030204" pitchFamily="18" charset="0"/>
                              </a:rPr>
                              <m:t>𝑎</m:t>
                            </m:r>
                          </m:sub>
                        </m:sSub>
                      </m:num>
                      <m:den>
                        <m:sSub>
                          <m:sSubPr>
                            <m:ctrlPr>
                              <a:rPr lang="es-PE" sz="1100" b="0" i="1">
                                <a:latin typeface="Cambria Math" panose="02040503050406030204" pitchFamily="18" charset="0"/>
                              </a:rPr>
                            </m:ctrlPr>
                          </m:sSubPr>
                          <m:e>
                            <m:r>
                              <a:rPr lang="es-PE" sz="1100" b="0" i="1">
                                <a:latin typeface="Cambria Math" panose="02040503050406030204" pitchFamily="18" charset="0"/>
                              </a:rPr>
                              <m:t>𝑅</m:t>
                            </m:r>
                          </m:e>
                          <m:sub>
                            <m:r>
                              <a:rPr lang="es-PE" sz="1100" b="0" i="1">
                                <a:latin typeface="Cambria Math" panose="02040503050406030204" pitchFamily="18" charset="0"/>
                              </a:rPr>
                              <m:t>𝑘𝑚</m:t>
                            </m:r>
                          </m:sub>
                        </m:sSub>
                      </m:den>
                    </m:f>
                  </m:oMath>
                </m:oMathPara>
              </a14:m>
              <a:endParaRPr lang="es-PE" sz="1100"/>
            </a:p>
          </xdr:txBody>
        </xdr:sp>
      </mc:Choice>
      <mc:Fallback xmlns="">
        <xdr:sp macro="" textlink="">
          <xdr:nvSpPr>
            <xdr:cNvPr id="24" name="CuadroTexto 54">
              <a:extLst>
                <a:ext uri="{FF2B5EF4-FFF2-40B4-BE49-F238E27FC236}">
                  <a16:creationId xmlns:a16="http://schemas.microsoft.com/office/drawing/2014/main" xmlns="" xmlns:a14="http://schemas.microsoft.com/office/drawing/2010/main" id="{00000000-0008-0000-0200-000018000000}"/>
                </a:ext>
              </a:extLst>
            </xdr:cNvPr>
            <xdr:cNvSpPr txBox="1"/>
          </xdr:nvSpPr>
          <xdr:spPr>
            <a:xfrm>
              <a:off x="2828925" y="46213617"/>
              <a:ext cx="616964"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𝐿</a:t>
              </a:r>
              <a:r>
                <a:rPr lang="es-PE" sz="1100" b="0" i="0">
                  <a:latin typeface="Cambria Math"/>
                </a:rPr>
                <a:t>_</a:t>
              </a:r>
              <a:r>
                <a:rPr lang="es-PE" sz="1100" b="0" i="0">
                  <a:latin typeface="Cambria Math" panose="02040503050406030204" pitchFamily="18" charset="0"/>
                </a:rPr>
                <a:t>𝑎=𝑅</a:t>
              </a:r>
              <a:r>
                <a:rPr lang="es-PE" sz="1100" b="0" i="0">
                  <a:latin typeface="Cambria Math"/>
                </a:rPr>
                <a:t>_</a:t>
              </a:r>
              <a:r>
                <a:rPr lang="es-PE" sz="1100" b="0" i="0">
                  <a:latin typeface="Cambria Math" panose="02040503050406030204" pitchFamily="18" charset="0"/>
                </a:rPr>
                <a:t>𝑎</a:t>
              </a:r>
              <a:r>
                <a:rPr lang="es-PE" sz="1100" b="0" i="0">
                  <a:latin typeface="Cambria Math"/>
                </a:rPr>
                <a:t>/</a:t>
              </a:r>
              <a:r>
                <a:rPr lang="es-PE" sz="1100" b="0" i="0">
                  <a:latin typeface="Cambria Math" panose="02040503050406030204" pitchFamily="18" charset="0"/>
                </a:rPr>
                <a:t>𝑅</a:t>
              </a:r>
              <a:r>
                <a:rPr lang="es-PE" sz="1100" b="0" i="0">
                  <a:latin typeface="Cambria Math"/>
                </a:rPr>
                <a:t>_</a:t>
              </a:r>
              <a:r>
                <a:rPr lang="es-PE" sz="1100" b="0" i="0">
                  <a:latin typeface="Cambria Math" panose="02040503050406030204" pitchFamily="18" charset="0"/>
                </a:rPr>
                <a:t>𝑘𝑚</a:t>
              </a:r>
              <a:r>
                <a:rPr lang="es-PE" sz="1100" b="0" i="0">
                  <a:latin typeface="Cambria Math"/>
                </a:rPr>
                <a:t> </a:t>
              </a:r>
              <a:endParaRPr lang="es-PE" sz="1100"/>
            </a:p>
          </xdr:txBody>
        </xdr:sp>
      </mc:Fallback>
    </mc:AlternateContent>
    <xdr:clientData/>
  </xdr:oneCellAnchor>
  <xdr:twoCellAnchor>
    <xdr:from>
      <xdr:col>14</xdr:col>
      <xdr:colOff>105831</xdr:colOff>
      <xdr:row>291</xdr:row>
      <xdr:rowOff>0</xdr:rowOff>
    </xdr:from>
    <xdr:to>
      <xdr:col>15</xdr:col>
      <xdr:colOff>276487</xdr:colOff>
      <xdr:row>291</xdr:row>
      <xdr:rowOff>166687</xdr:rowOff>
    </xdr:to>
    <xdr:sp macro="" textlink="">
      <xdr:nvSpPr>
        <xdr:cNvPr id="25" name="Flecha derecha 56">
          <a:extLst>
            <a:ext uri="{FF2B5EF4-FFF2-40B4-BE49-F238E27FC236}">
              <a16:creationId xmlns:a16="http://schemas.microsoft.com/office/drawing/2014/main" id="{00000000-0008-0000-0100-000019000000}"/>
            </a:ext>
          </a:extLst>
        </xdr:cNvPr>
        <xdr:cNvSpPr/>
      </xdr:nvSpPr>
      <xdr:spPr>
        <a:xfrm>
          <a:off x="4506381" y="55035450"/>
          <a:ext cx="484981"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293</xdr:row>
      <xdr:rowOff>0</xdr:rowOff>
    </xdr:from>
    <xdr:to>
      <xdr:col>15</xdr:col>
      <xdr:colOff>276487</xdr:colOff>
      <xdr:row>293</xdr:row>
      <xdr:rowOff>166687</xdr:rowOff>
    </xdr:to>
    <xdr:sp macro="" textlink="">
      <xdr:nvSpPr>
        <xdr:cNvPr id="26" name="Flecha derecha 57">
          <a:extLst>
            <a:ext uri="{FF2B5EF4-FFF2-40B4-BE49-F238E27FC236}">
              <a16:creationId xmlns:a16="http://schemas.microsoft.com/office/drawing/2014/main" id="{00000000-0008-0000-0100-00001A000000}"/>
            </a:ext>
          </a:extLst>
        </xdr:cNvPr>
        <xdr:cNvSpPr/>
      </xdr:nvSpPr>
      <xdr:spPr>
        <a:xfrm>
          <a:off x="4506381" y="55416450"/>
          <a:ext cx="484981"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10</xdr:col>
      <xdr:colOff>296329</xdr:colOff>
      <xdr:row>299</xdr:row>
      <xdr:rowOff>148168</xdr:rowOff>
    </xdr:from>
    <xdr:ext cx="1005532" cy="256032"/>
    <mc:AlternateContent xmlns:mc="http://schemas.openxmlformats.org/markup-compatibility/2006" xmlns:a14="http://schemas.microsoft.com/office/drawing/2010/main">
      <mc:Choice Requires="a14">
        <xdr:sp macro="" textlink="">
          <xdr:nvSpPr>
            <xdr:cNvPr id="27" name="CuadroTexto 58">
              <a:extLst>
                <a:ext uri="{FF2B5EF4-FFF2-40B4-BE49-F238E27FC236}">
                  <a16:creationId xmlns:a16="http://schemas.microsoft.com/office/drawing/2014/main" id="{00000000-0008-0000-0100-00001B000000}"/>
                </a:ext>
              </a:extLst>
            </xdr:cNvPr>
            <xdr:cNvSpPr txBox="1"/>
          </xdr:nvSpPr>
          <xdr:spPr>
            <a:xfrm>
              <a:off x="3439579" y="56707618"/>
              <a:ext cx="1005532" cy="256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𝐾</m:t>
                        </m:r>
                      </m:e>
                      <m:sub>
                        <m:r>
                          <a:rPr lang="es-PE" sz="1100" b="0" i="1">
                            <a:solidFill>
                              <a:schemeClr val="tx1"/>
                            </a:solidFill>
                            <a:effectLst/>
                            <a:latin typeface="Cambria Math" panose="02040503050406030204" pitchFamily="18" charset="0"/>
                            <a:ea typeface="+mn-ea"/>
                            <a:cs typeface="+mn-cs"/>
                          </a:rPr>
                          <m:t>𝑎</m:t>
                        </m:r>
                      </m:sub>
                    </m:sSub>
                    <m:r>
                      <a:rPr lang="es-PE" sz="1100" b="0" i="1">
                        <a:solidFill>
                          <a:schemeClr val="tx1"/>
                        </a:solidFill>
                        <a:effectLst/>
                        <a:latin typeface="Cambria Math" panose="02040503050406030204" pitchFamily="18" charset="0"/>
                        <a:ea typeface="+mn-ea"/>
                        <a:cs typeface="+mn-cs"/>
                      </a:rPr>
                      <m:t>=</m:t>
                    </m:r>
                    <m:sSup>
                      <m:sSupPr>
                        <m:ctrlPr>
                          <a:rPr lang="es-PE" sz="1100" b="0" i="1">
                            <a:solidFill>
                              <a:schemeClr val="tx1"/>
                            </a:solidFill>
                            <a:effectLst/>
                            <a:latin typeface="Cambria Math" panose="02040503050406030204" pitchFamily="18" charset="0"/>
                            <a:ea typeface="+mn-ea"/>
                            <a:cs typeface="+mn-cs"/>
                          </a:rPr>
                        </m:ctrlPr>
                      </m:sSupPr>
                      <m:e>
                        <m:r>
                          <a:rPr lang="es-PE" sz="1100" b="0" i="1">
                            <a:solidFill>
                              <a:schemeClr val="tx1"/>
                            </a:solidFill>
                            <a:effectLst/>
                            <a:latin typeface="Cambria Math" panose="02040503050406030204" pitchFamily="18" charset="0"/>
                            <a:ea typeface="+mn-ea"/>
                            <a:cs typeface="+mn-cs"/>
                          </a:rPr>
                          <m:t>𝑒</m:t>
                        </m:r>
                      </m:e>
                      <m:sup>
                        <m:r>
                          <a:rPr lang="es-PE" sz="1100" b="0" i="1">
                            <a:solidFill>
                              <a:schemeClr val="tx1"/>
                            </a:solidFill>
                            <a:effectLst/>
                            <a:latin typeface="Cambria Math" panose="02040503050406030204" pitchFamily="18" charset="0"/>
                            <a:ea typeface="+mn-ea"/>
                            <a:cs typeface="+mn-cs"/>
                          </a:rPr>
                          <m:t>𝑚</m:t>
                        </m:r>
                        <m:r>
                          <a:rPr lang="es-PE" sz="1100" b="0" i="1">
                            <a:solidFill>
                              <a:schemeClr val="tx1"/>
                            </a:solidFill>
                            <a:effectLst/>
                            <a:latin typeface="Cambria Math" panose="02040503050406030204" pitchFamily="18" charset="0"/>
                            <a:ea typeface="+mn-ea"/>
                            <a:cs typeface="+mn-cs"/>
                          </a:rPr>
                          <m:t>×</m:t>
                        </m:r>
                        <m:d>
                          <m:dPr>
                            <m:ctrlPr>
                              <a:rPr lang="es-PE" sz="1100" b="0" i="1">
                                <a:solidFill>
                                  <a:schemeClr val="tx1"/>
                                </a:solidFill>
                                <a:effectLst/>
                                <a:latin typeface="Cambria Math" panose="02040503050406030204" pitchFamily="18" charset="0"/>
                                <a:ea typeface="+mn-ea"/>
                                <a:cs typeface="+mn-cs"/>
                              </a:rPr>
                            </m:ctrlPr>
                          </m:dPr>
                          <m:e>
                            <m:f>
                              <m:fPr>
                                <m:ctrlPr>
                                  <a:rPr lang="es-PE" sz="1100" b="0" i="1">
                                    <a:solidFill>
                                      <a:schemeClr val="tx1"/>
                                    </a:solidFill>
                                    <a:effectLst/>
                                    <a:latin typeface="Cambria Math" panose="02040503050406030204" pitchFamily="18" charset="0"/>
                                    <a:ea typeface="+mn-ea"/>
                                    <a:cs typeface="+mn-cs"/>
                                  </a:rPr>
                                </m:ctrlPr>
                              </m:fPr>
                              <m:num>
                                <m:r>
                                  <a:rPr lang="es-PE" sz="1100" b="0" i="1">
                                    <a:solidFill>
                                      <a:schemeClr val="tx1"/>
                                    </a:solidFill>
                                    <a:effectLst/>
                                    <a:latin typeface="Cambria Math" panose="02040503050406030204" pitchFamily="18" charset="0"/>
                                    <a:ea typeface="+mn-ea"/>
                                    <a:cs typeface="+mn-cs"/>
                                  </a:rPr>
                                  <m:t>𝐻</m:t>
                                </m:r>
                              </m:num>
                              <m:den>
                                <m:r>
                                  <a:rPr lang="es-PE" sz="1100" b="0" i="1">
                                    <a:solidFill>
                                      <a:schemeClr val="tx1"/>
                                    </a:solidFill>
                                    <a:effectLst/>
                                    <a:latin typeface="Cambria Math" panose="02040503050406030204" pitchFamily="18" charset="0"/>
                                    <a:ea typeface="+mn-ea"/>
                                    <a:cs typeface="+mn-cs"/>
                                  </a:rPr>
                                  <m:t>8150</m:t>
                                </m:r>
                              </m:den>
                            </m:f>
                          </m:e>
                        </m:d>
                      </m:sup>
                    </m:sSup>
                  </m:oMath>
                </m:oMathPara>
              </a14:m>
              <a:endParaRPr lang="es-PE">
                <a:effectLst/>
              </a:endParaRPr>
            </a:p>
          </xdr:txBody>
        </xdr:sp>
      </mc:Choice>
      <mc:Fallback xmlns="">
        <xdr:sp macro="" textlink="">
          <xdr:nvSpPr>
            <xdr:cNvPr id="27" name="CuadroTexto 58">
              <a:extLst>
                <a:ext uri="{FF2B5EF4-FFF2-40B4-BE49-F238E27FC236}">
                  <a16:creationId xmlns:a16="http://schemas.microsoft.com/office/drawing/2014/main" xmlns="" xmlns:a14="http://schemas.microsoft.com/office/drawing/2010/main" id="{00000000-0008-0000-0200-00001B000000}"/>
                </a:ext>
              </a:extLst>
            </xdr:cNvPr>
            <xdr:cNvSpPr txBox="1"/>
          </xdr:nvSpPr>
          <xdr:spPr>
            <a:xfrm>
              <a:off x="3439579" y="56707618"/>
              <a:ext cx="1005532" cy="256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𝐾</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𝑎=𝑒</a:t>
              </a:r>
              <a:r>
                <a:rPr lang="es-PE" sz="1100" b="0" i="0">
                  <a:solidFill>
                    <a:schemeClr val="tx1"/>
                  </a:solidFill>
                  <a:effectLst/>
                  <a:latin typeface="Cambria Math"/>
                  <a:ea typeface="+mn-ea"/>
                  <a:cs typeface="+mn-cs"/>
                </a:rPr>
                <a:t>^(</a:t>
              </a:r>
              <a:r>
                <a:rPr lang="es-PE" sz="1100" b="0" i="0">
                  <a:solidFill>
                    <a:schemeClr val="tx1"/>
                  </a:solidFill>
                  <a:effectLst/>
                  <a:latin typeface="Cambria Math" panose="02040503050406030204" pitchFamily="18" charset="0"/>
                  <a:ea typeface="+mn-ea"/>
                  <a:cs typeface="+mn-cs"/>
                </a:rPr>
                <a:t>𝑚×</a:t>
              </a:r>
              <a:r>
                <a:rPr lang="es-PE" sz="1100" b="0" i="0">
                  <a:solidFill>
                    <a:schemeClr val="tx1"/>
                  </a:solidFill>
                  <a:effectLst/>
                  <a:latin typeface="Cambria Math"/>
                  <a:ea typeface="+mn-ea"/>
                  <a:cs typeface="+mn-cs"/>
                </a:rPr>
                <a:t>(</a:t>
              </a:r>
              <a:r>
                <a:rPr lang="es-PE" sz="1100" b="0" i="0">
                  <a:solidFill>
                    <a:schemeClr val="tx1"/>
                  </a:solidFill>
                  <a:effectLst/>
                  <a:latin typeface="Cambria Math" panose="02040503050406030204" pitchFamily="18" charset="0"/>
                  <a:ea typeface="+mn-ea"/>
                  <a:cs typeface="+mn-cs"/>
                </a:rPr>
                <a:t>𝐻</a:t>
              </a:r>
              <a:r>
                <a:rPr lang="es-PE" sz="1100" b="0" i="0">
                  <a:solidFill>
                    <a:schemeClr val="tx1"/>
                  </a:solidFill>
                  <a:effectLst/>
                  <a:latin typeface="Cambria Math"/>
                  <a:ea typeface="+mn-ea"/>
                  <a:cs typeface="+mn-cs"/>
                </a:rPr>
                <a:t>/</a:t>
              </a:r>
              <a:r>
                <a:rPr lang="es-PE" sz="1100" b="0" i="0">
                  <a:solidFill>
                    <a:schemeClr val="tx1"/>
                  </a:solidFill>
                  <a:effectLst/>
                  <a:latin typeface="Cambria Math" panose="02040503050406030204" pitchFamily="18" charset="0"/>
                  <a:ea typeface="+mn-ea"/>
                  <a:cs typeface="+mn-cs"/>
                </a:rPr>
                <a:t>8150</a:t>
              </a:r>
              <a:r>
                <a:rPr lang="es-PE" sz="1100" b="0" i="0">
                  <a:solidFill>
                    <a:schemeClr val="tx1"/>
                  </a:solidFill>
                  <a:effectLst/>
                  <a:latin typeface="Cambria Math"/>
                  <a:ea typeface="+mn-ea"/>
                  <a:cs typeface="+mn-cs"/>
                </a:rPr>
                <a:t>) )</a:t>
              </a:r>
              <a:endParaRPr lang="es-PE">
                <a:effectLst/>
              </a:endParaRPr>
            </a:p>
          </xdr:txBody>
        </xdr:sp>
      </mc:Fallback>
    </mc:AlternateContent>
    <xdr:clientData/>
  </xdr:oneCellAnchor>
  <xdr:twoCellAnchor>
    <xdr:from>
      <xdr:col>14</xdr:col>
      <xdr:colOff>105831</xdr:colOff>
      <xdr:row>302</xdr:row>
      <xdr:rowOff>0</xdr:rowOff>
    </xdr:from>
    <xdr:to>
      <xdr:col>15</xdr:col>
      <xdr:colOff>276487</xdr:colOff>
      <xdr:row>302</xdr:row>
      <xdr:rowOff>166687</xdr:rowOff>
    </xdr:to>
    <xdr:sp macro="" textlink="">
      <xdr:nvSpPr>
        <xdr:cNvPr id="28" name="Flecha derecha 59">
          <a:extLst>
            <a:ext uri="{FF2B5EF4-FFF2-40B4-BE49-F238E27FC236}">
              <a16:creationId xmlns:a16="http://schemas.microsoft.com/office/drawing/2014/main" id="{00000000-0008-0000-0100-00001C000000}"/>
            </a:ext>
          </a:extLst>
        </xdr:cNvPr>
        <xdr:cNvSpPr/>
      </xdr:nvSpPr>
      <xdr:spPr>
        <a:xfrm>
          <a:off x="4506381" y="57130950"/>
          <a:ext cx="484981"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310</xdr:row>
      <xdr:rowOff>0</xdr:rowOff>
    </xdr:from>
    <xdr:to>
      <xdr:col>15</xdr:col>
      <xdr:colOff>276487</xdr:colOff>
      <xdr:row>310</xdr:row>
      <xdr:rowOff>166687</xdr:rowOff>
    </xdr:to>
    <xdr:sp macro="" textlink="">
      <xdr:nvSpPr>
        <xdr:cNvPr id="29" name="Flecha derecha 60">
          <a:extLst>
            <a:ext uri="{FF2B5EF4-FFF2-40B4-BE49-F238E27FC236}">
              <a16:creationId xmlns:a16="http://schemas.microsoft.com/office/drawing/2014/main" id="{00000000-0008-0000-0100-00001D000000}"/>
            </a:ext>
          </a:extLst>
        </xdr:cNvPr>
        <xdr:cNvSpPr/>
      </xdr:nvSpPr>
      <xdr:spPr>
        <a:xfrm>
          <a:off x="4506381" y="58654950"/>
          <a:ext cx="484981"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321</xdr:row>
      <xdr:rowOff>0</xdr:rowOff>
    </xdr:from>
    <xdr:to>
      <xdr:col>15</xdr:col>
      <xdr:colOff>276487</xdr:colOff>
      <xdr:row>321</xdr:row>
      <xdr:rowOff>166687</xdr:rowOff>
    </xdr:to>
    <xdr:sp macro="" textlink="">
      <xdr:nvSpPr>
        <xdr:cNvPr id="30" name="Flecha derecha 61">
          <a:extLst>
            <a:ext uri="{FF2B5EF4-FFF2-40B4-BE49-F238E27FC236}">
              <a16:creationId xmlns:a16="http://schemas.microsoft.com/office/drawing/2014/main" id="{00000000-0008-0000-0100-00001E000000}"/>
            </a:ext>
          </a:extLst>
        </xdr:cNvPr>
        <xdr:cNvSpPr/>
      </xdr:nvSpPr>
      <xdr:spPr>
        <a:xfrm>
          <a:off x="4506381" y="60750450"/>
          <a:ext cx="484981"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325</xdr:row>
      <xdr:rowOff>0</xdr:rowOff>
    </xdr:from>
    <xdr:to>
      <xdr:col>15</xdr:col>
      <xdr:colOff>276487</xdr:colOff>
      <xdr:row>325</xdr:row>
      <xdr:rowOff>166687</xdr:rowOff>
    </xdr:to>
    <xdr:sp macro="" textlink="">
      <xdr:nvSpPr>
        <xdr:cNvPr id="31" name="Flecha derecha 62">
          <a:extLst>
            <a:ext uri="{FF2B5EF4-FFF2-40B4-BE49-F238E27FC236}">
              <a16:creationId xmlns:a16="http://schemas.microsoft.com/office/drawing/2014/main" id="{00000000-0008-0000-0100-00001F000000}"/>
            </a:ext>
          </a:extLst>
        </xdr:cNvPr>
        <xdr:cNvSpPr/>
      </xdr:nvSpPr>
      <xdr:spPr>
        <a:xfrm>
          <a:off x="4506381" y="61512450"/>
          <a:ext cx="484981"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253998</xdr:colOff>
      <xdr:row>361</xdr:row>
      <xdr:rowOff>0</xdr:rowOff>
    </xdr:from>
    <xdr:to>
      <xdr:col>11</xdr:col>
      <xdr:colOff>107154</xdr:colOff>
      <xdr:row>361</xdr:row>
      <xdr:rowOff>166687</xdr:rowOff>
    </xdr:to>
    <xdr:sp macro="" textlink="">
      <xdr:nvSpPr>
        <xdr:cNvPr id="32" name="Flecha derecha 63">
          <a:extLst>
            <a:ext uri="{FF2B5EF4-FFF2-40B4-BE49-F238E27FC236}">
              <a16:creationId xmlns:a16="http://schemas.microsoft.com/office/drawing/2014/main" id="{00000000-0008-0000-0100-000020000000}"/>
            </a:ext>
          </a:extLst>
        </xdr:cNvPr>
        <xdr:cNvSpPr/>
      </xdr:nvSpPr>
      <xdr:spPr>
        <a:xfrm>
          <a:off x="3082923" y="68370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363</xdr:row>
      <xdr:rowOff>0</xdr:rowOff>
    </xdr:from>
    <xdr:to>
      <xdr:col>11</xdr:col>
      <xdr:colOff>107157</xdr:colOff>
      <xdr:row>363</xdr:row>
      <xdr:rowOff>166687</xdr:rowOff>
    </xdr:to>
    <xdr:sp macro="" textlink="">
      <xdr:nvSpPr>
        <xdr:cNvPr id="33" name="Flecha derecha 64">
          <a:extLst>
            <a:ext uri="{FF2B5EF4-FFF2-40B4-BE49-F238E27FC236}">
              <a16:creationId xmlns:a16="http://schemas.microsoft.com/office/drawing/2014/main" id="{00000000-0008-0000-0100-000021000000}"/>
            </a:ext>
          </a:extLst>
        </xdr:cNvPr>
        <xdr:cNvSpPr/>
      </xdr:nvSpPr>
      <xdr:spPr>
        <a:xfrm>
          <a:off x="3082926" y="68751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361</xdr:row>
      <xdr:rowOff>0</xdr:rowOff>
    </xdr:from>
    <xdr:ext cx="993285" cy="172227"/>
    <mc:AlternateContent xmlns:mc="http://schemas.openxmlformats.org/markup-compatibility/2006" xmlns:a14="http://schemas.microsoft.com/office/drawing/2010/main">
      <mc:Choice Requires="a14">
        <xdr:sp macro="" textlink="">
          <xdr:nvSpPr>
            <xdr:cNvPr id="34" name="CuadroTexto 65">
              <a:extLst>
                <a:ext uri="{FF2B5EF4-FFF2-40B4-BE49-F238E27FC236}">
                  <a16:creationId xmlns:a16="http://schemas.microsoft.com/office/drawing/2014/main" id="{00000000-0008-0000-0100-000022000000}"/>
                </a:ext>
              </a:extLst>
            </xdr:cNvPr>
            <xdr:cNvSpPr txBox="1"/>
          </xdr:nvSpPr>
          <xdr:spPr>
            <a:xfrm>
              <a:off x="1027641" y="6837045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34" name="CuadroTexto 65">
              <a:extLst>
                <a:ext uri="{FF2B5EF4-FFF2-40B4-BE49-F238E27FC236}">
                  <a16:creationId xmlns:a16="http://schemas.microsoft.com/office/drawing/2014/main" xmlns="" xmlns:a14="http://schemas.microsoft.com/office/drawing/2010/main" id="{00000000-0008-0000-0200-000022000000}"/>
                </a:ext>
              </a:extLst>
            </xdr:cNvPr>
            <xdr:cNvSpPr txBox="1"/>
          </xdr:nvSpPr>
          <xdr:spPr>
            <a:xfrm>
              <a:off x="1027641" y="6837045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a:t>
              </a:r>
              <a:r>
                <a:rPr lang="es-PE" sz="1100" b="0" i="0">
                  <a:latin typeface="Cambria Math"/>
                </a:rPr>
                <a:t>_</a:t>
              </a:r>
              <a:r>
                <a:rPr lang="es-PE" sz="1100" b="0" i="0">
                  <a:latin typeface="Cambria Math" panose="02040503050406030204" pitchFamily="18" charset="0"/>
                </a:rPr>
                <a:t>𝑟𝑤=𝑈</a:t>
              </a:r>
              <a:r>
                <a:rPr lang="es-PE" sz="1100" b="0" i="0">
                  <a:latin typeface="Cambria Math"/>
                </a:rPr>
                <a:t>_</a:t>
              </a:r>
              <a:r>
                <a:rPr lang="es-PE" sz="1100" b="0" i="0">
                  <a:latin typeface="Cambria Math" panose="02040503050406030204" pitchFamily="18" charset="0"/>
                </a:rPr>
                <a:t>𝑐𝑤</a:t>
              </a:r>
              <a:r>
                <a:rPr lang="es-PE" sz="1100" b="0" i="0">
                  <a:latin typeface="Cambria Math" panose="02040503050406030204" pitchFamily="18" charset="0"/>
                  <a:ea typeface="Cambria Math" panose="02040503050406030204" pitchFamily="18" charset="0"/>
                </a:rPr>
                <a:t>×𝐾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𝑠</a:t>
              </a:r>
              <a:endParaRPr lang="es-PE" sz="1100"/>
            </a:p>
          </xdr:txBody>
        </xdr:sp>
      </mc:Fallback>
    </mc:AlternateContent>
    <xdr:clientData/>
  </xdr:oneCellAnchor>
  <xdr:oneCellAnchor>
    <xdr:from>
      <xdr:col>3</xdr:col>
      <xdr:colOff>74082</xdr:colOff>
      <xdr:row>363</xdr:row>
      <xdr:rowOff>0</xdr:rowOff>
    </xdr:from>
    <xdr:ext cx="993284" cy="172227"/>
    <mc:AlternateContent xmlns:mc="http://schemas.openxmlformats.org/markup-compatibility/2006" xmlns:a14="http://schemas.microsoft.com/office/drawing/2010/main">
      <mc:Choice Requires="a14">
        <xdr:sp macro="" textlink="">
          <xdr:nvSpPr>
            <xdr:cNvPr id="35" name="CuadroTexto 66">
              <a:extLst>
                <a:ext uri="{FF2B5EF4-FFF2-40B4-BE49-F238E27FC236}">
                  <a16:creationId xmlns:a16="http://schemas.microsoft.com/office/drawing/2014/main" id="{00000000-0008-0000-0100-000023000000}"/>
                </a:ext>
              </a:extLst>
            </xdr:cNvPr>
            <xdr:cNvSpPr txBox="1"/>
          </xdr:nvSpPr>
          <xdr:spPr>
            <a:xfrm>
              <a:off x="1017057" y="68751450"/>
              <a:ext cx="9932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35" name="CuadroTexto 66">
              <a:extLst>
                <a:ext uri="{FF2B5EF4-FFF2-40B4-BE49-F238E27FC236}">
                  <a16:creationId xmlns:a16="http://schemas.microsoft.com/office/drawing/2014/main" xmlns="" xmlns:a14="http://schemas.microsoft.com/office/drawing/2010/main" id="{00000000-0008-0000-0200-000023000000}"/>
                </a:ext>
              </a:extLst>
            </xdr:cNvPr>
            <xdr:cNvSpPr txBox="1"/>
          </xdr:nvSpPr>
          <xdr:spPr>
            <a:xfrm>
              <a:off x="1017057" y="68751450"/>
              <a:ext cx="9932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a:t>
              </a:r>
              <a:r>
                <a:rPr lang="es-PE" sz="1100" b="0" i="0">
                  <a:latin typeface="Cambria Math"/>
                </a:rPr>
                <a:t>_</a:t>
              </a:r>
              <a:r>
                <a:rPr lang="es-PE" sz="1100" b="0" i="0">
                  <a:latin typeface="Cambria Math" panose="02040503050406030204" pitchFamily="18" charset="0"/>
                </a:rPr>
                <a:t>𝑟𝑤=𝑈</a:t>
              </a:r>
              <a:r>
                <a:rPr lang="es-PE" sz="1100" b="0" i="0">
                  <a:latin typeface="Cambria Math"/>
                </a:rPr>
                <a:t>_</a:t>
              </a:r>
              <a:r>
                <a:rPr lang="es-PE" sz="1100" b="0" i="0">
                  <a:latin typeface="Cambria Math" panose="02040503050406030204" pitchFamily="18" charset="0"/>
                </a:rPr>
                <a:t>𝑐𝑤</a:t>
              </a:r>
              <a:r>
                <a:rPr lang="es-PE" sz="1100" b="0" i="0">
                  <a:latin typeface="Cambria Math" panose="02040503050406030204" pitchFamily="18" charset="0"/>
                  <a:ea typeface="Cambria Math" panose="02040503050406030204" pitchFamily="18" charset="0"/>
                </a:rPr>
                <a:t>×𝐾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𝑠</a:t>
              </a:r>
              <a:endParaRPr lang="es-PE" sz="1100"/>
            </a:p>
          </xdr:txBody>
        </xdr:sp>
      </mc:Fallback>
    </mc:AlternateContent>
    <xdr:clientData/>
  </xdr:oneCellAnchor>
  <xdr:twoCellAnchor>
    <xdr:from>
      <xdr:col>9</xdr:col>
      <xdr:colOff>253998</xdr:colOff>
      <xdr:row>355</xdr:row>
      <xdr:rowOff>0</xdr:rowOff>
    </xdr:from>
    <xdr:to>
      <xdr:col>11</xdr:col>
      <xdr:colOff>107154</xdr:colOff>
      <xdr:row>355</xdr:row>
      <xdr:rowOff>166687</xdr:rowOff>
    </xdr:to>
    <xdr:sp macro="" textlink="">
      <xdr:nvSpPr>
        <xdr:cNvPr id="36" name="Flecha derecha 67">
          <a:extLst>
            <a:ext uri="{FF2B5EF4-FFF2-40B4-BE49-F238E27FC236}">
              <a16:creationId xmlns:a16="http://schemas.microsoft.com/office/drawing/2014/main" id="{00000000-0008-0000-0100-000024000000}"/>
            </a:ext>
          </a:extLst>
        </xdr:cNvPr>
        <xdr:cNvSpPr/>
      </xdr:nvSpPr>
      <xdr:spPr>
        <a:xfrm>
          <a:off x="3082923" y="67227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357</xdr:row>
      <xdr:rowOff>0</xdr:rowOff>
    </xdr:from>
    <xdr:to>
      <xdr:col>11</xdr:col>
      <xdr:colOff>107157</xdr:colOff>
      <xdr:row>357</xdr:row>
      <xdr:rowOff>166687</xdr:rowOff>
    </xdr:to>
    <xdr:sp macro="" textlink="">
      <xdr:nvSpPr>
        <xdr:cNvPr id="37" name="Flecha derecha 68">
          <a:extLst>
            <a:ext uri="{FF2B5EF4-FFF2-40B4-BE49-F238E27FC236}">
              <a16:creationId xmlns:a16="http://schemas.microsoft.com/office/drawing/2014/main" id="{00000000-0008-0000-0100-000025000000}"/>
            </a:ext>
          </a:extLst>
        </xdr:cNvPr>
        <xdr:cNvSpPr/>
      </xdr:nvSpPr>
      <xdr:spPr>
        <a:xfrm>
          <a:off x="3082926" y="67608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355</xdr:row>
      <xdr:rowOff>0</xdr:rowOff>
    </xdr:from>
    <xdr:ext cx="1316642" cy="172227"/>
    <mc:AlternateContent xmlns:mc="http://schemas.openxmlformats.org/markup-compatibility/2006" xmlns:a14="http://schemas.microsoft.com/office/drawing/2010/main">
      <mc:Choice Requires="a14">
        <xdr:sp macro="" textlink="">
          <xdr:nvSpPr>
            <xdr:cNvPr id="38" name="CuadroTexto 69">
              <a:extLst>
                <a:ext uri="{FF2B5EF4-FFF2-40B4-BE49-F238E27FC236}">
                  <a16:creationId xmlns:a16="http://schemas.microsoft.com/office/drawing/2014/main" id="{00000000-0008-0000-0100-000026000000}"/>
                </a:ext>
              </a:extLst>
            </xdr:cNvPr>
            <xdr:cNvSpPr txBox="1"/>
          </xdr:nvSpPr>
          <xdr:spPr>
            <a:xfrm>
              <a:off x="1027641" y="672274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38" name="CuadroTexto 69">
              <a:extLst>
                <a:ext uri="{FF2B5EF4-FFF2-40B4-BE49-F238E27FC236}">
                  <a16:creationId xmlns:a16="http://schemas.microsoft.com/office/drawing/2014/main" xmlns="" xmlns:a14="http://schemas.microsoft.com/office/drawing/2010/main" id="{00000000-0008-0000-0200-000026000000}"/>
                </a:ext>
              </a:extLst>
            </xdr:cNvPr>
            <xdr:cNvSpPr txBox="1"/>
          </xdr:nvSpPr>
          <xdr:spPr>
            <a:xfrm>
              <a:off x="1027641" y="672274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a:t>
              </a:r>
              <a:r>
                <a:rPr lang="es-PE" sz="1100" b="0" i="0">
                  <a:latin typeface="Cambria Math"/>
                </a:rPr>
                <a:t>_</a:t>
              </a:r>
              <a:r>
                <a:rPr lang="es-PE" sz="1100" b="0" i="0">
                  <a:latin typeface="Cambria Math" panose="02040503050406030204" pitchFamily="18" charset="0"/>
                </a:rPr>
                <a:t>𝑟𝑤=𝑈</a:t>
              </a:r>
              <a:r>
                <a:rPr lang="es-PE" sz="1100" b="0" i="0">
                  <a:latin typeface="Cambria Math"/>
                </a:rPr>
                <a:t>_</a:t>
              </a:r>
              <a:r>
                <a:rPr lang="es-PE" sz="1100" b="0" i="0">
                  <a:latin typeface="Cambria Math" panose="02040503050406030204" pitchFamily="18" charset="0"/>
                </a:rPr>
                <a:t>𝑐𝑤</a:t>
              </a:r>
              <a:r>
                <a:rPr lang="es-PE" sz="1100" b="0" i="0">
                  <a:latin typeface="Cambria Math" panose="02040503050406030204" pitchFamily="18" charset="0"/>
                  <a:ea typeface="Cambria Math" panose="02040503050406030204" pitchFamily="18" charset="0"/>
                </a:rPr>
                <a:t>×𝐾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𝑠×𝐾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𝑎</a:t>
              </a:r>
              <a:endParaRPr lang="es-PE" sz="1100"/>
            </a:p>
          </xdr:txBody>
        </xdr:sp>
      </mc:Fallback>
    </mc:AlternateContent>
    <xdr:clientData/>
  </xdr:oneCellAnchor>
  <xdr:oneCellAnchor>
    <xdr:from>
      <xdr:col>3</xdr:col>
      <xdr:colOff>74082</xdr:colOff>
      <xdr:row>357</xdr:row>
      <xdr:rowOff>0</xdr:rowOff>
    </xdr:from>
    <xdr:ext cx="1316642" cy="172227"/>
    <mc:AlternateContent xmlns:mc="http://schemas.openxmlformats.org/markup-compatibility/2006" xmlns:a14="http://schemas.microsoft.com/office/drawing/2010/main">
      <mc:Choice Requires="a14">
        <xdr:sp macro="" textlink="">
          <xdr:nvSpPr>
            <xdr:cNvPr id="39" name="CuadroTexto 70">
              <a:extLst>
                <a:ext uri="{FF2B5EF4-FFF2-40B4-BE49-F238E27FC236}">
                  <a16:creationId xmlns:a16="http://schemas.microsoft.com/office/drawing/2014/main" id="{00000000-0008-0000-0100-000027000000}"/>
                </a:ext>
              </a:extLst>
            </xdr:cNvPr>
            <xdr:cNvSpPr txBox="1"/>
          </xdr:nvSpPr>
          <xdr:spPr>
            <a:xfrm>
              <a:off x="1017057" y="676084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39" name="CuadroTexto 70">
              <a:extLst>
                <a:ext uri="{FF2B5EF4-FFF2-40B4-BE49-F238E27FC236}">
                  <a16:creationId xmlns:a16="http://schemas.microsoft.com/office/drawing/2014/main" xmlns="" xmlns:a14="http://schemas.microsoft.com/office/drawing/2010/main" id="{00000000-0008-0000-0200-000027000000}"/>
                </a:ext>
              </a:extLst>
            </xdr:cNvPr>
            <xdr:cNvSpPr txBox="1"/>
          </xdr:nvSpPr>
          <xdr:spPr>
            <a:xfrm>
              <a:off x="1017057" y="676084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a:t>
              </a:r>
              <a:r>
                <a:rPr lang="es-PE" sz="1100" b="0" i="0">
                  <a:latin typeface="Cambria Math"/>
                </a:rPr>
                <a:t>_</a:t>
              </a:r>
              <a:r>
                <a:rPr lang="es-PE" sz="1100" b="0" i="0">
                  <a:latin typeface="Cambria Math" panose="02040503050406030204" pitchFamily="18" charset="0"/>
                </a:rPr>
                <a:t>𝑟𝑤=𝑈</a:t>
              </a:r>
              <a:r>
                <a:rPr lang="es-PE" sz="1100" b="0" i="0">
                  <a:latin typeface="Cambria Math"/>
                </a:rPr>
                <a:t>_</a:t>
              </a:r>
              <a:r>
                <a:rPr lang="es-PE" sz="1100" b="0" i="0">
                  <a:latin typeface="Cambria Math" panose="02040503050406030204" pitchFamily="18" charset="0"/>
                </a:rPr>
                <a:t>𝑐𝑤</a:t>
              </a:r>
              <a:r>
                <a:rPr lang="es-PE" sz="1100" b="0" i="0">
                  <a:latin typeface="Cambria Math" panose="02040503050406030204" pitchFamily="18" charset="0"/>
                  <a:ea typeface="Cambria Math" panose="02040503050406030204" pitchFamily="18" charset="0"/>
                </a:rPr>
                <a:t>×𝐾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𝑠×𝐾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𝑎</a:t>
              </a:r>
              <a:endParaRPr lang="es-PE" sz="1100"/>
            </a:p>
          </xdr:txBody>
        </xdr:sp>
      </mc:Fallback>
    </mc:AlternateContent>
    <xdr:clientData/>
  </xdr:oneCellAnchor>
  <xdr:twoCellAnchor>
    <xdr:from>
      <xdr:col>9</xdr:col>
      <xdr:colOff>253998</xdr:colOff>
      <xdr:row>371</xdr:row>
      <xdr:rowOff>0</xdr:rowOff>
    </xdr:from>
    <xdr:to>
      <xdr:col>11</xdr:col>
      <xdr:colOff>107154</xdr:colOff>
      <xdr:row>371</xdr:row>
      <xdr:rowOff>166687</xdr:rowOff>
    </xdr:to>
    <xdr:sp macro="" textlink="">
      <xdr:nvSpPr>
        <xdr:cNvPr id="40" name="Flecha derecha 71">
          <a:extLst>
            <a:ext uri="{FF2B5EF4-FFF2-40B4-BE49-F238E27FC236}">
              <a16:creationId xmlns:a16="http://schemas.microsoft.com/office/drawing/2014/main" id="{00000000-0008-0000-0100-000028000000}"/>
            </a:ext>
          </a:extLst>
        </xdr:cNvPr>
        <xdr:cNvSpPr/>
      </xdr:nvSpPr>
      <xdr:spPr>
        <a:xfrm>
          <a:off x="3082923" y="70275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373</xdr:row>
      <xdr:rowOff>0</xdr:rowOff>
    </xdr:from>
    <xdr:to>
      <xdr:col>11</xdr:col>
      <xdr:colOff>107157</xdr:colOff>
      <xdr:row>373</xdr:row>
      <xdr:rowOff>166687</xdr:rowOff>
    </xdr:to>
    <xdr:sp macro="" textlink="">
      <xdr:nvSpPr>
        <xdr:cNvPr id="41" name="Flecha derecha 72">
          <a:extLst>
            <a:ext uri="{FF2B5EF4-FFF2-40B4-BE49-F238E27FC236}">
              <a16:creationId xmlns:a16="http://schemas.microsoft.com/office/drawing/2014/main" id="{00000000-0008-0000-0100-000029000000}"/>
            </a:ext>
          </a:extLst>
        </xdr:cNvPr>
        <xdr:cNvSpPr/>
      </xdr:nvSpPr>
      <xdr:spPr>
        <a:xfrm>
          <a:off x="3082926" y="70656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371</xdr:row>
      <xdr:rowOff>0</xdr:rowOff>
    </xdr:from>
    <xdr:ext cx="1316642" cy="172227"/>
    <mc:AlternateContent xmlns:mc="http://schemas.openxmlformats.org/markup-compatibility/2006" xmlns:a14="http://schemas.microsoft.com/office/drawing/2010/main">
      <mc:Choice Requires="a14">
        <xdr:sp macro="" textlink="">
          <xdr:nvSpPr>
            <xdr:cNvPr id="42" name="CuadroTexto 73">
              <a:extLst>
                <a:ext uri="{FF2B5EF4-FFF2-40B4-BE49-F238E27FC236}">
                  <a16:creationId xmlns:a16="http://schemas.microsoft.com/office/drawing/2014/main" id="{00000000-0008-0000-0100-00002A000000}"/>
                </a:ext>
              </a:extLst>
            </xdr:cNvPr>
            <xdr:cNvSpPr txBox="1"/>
          </xdr:nvSpPr>
          <xdr:spPr>
            <a:xfrm>
              <a:off x="1027641" y="702754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42" name="CuadroTexto 73">
              <a:extLst>
                <a:ext uri="{FF2B5EF4-FFF2-40B4-BE49-F238E27FC236}">
                  <a16:creationId xmlns:a16="http://schemas.microsoft.com/office/drawing/2014/main" xmlns="" xmlns:a14="http://schemas.microsoft.com/office/drawing/2010/main" id="{00000000-0008-0000-0200-00002A000000}"/>
                </a:ext>
              </a:extLst>
            </xdr:cNvPr>
            <xdr:cNvSpPr txBox="1"/>
          </xdr:nvSpPr>
          <xdr:spPr>
            <a:xfrm>
              <a:off x="1027641" y="702754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a:t>
              </a:r>
              <a:r>
                <a:rPr lang="es-PE" sz="1100" b="0" i="0">
                  <a:latin typeface="Cambria Math"/>
                </a:rPr>
                <a:t>_</a:t>
              </a:r>
              <a:r>
                <a:rPr lang="es-PE" sz="1100" b="0" i="0">
                  <a:latin typeface="Cambria Math" panose="02040503050406030204" pitchFamily="18" charset="0"/>
                </a:rPr>
                <a:t>𝑟𝑤=𝑈</a:t>
              </a:r>
              <a:r>
                <a:rPr lang="es-PE" sz="1100" b="0" i="0">
                  <a:latin typeface="Cambria Math"/>
                </a:rPr>
                <a:t>_</a:t>
              </a:r>
              <a:r>
                <a:rPr lang="es-PE" sz="1100" b="0" i="0">
                  <a:latin typeface="Cambria Math" panose="02040503050406030204" pitchFamily="18" charset="0"/>
                </a:rPr>
                <a:t>𝑐𝑤</a:t>
              </a:r>
              <a:r>
                <a:rPr lang="es-PE" sz="1100" b="0" i="0">
                  <a:latin typeface="Cambria Math" panose="02040503050406030204" pitchFamily="18" charset="0"/>
                  <a:ea typeface="Cambria Math" panose="02040503050406030204" pitchFamily="18" charset="0"/>
                </a:rPr>
                <a:t>×𝐾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𝑠×𝐾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𝑎</a:t>
              </a:r>
              <a:endParaRPr lang="es-PE" sz="1100"/>
            </a:p>
          </xdr:txBody>
        </xdr:sp>
      </mc:Fallback>
    </mc:AlternateContent>
    <xdr:clientData/>
  </xdr:oneCellAnchor>
  <xdr:oneCellAnchor>
    <xdr:from>
      <xdr:col>3</xdr:col>
      <xdr:colOff>74082</xdr:colOff>
      <xdr:row>373</xdr:row>
      <xdr:rowOff>0</xdr:rowOff>
    </xdr:from>
    <xdr:ext cx="1316642" cy="172227"/>
    <mc:AlternateContent xmlns:mc="http://schemas.openxmlformats.org/markup-compatibility/2006" xmlns:a14="http://schemas.microsoft.com/office/drawing/2010/main">
      <mc:Choice Requires="a14">
        <xdr:sp macro="" textlink="">
          <xdr:nvSpPr>
            <xdr:cNvPr id="43" name="CuadroTexto 74">
              <a:extLst>
                <a:ext uri="{FF2B5EF4-FFF2-40B4-BE49-F238E27FC236}">
                  <a16:creationId xmlns:a16="http://schemas.microsoft.com/office/drawing/2014/main" id="{00000000-0008-0000-0100-00002B000000}"/>
                </a:ext>
              </a:extLst>
            </xdr:cNvPr>
            <xdr:cNvSpPr txBox="1"/>
          </xdr:nvSpPr>
          <xdr:spPr>
            <a:xfrm>
              <a:off x="1017057" y="706564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43" name="CuadroTexto 74">
              <a:extLst>
                <a:ext uri="{FF2B5EF4-FFF2-40B4-BE49-F238E27FC236}">
                  <a16:creationId xmlns:a16="http://schemas.microsoft.com/office/drawing/2014/main" xmlns="" xmlns:a14="http://schemas.microsoft.com/office/drawing/2010/main" id="{00000000-0008-0000-0200-00002B000000}"/>
                </a:ext>
              </a:extLst>
            </xdr:cNvPr>
            <xdr:cNvSpPr txBox="1"/>
          </xdr:nvSpPr>
          <xdr:spPr>
            <a:xfrm>
              <a:off x="1017057" y="706564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a:t>
              </a:r>
              <a:r>
                <a:rPr lang="es-PE" sz="1100" b="0" i="0">
                  <a:latin typeface="Cambria Math"/>
                </a:rPr>
                <a:t>_</a:t>
              </a:r>
              <a:r>
                <a:rPr lang="es-PE" sz="1100" b="0" i="0">
                  <a:latin typeface="Cambria Math" panose="02040503050406030204" pitchFamily="18" charset="0"/>
                </a:rPr>
                <a:t>𝑟𝑤=𝑈</a:t>
              </a:r>
              <a:r>
                <a:rPr lang="es-PE" sz="1100" b="0" i="0">
                  <a:latin typeface="Cambria Math"/>
                </a:rPr>
                <a:t>_</a:t>
              </a:r>
              <a:r>
                <a:rPr lang="es-PE" sz="1100" b="0" i="0">
                  <a:latin typeface="Cambria Math" panose="02040503050406030204" pitchFamily="18" charset="0"/>
                </a:rPr>
                <a:t>𝑐𝑤</a:t>
              </a:r>
              <a:r>
                <a:rPr lang="es-PE" sz="1100" b="0" i="0">
                  <a:latin typeface="Cambria Math" panose="02040503050406030204" pitchFamily="18" charset="0"/>
                  <a:ea typeface="Cambria Math" panose="02040503050406030204" pitchFamily="18" charset="0"/>
                </a:rPr>
                <a:t>×𝐾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𝑠×𝐾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𝑎</a:t>
              </a:r>
              <a:endParaRPr lang="es-PE" sz="1100"/>
            </a:p>
          </xdr:txBody>
        </xdr:sp>
      </mc:Fallback>
    </mc:AlternateContent>
    <xdr:clientData/>
  </xdr:oneCellAnchor>
  <xdr:twoCellAnchor>
    <xdr:from>
      <xdr:col>9</xdr:col>
      <xdr:colOff>253998</xdr:colOff>
      <xdr:row>385</xdr:row>
      <xdr:rowOff>0</xdr:rowOff>
    </xdr:from>
    <xdr:to>
      <xdr:col>11</xdr:col>
      <xdr:colOff>107154</xdr:colOff>
      <xdr:row>385</xdr:row>
      <xdr:rowOff>166687</xdr:rowOff>
    </xdr:to>
    <xdr:sp macro="" textlink="">
      <xdr:nvSpPr>
        <xdr:cNvPr id="44" name="Flecha derecha 75">
          <a:extLst>
            <a:ext uri="{FF2B5EF4-FFF2-40B4-BE49-F238E27FC236}">
              <a16:creationId xmlns:a16="http://schemas.microsoft.com/office/drawing/2014/main" id="{00000000-0008-0000-0100-00002C000000}"/>
            </a:ext>
          </a:extLst>
        </xdr:cNvPr>
        <xdr:cNvSpPr/>
      </xdr:nvSpPr>
      <xdr:spPr>
        <a:xfrm>
          <a:off x="3082923" y="72942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387</xdr:row>
      <xdr:rowOff>0</xdr:rowOff>
    </xdr:from>
    <xdr:to>
      <xdr:col>11</xdr:col>
      <xdr:colOff>107157</xdr:colOff>
      <xdr:row>387</xdr:row>
      <xdr:rowOff>166687</xdr:rowOff>
    </xdr:to>
    <xdr:sp macro="" textlink="">
      <xdr:nvSpPr>
        <xdr:cNvPr id="45" name="Flecha derecha 76">
          <a:extLst>
            <a:ext uri="{FF2B5EF4-FFF2-40B4-BE49-F238E27FC236}">
              <a16:creationId xmlns:a16="http://schemas.microsoft.com/office/drawing/2014/main" id="{00000000-0008-0000-0100-00002D000000}"/>
            </a:ext>
          </a:extLst>
        </xdr:cNvPr>
        <xdr:cNvSpPr/>
      </xdr:nvSpPr>
      <xdr:spPr>
        <a:xfrm>
          <a:off x="3082926" y="73323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385</xdr:row>
      <xdr:rowOff>0</xdr:rowOff>
    </xdr:from>
    <xdr:ext cx="1316642" cy="172227"/>
    <mc:AlternateContent xmlns:mc="http://schemas.openxmlformats.org/markup-compatibility/2006" xmlns:a14="http://schemas.microsoft.com/office/drawing/2010/main">
      <mc:Choice Requires="a14">
        <xdr:sp macro="" textlink="">
          <xdr:nvSpPr>
            <xdr:cNvPr id="46" name="CuadroTexto 77">
              <a:extLst>
                <a:ext uri="{FF2B5EF4-FFF2-40B4-BE49-F238E27FC236}">
                  <a16:creationId xmlns:a16="http://schemas.microsoft.com/office/drawing/2014/main" id="{00000000-0008-0000-0100-00002E000000}"/>
                </a:ext>
              </a:extLst>
            </xdr:cNvPr>
            <xdr:cNvSpPr txBox="1"/>
          </xdr:nvSpPr>
          <xdr:spPr>
            <a:xfrm>
              <a:off x="1027641" y="729424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46" name="CuadroTexto 77">
              <a:extLst>
                <a:ext uri="{FF2B5EF4-FFF2-40B4-BE49-F238E27FC236}">
                  <a16:creationId xmlns:a16="http://schemas.microsoft.com/office/drawing/2014/main" xmlns="" xmlns:a14="http://schemas.microsoft.com/office/drawing/2010/main" id="{00000000-0008-0000-0200-00002E000000}"/>
                </a:ext>
              </a:extLst>
            </xdr:cNvPr>
            <xdr:cNvSpPr txBox="1"/>
          </xdr:nvSpPr>
          <xdr:spPr>
            <a:xfrm>
              <a:off x="1027641" y="729424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a:t>
              </a:r>
              <a:r>
                <a:rPr lang="es-PE" sz="1100" b="0" i="0">
                  <a:latin typeface="Cambria Math"/>
                </a:rPr>
                <a:t>_</a:t>
              </a:r>
              <a:r>
                <a:rPr lang="es-PE" sz="1100" b="0" i="0">
                  <a:latin typeface="Cambria Math" panose="02040503050406030204" pitchFamily="18" charset="0"/>
                </a:rPr>
                <a:t>𝑟𝑤=𝑈</a:t>
              </a:r>
              <a:r>
                <a:rPr lang="es-PE" sz="1100" b="0" i="0">
                  <a:latin typeface="Cambria Math"/>
                </a:rPr>
                <a:t>_</a:t>
              </a:r>
              <a:r>
                <a:rPr lang="es-PE" sz="1100" b="0" i="0">
                  <a:latin typeface="Cambria Math" panose="02040503050406030204" pitchFamily="18" charset="0"/>
                </a:rPr>
                <a:t>𝑐𝑤</a:t>
              </a:r>
              <a:r>
                <a:rPr lang="es-PE" sz="1100" b="0" i="0">
                  <a:latin typeface="Cambria Math" panose="02040503050406030204" pitchFamily="18" charset="0"/>
                  <a:ea typeface="Cambria Math" panose="02040503050406030204" pitchFamily="18" charset="0"/>
                </a:rPr>
                <a:t>×𝐾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𝑠×𝐾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𝑎</a:t>
              </a:r>
              <a:endParaRPr lang="es-PE" sz="1100"/>
            </a:p>
          </xdr:txBody>
        </xdr:sp>
      </mc:Fallback>
    </mc:AlternateContent>
    <xdr:clientData/>
  </xdr:oneCellAnchor>
  <xdr:oneCellAnchor>
    <xdr:from>
      <xdr:col>3</xdr:col>
      <xdr:colOff>74082</xdr:colOff>
      <xdr:row>387</xdr:row>
      <xdr:rowOff>0</xdr:rowOff>
    </xdr:from>
    <xdr:ext cx="1316642" cy="172227"/>
    <mc:AlternateContent xmlns:mc="http://schemas.openxmlformats.org/markup-compatibility/2006" xmlns:a14="http://schemas.microsoft.com/office/drawing/2010/main">
      <mc:Choice Requires="a14">
        <xdr:sp macro="" textlink="">
          <xdr:nvSpPr>
            <xdr:cNvPr id="47" name="CuadroTexto 78">
              <a:extLst>
                <a:ext uri="{FF2B5EF4-FFF2-40B4-BE49-F238E27FC236}">
                  <a16:creationId xmlns:a16="http://schemas.microsoft.com/office/drawing/2014/main" id="{00000000-0008-0000-0100-00002F000000}"/>
                </a:ext>
              </a:extLst>
            </xdr:cNvPr>
            <xdr:cNvSpPr txBox="1"/>
          </xdr:nvSpPr>
          <xdr:spPr>
            <a:xfrm>
              <a:off x="1017057" y="733234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47" name="CuadroTexto 78">
              <a:extLst>
                <a:ext uri="{FF2B5EF4-FFF2-40B4-BE49-F238E27FC236}">
                  <a16:creationId xmlns:a16="http://schemas.microsoft.com/office/drawing/2014/main" xmlns="" xmlns:a14="http://schemas.microsoft.com/office/drawing/2010/main" id="{00000000-0008-0000-0200-00002F000000}"/>
                </a:ext>
              </a:extLst>
            </xdr:cNvPr>
            <xdr:cNvSpPr txBox="1"/>
          </xdr:nvSpPr>
          <xdr:spPr>
            <a:xfrm>
              <a:off x="1017057" y="733234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a:t>
              </a:r>
              <a:r>
                <a:rPr lang="es-PE" sz="1100" b="0" i="0">
                  <a:latin typeface="Cambria Math"/>
                </a:rPr>
                <a:t>_</a:t>
              </a:r>
              <a:r>
                <a:rPr lang="es-PE" sz="1100" b="0" i="0">
                  <a:latin typeface="Cambria Math" panose="02040503050406030204" pitchFamily="18" charset="0"/>
                </a:rPr>
                <a:t>𝑟𝑤=𝑈</a:t>
              </a:r>
              <a:r>
                <a:rPr lang="es-PE" sz="1100" b="0" i="0">
                  <a:latin typeface="Cambria Math"/>
                </a:rPr>
                <a:t>_</a:t>
              </a:r>
              <a:r>
                <a:rPr lang="es-PE" sz="1100" b="0" i="0">
                  <a:latin typeface="Cambria Math" panose="02040503050406030204" pitchFamily="18" charset="0"/>
                </a:rPr>
                <a:t>𝑐𝑤</a:t>
              </a:r>
              <a:r>
                <a:rPr lang="es-PE" sz="1100" b="0" i="0">
                  <a:latin typeface="Cambria Math" panose="02040503050406030204" pitchFamily="18" charset="0"/>
                  <a:ea typeface="Cambria Math" panose="02040503050406030204" pitchFamily="18" charset="0"/>
                </a:rPr>
                <a:t>×𝐾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𝑠×𝐾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𝑎</a:t>
              </a:r>
              <a:endParaRPr lang="es-PE" sz="1100"/>
            </a:p>
          </xdr:txBody>
        </xdr:sp>
      </mc:Fallback>
    </mc:AlternateContent>
    <xdr:clientData/>
  </xdr:oneCellAnchor>
  <xdr:twoCellAnchor>
    <xdr:from>
      <xdr:col>9</xdr:col>
      <xdr:colOff>253998</xdr:colOff>
      <xdr:row>391</xdr:row>
      <xdr:rowOff>0</xdr:rowOff>
    </xdr:from>
    <xdr:to>
      <xdr:col>11</xdr:col>
      <xdr:colOff>107154</xdr:colOff>
      <xdr:row>391</xdr:row>
      <xdr:rowOff>166687</xdr:rowOff>
    </xdr:to>
    <xdr:sp macro="" textlink="">
      <xdr:nvSpPr>
        <xdr:cNvPr id="48" name="Flecha derecha 83">
          <a:extLst>
            <a:ext uri="{FF2B5EF4-FFF2-40B4-BE49-F238E27FC236}">
              <a16:creationId xmlns:a16="http://schemas.microsoft.com/office/drawing/2014/main" id="{00000000-0008-0000-0100-000030000000}"/>
            </a:ext>
          </a:extLst>
        </xdr:cNvPr>
        <xdr:cNvSpPr/>
      </xdr:nvSpPr>
      <xdr:spPr>
        <a:xfrm>
          <a:off x="3082923" y="74085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393</xdr:row>
      <xdr:rowOff>0</xdr:rowOff>
    </xdr:from>
    <xdr:to>
      <xdr:col>11</xdr:col>
      <xdr:colOff>107157</xdr:colOff>
      <xdr:row>393</xdr:row>
      <xdr:rowOff>166687</xdr:rowOff>
    </xdr:to>
    <xdr:sp macro="" textlink="">
      <xdr:nvSpPr>
        <xdr:cNvPr id="49" name="Flecha derecha 84">
          <a:extLst>
            <a:ext uri="{FF2B5EF4-FFF2-40B4-BE49-F238E27FC236}">
              <a16:creationId xmlns:a16="http://schemas.microsoft.com/office/drawing/2014/main" id="{00000000-0008-0000-0100-000031000000}"/>
            </a:ext>
          </a:extLst>
        </xdr:cNvPr>
        <xdr:cNvSpPr/>
      </xdr:nvSpPr>
      <xdr:spPr>
        <a:xfrm>
          <a:off x="3082926" y="74466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391</xdr:row>
      <xdr:rowOff>0</xdr:rowOff>
    </xdr:from>
    <xdr:ext cx="993285" cy="172227"/>
    <mc:AlternateContent xmlns:mc="http://schemas.openxmlformats.org/markup-compatibility/2006" xmlns:a14="http://schemas.microsoft.com/office/drawing/2010/main">
      <mc:Choice Requires="a14">
        <xdr:sp macro="" textlink="">
          <xdr:nvSpPr>
            <xdr:cNvPr id="50" name="CuadroTexto 85">
              <a:extLst>
                <a:ext uri="{FF2B5EF4-FFF2-40B4-BE49-F238E27FC236}">
                  <a16:creationId xmlns:a16="http://schemas.microsoft.com/office/drawing/2014/main" id="{00000000-0008-0000-0100-000032000000}"/>
                </a:ext>
              </a:extLst>
            </xdr:cNvPr>
            <xdr:cNvSpPr txBox="1"/>
          </xdr:nvSpPr>
          <xdr:spPr>
            <a:xfrm>
              <a:off x="1027641" y="7408545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50" name="CuadroTexto 85">
              <a:extLst>
                <a:ext uri="{FF2B5EF4-FFF2-40B4-BE49-F238E27FC236}">
                  <a16:creationId xmlns:a16="http://schemas.microsoft.com/office/drawing/2014/main" xmlns="" xmlns:a14="http://schemas.microsoft.com/office/drawing/2010/main" id="{00000000-0008-0000-0200-000032000000}"/>
                </a:ext>
              </a:extLst>
            </xdr:cNvPr>
            <xdr:cNvSpPr txBox="1"/>
          </xdr:nvSpPr>
          <xdr:spPr>
            <a:xfrm>
              <a:off x="1027641" y="7408545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a:t>
              </a:r>
              <a:r>
                <a:rPr lang="es-PE" sz="1100" b="0" i="0">
                  <a:latin typeface="Cambria Math"/>
                </a:rPr>
                <a:t>_</a:t>
              </a:r>
              <a:r>
                <a:rPr lang="es-PE" sz="1100" b="0" i="0">
                  <a:latin typeface="Cambria Math" panose="02040503050406030204" pitchFamily="18" charset="0"/>
                </a:rPr>
                <a:t>𝑟𝑤=𝑈</a:t>
              </a:r>
              <a:r>
                <a:rPr lang="es-PE" sz="1100" b="0" i="0">
                  <a:latin typeface="Cambria Math"/>
                </a:rPr>
                <a:t>_</a:t>
              </a:r>
              <a:r>
                <a:rPr lang="es-PE" sz="1100" b="0" i="0">
                  <a:latin typeface="Cambria Math" panose="02040503050406030204" pitchFamily="18" charset="0"/>
                </a:rPr>
                <a:t>𝑐𝑤</a:t>
              </a:r>
              <a:r>
                <a:rPr lang="es-PE" sz="1100" b="0" i="0">
                  <a:latin typeface="Cambria Math" panose="02040503050406030204" pitchFamily="18" charset="0"/>
                  <a:ea typeface="Cambria Math" panose="02040503050406030204" pitchFamily="18" charset="0"/>
                </a:rPr>
                <a:t>×𝐾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𝑠</a:t>
              </a:r>
              <a:endParaRPr lang="es-PE" sz="1100"/>
            </a:p>
          </xdr:txBody>
        </xdr:sp>
      </mc:Fallback>
    </mc:AlternateContent>
    <xdr:clientData/>
  </xdr:oneCellAnchor>
  <xdr:oneCellAnchor>
    <xdr:from>
      <xdr:col>3</xdr:col>
      <xdr:colOff>74082</xdr:colOff>
      <xdr:row>393</xdr:row>
      <xdr:rowOff>0</xdr:rowOff>
    </xdr:from>
    <xdr:ext cx="993285" cy="172227"/>
    <mc:AlternateContent xmlns:mc="http://schemas.openxmlformats.org/markup-compatibility/2006" xmlns:a14="http://schemas.microsoft.com/office/drawing/2010/main">
      <mc:Choice Requires="a14">
        <xdr:sp macro="" textlink="">
          <xdr:nvSpPr>
            <xdr:cNvPr id="51" name="CuadroTexto 86">
              <a:extLst>
                <a:ext uri="{FF2B5EF4-FFF2-40B4-BE49-F238E27FC236}">
                  <a16:creationId xmlns:a16="http://schemas.microsoft.com/office/drawing/2014/main" id="{00000000-0008-0000-0100-000033000000}"/>
                </a:ext>
              </a:extLst>
            </xdr:cNvPr>
            <xdr:cNvSpPr txBox="1"/>
          </xdr:nvSpPr>
          <xdr:spPr>
            <a:xfrm>
              <a:off x="1017057" y="7446645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51" name="CuadroTexto 86">
              <a:extLst>
                <a:ext uri="{FF2B5EF4-FFF2-40B4-BE49-F238E27FC236}">
                  <a16:creationId xmlns:a16="http://schemas.microsoft.com/office/drawing/2014/main" xmlns="" xmlns:a14="http://schemas.microsoft.com/office/drawing/2010/main" id="{00000000-0008-0000-0200-000033000000}"/>
                </a:ext>
              </a:extLst>
            </xdr:cNvPr>
            <xdr:cNvSpPr txBox="1"/>
          </xdr:nvSpPr>
          <xdr:spPr>
            <a:xfrm>
              <a:off x="1017057" y="7446645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a:t>
              </a:r>
              <a:r>
                <a:rPr lang="es-PE" sz="1100" b="0" i="0">
                  <a:latin typeface="Cambria Math"/>
                </a:rPr>
                <a:t>_</a:t>
              </a:r>
              <a:r>
                <a:rPr lang="es-PE" sz="1100" b="0" i="0">
                  <a:latin typeface="Cambria Math" panose="02040503050406030204" pitchFamily="18" charset="0"/>
                </a:rPr>
                <a:t>𝑟𝑤=𝑈</a:t>
              </a:r>
              <a:r>
                <a:rPr lang="es-PE" sz="1100" b="0" i="0">
                  <a:latin typeface="Cambria Math"/>
                </a:rPr>
                <a:t>_</a:t>
              </a:r>
              <a:r>
                <a:rPr lang="es-PE" sz="1100" b="0" i="0">
                  <a:latin typeface="Cambria Math" panose="02040503050406030204" pitchFamily="18" charset="0"/>
                </a:rPr>
                <a:t>𝑐𝑤</a:t>
              </a:r>
              <a:r>
                <a:rPr lang="es-PE" sz="1100" b="0" i="0">
                  <a:latin typeface="Cambria Math" panose="02040503050406030204" pitchFamily="18" charset="0"/>
                  <a:ea typeface="Cambria Math" panose="02040503050406030204" pitchFamily="18" charset="0"/>
                </a:rPr>
                <a:t>×𝐾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𝑠</a:t>
              </a:r>
              <a:endParaRPr lang="es-PE" sz="1100"/>
            </a:p>
          </xdr:txBody>
        </xdr:sp>
      </mc:Fallback>
    </mc:AlternateContent>
    <xdr:clientData/>
  </xdr:oneCellAnchor>
  <xdr:twoCellAnchor>
    <xdr:from>
      <xdr:col>9</xdr:col>
      <xdr:colOff>253998</xdr:colOff>
      <xdr:row>399</xdr:row>
      <xdr:rowOff>0</xdr:rowOff>
    </xdr:from>
    <xdr:to>
      <xdr:col>11</xdr:col>
      <xdr:colOff>107154</xdr:colOff>
      <xdr:row>399</xdr:row>
      <xdr:rowOff>166687</xdr:rowOff>
    </xdr:to>
    <xdr:sp macro="" textlink="">
      <xdr:nvSpPr>
        <xdr:cNvPr id="52" name="Flecha derecha 87">
          <a:extLst>
            <a:ext uri="{FF2B5EF4-FFF2-40B4-BE49-F238E27FC236}">
              <a16:creationId xmlns:a16="http://schemas.microsoft.com/office/drawing/2014/main" id="{00000000-0008-0000-0100-000034000000}"/>
            </a:ext>
          </a:extLst>
        </xdr:cNvPr>
        <xdr:cNvSpPr/>
      </xdr:nvSpPr>
      <xdr:spPr>
        <a:xfrm>
          <a:off x="3082923" y="75609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401</xdr:row>
      <xdr:rowOff>0</xdr:rowOff>
    </xdr:from>
    <xdr:to>
      <xdr:col>11</xdr:col>
      <xdr:colOff>107157</xdr:colOff>
      <xdr:row>401</xdr:row>
      <xdr:rowOff>166687</xdr:rowOff>
    </xdr:to>
    <xdr:sp macro="" textlink="">
      <xdr:nvSpPr>
        <xdr:cNvPr id="53" name="Flecha derecha 88">
          <a:extLst>
            <a:ext uri="{FF2B5EF4-FFF2-40B4-BE49-F238E27FC236}">
              <a16:creationId xmlns:a16="http://schemas.microsoft.com/office/drawing/2014/main" id="{00000000-0008-0000-0100-000035000000}"/>
            </a:ext>
          </a:extLst>
        </xdr:cNvPr>
        <xdr:cNvSpPr/>
      </xdr:nvSpPr>
      <xdr:spPr>
        <a:xfrm>
          <a:off x="3082926" y="75990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399</xdr:row>
      <xdr:rowOff>0</xdr:rowOff>
    </xdr:from>
    <xdr:ext cx="1316642" cy="172227"/>
    <mc:AlternateContent xmlns:mc="http://schemas.openxmlformats.org/markup-compatibility/2006" xmlns:a14="http://schemas.microsoft.com/office/drawing/2010/main">
      <mc:Choice Requires="a14">
        <xdr:sp macro="" textlink="">
          <xdr:nvSpPr>
            <xdr:cNvPr id="54" name="CuadroTexto 89">
              <a:extLst>
                <a:ext uri="{FF2B5EF4-FFF2-40B4-BE49-F238E27FC236}">
                  <a16:creationId xmlns:a16="http://schemas.microsoft.com/office/drawing/2014/main" id="{00000000-0008-0000-0100-000036000000}"/>
                </a:ext>
              </a:extLst>
            </xdr:cNvPr>
            <xdr:cNvSpPr txBox="1"/>
          </xdr:nvSpPr>
          <xdr:spPr>
            <a:xfrm>
              <a:off x="1027641" y="756094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54" name="CuadroTexto 89">
              <a:extLst>
                <a:ext uri="{FF2B5EF4-FFF2-40B4-BE49-F238E27FC236}">
                  <a16:creationId xmlns:a16="http://schemas.microsoft.com/office/drawing/2014/main" xmlns="" xmlns:a14="http://schemas.microsoft.com/office/drawing/2010/main" id="{00000000-0008-0000-0200-000036000000}"/>
                </a:ext>
              </a:extLst>
            </xdr:cNvPr>
            <xdr:cNvSpPr txBox="1"/>
          </xdr:nvSpPr>
          <xdr:spPr>
            <a:xfrm>
              <a:off x="1027641" y="756094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a:t>
              </a:r>
              <a:r>
                <a:rPr lang="es-PE" sz="1100" b="0" i="0">
                  <a:latin typeface="Cambria Math"/>
                </a:rPr>
                <a:t>_</a:t>
              </a:r>
              <a:r>
                <a:rPr lang="es-PE" sz="1100" b="0" i="0">
                  <a:latin typeface="Cambria Math" panose="02040503050406030204" pitchFamily="18" charset="0"/>
                </a:rPr>
                <a:t>𝑟𝑤=𝑈</a:t>
              </a:r>
              <a:r>
                <a:rPr lang="es-PE" sz="1100" b="0" i="0">
                  <a:latin typeface="Cambria Math"/>
                </a:rPr>
                <a:t>_</a:t>
              </a:r>
              <a:r>
                <a:rPr lang="es-PE" sz="1100" b="0" i="0">
                  <a:latin typeface="Cambria Math" panose="02040503050406030204" pitchFamily="18" charset="0"/>
                </a:rPr>
                <a:t>𝑐𝑤</a:t>
              </a:r>
              <a:r>
                <a:rPr lang="es-PE" sz="1100" b="0" i="0">
                  <a:latin typeface="Cambria Math" panose="02040503050406030204" pitchFamily="18" charset="0"/>
                  <a:ea typeface="Cambria Math" panose="02040503050406030204" pitchFamily="18" charset="0"/>
                </a:rPr>
                <a:t>×𝐾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𝑠×𝐾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𝑎</a:t>
              </a:r>
              <a:endParaRPr lang="es-PE" sz="1100"/>
            </a:p>
          </xdr:txBody>
        </xdr:sp>
      </mc:Fallback>
    </mc:AlternateContent>
    <xdr:clientData/>
  </xdr:oneCellAnchor>
  <xdr:oneCellAnchor>
    <xdr:from>
      <xdr:col>3</xdr:col>
      <xdr:colOff>74082</xdr:colOff>
      <xdr:row>401</xdr:row>
      <xdr:rowOff>0</xdr:rowOff>
    </xdr:from>
    <xdr:ext cx="1316642" cy="172227"/>
    <mc:AlternateContent xmlns:mc="http://schemas.openxmlformats.org/markup-compatibility/2006" xmlns:a14="http://schemas.microsoft.com/office/drawing/2010/main">
      <mc:Choice Requires="a14">
        <xdr:sp macro="" textlink="">
          <xdr:nvSpPr>
            <xdr:cNvPr id="55" name="CuadroTexto 90">
              <a:extLst>
                <a:ext uri="{FF2B5EF4-FFF2-40B4-BE49-F238E27FC236}">
                  <a16:creationId xmlns:a16="http://schemas.microsoft.com/office/drawing/2014/main" id="{00000000-0008-0000-0100-000037000000}"/>
                </a:ext>
              </a:extLst>
            </xdr:cNvPr>
            <xdr:cNvSpPr txBox="1"/>
          </xdr:nvSpPr>
          <xdr:spPr>
            <a:xfrm>
              <a:off x="1017057" y="759904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55" name="CuadroTexto 90">
              <a:extLst>
                <a:ext uri="{FF2B5EF4-FFF2-40B4-BE49-F238E27FC236}">
                  <a16:creationId xmlns:a16="http://schemas.microsoft.com/office/drawing/2014/main" xmlns="" xmlns:a14="http://schemas.microsoft.com/office/drawing/2010/main" id="{00000000-0008-0000-0200-000037000000}"/>
                </a:ext>
              </a:extLst>
            </xdr:cNvPr>
            <xdr:cNvSpPr txBox="1"/>
          </xdr:nvSpPr>
          <xdr:spPr>
            <a:xfrm>
              <a:off x="1017057" y="7599045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a:t>
              </a:r>
              <a:r>
                <a:rPr lang="es-PE" sz="1100" b="0" i="0">
                  <a:latin typeface="Cambria Math"/>
                </a:rPr>
                <a:t>_</a:t>
              </a:r>
              <a:r>
                <a:rPr lang="es-PE" sz="1100" b="0" i="0">
                  <a:latin typeface="Cambria Math" panose="02040503050406030204" pitchFamily="18" charset="0"/>
                </a:rPr>
                <a:t>𝑟𝑤=𝑈</a:t>
              </a:r>
              <a:r>
                <a:rPr lang="es-PE" sz="1100" b="0" i="0">
                  <a:latin typeface="Cambria Math"/>
                </a:rPr>
                <a:t>_</a:t>
              </a:r>
              <a:r>
                <a:rPr lang="es-PE" sz="1100" b="0" i="0">
                  <a:latin typeface="Cambria Math" panose="02040503050406030204" pitchFamily="18" charset="0"/>
                </a:rPr>
                <a:t>𝑐𝑤</a:t>
              </a:r>
              <a:r>
                <a:rPr lang="es-PE" sz="1100" b="0" i="0">
                  <a:latin typeface="Cambria Math" panose="02040503050406030204" pitchFamily="18" charset="0"/>
                  <a:ea typeface="Cambria Math" panose="02040503050406030204" pitchFamily="18" charset="0"/>
                </a:rPr>
                <a:t>×𝐾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𝑠×𝐾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𝑎</a:t>
              </a:r>
              <a:endParaRPr lang="es-PE" sz="1100"/>
            </a:p>
          </xdr:txBody>
        </xdr:sp>
      </mc:Fallback>
    </mc:AlternateContent>
    <xdr:clientData/>
  </xdr:oneCellAnchor>
  <xdr:twoCellAnchor>
    <xdr:from>
      <xdr:col>9</xdr:col>
      <xdr:colOff>253998</xdr:colOff>
      <xdr:row>405</xdr:row>
      <xdr:rowOff>0</xdr:rowOff>
    </xdr:from>
    <xdr:to>
      <xdr:col>11</xdr:col>
      <xdr:colOff>107154</xdr:colOff>
      <xdr:row>405</xdr:row>
      <xdr:rowOff>166687</xdr:rowOff>
    </xdr:to>
    <xdr:sp macro="" textlink="">
      <xdr:nvSpPr>
        <xdr:cNvPr id="56" name="Flecha derecha 91">
          <a:extLst>
            <a:ext uri="{FF2B5EF4-FFF2-40B4-BE49-F238E27FC236}">
              <a16:creationId xmlns:a16="http://schemas.microsoft.com/office/drawing/2014/main" id="{00000000-0008-0000-0100-000038000000}"/>
            </a:ext>
          </a:extLst>
        </xdr:cNvPr>
        <xdr:cNvSpPr/>
      </xdr:nvSpPr>
      <xdr:spPr>
        <a:xfrm>
          <a:off x="3082923" y="76752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407</xdr:row>
      <xdr:rowOff>0</xdr:rowOff>
    </xdr:from>
    <xdr:to>
      <xdr:col>11</xdr:col>
      <xdr:colOff>107157</xdr:colOff>
      <xdr:row>407</xdr:row>
      <xdr:rowOff>166687</xdr:rowOff>
    </xdr:to>
    <xdr:sp macro="" textlink="">
      <xdr:nvSpPr>
        <xdr:cNvPr id="57" name="Flecha derecha 92">
          <a:extLst>
            <a:ext uri="{FF2B5EF4-FFF2-40B4-BE49-F238E27FC236}">
              <a16:creationId xmlns:a16="http://schemas.microsoft.com/office/drawing/2014/main" id="{00000000-0008-0000-0100-000039000000}"/>
            </a:ext>
          </a:extLst>
        </xdr:cNvPr>
        <xdr:cNvSpPr/>
      </xdr:nvSpPr>
      <xdr:spPr>
        <a:xfrm>
          <a:off x="3082926" y="77133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405</xdr:row>
      <xdr:rowOff>0</xdr:rowOff>
    </xdr:from>
    <xdr:ext cx="993285" cy="172227"/>
    <mc:AlternateContent xmlns:mc="http://schemas.openxmlformats.org/markup-compatibility/2006" xmlns:a14="http://schemas.microsoft.com/office/drawing/2010/main">
      <mc:Choice Requires="a14">
        <xdr:sp macro="" textlink="">
          <xdr:nvSpPr>
            <xdr:cNvPr id="58" name="CuadroTexto 93">
              <a:extLst>
                <a:ext uri="{FF2B5EF4-FFF2-40B4-BE49-F238E27FC236}">
                  <a16:creationId xmlns:a16="http://schemas.microsoft.com/office/drawing/2014/main" id="{00000000-0008-0000-0100-00003A000000}"/>
                </a:ext>
              </a:extLst>
            </xdr:cNvPr>
            <xdr:cNvSpPr txBox="1"/>
          </xdr:nvSpPr>
          <xdr:spPr>
            <a:xfrm>
              <a:off x="1027641" y="7675245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58" name="CuadroTexto 93">
              <a:extLst>
                <a:ext uri="{FF2B5EF4-FFF2-40B4-BE49-F238E27FC236}">
                  <a16:creationId xmlns:a16="http://schemas.microsoft.com/office/drawing/2014/main" xmlns="" xmlns:a14="http://schemas.microsoft.com/office/drawing/2010/main" id="{00000000-0008-0000-0200-00003A000000}"/>
                </a:ext>
              </a:extLst>
            </xdr:cNvPr>
            <xdr:cNvSpPr txBox="1"/>
          </xdr:nvSpPr>
          <xdr:spPr>
            <a:xfrm>
              <a:off x="1027641" y="7675245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a:t>
              </a:r>
              <a:r>
                <a:rPr lang="es-PE" sz="1100" b="0" i="0">
                  <a:latin typeface="Cambria Math"/>
                </a:rPr>
                <a:t>_</a:t>
              </a:r>
              <a:r>
                <a:rPr lang="es-PE" sz="1100" b="0" i="0">
                  <a:latin typeface="Cambria Math" panose="02040503050406030204" pitchFamily="18" charset="0"/>
                </a:rPr>
                <a:t>𝑟𝑤=𝑈</a:t>
              </a:r>
              <a:r>
                <a:rPr lang="es-PE" sz="1100" b="0" i="0">
                  <a:latin typeface="Cambria Math"/>
                </a:rPr>
                <a:t>_</a:t>
              </a:r>
              <a:r>
                <a:rPr lang="es-PE" sz="1100" b="0" i="0">
                  <a:latin typeface="Cambria Math" panose="02040503050406030204" pitchFamily="18" charset="0"/>
                </a:rPr>
                <a:t>𝑐𝑤</a:t>
              </a:r>
              <a:r>
                <a:rPr lang="es-PE" sz="1100" b="0" i="0">
                  <a:latin typeface="Cambria Math" panose="02040503050406030204" pitchFamily="18" charset="0"/>
                  <a:ea typeface="Cambria Math" panose="02040503050406030204" pitchFamily="18" charset="0"/>
                </a:rPr>
                <a:t>×𝐾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𝑠</a:t>
              </a:r>
              <a:endParaRPr lang="es-PE" sz="1100"/>
            </a:p>
          </xdr:txBody>
        </xdr:sp>
      </mc:Fallback>
    </mc:AlternateContent>
    <xdr:clientData/>
  </xdr:oneCellAnchor>
  <xdr:oneCellAnchor>
    <xdr:from>
      <xdr:col>3</xdr:col>
      <xdr:colOff>74082</xdr:colOff>
      <xdr:row>407</xdr:row>
      <xdr:rowOff>0</xdr:rowOff>
    </xdr:from>
    <xdr:ext cx="993285" cy="172227"/>
    <mc:AlternateContent xmlns:mc="http://schemas.openxmlformats.org/markup-compatibility/2006" xmlns:a14="http://schemas.microsoft.com/office/drawing/2010/main">
      <mc:Choice Requires="a14">
        <xdr:sp macro="" textlink="">
          <xdr:nvSpPr>
            <xdr:cNvPr id="59" name="CuadroTexto 94">
              <a:extLst>
                <a:ext uri="{FF2B5EF4-FFF2-40B4-BE49-F238E27FC236}">
                  <a16:creationId xmlns:a16="http://schemas.microsoft.com/office/drawing/2014/main" id="{00000000-0008-0000-0100-00003B000000}"/>
                </a:ext>
              </a:extLst>
            </xdr:cNvPr>
            <xdr:cNvSpPr txBox="1"/>
          </xdr:nvSpPr>
          <xdr:spPr>
            <a:xfrm>
              <a:off x="1017057" y="7713345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59" name="CuadroTexto 94">
              <a:extLst>
                <a:ext uri="{FF2B5EF4-FFF2-40B4-BE49-F238E27FC236}">
                  <a16:creationId xmlns:a16="http://schemas.microsoft.com/office/drawing/2014/main" xmlns="" xmlns:a14="http://schemas.microsoft.com/office/drawing/2010/main" id="{00000000-0008-0000-0200-00003B000000}"/>
                </a:ext>
              </a:extLst>
            </xdr:cNvPr>
            <xdr:cNvSpPr txBox="1"/>
          </xdr:nvSpPr>
          <xdr:spPr>
            <a:xfrm>
              <a:off x="1017057" y="7713345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a:t>
              </a:r>
              <a:r>
                <a:rPr lang="es-PE" sz="1100" b="0" i="0">
                  <a:latin typeface="Cambria Math"/>
                </a:rPr>
                <a:t>_</a:t>
              </a:r>
              <a:r>
                <a:rPr lang="es-PE" sz="1100" b="0" i="0">
                  <a:latin typeface="Cambria Math" panose="02040503050406030204" pitchFamily="18" charset="0"/>
                </a:rPr>
                <a:t>𝑟𝑤=𝑈</a:t>
              </a:r>
              <a:r>
                <a:rPr lang="es-PE" sz="1100" b="0" i="0">
                  <a:latin typeface="Cambria Math"/>
                </a:rPr>
                <a:t>_</a:t>
              </a:r>
              <a:r>
                <a:rPr lang="es-PE" sz="1100" b="0" i="0">
                  <a:latin typeface="Cambria Math" panose="02040503050406030204" pitchFamily="18" charset="0"/>
                </a:rPr>
                <a:t>𝑐𝑤</a:t>
              </a:r>
              <a:r>
                <a:rPr lang="es-PE" sz="1100" b="0" i="0">
                  <a:latin typeface="Cambria Math" panose="02040503050406030204" pitchFamily="18" charset="0"/>
                  <a:ea typeface="Cambria Math" panose="02040503050406030204" pitchFamily="18" charset="0"/>
                </a:rPr>
                <a:t>×𝐾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𝑠</a:t>
              </a:r>
              <a:endParaRPr lang="es-PE" sz="1100"/>
            </a:p>
          </xdr:txBody>
        </xdr:sp>
      </mc:Fallback>
    </mc:AlternateContent>
    <xdr:clientData/>
  </xdr:oneCellAnchor>
  <xdr:twoCellAnchor>
    <xdr:from>
      <xdr:col>9</xdr:col>
      <xdr:colOff>253998</xdr:colOff>
      <xdr:row>453</xdr:row>
      <xdr:rowOff>0</xdr:rowOff>
    </xdr:from>
    <xdr:to>
      <xdr:col>11</xdr:col>
      <xdr:colOff>107154</xdr:colOff>
      <xdr:row>453</xdr:row>
      <xdr:rowOff>166687</xdr:rowOff>
    </xdr:to>
    <xdr:sp macro="" textlink="">
      <xdr:nvSpPr>
        <xdr:cNvPr id="60" name="Flecha derecha 101">
          <a:extLst>
            <a:ext uri="{FF2B5EF4-FFF2-40B4-BE49-F238E27FC236}">
              <a16:creationId xmlns:a16="http://schemas.microsoft.com/office/drawing/2014/main" id="{00000000-0008-0000-0100-00003C000000}"/>
            </a:ext>
          </a:extLst>
        </xdr:cNvPr>
        <xdr:cNvSpPr/>
      </xdr:nvSpPr>
      <xdr:spPr>
        <a:xfrm>
          <a:off x="3082923" y="85896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455</xdr:row>
      <xdr:rowOff>0</xdr:rowOff>
    </xdr:from>
    <xdr:to>
      <xdr:col>11</xdr:col>
      <xdr:colOff>107157</xdr:colOff>
      <xdr:row>455</xdr:row>
      <xdr:rowOff>166687</xdr:rowOff>
    </xdr:to>
    <xdr:sp macro="" textlink="">
      <xdr:nvSpPr>
        <xdr:cNvPr id="61" name="Flecha derecha 102">
          <a:extLst>
            <a:ext uri="{FF2B5EF4-FFF2-40B4-BE49-F238E27FC236}">
              <a16:creationId xmlns:a16="http://schemas.microsoft.com/office/drawing/2014/main" id="{00000000-0008-0000-0100-00003D000000}"/>
            </a:ext>
          </a:extLst>
        </xdr:cNvPr>
        <xdr:cNvSpPr/>
      </xdr:nvSpPr>
      <xdr:spPr>
        <a:xfrm>
          <a:off x="3082926" y="86277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453</xdr:row>
      <xdr:rowOff>0</xdr:rowOff>
    </xdr:from>
    <xdr:ext cx="2000356" cy="253146"/>
    <mc:AlternateContent xmlns:mc="http://schemas.openxmlformats.org/markup-compatibility/2006" xmlns:a14="http://schemas.microsoft.com/office/drawing/2010/main">
      <mc:Choice Requires="a14">
        <xdr:sp macro="" textlink="">
          <xdr:nvSpPr>
            <xdr:cNvPr id="62" name="CuadroTexto 106">
              <a:extLst>
                <a:ext uri="{FF2B5EF4-FFF2-40B4-BE49-F238E27FC236}">
                  <a16:creationId xmlns:a16="http://schemas.microsoft.com/office/drawing/2014/main" id="{00000000-0008-0000-0100-00003E000000}"/>
                </a:ext>
              </a:extLst>
            </xdr:cNvPr>
            <xdr:cNvSpPr txBox="1"/>
          </xdr:nvSpPr>
          <xdr:spPr>
            <a:xfrm>
              <a:off x="942975" y="85896450"/>
              <a:ext cx="2000356" cy="253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𝑆𝐷𝑊</m:t>
                    </m:r>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(0.6+</m:t>
                    </m:r>
                    <m:f>
                      <m:fPr>
                        <m:type m:val="skw"/>
                        <m:ctrlPr>
                          <a:rPr lang="es-ES" sz="1100" b="0" i="1">
                            <a:latin typeface="Cambria Math" panose="02040503050406030204" pitchFamily="18" charset="0"/>
                            <a:ea typeface="Cambria Math" panose="02040503050406030204" pitchFamily="18" charset="0"/>
                          </a:rPr>
                        </m:ctrlPr>
                      </m:fPr>
                      <m:num>
                        <m:sSub>
                          <m:sSubPr>
                            <m:ctrlPr>
                              <a:rPr lang="es-ES" sz="1100" b="0" i="1">
                                <a:latin typeface="Cambria Math" panose="02040503050406030204" pitchFamily="18" charset="0"/>
                                <a:ea typeface="Cambria Math" panose="02040503050406030204" pitchFamily="18" charset="0"/>
                              </a:rPr>
                            </m:ctrlPr>
                          </m:sSubPr>
                          <m:e>
                            <m:r>
                              <a:rPr lang="es-ES" sz="1100" b="0" i="1">
                                <a:latin typeface="Cambria Math" panose="02040503050406030204" pitchFamily="18" charset="0"/>
                                <a:ea typeface="Cambria Math" panose="02040503050406030204" pitchFamily="18" charset="0"/>
                              </a:rPr>
                              <m:t>𝑈</m:t>
                            </m:r>
                          </m:e>
                          <m:sub>
                            <m:r>
                              <a:rPr lang="es-ES" sz="1100" b="0" i="1">
                                <a:latin typeface="Cambria Math" panose="02040503050406030204" pitchFamily="18" charset="0"/>
                                <a:ea typeface="Cambria Math" panose="02040503050406030204" pitchFamily="18" charset="0"/>
                              </a:rPr>
                              <m:t>𝑟𝑤</m:t>
                            </m:r>
                          </m:sub>
                        </m:sSub>
                      </m:num>
                      <m:den>
                        <m:r>
                          <a:rPr lang="es-ES" sz="1100" b="0" i="1">
                            <a:latin typeface="Cambria Math" panose="02040503050406030204" pitchFamily="18" charset="0"/>
                            <a:ea typeface="Cambria Math" panose="02040503050406030204" pitchFamily="18" charset="0"/>
                          </a:rPr>
                          <m:t>8500</m:t>
                        </m:r>
                      </m:den>
                    </m:f>
                    <m:r>
                      <a:rPr lang="es-ES" sz="1100" b="0" i="1">
                        <a:latin typeface="Cambria Math" panose="02040503050406030204" pitchFamily="18" charset="0"/>
                        <a:ea typeface="Cambria Math" panose="02040503050406030204" pitchFamily="18" charset="0"/>
                      </a:rPr>
                      <m:t>)</m:t>
                    </m:r>
                  </m:oMath>
                </m:oMathPara>
              </a14:m>
              <a:endParaRPr lang="es-PE" sz="1100"/>
            </a:p>
          </xdr:txBody>
        </xdr:sp>
      </mc:Choice>
      <mc:Fallback xmlns="">
        <xdr:sp macro="" textlink="">
          <xdr:nvSpPr>
            <xdr:cNvPr id="62" name="CuadroTexto 106">
              <a:extLst>
                <a:ext uri="{FF2B5EF4-FFF2-40B4-BE49-F238E27FC236}">
                  <a16:creationId xmlns:a16="http://schemas.microsoft.com/office/drawing/2014/main" xmlns="" xmlns:a14="http://schemas.microsoft.com/office/drawing/2010/main" id="{00000000-0008-0000-0200-00003E000000}"/>
                </a:ext>
              </a:extLst>
            </xdr:cNvPr>
            <xdr:cNvSpPr txBox="1"/>
          </xdr:nvSpPr>
          <xdr:spPr>
            <a:xfrm>
              <a:off x="942975" y="85896450"/>
              <a:ext cx="2000356" cy="253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𝑆𝐷𝑊=𝑈</a:t>
              </a:r>
              <a:r>
                <a:rPr lang="es-PE" sz="1100" b="0" i="0">
                  <a:latin typeface="Cambria Math"/>
                </a:rPr>
                <a:t>_</a:t>
              </a:r>
              <a:r>
                <a:rPr lang="es-PE" sz="1100" b="0" i="0">
                  <a:latin typeface="Cambria Math" panose="02040503050406030204" pitchFamily="18" charset="0"/>
                </a:rPr>
                <a:t>𝑟𝑤</a:t>
              </a:r>
              <a:r>
                <a:rPr lang="es-PE" sz="1100" b="0" i="0">
                  <a:latin typeface="Cambria Math" panose="02040503050406030204" pitchFamily="18" charset="0"/>
                  <a:ea typeface="Cambria Math" panose="02040503050406030204" pitchFamily="18" charset="0"/>
                </a:rPr>
                <a:t>×</a:t>
              </a:r>
              <a:r>
                <a:rPr lang="es-ES" sz="1100" b="0" i="0">
                  <a:latin typeface="Cambria Math" panose="02040503050406030204" pitchFamily="18" charset="0"/>
                  <a:ea typeface="Cambria Math" panose="02040503050406030204" pitchFamily="18" charset="0"/>
                </a:rPr>
                <a:t>(0.6+𝑈</a:t>
              </a:r>
              <a:r>
                <a:rPr lang="es-ES" sz="1100" b="0" i="0">
                  <a:latin typeface="Cambria Math"/>
                  <a:ea typeface="Cambria Math" panose="02040503050406030204" pitchFamily="18" charset="0"/>
                </a:rPr>
                <a:t>_</a:t>
              </a:r>
              <a:r>
                <a:rPr lang="es-ES" sz="1100" b="0" i="0">
                  <a:latin typeface="Cambria Math" panose="02040503050406030204" pitchFamily="18" charset="0"/>
                  <a:ea typeface="Cambria Math" panose="02040503050406030204" pitchFamily="18" charset="0"/>
                </a:rPr>
                <a:t>𝑟𝑤</a:t>
              </a:r>
              <a:r>
                <a:rPr lang="es-ES" sz="1100" b="0" i="0">
                  <a:latin typeface="Cambria Math"/>
                  <a:ea typeface="Cambria Math" panose="02040503050406030204" pitchFamily="18" charset="0"/>
                </a:rPr>
                <a:t>⁄</a:t>
              </a:r>
              <a:r>
                <a:rPr lang="es-ES" sz="1100" b="0" i="0">
                  <a:latin typeface="Cambria Math" panose="02040503050406030204" pitchFamily="18" charset="0"/>
                  <a:ea typeface="Cambria Math" panose="02040503050406030204" pitchFamily="18" charset="0"/>
                </a:rPr>
                <a:t>8500)</a:t>
              </a:r>
              <a:endParaRPr lang="es-PE" sz="1100"/>
            </a:p>
          </xdr:txBody>
        </xdr:sp>
      </mc:Fallback>
    </mc:AlternateContent>
    <xdr:clientData/>
  </xdr:oneCellAnchor>
  <xdr:oneCellAnchor>
    <xdr:from>
      <xdr:col>3</xdr:col>
      <xdr:colOff>0</xdr:colOff>
      <xdr:row>455</xdr:row>
      <xdr:rowOff>0</xdr:rowOff>
    </xdr:from>
    <xdr:ext cx="2051780" cy="249620"/>
    <mc:AlternateContent xmlns:mc="http://schemas.openxmlformats.org/markup-compatibility/2006" xmlns:a14="http://schemas.microsoft.com/office/drawing/2010/main">
      <mc:Choice Requires="a14">
        <xdr:sp macro="" textlink="">
          <xdr:nvSpPr>
            <xdr:cNvPr id="63" name="CuadroTexto 107">
              <a:extLst>
                <a:ext uri="{FF2B5EF4-FFF2-40B4-BE49-F238E27FC236}">
                  <a16:creationId xmlns:a16="http://schemas.microsoft.com/office/drawing/2014/main" id="{00000000-0008-0000-0100-00003F000000}"/>
                </a:ext>
              </a:extLst>
            </xdr:cNvPr>
            <xdr:cNvSpPr txBox="1"/>
          </xdr:nvSpPr>
          <xdr:spPr>
            <a:xfrm>
              <a:off x="942975" y="86277450"/>
              <a:ext cx="2051780" cy="249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𝑆𝐷𝑊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(0.6+</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12700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63" name="CuadroTexto 107">
              <a:extLst>
                <a:ext uri="{FF2B5EF4-FFF2-40B4-BE49-F238E27FC236}">
                  <a16:creationId xmlns:a16="http://schemas.microsoft.com/office/drawing/2014/main" xmlns="" xmlns:a14="http://schemas.microsoft.com/office/drawing/2010/main" id="{00000000-0008-0000-0200-00003F000000}"/>
                </a:ext>
              </a:extLst>
            </xdr:cNvPr>
            <xdr:cNvSpPr txBox="1"/>
          </xdr:nvSpPr>
          <xdr:spPr>
            <a:xfrm>
              <a:off x="942975" y="86277450"/>
              <a:ext cx="2051780" cy="249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𝑆𝐷𝑊=𝑈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𝑟𝑤×</a:t>
              </a:r>
              <a:r>
                <a:rPr lang="es-ES" sz="1100" b="0" i="0">
                  <a:solidFill>
                    <a:schemeClr val="tx1"/>
                  </a:solidFill>
                  <a:effectLst/>
                  <a:latin typeface="Cambria Math" panose="02040503050406030204" pitchFamily="18" charset="0"/>
                  <a:ea typeface="+mn-ea"/>
                  <a:cs typeface="+mn-cs"/>
                </a:rPr>
                <a:t>(0.6+𝑈</a:t>
              </a:r>
              <a:r>
                <a:rPr lang="es-ES" sz="1100" b="0" i="0">
                  <a:solidFill>
                    <a:schemeClr val="tx1"/>
                  </a:solidFill>
                  <a:effectLst/>
                  <a:latin typeface="Cambria Math"/>
                  <a:ea typeface="+mn-ea"/>
                  <a:cs typeface="+mn-cs"/>
                </a:rPr>
                <a:t>_</a:t>
              </a:r>
              <a:r>
                <a:rPr lang="es-ES" sz="1100" b="0" i="0">
                  <a:solidFill>
                    <a:schemeClr val="tx1"/>
                  </a:solidFill>
                  <a:effectLst/>
                  <a:latin typeface="Cambria Math" panose="02040503050406030204" pitchFamily="18" charset="0"/>
                  <a:ea typeface="+mn-ea"/>
                  <a:cs typeface="+mn-cs"/>
                </a:rPr>
                <a:t>𝑟𝑤</a:t>
              </a:r>
              <a:r>
                <a:rPr lang="es-ES" sz="1100" b="0" i="0">
                  <a:solidFill>
                    <a:schemeClr val="tx1"/>
                  </a:solidFill>
                  <a:effectLst/>
                  <a:latin typeface="Cambria Math"/>
                  <a:ea typeface="+mn-ea"/>
                  <a:cs typeface="+mn-cs"/>
                </a:rPr>
                <a:t>⁄</a:t>
              </a:r>
              <a:r>
                <a:rPr lang="es-ES" sz="1100" b="0" i="0">
                  <a:solidFill>
                    <a:schemeClr val="tx1"/>
                  </a:solidFill>
                  <a:effectLst/>
                  <a:latin typeface="Cambria Math" panose="02040503050406030204" pitchFamily="18" charset="0"/>
                  <a:ea typeface="+mn-ea"/>
                  <a:cs typeface="+mn-cs"/>
                </a:rPr>
                <a:t>12700)</a:t>
              </a:r>
              <a:endParaRPr lang="es-PE">
                <a:effectLst/>
              </a:endParaRPr>
            </a:p>
          </xdr:txBody>
        </xdr:sp>
      </mc:Fallback>
    </mc:AlternateContent>
    <xdr:clientData/>
  </xdr:oneCellAnchor>
  <xdr:twoCellAnchor>
    <xdr:from>
      <xdr:col>9</xdr:col>
      <xdr:colOff>253998</xdr:colOff>
      <xdr:row>463</xdr:row>
      <xdr:rowOff>0</xdr:rowOff>
    </xdr:from>
    <xdr:to>
      <xdr:col>11</xdr:col>
      <xdr:colOff>107154</xdr:colOff>
      <xdr:row>463</xdr:row>
      <xdr:rowOff>166687</xdr:rowOff>
    </xdr:to>
    <xdr:sp macro="" textlink="">
      <xdr:nvSpPr>
        <xdr:cNvPr id="64" name="Flecha derecha 108">
          <a:extLst>
            <a:ext uri="{FF2B5EF4-FFF2-40B4-BE49-F238E27FC236}">
              <a16:creationId xmlns:a16="http://schemas.microsoft.com/office/drawing/2014/main" id="{00000000-0008-0000-0100-000040000000}"/>
            </a:ext>
          </a:extLst>
        </xdr:cNvPr>
        <xdr:cNvSpPr/>
      </xdr:nvSpPr>
      <xdr:spPr>
        <a:xfrm>
          <a:off x="3082923" y="87801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465</xdr:row>
      <xdr:rowOff>0</xdr:rowOff>
    </xdr:from>
    <xdr:to>
      <xdr:col>11</xdr:col>
      <xdr:colOff>107157</xdr:colOff>
      <xdr:row>465</xdr:row>
      <xdr:rowOff>166687</xdr:rowOff>
    </xdr:to>
    <xdr:sp macro="" textlink="">
      <xdr:nvSpPr>
        <xdr:cNvPr id="65" name="Flecha derecha 109">
          <a:extLst>
            <a:ext uri="{FF2B5EF4-FFF2-40B4-BE49-F238E27FC236}">
              <a16:creationId xmlns:a16="http://schemas.microsoft.com/office/drawing/2014/main" id="{00000000-0008-0000-0100-000041000000}"/>
            </a:ext>
          </a:extLst>
        </xdr:cNvPr>
        <xdr:cNvSpPr/>
      </xdr:nvSpPr>
      <xdr:spPr>
        <a:xfrm>
          <a:off x="3082926" y="88182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463</xdr:row>
      <xdr:rowOff>0</xdr:rowOff>
    </xdr:from>
    <xdr:ext cx="2000356" cy="253146"/>
    <mc:AlternateContent xmlns:mc="http://schemas.openxmlformats.org/markup-compatibility/2006" xmlns:a14="http://schemas.microsoft.com/office/drawing/2010/main">
      <mc:Choice Requires="a14">
        <xdr:sp macro="" textlink="">
          <xdr:nvSpPr>
            <xdr:cNvPr id="66" name="CuadroTexto 110">
              <a:extLst>
                <a:ext uri="{FF2B5EF4-FFF2-40B4-BE49-F238E27FC236}">
                  <a16:creationId xmlns:a16="http://schemas.microsoft.com/office/drawing/2014/main" id="{00000000-0008-0000-0100-000042000000}"/>
                </a:ext>
              </a:extLst>
            </xdr:cNvPr>
            <xdr:cNvSpPr txBox="1"/>
          </xdr:nvSpPr>
          <xdr:spPr>
            <a:xfrm>
              <a:off x="942975" y="87801450"/>
              <a:ext cx="2000356" cy="253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𝑆𝐷𝑊</m:t>
                    </m:r>
                    <m:r>
                      <a:rPr lang="es-PE" sz="1100" b="0" i="1">
                        <a:latin typeface="Cambria Math" panose="02040503050406030204" pitchFamily="18" charset="0"/>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(0.6+</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8500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66" name="CuadroTexto 110">
              <a:extLst>
                <a:ext uri="{FF2B5EF4-FFF2-40B4-BE49-F238E27FC236}">
                  <a16:creationId xmlns:a16="http://schemas.microsoft.com/office/drawing/2014/main" xmlns="" xmlns:a14="http://schemas.microsoft.com/office/drawing/2010/main" id="{00000000-0008-0000-0200-000042000000}"/>
                </a:ext>
              </a:extLst>
            </xdr:cNvPr>
            <xdr:cNvSpPr txBox="1"/>
          </xdr:nvSpPr>
          <xdr:spPr>
            <a:xfrm>
              <a:off x="942975" y="87801450"/>
              <a:ext cx="2000356" cy="253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𝑆𝐷𝑊=</a:t>
              </a:r>
              <a:r>
                <a:rPr lang="es-PE" sz="1100" b="0" i="0">
                  <a:solidFill>
                    <a:schemeClr val="tx1"/>
                  </a:solidFill>
                  <a:effectLst/>
                  <a:latin typeface="Cambria Math" panose="02040503050406030204" pitchFamily="18" charset="0"/>
                  <a:ea typeface="+mn-ea"/>
                  <a:cs typeface="+mn-cs"/>
                </a:rPr>
                <a:t>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𝑟𝑤×</a:t>
              </a:r>
              <a:r>
                <a:rPr lang="es-ES" sz="1100" b="0" i="0">
                  <a:solidFill>
                    <a:schemeClr val="tx1"/>
                  </a:solidFill>
                  <a:effectLst/>
                  <a:latin typeface="Cambria Math" panose="02040503050406030204" pitchFamily="18" charset="0"/>
                  <a:ea typeface="+mn-ea"/>
                  <a:cs typeface="+mn-cs"/>
                </a:rPr>
                <a:t>(0.6+𝑈</a:t>
              </a:r>
              <a:r>
                <a:rPr lang="es-ES" sz="1100" b="0" i="0">
                  <a:solidFill>
                    <a:schemeClr val="tx1"/>
                  </a:solidFill>
                  <a:effectLst/>
                  <a:latin typeface="Cambria Math"/>
                  <a:ea typeface="+mn-ea"/>
                  <a:cs typeface="+mn-cs"/>
                </a:rPr>
                <a:t>_</a:t>
              </a:r>
              <a:r>
                <a:rPr lang="es-ES" sz="1100" b="0" i="0">
                  <a:solidFill>
                    <a:schemeClr val="tx1"/>
                  </a:solidFill>
                  <a:effectLst/>
                  <a:latin typeface="Cambria Math" panose="02040503050406030204" pitchFamily="18" charset="0"/>
                  <a:ea typeface="+mn-ea"/>
                  <a:cs typeface="+mn-cs"/>
                </a:rPr>
                <a:t>𝑟𝑤</a:t>
              </a:r>
              <a:r>
                <a:rPr lang="es-ES" sz="1100" b="0" i="0">
                  <a:solidFill>
                    <a:schemeClr val="tx1"/>
                  </a:solidFill>
                  <a:effectLst/>
                  <a:latin typeface="Cambria Math"/>
                  <a:ea typeface="+mn-ea"/>
                  <a:cs typeface="+mn-cs"/>
                </a:rPr>
                <a:t>⁄</a:t>
              </a:r>
              <a:r>
                <a:rPr lang="es-ES" sz="1100" b="0" i="0">
                  <a:solidFill>
                    <a:schemeClr val="tx1"/>
                  </a:solidFill>
                  <a:effectLst/>
                  <a:latin typeface="Cambria Math" panose="02040503050406030204" pitchFamily="18" charset="0"/>
                  <a:ea typeface="+mn-ea"/>
                  <a:cs typeface="+mn-cs"/>
                </a:rPr>
                <a:t>8500)</a:t>
              </a:r>
              <a:endParaRPr lang="es-PE">
                <a:effectLst/>
              </a:endParaRPr>
            </a:p>
          </xdr:txBody>
        </xdr:sp>
      </mc:Fallback>
    </mc:AlternateContent>
    <xdr:clientData/>
  </xdr:oneCellAnchor>
  <xdr:oneCellAnchor>
    <xdr:from>
      <xdr:col>3</xdr:col>
      <xdr:colOff>0</xdr:colOff>
      <xdr:row>465</xdr:row>
      <xdr:rowOff>0</xdr:rowOff>
    </xdr:from>
    <xdr:ext cx="2078454" cy="249684"/>
    <mc:AlternateContent xmlns:mc="http://schemas.openxmlformats.org/markup-compatibility/2006" xmlns:a14="http://schemas.microsoft.com/office/drawing/2010/main">
      <mc:Choice Requires="a14">
        <xdr:sp macro="" textlink="">
          <xdr:nvSpPr>
            <xdr:cNvPr id="67" name="CuadroTexto 111">
              <a:extLst>
                <a:ext uri="{FF2B5EF4-FFF2-40B4-BE49-F238E27FC236}">
                  <a16:creationId xmlns:a16="http://schemas.microsoft.com/office/drawing/2014/main" id="{00000000-0008-0000-0100-000043000000}"/>
                </a:ext>
              </a:extLst>
            </xdr:cNvPr>
            <xdr:cNvSpPr txBox="1"/>
          </xdr:nvSpPr>
          <xdr:spPr>
            <a:xfrm>
              <a:off x="942975" y="88182450"/>
              <a:ext cx="2078454"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𝑆𝐷𝑊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(0.6+</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12700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67" name="CuadroTexto 111">
              <a:extLst>
                <a:ext uri="{FF2B5EF4-FFF2-40B4-BE49-F238E27FC236}">
                  <a16:creationId xmlns:a16="http://schemas.microsoft.com/office/drawing/2014/main" xmlns="" xmlns:a14="http://schemas.microsoft.com/office/drawing/2010/main" id="{00000000-0008-0000-0200-000043000000}"/>
                </a:ext>
              </a:extLst>
            </xdr:cNvPr>
            <xdr:cNvSpPr txBox="1"/>
          </xdr:nvSpPr>
          <xdr:spPr>
            <a:xfrm>
              <a:off x="942975" y="88182450"/>
              <a:ext cx="2078454"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𝑆𝐷𝑊=𝑈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𝑟𝑤×</a:t>
              </a:r>
              <a:r>
                <a:rPr lang="es-ES" sz="1100" b="0" i="0">
                  <a:solidFill>
                    <a:schemeClr val="tx1"/>
                  </a:solidFill>
                  <a:effectLst/>
                  <a:latin typeface="Cambria Math" panose="02040503050406030204" pitchFamily="18" charset="0"/>
                  <a:ea typeface="+mn-ea"/>
                  <a:cs typeface="+mn-cs"/>
                </a:rPr>
                <a:t>(0.6+𝑈</a:t>
              </a:r>
              <a:r>
                <a:rPr lang="es-ES" sz="1100" b="0" i="0">
                  <a:solidFill>
                    <a:schemeClr val="tx1"/>
                  </a:solidFill>
                  <a:effectLst/>
                  <a:latin typeface="Cambria Math"/>
                  <a:ea typeface="+mn-ea"/>
                  <a:cs typeface="+mn-cs"/>
                </a:rPr>
                <a:t>_</a:t>
              </a:r>
              <a:r>
                <a:rPr lang="es-ES" sz="1100" b="0" i="0">
                  <a:solidFill>
                    <a:schemeClr val="tx1"/>
                  </a:solidFill>
                  <a:effectLst/>
                  <a:latin typeface="Cambria Math" panose="02040503050406030204" pitchFamily="18" charset="0"/>
                  <a:ea typeface="+mn-ea"/>
                  <a:cs typeface="+mn-cs"/>
                </a:rPr>
                <a:t>𝑟𝑤</a:t>
              </a:r>
              <a:r>
                <a:rPr lang="es-ES" sz="1100" b="0" i="0">
                  <a:solidFill>
                    <a:schemeClr val="tx1"/>
                  </a:solidFill>
                  <a:effectLst/>
                  <a:latin typeface="Cambria Math"/>
                  <a:ea typeface="+mn-ea"/>
                  <a:cs typeface="+mn-cs"/>
                </a:rPr>
                <a:t>⁄</a:t>
              </a:r>
              <a:r>
                <a:rPr lang="es-ES" sz="1100" b="0" i="0">
                  <a:solidFill>
                    <a:schemeClr val="tx1"/>
                  </a:solidFill>
                  <a:effectLst/>
                  <a:latin typeface="Cambria Math" panose="02040503050406030204" pitchFamily="18" charset="0"/>
                  <a:ea typeface="+mn-ea"/>
                  <a:cs typeface="+mn-cs"/>
                </a:rPr>
                <a:t>12700)</a:t>
              </a:r>
              <a:endParaRPr lang="es-PE">
                <a:effectLst/>
              </a:endParaRPr>
            </a:p>
          </xdr:txBody>
        </xdr:sp>
      </mc:Fallback>
    </mc:AlternateContent>
    <xdr:clientData/>
  </xdr:oneCellAnchor>
  <xdr:twoCellAnchor>
    <xdr:from>
      <xdr:col>9</xdr:col>
      <xdr:colOff>253998</xdr:colOff>
      <xdr:row>471</xdr:row>
      <xdr:rowOff>0</xdr:rowOff>
    </xdr:from>
    <xdr:to>
      <xdr:col>11</xdr:col>
      <xdr:colOff>107154</xdr:colOff>
      <xdr:row>471</xdr:row>
      <xdr:rowOff>166687</xdr:rowOff>
    </xdr:to>
    <xdr:sp macro="" textlink="">
      <xdr:nvSpPr>
        <xdr:cNvPr id="68" name="Flecha derecha 112">
          <a:extLst>
            <a:ext uri="{FF2B5EF4-FFF2-40B4-BE49-F238E27FC236}">
              <a16:creationId xmlns:a16="http://schemas.microsoft.com/office/drawing/2014/main" id="{00000000-0008-0000-0100-000044000000}"/>
            </a:ext>
          </a:extLst>
        </xdr:cNvPr>
        <xdr:cNvSpPr/>
      </xdr:nvSpPr>
      <xdr:spPr>
        <a:xfrm>
          <a:off x="3082923" y="89325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473</xdr:row>
      <xdr:rowOff>0</xdr:rowOff>
    </xdr:from>
    <xdr:to>
      <xdr:col>11</xdr:col>
      <xdr:colOff>107157</xdr:colOff>
      <xdr:row>473</xdr:row>
      <xdr:rowOff>166687</xdr:rowOff>
    </xdr:to>
    <xdr:sp macro="" textlink="">
      <xdr:nvSpPr>
        <xdr:cNvPr id="69" name="Flecha derecha 113">
          <a:extLst>
            <a:ext uri="{FF2B5EF4-FFF2-40B4-BE49-F238E27FC236}">
              <a16:creationId xmlns:a16="http://schemas.microsoft.com/office/drawing/2014/main" id="{00000000-0008-0000-0100-000045000000}"/>
            </a:ext>
          </a:extLst>
        </xdr:cNvPr>
        <xdr:cNvSpPr/>
      </xdr:nvSpPr>
      <xdr:spPr>
        <a:xfrm>
          <a:off x="3082926" y="89706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471</xdr:row>
      <xdr:rowOff>0</xdr:rowOff>
    </xdr:from>
    <xdr:ext cx="1040733" cy="172227"/>
    <mc:AlternateContent xmlns:mc="http://schemas.openxmlformats.org/markup-compatibility/2006" xmlns:a14="http://schemas.microsoft.com/office/drawing/2010/main">
      <mc:Choice Requires="a14">
        <xdr:sp macro="" textlink="">
          <xdr:nvSpPr>
            <xdr:cNvPr id="70" name="CuadroTexto 114">
              <a:extLst>
                <a:ext uri="{FF2B5EF4-FFF2-40B4-BE49-F238E27FC236}">
                  <a16:creationId xmlns:a16="http://schemas.microsoft.com/office/drawing/2014/main" id="{00000000-0008-0000-0100-000046000000}"/>
                </a:ext>
              </a:extLst>
            </xdr:cNvPr>
            <xdr:cNvSpPr txBox="1"/>
          </xdr:nvSpPr>
          <xdr:spPr>
            <a:xfrm>
              <a:off x="942975" y="89325450"/>
              <a:ext cx="10407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𝑆𝐷𝑊</m:t>
                    </m:r>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ea typeface="Cambria Math" panose="02040503050406030204" pitchFamily="18" charset="0"/>
                      </a:rPr>
                      <m:t>×</m:t>
                    </m:r>
                    <m:r>
                      <a:rPr lang="es-PE" sz="1100" b="0" i="1">
                        <a:latin typeface="Cambria Math" panose="02040503050406030204" pitchFamily="18" charset="0"/>
                        <a:ea typeface="Cambria Math" panose="02040503050406030204" pitchFamily="18" charset="0"/>
                      </a:rPr>
                      <m:t>𝑓</m:t>
                    </m:r>
                    <m:r>
                      <a:rPr lang="es-PE" sz="1100" b="0" i="1">
                        <a:latin typeface="Cambria Math" panose="02040503050406030204" pitchFamily="18" charset="0"/>
                        <a:ea typeface="Cambria Math" panose="02040503050406030204" pitchFamily="18" charset="0"/>
                      </a:rPr>
                      <m:t>′</m:t>
                    </m:r>
                  </m:oMath>
                </m:oMathPara>
              </a14:m>
              <a:endParaRPr lang="es-PE" sz="1100"/>
            </a:p>
          </xdr:txBody>
        </xdr:sp>
      </mc:Choice>
      <mc:Fallback xmlns="">
        <xdr:sp macro="" textlink="">
          <xdr:nvSpPr>
            <xdr:cNvPr id="70" name="CuadroTexto 114">
              <a:extLst>
                <a:ext uri="{FF2B5EF4-FFF2-40B4-BE49-F238E27FC236}">
                  <a16:creationId xmlns:a16="http://schemas.microsoft.com/office/drawing/2014/main" xmlns="" xmlns:a14="http://schemas.microsoft.com/office/drawing/2010/main" id="{00000000-0008-0000-0200-000046000000}"/>
                </a:ext>
              </a:extLst>
            </xdr:cNvPr>
            <xdr:cNvSpPr txBox="1"/>
          </xdr:nvSpPr>
          <xdr:spPr>
            <a:xfrm>
              <a:off x="942975" y="89325450"/>
              <a:ext cx="10407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𝑆𝐷𝑊=𝑈</a:t>
              </a:r>
              <a:r>
                <a:rPr lang="es-PE" sz="1100" b="0" i="0">
                  <a:latin typeface="Cambria Math"/>
                </a:rPr>
                <a:t>_</a:t>
              </a:r>
              <a:r>
                <a:rPr lang="es-PE" sz="1100" b="0" i="0">
                  <a:latin typeface="Cambria Math" panose="02040503050406030204" pitchFamily="18" charset="0"/>
                </a:rPr>
                <a:t>𝑟𝑤</a:t>
              </a:r>
              <a:r>
                <a:rPr lang="es-PE" sz="1100" b="0" i="0">
                  <a:latin typeface="Cambria Math" panose="02040503050406030204" pitchFamily="18" charset="0"/>
                  <a:ea typeface="Cambria Math" panose="02040503050406030204" pitchFamily="18" charset="0"/>
                </a:rPr>
                <a:t>×𝑓′</a:t>
              </a:r>
              <a:endParaRPr lang="es-PE" sz="1100"/>
            </a:p>
          </xdr:txBody>
        </xdr:sp>
      </mc:Fallback>
    </mc:AlternateContent>
    <xdr:clientData/>
  </xdr:oneCellAnchor>
  <xdr:oneCellAnchor>
    <xdr:from>
      <xdr:col>3</xdr:col>
      <xdr:colOff>0</xdr:colOff>
      <xdr:row>473</xdr:row>
      <xdr:rowOff>0</xdr:rowOff>
    </xdr:from>
    <xdr:ext cx="1040733" cy="172227"/>
    <mc:AlternateContent xmlns:mc="http://schemas.openxmlformats.org/markup-compatibility/2006" xmlns:a14="http://schemas.microsoft.com/office/drawing/2010/main">
      <mc:Choice Requires="a14">
        <xdr:sp macro="" textlink="">
          <xdr:nvSpPr>
            <xdr:cNvPr id="71" name="CuadroTexto 115">
              <a:extLst>
                <a:ext uri="{FF2B5EF4-FFF2-40B4-BE49-F238E27FC236}">
                  <a16:creationId xmlns:a16="http://schemas.microsoft.com/office/drawing/2014/main" id="{00000000-0008-0000-0100-000047000000}"/>
                </a:ext>
              </a:extLst>
            </xdr:cNvPr>
            <xdr:cNvSpPr txBox="1"/>
          </xdr:nvSpPr>
          <xdr:spPr>
            <a:xfrm>
              <a:off x="942975" y="89706450"/>
              <a:ext cx="10407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𝑆𝐷𝑊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𝑓</m:t>
                    </m:r>
                    <m:r>
                      <a:rPr lang="es-PE"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71" name="CuadroTexto 115">
              <a:extLst>
                <a:ext uri="{FF2B5EF4-FFF2-40B4-BE49-F238E27FC236}">
                  <a16:creationId xmlns:a16="http://schemas.microsoft.com/office/drawing/2014/main" xmlns="" xmlns:a14="http://schemas.microsoft.com/office/drawing/2010/main" id="{00000000-0008-0000-0200-000047000000}"/>
                </a:ext>
              </a:extLst>
            </xdr:cNvPr>
            <xdr:cNvSpPr txBox="1"/>
          </xdr:nvSpPr>
          <xdr:spPr>
            <a:xfrm>
              <a:off x="942975" y="89706450"/>
              <a:ext cx="10407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𝑆𝐷𝑊=𝑈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𝑟𝑤×𝑓′</a:t>
              </a:r>
              <a:endParaRPr lang="es-PE">
                <a:effectLst/>
              </a:endParaRPr>
            </a:p>
          </xdr:txBody>
        </xdr:sp>
      </mc:Fallback>
    </mc:AlternateContent>
    <xdr:clientData/>
  </xdr:oneCellAnchor>
  <xdr:twoCellAnchor>
    <xdr:from>
      <xdr:col>13</xdr:col>
      <xdr:colOff>0</xdr:colOff>
      <xdr:row>469</xdr:row>
      <xdr:rowOff>0</xdr:rowOff>
    </xdr:from>
    <xdr:to>
      <xdr:col>14</xdr:col>
      <xdr:colOff>170656</xdr:colOff>
      <xdr:row>469</xdr:row>
      <xdr:rowOff>166687</xdr:rowOff>
    </xdr:to>
    <xdr:sp macro="" textlink="">
      <xdr:nvSpPr>
        <xdr:cNvPr id="72" name="Flecha derecha 116">
          <a:extLst>
            <a:ext uri="{FF2B5EF4-FFF2-40B4-BE49-F238E27FC236}">
              <a16:creationId xmlns:a16="http://schemas.microsoft.com/office/drawing/2014/main" id="{00000000-0008-0000-0100-000048000000}"/>
            </a:ext>
          </a:extLst>
        </xdr:cNvPr>
        <xdr:cNvSpPr/>
      </xdr:nvSpPr>
      <xdr:spPr>
        <a:xfrm>
          <a:off x="4086225" y="88944450"/>
          <a:ext cx="484981"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253998</xdr:colOff>
      <xdr:row>483</xdr:row>
      <xdr:rowOff>0</xdr:rowOff>
    </xdr:from>
    <xdr:to>
      <xdr:col>11</xdr:col>
      <xdr:colOff>107154</xdr:colOff>
      <xdr:row>483</xdr:row>
      <xdr:rowOff>166687</xdr:rowOff>
    </xdr:to>
    <xdr:sp macro="" textlink="">
      <xdr:nvSpPr>
        <xdr:cNvPr id="73" name="Flecha derecha 117">
          <a:extLst>
            <a:ext uri="{FF2B5EF4-FFF2-40B4-BE49-F238E27FC236}">
              <a16:creationId xmlns:a16="http://schemas.microsoft.com/office/drawing/2014/main" id="{00000000-0008-0000-0100-000049000000}"/>
            </a:ext>
          </a:extLst>
        </xdr:cNvPr>
        <xdr:cNvSpPr/>
      </xdr:nvSpPr>
      <xdr:spPr>
        <a:xfrm>
          <a:off x="3082923" y="91611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485</xdr:row>
      <xdr:rowOff>0</xdr:rowOff>
    </xdr:from>
    <xdr:to>
      <xdr:col>11</xdr:col>
      <xdr:colOff>107157</xdr:colOff>
      <xdr:row>485</xdr:row>
      <xdr:rowOff>166687</xdr:rowOff>
    </xdr:to>
    <xdr:sp macro="" textlink="">
      <xdr:nvSpPr>
        <xdr:cNvPr id="74" name="Flecha derecha 118">
          <a:extLst>
            <a:ext uri="{FF2B5EF4-FFF2-40B4-BE49-F238E27FC236}">
              <a16:creationId xmlns:a16="http://schemas.microsoft.com/office/drawing/2014/main" id="{00000000-0008-0000-0100-00004A000000}"/>
            </a:ext>
          </a:extLst>
        </xdr:cNvPr>
        <xdr:cNvSpPr/>
      </xdr:nvSpPr>
      <xdr:spPr>
        <a:xfrm>
          <a:off x="3082926" y="91992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483</xdr:row>
      <xdr:rowOff>0</xdr:rowOff>
    </xdr:from>
    <xdr:ext cx="2007986" cy="249620"/>
    <mc:AlternateContent xmlns:mc="http://schemas.openxmlformats.org/markup-compatibility/2006" xmlns:a14="http://schemas.microsoft.com/office/drawing/2010/main">
      <mc:Choice Requires="a14">
        <xdr:sp macro="" textlink="">
          <xdr:nvSpPr>
            <xdr:cNvPr id="75" name="CuadroTexto 119">
              <a:extLst>
                <a:ext uri="{FF2B5EF4-FFF2-40B4-BE49-F238E27FC236}">
                  <a16:creationId xmlns:a16="http://schemas.microsoft.com/office/drawing/2014/main" id="{00000000-0008-0000-0100-00004B000000}"/>
                </a:ext>
              </a:extLst>
            </xdr:cNvPr>
            <xdr:cNvSpPr txBox="1"/>
          </xdr:nvSpPr>
          <xdr:spPr>
            <a:xfrm>
              <a:off x="942975" y="91611450"/>
              <a:ext cx="2007986" cy="249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𝐿𝐼𝑊</m:t>
                    </m:r>
                    <m:r>
                      <a:rPr lang="es-PE" sz="1100" b="0" i="1">
                        <a:latin typeface="Cambria Math" panose="02040503050406030204" pitchFamily="18" charset="0"/>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(1.05+</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6000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75" name="CuadroTexto 119">
              <a:extLst>
                <a:ext uri="{FF2B5EF4-FFF2-40B4-BE49-F238E27FC236}">
                  <a16:creationId xmlns:a16="http://schemas.microsoft.com/office/drawing/2014/main" xmlns="" xmlns:a14="http://schemas.microsoft.com/office/drawing/2010/main" id="{00000000-0008-0000-0200-00004B000000}"/>
                </a:ext>
              </a:extLst>
            </xdr:cNvPr>
            <xdr:cNvSpPr txBox="1"/>
          </xdr:nvSpPr>
          <xdr:spPr>
            <a:xfrm>
              <a:off x="942975" y="91611450"/>
              <a:ext cx="2007986" cy="249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𝐿𝐼𝑊=</a:t>
              </a:r>
              <a:r>
                <a:rPr lang="es-PE" sz="1100" b="0" i="0">
                  <a:solidFill>
                    <a:schemeClr val="tx1"/>
                  </a:solidFill>
                  <a:effectLst/>
                  <a:latin typeface="Cambria Math" panose="02040503050406030204" pitchFamily="18" charset="0"/>
                  <a:ea typeface="+mn-ea"/>
                  <a:cs typeface="+mn-cs"/>
                </a:rPr>
                <a:t>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𝑟𝑤×</a:t>
              </a:r>
              <a:r>
                <a:rPr lang="es-ES" sz="1100" b="0" i="0">
                  <a:solidFill>
                    <a:schemeClr val="tx1"/>
                  </a:solidFill>
                  <a:effectLst/>
                  <a:latin typeface="Cambria Math" panose="02040503050406030204" pitchFamily="18" charset="0"/>
                  <a:ea typeface="+mn-ea"/>
                  <a:cs typeface="+mn-cs"/>
                </a:rPr>
                <a:t>(1.05+𝑈</a:t>
              </a:r>
              <a:r>
                <a:rPr lang="es-ES" sz="1100" b="0" i="0">
                  <a:solidFill>
                    <a:schemeClr val="tx1"/>
                  </a:solidFill>
                  <a:effectLst/>
                  <a:latin typeface="Cambria Math"/>
                  <a:ea typeface="+mn-ea"/>
                  <a:cs typeface="+mn-cs"/>
                </a:rPr>
                <a:t>_</a:t>
              </a:r>
              <a:r>
                <a:rPr lang="es-ES" sz="1100" b="0" i="0">
                  <a:solidFill>
                    <a:schemeClr val="tx1"/>
                  </a:solidFill>
                  <a:effectLst/>
                  <a:latin typeface="Cambria Math" panose="02040503050406030204" pitchFamily="18" charset="0"/>
                  <a:ea typeface="+mn-ea"/>
                  <a:cs typeface="+mn-cs"/>
                </a:rPr>
                <a:t>𝑟𝑤</a:t>
              </a:r>
              <a:r>
                <a:rPr lang="es-ES" sz="1100" b="0" i="0">
                  <a:solidFill>
                    <a:schemeClr val="tx1"/>
                  </a:solidFill>
                  <a:effectLst/>
                  <a:latin typeface="Cambria Math"/>
                  <a:ea typeface="+mn-ea"/>
                  <a:cs typeface="+mn-cs"/>
                </a:rPr>
                <a:t>⁄</a:t>
              </a:r>
              <a:r>
                <a:rPr lang="es-ES" sz="1100" b="0" i="0">
                  <a:solidFill>
                    <a:schemeClr val="tx1"/>
                  </a:solidFill>
                  <a:effectLst/>
                  <a:latin typeface="Cambria Math" panose="02040503050406030204" pitchFamily="18" charset="0"/>
                  <a:ea typeface="+mn-ea"/>
                  <a:cs typeface="+mn-cs"/>
                </a:rPr>
                <a:t>6000)</a:t>
              </a:r>
              <a:endParaRPr lang="es-PE">
                <a:effectLst/>
              </a:endParaRPr>
            </a:p>
          </xdr:txBody>
        </xdr:sp>
      </mc:Fallback>
    </mc:AlternateContent>
    <xdr:clientData/>
  </xdr:oneCellAnchor>
  <xdr:oneCellAnchor>
    <xdr:from>
      <xdr:col>3</xdr:col>
      <xdr:colOff>0</xdr:colOff>
      <xdr:row>485</xdr:row>
      <xdr:rowOff>0</xdr:rowOff>
    </xdr:from>
    <xdr:ext cx="2034660" cy="249684"/>
    <mc:AlternateContent xmlns:mc="http://schemas.openxmlformats.org/markup-compatibility/2006" xmlns:a14="http://schemas.microsoft.com/office/drawing/2010/main">
      <mc:Choice Requires="a14">
        <xdr:sp macro="" textlink="">
          <xdr:nvSpPr>
            <xdr:cNvPr id="76" name="CuadroTexto 120">
              <a:extLst>
                <a:ext uri="{FF2B5EF4-FFF2-40B4-BE49-F238E27FC236}">
                  <a16:creationId xmlns:a16="http://schemas.microsoft.com/office/drawing/2014/main" id="{00000000-0008-0000-0100-00004C000000}"/>
                </a:ext>
              </a:extLst>
            </xdr:cNvPr>
            <xdr:cNvSpPr txBox="1"/>
          </xdr:nvSpPr>
          <xdr:spPr>
            <a:xfrm>
              <a:off x="942975" y="9199245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𝐿𝐼𝑊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(1.05+</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9000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76" name="CuadroTexto 120">
              <a:extLst>
                <a:ext uri="{FF2B5EF4-FFF2-40B4-BE49-F238E27FC236}">
                  <a16:creationId xmlns:a16="http://schemas.microsoft.com/office/drawing/2014/main" xmlns="" xmlns:a14="http://schemas.microsoft.com/office/drawing/2010/main" id="{00000000-0008-0000-0200-00004C000000}"/>
                </a:ext>
              </a:extLst>
            </xdr:cNvPr>
            <xdr:cNvSpPr txBox="1"/>
          </xdr:nvSpPr>
          <xdr:spPr>
            <a:xfrm>
              <a:off x="942975" y="9199245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𝐿𝐼𝑊=𝑈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𝑟𝑤×</a:t>
              </a:r>
              <a:r>
                <a:rPr lang="es-ES" sz="1100" b="0" i="0">
                  <a:solidFill>
                    <a:schemeClr val="tx1"/>
                  </a:solidFill>
                  <a:effectLst/>
                  <a:latin typeface="Cambria Math" panose="02040503050406030204" pitchFamily="18" charset="0"/>
                  <a:ea typeface="+mn-ea"/>
                  <a:cs typeface="+mn-cs"/>
                </a:rPr>
                <a:t>(1.05+𝑈</a:t>
              </a:r>
              <a:r>
                <a:rPr lang="es-ES" sz="1100" b="0" i="0">
                  <a:solidFill>
                    <a:schemeClr val="tx1"/>
                  </a:solidFill>
                  <a:effectLst/>
                  <a:latin typeface="Cambria Math"/>
                  <a:ea typeface="+mn-ea"/>
                  <a:cs typeface="+mn-cs"/>
                </a:rPr>
                <a:t>_</a:t>
              </a:r>
              <a:r>
                <a:rPr lang="es-ES" sz="1100" b="0" i="0">
                  <a:solidFill>
                    <a:schemeClr val="tx1"/>
                  </a:solidFill>
                  <a:effectLst/>
                  <a:latin typeface="Cambria Math" panose="02040503050406030204" pitchFamily="18" charset="0"/>
                  <a:ea typeface="+mn-ea"/>
                  <a:cs typeface="+mn-cs"/>
                </a:rPr>
                <a:t>𝑟𝑤</a:t>
              </a:r>
              <a:r>
                <a:rPr lang="es-ES" sz="1100" b="0" i="0">
                  <a:solidFill>
                    <a:schemeClr val="tx1"/>
                  </a:solidFill>
                  <a:effectLst/>
                  <a:latin typeface="Cambria Math"/>
                  <a:ea typeface="+mn-ea"/>
                  <a:cs typeface="+mn-cs"/>
                </a:rPr>
                <a:t>⁄</a:t>
              </a:r>
              <a:r>
                <a:rPr lang="es-ES" sz="1100" b="0" i="0">
                  <a:solidFill>
                    <a:schemeClr val="tx1"/>
                  </a:solidFill>
                  <a:effectLst/>
                  <a:latin typeface="Cambria Math" panose="02040503050406030204" pitchFamily="18" charset="0"/>
                  <a:ea typeface="+mn-ea"/>
                  <a:cs typeface="+mn-cs"/>
                </a:rPr>
                <a:t>9000)</a:t>
              </a:r>
              <a:endParaRPr lang="es-PE">
                <a:effectLst/>
              </a:endParaRPr>
            </a:p>
          </xdr:txBody>
        </xdr:sp>
      </mc:Fallback>
    </mc:AlternateContent>
    <xdr:clientData/>
  </xdr:oneCellAnchor>
  <xdr:twoCellAnchor>
    <xdr:from>
      <xdr:col>9</xdr:col>
      <xdr:colOff>258052</xdr:colOff>
      <xdr:row>493</xdr:row>
      <xdr:rowOff>57150</xdr:rowOff>
    </xdr:from>
    <xdr:to>
      <xdr:col>11</xdr:col>
      <xdr:colOff>112569</xdr:colOff>
      <xdr:row>494</xdr:row>
      <xdr:rowOff>33337</xdr:rowOff>
    </xdr:to>
    <xdr:sp macro="" textlink="">
      <xdr:nvSpPr>
        <xdr:cNvPr id="77" name="Flecha derecha 121">
          <a:extLst>
            <a:ext uri="{FF2B5EF4-FFF2-40B4-BE49-F238E27FC236}">
              <a16:creationId xmlns:a16="http://schemas.microsoft.com/office/drawing/2014/main" id="{00000000-0008-0000-0100-00004D000000}"/>
            </a:ext>
          </a:extLst>
        </xdr:cNvPr>
        <xdr:cNvSpPr/>
      </xdr:nvSpPr>
      <xdr:spPr>
        <a:xfrm>
          <a:off x="3086977" y="93573600"/>
          <a:ext cx="483167"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495</xdr:row>
      <xdr:rowOff>0</xdr:rowOff>
    </xdr:from>
    <xdr:to>
      <xdr:col>11</xdr:col>
      <xdr:colOff>107157</xdr:colOff>
      <xdr:row>495</xdr:row>
      <xdr:rowOff>166687</xdr:rowOff>
    </xdr:to>
    <xdr:sp macro="" textlink="">
      <xdr:nvSpPr>
        <xdr:cNvPr id="78" name="Flecha derecha 122">
          <a:extLst>
            <a:ext uri="{FF2B5EF4-FFF2-40B4-BE49-F238E27FC236}">
              <a16:creationId xmlns:a16="http://schemas.microsoft.com/office/drawing/2014/main" id="{00000000-0008-0000-0100-00004E000000}"/>
            </a:ext>
          </a:extLst>
        </xdr:cNvPr>
        <xdr:cNvSpPr/>
      </xdr:nvSpPr>
      <xdr:spPr>
        <a:xfrm>
          <a:off x="3082926" y="93897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493</xdr:row>
      <xdr:rowOff>0</xdr:rowOff>
    </xdr:from>
    <xdr:ext cx="2034660" cy="249684"/>
    <mc:AlternateContent xmlns:mc="http://schemas.openxmlformats.org/markup-compatibility/2006" xmlns:a14="http://schemas.microsoft.com/office/drawing/2010/main">
      <mc:Choice Requires="a14">
        <xdr:sp macro="" textlink="">
          <xdr:nvSpPr>
            <xdr:cNvPr id="79" name="CuadroTexto 123">
              <a:extLst>
                <a:ext uri="{FF2B5EF4-FFF2-40B4-BE49-F238E27FC236}">
                  <a16:creationId xmlns:a16="http://schemas.microsoft.com/office/drawing/2014/main" id="{00000000-0008-0000-0100-00004F000000}"/>
                </a:ext>
              </a:extLst>
            </xdr:cNvPr>
            <xdr:cNvSpPr txBox="1"/>
          </xdr:nvSpPr>
          <xdr:spPr>
            <a:xfrm>
              <a:off x="942975" y="9351645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𝐿𝐼𝑊</m:t>
                    </m:r>
                    <m:r>
                      <a:rPr lang="es-PE" sz="1100" b="0" i="1">
                        <a:latin typeface="Cambria Math" panose="02040503050406030204" pitchFamily="18" charset="0"/>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(1.05+</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6000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79" name="CuadroTexto 123">
              <a:extLst>
                <a:ext uri="{FF2B5EF4-FFF2-40B4-BE49-F238E27FC236}">
                  <a16:creationId xmlns:a16="http://schemas.microsoft.com/office/drawing/2014/main" xmlns="" xmlns:a14="http://schemas.microsoft.com/office/drawing/2010/main" id="{00000000-0008-0000-0200-00004F000000}"/>
                </a:ext>
              </a:extLst>
            </xdr:cNvPr>
            <xdr:cNvSpPr txBox="1"/>
          </xdr:nvSpPr>
          <xdr:spPr>
            <a:xfrm>
              <a:off x="942975" y="9351645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𝐿𝐼𝑊=</a:t>
              </a:r>
              <a:r>
                <a:rPr lang="es-PE" sz="1100" b="0" i="0">
                  <a:solidFill>
                    <a:schemeClr val="tx1"/>
                  </a:solidFill>
                  <a:effectLst/>
                  <a:latin typeface="Cambria Math" panose="02040503050406030204" pitchFamily="18" charset="0"/>
                  <a:ea typeface="+mn-ea"/>
                  <a:cs typeface="+mn-cs"/>
                </a:rPr>
                <a:t>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𝑟𝑤×</a:t>
              </a:r>
              <a:r>
                <a:rPr lang="es-ES" sz="1100" b="0" i="0">
                  <a:solidFill>
                    <a:schemeClr val="tx1"/>
                  </a:solidFill>
                  <a:effectLst/>
                  <a:latin typeface="Cambria Math" panose="02040503050406030204" pitchFamily="18" charset="0"/>
                  <a:ea typeface="+mn-ea"/>
                  <a:cs typeface="+mn-cs"/>
                </a:rPr>
                <a:t>(1.05+𝑈</a:t>
              </a:r>
              <a:r>
                <a:rPr lang="es-ES" sz="1100" b="0" i="0">
                  <a:solidFill>
                    <a:schemeClr val="tx1"/>
                  </a:solidFill>
                  <a:effectLst/>
                  <a:latin typeface="Cambria Math"/>
                  <a:ea typeface="+mn-ea"/>
                  <a:cs typeface="+mn-cs"/>
                </a:rPr>
                <a:t>_</a:t>
              </a:r>
              <a:r>
                <a:rPr lang="es-ES" sz="1100" b="0" i="0">
                  <a:solidFill>
                    <a:schemeClr val="tx1"/>
                  </a:solidFill>
                  <a:effectLst/>
                  <a:latin typeface="Cambria Math" panose="02040503050406030204" pitchFamily="18" charset="0"/>
                  <a:ea typeface="+mn-ea"/>
                  <a:cs typeface="+mn-cs"/>
                </a:rPr>
                <a:t>𝑟𝑤</a:t>
              </a:r>
              <a:r>
                <a:rPr lang="es-ES" sz="1100" b="0" i="0">
                  <a:solidFill>
                    <a:schemeClr val="tx1"/>
                  </a:solidFill>
                  <a:effectLst/>
                  <a:latin typeface="Cambria Math"/>
                  <a:ea typeface="+mn-ea"/>
                  <a:cs typeface="+mn-cs"/>
                </a:rPr>
                <a:t>⁄</a:t>
              </a:r>
              <a:r>
                <a:rPr lang="es-ES" sz="1100" b="0" i="0">
                  <a:solidFill>
                    <a:schemeClr val="tx1"/>
                  </a:solidFill>
                  <a:effectLst/>
                  <a:latin typeface="Cambria Math" panose="02040503050406030204" pitchFamily="18" charset="0"/>
                  <a:ea typeface="+mn-ea"/>
                  <a:cs typeface="+mn-cs"/>
                </a:rPr>
                <a:t>6000)</a:t>
              </a:r>
              <a:endParaRPr lang="es-PE">
                <a:effectLst/>
              </a:endParaRPr>
            </a:p>
          </xdr:txBody>
        </xdr:sp>
      </mc:Fallback>
    </mc:AlternateContent>
    <xdr:clientData/>
  </xdr:oneCellAnchor>
  <xdr:oneCellAnchor>
    <xdr:from>
      <xdr:col>3</xdr:col>
      <xdr:colOff>0</xdr:colOff>
      <xdr:row>495</xdr:row>
      <xdr:rowOff>0</xdr:rowOff>
    </xdr:from>
    <xdr:ext cx="2034660" cy="249684"/>
    <mc:AlternateContent xmlns:mc="http://schemas.openxmlformats.org/markup-compatibility/2006" xmlns:a14="http://schemas.microsoft.com/office/drawing/2010/main">
      <mc:Choice Requires="a14">
        <xdr:sp macro="" textlink="">
          <xdr:nvSpPr>
            <xdr:cNvPr id="80" name="CuadroTexto 124">
              <a:extLst>
                <a:ext uri="{FF2B5EF4-FFF2-40B4-BE49-F238E27FC236}">
                  <a16:creationId xmlns:a16="http://schemas.microsoft.com/office/drawing/2014/main" id="{00000000-0008-0000-0100-000050000000}"/>
                </a:ext>
              </a:extLst>
            </xdr:cNvPr>
            <xdr:cNvSpPr txBox="1"/>
          </xdr:nvSpPr>
          <xdr:spPr>
            <a:xfrm>
              <a:off x="942975" y="9389745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𝐿𝐼𝑊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(1.05+</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9000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80" name="CuadroTexto 124">
              <a:extLst>
                <a:ext uri="{FF2B5EF4-FFF2-40B4-BE49-F238E27FC236}">
                  <a16:creationId xmlns:a16="http://schemas.microsoft.com/office/drawing/2014/main" xmlns="" xmlns:a14="http://schemas.microsoft.com/office/drawing/2010/main" id="{00000000-0008-0000-0200-000050000000}"/>
                </a:ext>
              </a:extLst>
            </xdr:cNvPr>
            <xdr:cNvSpPr txBox="1"/>
          </xdr:nvSpPr>
          <xdr:spPr>
            <a:xfrm>
              <a:off x="942975" y="9389745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𝐿𝐼𝑊=𝑈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𝑟𝑤×</a:t>
              </a:r>
              <a:r>
                <a:rPr lang="es-ES" sz="1100" b="0" i="0">
                  <a:solidFill>
                    <a:schemeClr val="tx1"/>
                  </a:solidFill>
                  <a:effectLst/>
                  <a:latin typeface="Cambria Math" panose="02040503050406030204" pitchFamily="18" charset="0"/>
                  <a:ea typeface="+mn-ea"/>
                  <a:cs typeface="+mn-cs"/>
                </a:rPr>
                <a:t>(1.05+𝑈</a:t>
              </a:r>
              <a:r>
                <a:rPr lang="es-ES" sz="1100" b="0" i="0">
                  <a:solidFill>
                    <a:schemeClr val="tx1"/>
                  </a:solidFill>
                  <a:effectLst/>
                  <a:latin typeface="Cambria Math"/>
                  <a:ea typeface="+mn-ea"/>
                  <a:cs typeface="+mn-cs"/>
                </a:rPr>
                <a:t>_</a:t>
              </a:r>
              <a:r>
                <a:rPr lang="es-ES" sz="1100" b="0" i="0">
                  <a:solidFill>
                    <a:schemeClr val="tx1"/>
                  </a:solidFill>
                  <a:effectLst/>
                  <a:latin typeface="Cambria Math" panose="02040503050406030204" pitchFamily="18" charset="0"/>
                  <a:ea typeface="+mn-ea"/>
                  <a:cs typeface="+mn-cs"/>
                </a:rPr>
                <a:t>𝑟𝑤</a:t>
              </a:r>
              <a:r>
                <a:rPr lang="es-ES" sz="1100" b="0" i="0">
                  <a:solidFill>
                    <a:schemeClr val="tx1"/>
                  </a:solidFill>
                  <a:effectLst/>
                  <a:latin typeface="Cambria Math"/>
                  <a:ea typeface="+mn-ea"/>
                  <a:cs typeface="+mn-cs"/>
                </a:rPr>
                <a:t>⁄</a:t>
              </a:r>
              <a:r>
                <a:rPr lang="es-ES" sz="1100" b="0" i="0">
                  <a:solidFill>
                    <a:schemeClr val="tx1"/>
                  </a:solidFill>
                  <a:effectLst/>
                  <a:latin typeface="Cambria Math" panose="02040503050406030204" pitchFamily="18" charset="0"/>
                  <a:ea typeface="+mn-ea"/>
                  <a:cs typeface="+mn-cs"/>
                </a:rPr>
                <a:t>9000)</a:t>
              </a:r>
              <a:endParaRPr lang="es-PE">
                <a:effectLst/>
              </a:endParaRPr>
            </a:p>
          </xdr:txBody>
        </xdr:sp>
      </mc:Fallback>
    </mc:AlternateContent>
    <xdr:clientData/>
  </xdr:oneCellAnchor>
  <xdr:twoCellAnchor>
    <xdr:from>
      <xdr:col>9</xdr:col>
      <xdr:colOff>253998</xdr:colOff>
      <xdr:row>501</xdr:row>
      <xdr:rowOff>0</xdr:rowOff>
    </xdr:from>
    <xdr:to>
      <xdr:col>11</xdr:col>
      <xdr:colOff>107154</xdr:colOff>
      <xdr:row>501</xdr:row>
      <xdr:rowOff>166687</xdr:rowOff>
    </xdr:to>
    <xdr:sp macro="" textlink="">
      <xdr:nvSpPr>
        <xdr:cNvPr id="81" name="Flecha derecha 125">
          <a:extLst>
            <a:ext uri="{FF2B5EF4-FFF2-40B4-BE49-F238E27FC236}">
              <a16:creationId xmlns:a16="http://schemas.microsoft.com/office/drawing/2014/main" id="{00000000-0008-0000-0100-000051000000}"/>
            </a:ext>
          </a:extLst>
        </xdr:cNvPr>
        <xdr:cNvSpPr/>
      </xdr:nvSpPr>
      <xdr:spPr>
        <a:xfrm>
          <a:off x="3082923" y="95040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503</xdr:row>
      <xdr:rowOff>0</xdr:rowOff>
    </xdr:from>
    <xdr:to>
      <xdr:col>11</xdr:col>
      <xdr:colOff>107157</xdr:colOff>
      <xdr:row>503</xdr:row>
      <xdr:rowOff>166687</xdr:rowOff>
    </xdr:to>
    <xdr:sp macro="" textlink="">
      <xdr:nvSpPr>
        <xdr:cNvPr id="82" name="Flecha derecha 126">
          <a:extLst>
            <a:ext uri="{FF2B5EF4-FFF2-40B4-BE49-F238E27FC236}">
              <a16:creationId xmlns:a16="http://schemas.microsoft.com/office/drawing/2014/main" id="{00000000-0008-0000-0100-000052000000}"/>
            </a:ext>
          </a:extLst>
        </xdr:cNvPr>
        <xdr:cNvSpPr/>
      </xdr:nvSpPr>
      <xdr:spPr>
        <a:xfrm>
          <a:off x="3082926" y="95421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501</xdr:row>
      <xdr:rowOff>0</xdr:rowOff>
    </xdr:from>
    <xdr:ext cx="996940" cy="172227"/>
    <mc:AlternateContent xmlns:mc="http://schemas.openxmlformats.org/markup-compatibility/2006" xmlns:a14="http://schemas.microsoft.com/office/drawing/2010/main">
      <mc:Choice Requires="a14">
        <xdr:sp macro="" textlink="">
          <xdr:nvSpPr>
            <xdr:cNvPr id="83" name="CuadroTexto 127">
              <a:extLst>
                <a:ext uri="{FF2B5EF4-FFF2-40B4-BE49-F238E27FC236}">
                  <a16:creationId xmlns:a16="http://schemas.microsoft.com/office/drawing/2014/main" id="{00000000-0008-0000-0100-000053000000}"/>
                </a:ext>
              </a:extLst>
            </xdr:cNvPr>
            <xdr:cNvSpPr txBox="1"/>
          </xdr:nvSpPr>
          <xdr:spPr>
            <a:xfrm>
              <a:off x="942975" y="95040450"/>
              <a:ext cx="9969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𝐿𝐼𝑊</m:t>
                    </m:r>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ea typeface="Cambria Math" panose="02040503050406030204" pitchFamily="18" charset="0"/>
                      </a:rPr>
                      <m:t>×</m:t>
                    </m:r>
                    <m:r>
                      <a:rPr lang="es-PE" sz="1100" b="0" i="1">
                        <a:latin typeface="Cambria Math" panose="02040503050406030204" pitchFamily="18" charset="0"/>
                        <a:ea typeface="Cambria Math" panose="02040503050406030204" pitchFamily="18" charset="0"/>
                      </a:rPr>
                      <m:t>𝑓</m:t>
                    </m:r>
                    <m:r>
                      <a:rPr lang="es-PE" sz="1100" b="0" i="1">
                        <a:latin typeface="Cambria Math" panose="02040503050406030204" pitchFamily="18" charset="0"/>
                        <a:ea typeface="Cambria Math" panose="02040503050406030204" pitchFamily="18" charset="0"/>
                      </a:rPr>
                      <m:t>′</m:t>
                    </m:r>
                  </m:oMath>
                </m:oMathPara>
              </a14:m>
              <a:endParaRPr lang="es-PE" sz="1100"/>
            </a:p>
          </xdr:txBody>
        </xdr:sp>
      </mc:Choice>
      <mc:Fallback xmlns="">
        <xdr:sp macro="" textlink="">
          <xdr:nvSpPr>
            <xdr:cNvPr id="83" name="CuadroTexto 127">
              <a:extLst>
                <a:ext uri="{FF2B5EF4-FFF2-40B4-BE49-F238E27FC236}">
                  <a16:creationId xmlns:a16="http://schemas.microsoft.com/office/drawing/2014/main" xmlns="" xmlns:a14="http://schemas.microsoft.com/office/drawing/2010/main" id="{00000000-0008-0000-0200-000053000000}"/>
                </a:ext>
              </a:extLst>
            </xdr:cNvPr>
            <xdr:cNvSpPr txBox="1"/>
          </xdr:nvSpPr>
          <xdr:spPr>
            <a:xfrm>
              <a:off x="942975" y="95040450"/>
              <a:ext cx="9969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𝐿𝐼𝑊=𝑈</a:t>
              </a:r>
              <a:r>
                <a:rPr lang="es-PE" sz="1100" b="0" i="0">
                  <a:latin typeface="Cambria Math"/>
                </a:rPr>
                <a:t>_</a:t>
              </a:r>
              <a:r>
                <a:rPr lang="es-PE" sz="1100" b="0" i="0">
                  <a:latin typeface="Cambria Math" panose="02040503050406030204" pitchFamily="18" charset="0"/>
                </a:rPr>
                <a:t>𝑟𝑤</a:t>
              </a:r>
              <a:r>
                <a:rPr lang="es-PE" sz="1100" b="0" i="0">
                  <a:latin typeface="Cambria Math" panose="02040503050406030204" pitchFamily="18" charset="0"/>
                  <a:ea typeface="Cambria Math" panose="02040503050406030204" pitchFamily="18" charset="0"/>
                </a:rPr>
                <a:t>×𝑓′</a:t>
              </a:r>
              <a:endParaRPr lang="es-PE" sz="1100"/>
            </a:p>
          </xdr:txBody>
        </xdr:sp>
      </mc:Fallback>
    </mc:AlternateContent>
    <xdr:clientData/>
  </xdr:oneCellAnchor>
  <xdr:oneCellAnchor>
    <xdr:from>
      <xdr:col>3</xdr:col>
      <xdr:colOff>0</xdr:colOff>
      <xdr:row>503</xdr:row>
      <xdr:rowOff>0</xdr:rowOff>
    </xdr:from>
    <xdr:ext cx="996940" cy="172227"/>
    <mc:AlternateContent xmlns:mc="http://schemas.openxmlformats.org/markup-compatibility/2006" xmlns:a14="http://schemas.microsoft.com/office/drawing/2010/main">
      <mc:Choice Requires="a14">
        <xdr:sp macro="" textlink="">
          <xdr:nvSpPr>
            <xdr:cNvPr id="84" name="CuadroTexto 128">
              <a:extLst>
                <a:ext uri="{FF2B5EF4-FFF2-40B4-BE49-F238E27FC236}">
                  <a16:creationId xmlns:a16="http://schemas.microsoft.com/office/drawing/2014/main" id="{00000000-0008-0000-0100-000054000000}"/>
                </a:ext>
              </a:extLst>
            </xdr:cNvPr>
            <xdr:cNvSpPr txBox="1"/>
          </xdr:nvSpPr>
          <xdr:spPr>
            <a:xfrm>
              <a:off x="942975" y="95421450"/>
              <a:ext cx="9969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𝐿𝐼𝑊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𝑓</m:t>
                    </m:r>
                    <m:r>
                      <a:rPr lang="es-PE"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84" name="CuadroTexto 128">
              <a:extLst>
                <a:ext uri="{FF2B5EF4-FFF2-40B4-BE49-F238E27FC236}">
                  <a16:creationId xmlns:a16="http://schemas.microsoft.com/office/drawing/2014/main" xmlns="" xmlns:a14="http://schemas.microsoft.com/office/drawing/2010/main" id="{00000000-0008-0000-0200-000054000000}"/>
                </a:ext>
              </a:extLst>
            </xdr:cNvPr>
            <xdr:cNvSpPr txBox="1"/>
          </xdr:nvSpPr>
          <xdr:spPr>
            <a:xfrm>
              <a:off x="942975" y="95421450"/>
              <a:ext cx="9969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𝐿𝐼𝑊=𝑈</a:t>
              </a:r>
              <a:r>
                <a:rPr lang="es-PE" sz="1100" b="0" i="0">
                  <a:solidFill>
                    <a:schemeClr val="tx1"/>
                  </a:solidFill>
                  <a:effectLst/>
                  <a:latin typeface="Cambria Math"/>
                  <a:ea typeface="+mn-ea"/>
                  <a:cs typeface="+mn-cs"/>
                </a:rPr>
                <a:t>_</a:t>
              </a:r>
              <a:r>
                <a:rPr lang="es-PE" sz="1100" b="0" i="0">
                  <a:solidFill>
                    <a:schemeClr val="tx1"/>
                  </a:solidFill>
                  <a:effectLst/>
                  <a:latin typeface="Cambria Math" panose="02040503050406030204" pitchFamily="18" charset="0"/>
                  <a:ea typeface="+mn-ea"/>
                  <a:cs typeface="+mn-cs"/>
                </a:rPr>
                <a:t>𝑟𝑤×𝑓′</a:t>
              </a:r>
              <a:endParaRPr lang="es-PE">
                <a:effectLst/>
              </a:endParaRPr>
            </a:p>
          </xdr:txBody>
        </xdr:sp>
      </mc:Fallback>
    </mc:AlternateContent>
    <xdr:clientData/>
  </xdr:oneCellAnchor>
  <xdr:twoCellAnchor>
    <xdr:from>
      <xdr:col>13</xdr:col>
      <xdr:colOff>0</xdr:colOff>
      <xdr:row>499</xdr:row>
      <xdr:rowOff>0</xdr:rowOff>
    </xdr:from>
    <xdr:to>
      <xdr:col>14</xdr:col>
      <xdr:colOff>170656</xdr:colOff>
      <xdr:row>499</xdr:row>
      <xdr:rowOff>166687</xdr:rowOff>
    </xdr:to>
    <xdr:sp macro="" textlink="">
      <xdr:nvSpPr>
        <xdr:cNvPr id="85" name="Flecha derecha 129">
          <a:extLst>
            <a:ext uri="{FF2B5EF4-FFF2-40B4-BE49-F238E27FC236}">
              <a16:creationId xmlns:a16="http://schemas.microsoft.com/office/drawing/2014/main" id="{00000000-0008-0000-0100-000055000000}"/>
            </a:ext>
          </a:extLst>
        </xdr:cNvPr>
        <xdr:cNvSpPr/>
      </xdr:nvSpPr>
      <xdr:spPr>
        <a:xfrm>
          <a:off x="4086225" y="94659450"/>
          <a:ext cx="484981"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13</xdr:col>
      <xdr:colOff>0</xdr:colOff>
      <xdr:row>536</xdr:row>
      <xdr:rowOff>0</xdr:rowOff>
    </xdr:from>
    <xdr:to>
      <xdr:col>14</xdr:col>
      <xdr:colOff>170656</xdr:colOff>
      <xdr:row>536</xdr:row>
      <xdr:rowOff>166687</xdr:rowOff>
    </xdr:to>
    <xdr:sp macro="" textlink="">
      <xdr:nvSpPr>
        <xdr:cNvPr id="86" name="Flecha derecha 97">
          <a:extLst>
            <a:ext uri="{FF2B5EF4-FFF2-40B4-BE49-F238E27FC236}">
              <a16:creationId xmlns:a16="http://schemas.microsoft.com/office/drawing/2014/main" id="{00000000-0008-0000-0100-000056000000}"/>
            </a:ext>
          </a:extLst>
        </xdr:cNvPr>
        <xdr:cNvSpPr/>
      </xdr:nvSpPr>
      <xdr:spPr>
        <a:xfrm>
          <a:off x="4086225" y="101707950"/>
          <a:ext cx="484981"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13</xdr:col>
      <xdr:colOff>0</xdr:colOff>
      <xdr:row>541</xdr:row>
      <xdr:rowOff>0</xdr:rowOff>
    </xdr:from>
    <xdr:to>
      <xdr:col>14</xdr:col>
      <xdr:colOff>170656</xdr:colOff>
      <xdr:row>541</xdr:row>
      <xdr:rowOff>166687</xdr:rowOff>
    </xdr:to>
    <xdr:sp macro="" textlink="">
      <xdr:nvSpPr>
        <xdr:cNvPr id="87" name="Flecha derecha 98">
          <a:extLst>
            <a:ext uri="{FF2B5EF4-FFF2-40B4-BE49-F238E27FC236}">
              <a16:creationId xmlns:a16="http://schemas.microsoft.com/office/drawing/2014/main" id="{00000000-0008-0000-0100-000057000000}"/>
            </a:ext>
          </a:extLst>
        </xdr:cNvPr>
        <xdr:cNvSpPr/>
      </xdr:nvSpPr>
      <xdr:spPr>
        <a:xfrm>
          <a:off x="4086225" y="102660450"/>
          <a:ext cx="484981"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71436</xdr:colOff>
      <xdr:row>343</xdr:row>
      <xdr:rowOff>0</xdr:rowOff>
    </xdr:from>
    <xdr:to>
      <xdr:col>15</xdr:col>
      <xdr:colOff>242092</xdr:colOff>
      <xdr:row>343</xdr:row>
      <xdr:rowOff>166687</xdr:rowOff>
    </xdr:to>
    <xdr:sp macro="" textlink="">
      <xdr:nvSpPr>
        <xdr:cNvPr id="88" name="Flecha derecha 103">
          <a:extLst>
            <a:ext uri="{FF2B5EF4-FFF2-40B4-BE49-F238E27FC236}">
              <a16:creationId xmlns:a16="http://schemas.microsoft.com/office/drawing/2014/main" id="{00000000-0008-0000-0100-000058000000}"/>
            </a:ext>
          </a:extLst>
        </xdr:cNvPr>
        <xdr:cNvSpPr/>
      </xdr:nvSpPr>
      <xdr:spPr>
        <a:xfrm>
          <a:off x="4471986" y="64941450"/>
          <a:ext cx="484981"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13</xdr:col>
      <xdr:colOff>0</xdr:colOff>
      <xdr:row>557</xdr:row>
      <xdr:rowOff>0</xdr:rowOff>
    </xdr:from>
    <xdr:to>
      <xdr:col>14</xdr:col>
      <xdr:colOff>170656</xdr:colOff>
      <xdr:row>557</xdr:row>
      <xdr:rowOff>166687</xdr:rowOff>
    </xdr:to>
    <xdr:sp macro="" textlink="">
      <xdr:nvSpPr>
        <xdr:cNvPr id="89" name="Flecha derecha 105">
          <a:extLst>
            <a:ext uri="{FF2B5EF4-FFF2-40B4-BE49-F238E27FC236}">
              <a16:creationId xmlns:a16="http://schemas.microsoft.com/office/drawing/2014/main" id="{00000000-0008-0000-0100-000059000000}"/>
            </a:ext>
          </a:extLst>
        </xdr:cNvPr>
        <xdr:cNvSpPr/>
      </xdr:nvSpPr>
      <xdr:spPr>
        <a:xfrm>
          <a:off x="4086225" y="105708450"/>
          <a:ext cx="484981"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13</xdr:col>
      <xdr:colOff>0</xdr:colOff>
      <xdr:row>562</xdr:row>
      <xdr:rowOff>0</xdr:rowOff>
    </xdr:from>
    <xdr:to>
      <xdr:col>14</xdr:col>
      <xdr:colOff>170656</xdr:colOff>
      <xdr:row>562</xdr:row>
      <xdr:rowOff>166687</xdr:rowOff>
    </xdr:to>
    <xdr:sp macro="" textlink="">
      <xdr:nvSpPr>
        <xdr:cNvPr id="90" name="Flecha derecha 131">
          <a:extLst>
            <a:ext uri="{FF2B5EF4-FFF2-40B4-BE49-F238E27FC236}">
              <a16:creationId xmlns:a16="http://schemas.microsoft.com/office/drawing/2014/main" id="{00000000-0008-0000-0100-00005A000000}"/>
            </a:ext>
          </a:extLst>
        </xdr:cNvPr>
        <xdr:cNvSpPr/>
      </xdr:nvSpPr>
      <xdr:spPr>
        <a:xfrm>
          <a:off x="4086225" y="106660950"/>
          <a:ext cx="484981"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331</xdr:row>
      <xdr:rowOff>0</xdr:rowOff>
    </xdr:from>
    <xdr:to>
      <xdr:col>15</xdr:col>
      <xdr:colOff>276487</xdr:colOff>
      <xdr:row>331</xdr:row>
      <xdr:rowOff>166687</xdr:rowOff>
    </xdr:to>
    <xdr:sp macro="" textlink="">
      <xdr:nvSpPr>
        <xdr:cNvPr id="91" name="Flecha derecha 132">
          <a:extLst>
            <a:ext uri="{FF2B5EF4-FFF2-40B4-BE49-F238E27FC236}">
              <a16:creationId xmlns:a16="http://schemas.microsoft.com/office/drawing/2014/main" id="{00000000-0008-0000-0100-00005B000000}"/>
            </a:ext>
          </a:extLst>
        </xdr:cNvPr>
        <xdr:cNvSpPr/>
      </xdr:nvSpPr>
      <xdr:spPr>
        <a:xfrm>
          <a:off x="4506381" y="62655450"/>
          <a:ext cx="484981"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335</xdr:row>
      <xdr:rowOff>0</xdr:rowOff>
    </xdr:from>
    <xdr:to>
      <xdr:col>15</xdr:col>
      <xdr:colOff>276487</xdr:colOff>
      <xdr:row>335</xdr:row>
      <xdr:rowOff>166687</xdr:rowOff>
    </xdr:to>
    <xdr:sp macro="" textlink="">
      <xdr:nvSpPr>
        <xdr:cNvPr id="92" name="Flecha derecha 133">
          <a:extLst>
            <a:ext uri="{FF2B5EF4-FFF2-40B4-BE49-F238E27FC236}">
              <a16:creationId xmlns:a16="http://schemas.microsoft.com/office/drawing/2014/main" id="{00000000-0008-0000-0100-00005C000000}"/>
            </a:ext>
          </a:extLst>
        </xdr:cNvPr>
        <xdr:cNvSpPr/>
      </xdr:nvSpPr>
      <xdr:spPr>
        <a:xfrm>
          <a:off x="4506381" y="63417450"/>
          <a:ext cx="484981"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253998</xdr:colOff>
      <xdr:row>377</xdr:row>
      <xdr:rowOff>0</xdr:rowOff>
    </xdr:from>
    <xdr:to>
      <xdr:col>11</xdr:col>
      <xdr:colOff>107154</xdr:colOff>
      <xdr:row>377</xdr:row>
      <xdr:rowOff>166687</xdr:rowOff>
    </xdr:to>
    <xdr:sp macro="" textlink="">
      <xdr:nvSpPr>
        <xdr:cNvPr id="93" name="Flecha derecha 134">
          <a:extLst>
            <a:ext uri="{FF2B5EF4-FFF2-40B4-BE49-F238E27FC236}">
              <a16:creationId xmlns:a16="http://schemas.microsoft.com/office/drawing/2014/main" id="{00000000-0008-0000-0100-00005D000000}"/>
            </a:ext>
          </a:extLst>
        </xdr:cNvPr>
        <xdr:cNvSpPr/>
      </xdr:nvSpPr>
      <xdr:spPr>
        <a:xfrm>
          <a:off x="3082923" y="71418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379</xdr:row>
      <xdr:rowOff>0</xdr:rowOff>
    </xdr:from>
    <xdr:to>
      <xdr:col>11</xdr:col>
      <xdr:colOff>107157</xdr:colOff>
      <xdr:row>379</xdr:row>
      <xdr:rowOff>166687</xdr:rowOff>
    </xdr:to>
    <xdr:sp macro="" textlink="">
      <xdr:nvSpPr>
        <xdr:cNvPr id="94" name="Flecha derecha 135">
          <a:extLst>
            <a:ext uri="{FF2B5EF4-FFF2-40B4-BE49-F238E27FC236}">
              <a16:creationId xmlns:a16="http://schemas.microsoft.com/office/drawing/2014/main" id="{00000000-0008-0000-0100-00005E000000}"/>
            </a:ext>
          </a:extLst>
        </xdr:cNvPr>
        <xdr:cNvSpPr/>
      </xdr:nvSpPr>
      <xdr:spPr>
        <a:xfrm>
          <a:off x="3082926" y="71799450"/>
          <a:ext cx="48180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377</xdr:row>
      <xdr:rowOff>0</xdr:rowOff>
    </xdr:from>
    <xdr:ext cx="993285" cy="172227"/>
    <mc:AlternateContent xmlns:mc="http://schemas.openxmlformats.org/markup-compatibility/2006" xmlns:a14="http://schemas.microsoft.com/office/drawing/2010/main">
      <mc:Choice Requires="a14">
        <xdr:sp macro="" textlink="">
          <xdr:nvSpPr>
            <xdr:cNvPr id="95" name="CuadroTexto 136">
              <a:extLst>
                <a:ext uri="{FF2B5EF4-FFF2-40B4-BE49-F238E27FC236}">
                  <a16:creationId xmlns:a16="http://schemas.microsoft.com/office/drawing/2014/main" id="{00000000-0008-0000-0100-00005F000000}"/>
                </a:ext>
              </a:extLst>
            </xdr:cNvPr>
            <xdr:cNvSpPr txBox="1"/>
          </xdr:nvSpPr>
          <xdr:spPr>
            <a:xfrm>
              <a:off x="1027641" y="7141845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95" name="CuadroTexto 136">
              <a:extLst>
                <a:ext uri="{FF2B5EF4-FFF2-40B4-BE49-F238E27FC236}">
                  <a16:creationId xmlns:a16="http://schemas.microsoft.com/office/drawing/2014/main" xmlns="" xmlns:a14="http://schemas.microsoft.com/office/drawing/2010/main" id="{00000000-0008-0000-0200-00005F000000}"/>
                </a:ext>
              </a:extLst>
            </xdr:cNvPr>
            <xdr:cNvSpPr txBox="1"/>
          </xdr:nvSpPr>
          <xdr:spPr>
            <a:xfrm>
              <a:off x="1027641" y="7141845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a:t>
              </a:r>
              <a:r>
                <a:rPr lang="es-PE" sz="1100" b="0" i="0">
                  <a:latin typeface="Cambria Math"/>
                </a:rPr>
                <a:t>_</a:t>
              </a:r>
              <a:r>
                <a:rPr lang="es-PE" sz="1100" b="0" i="0">
                  <a:latin typeface="Cambria Math" panose="02040503050406030204" pitchFamily="18" charset="0"/>
                </a:rPr>
                <a:t>𝑟𝑤=𝑈</a:t>
              </a:r>
              <a:r>
                <a:rPr lang="es-PE" sz="1100" b="0" i="0">
                  <a:latin typeface="Cambria Math"/>
                </a:rPr>
                <a:t>_</a:t>
              </a:r>
              <a:r>
                <a:rPr lang="es-PE" sz="1100" b="0" i="0">
                  <a:latin typeface="Cambria Math" panose="02040503050406030204" pitchFamily="18" charset="0"/>
                </a:rPr>
                <a:t>𝑐𝑤</a:t>
              </a:r>
              <a:r>
                <a:rPr lang="es-PE" sz="1100" b="0" i="0">
                  <a:latin typeface="Cambria Math" panose="02040503050406030204" pitchFamily="18" charset="0"/>
                  <a:ea typeface="Cambria Math" panose="02040503050406030204" pitchFamily="18" charset="0"/>
                </a:rPr>
                <a:t>×𝐾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𝑠</a:t>
              </a:r>
              <a:endParaRPr lang="es-PE" sz="1100"/>
            </a:p>
          </xdr:txBody>
        </xdr:sp>
      </mc:Fallback>
    </mc:AlternateContent>
    <xdr:clientData/>
  </xdr:oneCellAnchor>
  <xdr:oneCellAnchor>
    <xdr:from>
      <xdr:col>3</xdr:col>
      <xdr:colOff>74082</xdr:colOff>
      <xdr:row>379</xdr:row>
      <xdr:rowOff>0</xdr:rowOff>
    </xdr:from>
    <xdr:ext cx="993285" cy="172227"/>
    <mc:AlternateContent xmlns:mc="http://schemas.openxmlformats.org/markup-compatibility/2006" xmlns:a14="http://schemas.microsoft.com/office/drawing/2010/main">
      <mc:Choice Requires="a14">
        <xdr:sp macro="" textlink="">
          <xdr:nvSpPr>
            <xdr:cNvPr id="96" name="CuadroTexto 137">
              <a:extLst>
                <a:ext uri="{FF2B5EF4-FFF2-40B4-BE49-F238E27FC236}">
                  <a16:creationId xmlns:a16="http://schemas.microsoft.com/office/drawing/2014/main" id="{00000000-0008-0000-0100-000060000000}"/>
                </a:ext>
              </a:extLst>
            </xdr:cNvPr>
            <xdr:cNvSpPr txBox="1"/>
          </xdr:nvSpPr>
          <xdr:spPr>
            <a:xfrm>
              <a:off x="1017057" y="7179945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96" name="CuadroTexto 137">
              <a:extLst>
                <a:ext uri="{FF2B5EF4-FFF2-40B4-BE49-F238E27FC236}">
                  <a16:creationId xmlns:a16="http://schemas.microsoft.com/office/drawing/2014/main" xmlns="" xmlns:a14="http://schemas.microsoft.com/office/drawing/2010/main" id="{00000000-0008-0000-0200-000060000000}"/>
                </a:ext>
              </a:extLst>
            </xdr:cNvPr>
            <xdr:cNvSpPr txBox="1"/>
          </xdr:nvSpPr>
          <xdr:spPr>
            <a:xfrm>
              <a:off x="1017057" y="7179945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a:t>
              </a:r>
              <a:r>
                <a:rPr lang="es-PE" sz="1100" b="0" i="0">
                  <a:latin typeface="Cambria Math"/>
                </a:rPr>
                <a:t>_</a:t>
              </a:r>
              <a:r>
                <a:rPr lang="es-PE" sz="1100" b="0" i="0">
                  <a:latin typeface="Cambria Math" panose="02040503050406030204" pitchFamily="18" charset="0"/>
                </a:rPr>
                <a:t>𝑟𝑤=𝑈</a:t>
              </a:r>
              <a:r>
                <a:rPr lang="es-PE" sz="1100" b="0" i="0">
                  <a:latin typeface="Cambria Math"/>
                </a:rPr>
                <a:t>_</a:t>
              </a:r>
              <a:r>
                <a:rPr lang="es-PE" sz="1100" b="0" i="0">
                  <a:latin typeface="Cambria Math" panose="02040503050406030204" pitchFamily="18" charset="0"/>
                </a:rPr>
                <a:t>𝑐𝑤</a:t>
              </a:r>
              <a:r>
                <a:rPr lang="es-PE" sz="1100" b="0" i="0">
                  <a:latin typeface="Cambria Math" panose="02040503050406030204" pitchFamily="18" charset="0"/>
                  <a:ea typeface="Cambria Math" panose="02040503050406030204" pitchFamily="18" charset="0"/>
                </a:rPr>
                <a:t>×𝐾</a:t>
              </a:r>
              <a:r>
                <a:rPr lang="es-PE" sz="1100" b="0" i="0">
                  <a:latin typeface="Cambria Math"/>
                  <a:ea typeface="Cambria Math" panose="02040503050406030204" pitchFamily="18" charset="0"/>
                </a:rPr>
                <a:t>_</a:t>
              </a:r>
              <a:r>
                <a:rPr lang="es-PE" sz="1100" b="0" i="0">
                  <a:latin typeface="Cambria Math" panose="02040503050406030204" pitchFamily="18" charset="0"/>
                  <a:ea typeface="Cambria Math" panose="02040503050406030204" pitchFamily="18" charset="0"/>
                </a:rPr>
                <a:t>𝑠</a:t>
              </a:r>
              <a:endParaRPr lang="es-PE" sz="1100"/>
            </a:p>
          </xdr:txBody>
        </xdr:sp>
      </mc:Fallback>
    </mc:AlternateContent>
    <xdr:clientData/>
  </xdr:oneCellAnchor>
  <xdr:twoCellAnchor editAs="oneCell">
    <xdr:from>
      <xdr:col>6</xdr:col>
      <xdr:colOff>209550</xdr:colOff>
      <xdr:row>89</xdr:row>
      <xdr:rowOff>171450</xdr:rowOff>
    </xdr:from>
    <xdr:to>
      <xdr:col>19</xdr:col>
      <xdr:colOff>178327</xdr:colOff>
      <xdr:row>102</xdr:row>
      <xdr:rowOff>145676</xdr:rowOff>
    </xdr:to>
    <xdr:pic>
      <xdr:nvPicPr>
        <xdr:cNvPr id="97" name="Imagen 1">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
        <a:stretch>
          <a:fillRect/>
        </a:stretch>
      </xdr:blipFill>
      <xdr:spPr>
        <a:xfrm>
          <a:off x="2095500" y="16725900"/>
          <a:ext cx="4051827" cy="2447550"/>
        </a:xfrm>
        <a:prstGeom prst="rect">
          <a:avLst/>
        </a:prstGeom>
        <a:ln>
          <a:solidFill>
            <a:sysClr val="windowText" lastClr="000000"/>
          </a:solidFill>
        </a:ln>
      </xdr:spPr>
    </xdr:pic>
    <xdr:clientData/>
  </xdr:twoCellAnchor>
  <mc:AlternateContent xmlns:mc="http://schemas.openxmlformats.org/markup-compatibility/2006">
    <mc:Choice xmlns:a14="http://schemas.microsoft.com/office/drawing/2010/main" Requires="a14">
      <xdr:twoCellAnchor>
        <xdr:from>
          <xdr:col>2</xdr:col>
          <xdr:colOff>0</xdr:colOff>
          <xdr:row>1</xdr:row>
          <xdr:rowOff>60960</xdr:rowOff>
        </xdr:from>
        <xdr:to>
          <xdr:col>5</xdr:col>
          <xdr:colOff>53340</xdr:colOff>
          <xdr:row>5</xdr:row>
          <xdr:rowOff>129540</xdr:rowOff>
        </xdr:to>
        <xdr:sp macro="" textlink="">
          <xdr:nvSpPr>
            <xdr:cNvPr id="11265" name="Object 1" hidden="1">
              <a:extLst>
                <a:ext uri="{63B3BB69-23CF-44E3-9099-C40C66FF867C}">
                  <a14:compatExt spid="_x0000_s11265"/>
                </a:ext>
                <a:ext uri="{FF2B5EF4-FFF2-40B4-BE49-F238E27FC236}">
                  <a16:creationId xmlns:a16="http://schemas.microsoft.com/office/drawing/2014/main" id="{00000000-0008-0000-0100-0000012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5</xdr:col>
      <xdr:colOff>302560</xdr:colOff>
      <xdr:row>249</xdr:row>
      <xdr:rowOff>45984</xdr:rowOff>
    </xdr:from>
    <xdr:to>
      <xdr:col>20</xdr:col>
      <xdr:colOff>11394</xdr:colOff>
      <xdr:row>267</xdr:row>
      <xdr:rowOff>59701</xdr:rowOff>
    </xdr:to>
    <xdr:pic>
      <xdr:nvPicPr>
        <xdr:cNvPr id="99" name="98 Imagen">
          <a:extLst>
            <a:ext uri="{FF2B5EF4-FFF2-40B4-BE49-F238E27FC236}">
              <a16:creationId xmlns:a16="http://schemas.microsoft.com/office/drawing/2014/main" id="{00000000-0008-0000-0100-000063000000}"/>
            </a:ext>
          </a:extLst>
        </xdr:cNvPr>
        <xdr:cNvPicPr>
          <a:picLocks noChangeAspect="1"/>
        </xdr:cNvPicPr>
      </xdr:nvPicPr>
      <xdr:blipFill>
        <a:blip xmlns:r="http://schemas.openxmlformats.org/officeDocument/2006/relationships" r:embed="rId2"/>
        <a:stretch>
          <a:fillRect/>
        </a:stretch>
      </xdr:blipFill>
      <xdr:spPr>
        <a:xfrm>
          <a:off x="1874185" y="47080434"/>
          <a:ext cx="4426884" cy="3442718"/>
        </a:xfrm>
        <a:prstGeom prst="rect">
          <a:avLst/>
        </a:prstGeom>
        <a:ln>
          <a:solidFill>
            <a:sysClr val="windowText" lastClr="000000"/>
          </a:solidFill>
        </a:ln>
      </xdr:spPr>
    </xdr:pic>
    <xdr:clientData/>
  </xdr:twoCellAnchor>
  <xdr:twoCellAnchor editAs="oneCell">
    <xdr:from>
      <xdr:col>5</xdr:col>
      <xdr:colOff>0</xdr:colOff>
      <xdr:row>181</xdr:row>
      <xdr:rowOff>95250</xdr:rowOff>
    </xdr:from>
    <xdr:to>
      <xdr:col>21</xdr:col>
      <xdr:colOff>26069</xdr:colOff>
      <xdr:row>197</xdr:row>
      <xdr:rowOff>57149</xdr:rowOff>
    </xdr:to>
    <xdr:pic>
      <xdr:nvPicPr>
        <xdr:cNvPr id="100" name="99 Imagen">
          <a:extLst>
            <a:ext uri="{FF2B5EF4-FFF2-40B4-BE49-F238E27FC236}">
              <a16:creationId xmlns:a16="http://schemas.microsoft.com/office/drawing/2014/main" id="{00000000-0008-0000-0100-000064000000}"/>
            </a:ext>
          </a:extLst>
        </xdr:cNvPr>
        <xdr:cNvPicPr>
          <a:picLocks noChangeAspect="1"/>
        </xdr:cNvPicPr>
      </xdr:nvPicPr>
      <xdr:blipFill>
        <a:blip xmlns:r="http://schemas.openxmlformats.org/officeDocument/2006/relationships" r:embed="rId3"/>
        <a:stretch>
          <a:fillRect/>
        </a:stretch>
      </xdr:blipFill>
      <xdr:spPr>
        <a:xfrm>
          <a:off x="1571625" y="34175700"/>
          <a:ext cx="5052094" cy="3009900"/>
        </a:xfrm>
        <a:prstGeom prst="rect">
          <a:avLst/>
        </a:prstGeom>
        <a:ln>
          <a:solidFill>
            <a:sysClr val="windowText" lastClr="000000"/>
          </a:solidFill>
        </a:ln>
      </xdr:spPr>
    </xdr:pic>
    <xdr:clientData/>
  </xdr:twoCellAnchor>
  <xdr:twoCellAnchor>
    <xdr:from>
      <xdr:col>13</xdr:col>
      <xdr:colOff>128273</xdr:colOff>
      <xdr:row>440</xdr:row>
      <xdr:rowOff>31185</xdr:rowOff>
    </xdr:from>
    <xdr:to>
      <xdr:col>15</xdr:col>
      <xdr:colOff>107104</xdr:colOff>
      <xdr:row>441</xdr:row>
      <xdr:rowOff>20603</xdr:rowOff>
    </xdr:to>
    <xdr:sp macro="" textlink="">
      <xdr:nvSpPr>
        <xdr:cNvPr id="101" name="Rectángulo redondeado 99">
          <a:extLst>
            <a:ext uri="{FF2B5EF4-FFF2-40B4-BE49-F238E27FC236}">
              <a16:creationId xmlns:a16="http://schemas.microsoft.com/office/drawing/2014/main" id="{00000000-0008-0000-0100-000065000000}"/>
            </a:ext>
          </a:extLst>
        </xdr:cNvPr>
        <xdr:cNvSpPr/>
      </xdr:nvSpPr>
      <xdr:spPr>
        <a:xfrm>
          <a:off x="4214498" y="83451135"/>
          <a:ext cx="607481" cy="179918"/>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17</xdr:col>
      <xdr:colOff>110268</xdr:colOff>
      <xdr:row>440</xdr:row>
      <xdr:rowOff>31185</xdr:rowOff>
    </xdr:from>
    <xdr:to>
      <xdr:col>19</xdr:col>
      <xdr:colOff>89099</xdr:colOff>
      <xdr:row>441</xdr:row>
      <xdr:rowOff>20603</xdr:rowOff>
    </xdr:to>
    <xdr:sp macro="" textlink="">
      <xdr:nvSpPr>
        <xdr:cNvPr id="102" name="Rectángulo redondeado 100">
          <a:extLst>
            <a:ext uri="{FF2B5EF4-FFF2-40B4-BE49-F238E27FC236}">
              <a16:creationId xmlns:a16="http://schemas.microsoft.com/office/drawing/2014/main" id="{00000000-0008-0000-0100-000066000000}"/>
            </a:ext>
          </a:extLst>
        </xdr:cNvPr>
        <xdr:cNvSpPr/>
      </xdr:nvSpPr>
      <xdr:spPr>
        <a:xfrm>
          <a:off x="5453793" y="83451135"/>
          <a:ext cx="607481" cy="179918"/>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285751</xdr:colOff>
      <xdr:row>436</xdr:row>
      <xdr:rowOff>32497</xdr:rowOff>
    </xdr:from>
    <xdr:to>
      <xdr:col>15</xdr:col>
      <xdr:colOff>217170</xdr:colOff>
      <xdr:row>437</xdr:row>
      <xdr:rowOff>136437</xdr:rowOff>
    </xdr:to>
    <xdr:sp macro="" textlink="">
      <xdr:nvSpPr>
        <xdr:cNvPr id="103" name="Rectángulo redondeado 104">
          <a:extLst>
            <a:ext uri="{FF2B5EF4-FFF2-40B4-BE49-F238E27FC236}">
              <a16:creationId xmlns:a16="http://schemas.microsoft.com/office/drawing/2014/main" id="{00000000-0008-0000-0100-000067000000}"/>
            </a:ext>
          </a:extLst>
        </xdr:cNvPr>
        <xdr:cNvSpPr/>
      </xdr:nvSpPr>
      <xdr:spPr>
        <a:xfrm>
          <a:off x="4057651" y="82690447"/>
          <a:ext cx="874394" cy="29444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16</xdr:col>
      <xdr:colOff>300991</xdr:colOff>
      <xdr:row>436</xdr:row>
      <xdr:rowOff>29757</xdr:rowOff>
    </xdr:from>
    <xdr:to>
      <xdr:col>19</xdr:col>
      <xdr:colOff>209550</xdr:colOff>
      <xdr:row>437</xdr:row>
      <xdr:rowOff>136437</xdr:rowOff>
    </xdr:to>
    <xdr:sp macro="" textlink="">
      <xdr:nvSpPr>
        <xdr:cNvPr id="104" name="Rectángulo redondeado 130">
          <a:extLst>
            <a:ext uri="{FF2B5EF4-FFF2-40B4-BE49-F238E27FC236}">
              <a16:creationId xmlns:a16="http://schemas.microsoft.com/office/drawing/2014/main" id="{00000000-0008-0000-0100-000068000000}"/>
            </a:ext>
          </a:extLst>
        </xdr:cNvPr>
        <xdr:cNvSpPr/>
      </xdr:nvSpPr>
      <xdr:spPr>
        <a:xfrm>
          <a:off x="5330191" y="82687707"/>
          <a:ext cx="851534" cy="29718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editAs="oneCell">
    <xdr:from>
      <xdr:col>5</xdr:col>
      <xdr:colOff>0</xdr:colOff>
      <xdr:row>74</xdr:row>
      <xdr:rowOff>28575</xdr:rowOff>
    </xdr:from>
    <xdr:to>
      <xdr:col>21</xdr:col>
      <xdr:colOff>1970</xdr:colOff>
      <xdr:row>88</xdr:row>
      <xdr:rowOff>50464</xdr:rowOff>
    </xdr:to>
    <xdr:pic>
      <xdr:nvPicPr>
        <xdr:cNvPr id="105" name="104 Imagen">
          <a:extLst>
            <a:ext uri="{FF2B5EF4-FFF2-40B4-BE49-F238E27FC236}">
              <a16:creationId xmlns:a16="http://schemas.microsoft.com/office/drawing/2014/main" id="{00000000-0008-0000-0100-000069000000}"/>
            </a:ext>
          </a:extLst>
        </xdr:cNvPr>
        <xdr:cNvPicPr>
          <a:picLocks noChangeAspect="1"/>
        </xdr:cNvPicPr>
      </xdr:nvPicPr>
      <xdr:blipFill>
        <a:blip xmlns:r="http://schemas.openxmlformats.org/officeDocument/2006/relationships" r:embed="rId4"/>
        <a:stretch>
          <a:fillRect/>
        </a:stretch>
      </xdr:blipFill>
      <xdr:spPr>
        <a:xfrm>
          <a:off x="1571625" y="13725525"/>
          <a:ext cx="5031170" cy="2685714"/>
        </a:xfrm>
        <a:prstGeom prst="rect">
          <a:avLst/>
        </a:prstGeom>
        <a:ln>
          <a:solidFill>
            <a:sysClr val="windowText" lastClr="000000"/>
          </a:solidFill>
        </a:ln>
      </xdr:spPr>
    </xdr:pic>
    <xdr:clientData/>
  </xdr:twoCellAnchor>
  <xdr:twoCellAnchor editAs="oneCell">
    <xdr:from>
      <xdr:col>5</xdr:col>
      <xdr:colOff>112058</xdr:colOff>
      <xdr:row>431</xdr:row>
      <xdr:rowOff>0</xdr:rowOff>
    </xdr:from>
    <xdr:to>
      <xdr:col>20</xdr:col>
      <xdr:colOff>112346</xdr:colOff>
      <xdr:row>443</xdr:row>
      <xdr:rowOff>123596</xdr:rowOff>
    </xdr:to>
    <xdr:pic>
      <xdr:nvPicPr>
        <xdr:cNvPr id="106" name="105 Imagen">
          <a:extLst>
            <a:ext uri="{FF2B5EF4-FFF2-40B4-BE49-F238E27FC236}">
              <a16:creationId xmlns:a16="http://schemas.microsoft.com/office/drawing/2014/main" id="{00000000-0008-0000-0100-00006A000000}"/>
            </a:ext>
          </a:extLst>
        </xdr:cNvPr>
        <xdr:cNvPicPr>
          <a:picLocks noChangeAspect="1"/>
        </xdr:cNvPicPr>
      </xdr:nvPicPr>
      <xdr:blipFill>
        <a:blip xmlns:r="http://schemas.openxmlformats.org/officeDocument/2006/relationships" r:embed="rId5"/>
        <a:stretch>
          <a:fillRect/>
        </a:stretch>
      </xdr:blipFill>
      <xdr:spPr>
        <a:xfrm>
          <a:off x="1683683" y="81705450"/>
          <a:ext cx="4715163" cy="2406421"/>
        </a:xfrm>
        <a:prstGeom prst="rect">
          <a:avLst/>
        </a:prstGeom>
        <a:ln>
          <a:solidFill>
            <a:sysClr val="windowText" lastClr="000000"/>
          </a:solidFill>
        </a:ln>
      </xdr:spPr>
    </xdr:pic>
    <xdr:clientData/>
  </xdr:twoCellAnchor>
  <xdr:twoCellAnchor editAs="oneCell">
    <xdr:from>
      <xdr:col>20</xdr:col>
      <xdr:colOff>228600</xdr:colOff>
      <xdr:row>1</xdr:row>
      <xdr:rowOff>114300</xdr:rowOff>
    </xdr:from>
    <xdr:to>
      <xdr:col>24</xdr:col>
      <xdr:colOff>37465</xdr:colOff>
      <xdr:row>5</xdr:row>
      <xdr:rowOff>95250</xdr:rowOff>
    </xdr:to>
    <xdr:pic>
      <xdr:nvPicPr>
        <xdr:cNvPr id="108" name="107 Imagen">
          <a:extLst>
            <a:ext uri="{FF2B5EF4-FFF2-40B4-BE49-F238E27FC236}">
              <a16:creationId xmlns:a16="http://schemas.microsoft.com/office/drawing/2014/main" id="{00000000-0008-0000-0100-00006C000000}"/>
            </a:ext>
          </a:extLst>
        </xdr:cNvPr>
        <xdr:cNvPicPr/>
      </xdr:nvPicPr>
      <xdr:blipFill>
        <a:blip xmlns:r="http://schemas.openxmlformats.org/officeDocument/2006/relationships" r:embed="rId6"/>
        <a:stretch>
          <a:fillRect/>
        </a:stretch>
      </xdr:blipFill>
      <xdr:spPr>
        <a:xfrm>
          <a:off x="6705600" y="304800"/>
          <a:ext cx="1142365" cy="495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141516</xdr:colOff>
      <xdr:row>24</xdr:row>
      <xdr:rowOff>153418</xdr:rowOff>
    </xdr:from>
    <xdr:ext cx="1251240" cy="319639"/>
    <mc:AlternateContent xmlns:mc="http://schemas.openxmlformats.org/markup-compatibility/2006" xmlns:a14="http://schemas.microsoft.com/office/drawing/2010/main">
      <mc:Choice Requires="a14">
        <xdr:sp macro="" textlink="">
          <xdr:nvSpPr>
            <xdr:cNvPr id="2" name="CuadroTexto 3">
              <a:extLst>
                <a:ext uri="{FF2B5EF4-FFF2-40B4-BE49-F238E27FC236}">
                  <a16:creationId xmlns:a16="http://schemas.microsoft.com/office/drawing/2014/main" id="{00000000-0008-0000-0200-000002000000}"/>
                </a:ext>
              </a:extLst>
            </xdr:cNvPr>
            <xdr:cNvSpPr txBox="1"/>
          </xdr:nvSpPr>
          <xdr:spPr>
            <a:xfrm>
              <a:off x="1144816" y="4146298"/>
              <a:ext cx="1251240" cy="3196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𝑏𝑎𝑠𝑒</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f>
                      <m:fPr>
                        <m:type m:val="skw"/>
                        <m:ctrlPr>
                          <a:rPr lang="es-PE" sz="1100" b="0" i="1">
                            <a:latin typeface="Cambria Math" panose="02040503050406030204" pitchFamily="18" charset="0"/>
                          </a:rPr>
                        </m:ctrlPr>
                      </m:fPr>
                      <m:num>
                        <m:rad>
                          <m:radPr>
                            <m:degHide m:val="on"/>
                            <m:ctrlPr>
                              <a:rPr lang="es-PE" sz="1100" b="0" i="1">
                                <a:latin typeface="Cambria Math" panose="02040503050406030204" pitchFamily="18" charset="0"/>
                              </a:rPr>
                            </m:ctrlPr>
                          </m:radPr>
                          <m:deg/>
                          <m:e>
                            <m:r>
                              <a:rPr lang="es-PE" sz="1100" b="0" i="1">
                                <a:latin typeface="Cambria Math" panose="02040503050406030204" pitchFamily="18" charset="0"/>
                              </a:rPr>
                              <m:t>2</m:t>
                            </m:r>
                          </m:e>
                        </m:rad>
                      </m:num>
                      <m:den>
                        <m:rad>
                          <m:radPr>
                            <m:degHide m:val="on"/>
                            <m:ctrlPr>
                              <a:rPr lang="es-PE" sz="1100" b="0" i="1">
                                <a:latin typeface="Cambria Math" panose="02040503050406030204" pitchFamily="18" charset="0"/>
                              </a:rPr>
                            </m:ctrlPr>
                          </m:radPr>
                          <m:deg/>
                          <m:e>
                            <m:r>
                              <a:rPr lang="es-PE" sz="1100" b="0" i="1">
                                <a:latin typeface="Cambria Math" panose="02040503050406030204" pitchFamily="18" charset="0"/>
                              </a:rPr>
                              <m:t>3</m:t>
                            </m:r>
                          </m:e>
                        </m:rad>
                      </m:den>
                    </m:f>
                  </m:oMath>
                </m:oMathPara>
              </a14:m>
              <a:endParaRPr lang="es-PE" sz="1100"/>
            </a:p>
          </xdr:txBody>
        </xdr:sp>
      </mc:Choice>
      <mc:Fallback xmlns="">
        <xdr:sp macro="" textlink="">
          <xdr:nvSpPr>
            <xdr:cNvPr id="2" name="CuadroTexto 3">
              <a:extLst>
                <a:ext uri="{FF2B5EF4-FFF2-40B4-BE49-F238E27FC236}">
                  <a16:creationId xmlns:a16="http://schemas.microsoft.com/office/drawing/2014/main" id="{6A9FCCE4-C42C-40CC-BFE9-5EBAAFEFD4BD}"/>
                </a:ext>
              </a:extLst>
            </xdr:cNvPr>
            <xdr:cNvSpPr txBox="1"/>
          </xdr:nvSpPr>
          <xdr:spPr>
            <a:xfrm>
              <a:off x="1144816" y="4146298"/>
              <a:ext cx="1251240" cy="3196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𝑈_𝑏𝑎𝑠𝑒=𝑈_𝑠</a:t>
              </a:r>
              <a:r>
                <a:rPr lang="es-PE" sz="1100" b="0" i="0">
                  <a:latin typeface="Cambria Math" panose="02040503050406030204" pitchFamily="18" charset="0"/>
                  <a:ea typeface="Cambria Math" panose="02040503050406030204" pitchFamily="18" charset="0"/>
                </a:rPr>
                <a:t>×</a:t>
              </a:r>
              <a:r>
                <a:rPr lang="es-PE" sz="1100" b="0" i="0">
                  <a:latin typeface="Cambria Math" panose="02040503050406030204" pitchFamily="18" charset="0"/>
                </a:rPr>
                <a:t>√2⁄√3</a:t>
              </a:r>
              <a:endParaRPr lang="es-PE" sz="1100"/>
            </a:p>
          </xdr:txBody>
        </xdr:sp>
      </mc:Fallback>
    </mc:AlternateContent>
    <xdr:clientData/>
  </xdr:oneCellAnchor>
  <xdr:oneCellAnchor>
    <xdr:from>
      <xdr:col>3</xdr:col>
      <xdr:colOff>231319</xdr:colOff>
      <xdr:row>37</xdr:row>
      <xdr:rowOff>163291</xdr:rowOff>
    </xdr:from>
    <xdr:ext cx="1048364" cy="298415"/>
    <mc:AlternateContent xmlns:mc="http://schemas.openxmlformats.org/markup-compatibility/2006" xmlns:a14="http://schemas.microsoft.com/office/drawing/2010/main">
      <mc:Choice Requires="a14">
        <xdr:sp macro="" textlink="">
          <xdr:nvSpPr>
            <xdr:cNvPr id="3" name="CuadroTexto 12">
              <a:extLst>
                <a:ext uri="{FF2B5EF4-FFF2-40B4-BE49-F238E27FC236}">
                  <a16:creationId xmlns:a16="http://schemas.microsoft.com/office/drawing/2014/main" id="{00000000-0008-0000-0200-000003000000}"/>
                </a:ext>
              </a:extLst>
            </xdr:cNvPr>
            <xdr:cNvSpPr txBox="1"/>
          </xdr:nvSpPr>
          <xdr:spPr>
            <a:xfrm>
              <a:off x="1237159" y="6635211"/>
              <a:ext cx="1048364"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𝑟𝑝</m:t>
                        </m:r>
                      </m:sub>
                    </m:sSub>
                    <m:r>
                      <a:rPr lang="es-PE" sz="1100" b="0" i="1">
                        <a:latin typeface="Cambria Math" panose="02040503050406030204" pitchFamily="18" charset="0"/>
                      </a:rPr>
                      <m:t>=</m:t>
                    </m:r>
                    <m:r>
                      <a:rPr lang="es-PE" sz="1100" b="0" i="1">
                        <a:latin typeface="Cambria Math" panose="02040503050406030204" pitchFamily="18" charset="0"/>
                      </a:rPr>
                      <m:t>𝑘</m:t>
                    </m:r>
                    <m:r>
                      <a:rPr lang="es-PE" sz="1100" b="0" i="1">
                        <a:latin typeface="Cambria Math" panose="02040503050406030204" pitchFamily="18" charset="0"/>
                        <a:ea typeface="Cambria Math" panose="02040503050406030204" pitchFamily="18" charset="0"/>
                      </a:rPr>
                      <m:t>×</m:t>
                    </m:r>
                    <m:f>
                      <m:fPr>
                        <m:type m:val="skw"/>
                        <m:ctrlPr>
                          <a:rPr lang="es-PE" sz="1100" b="0" i="1">
                            <a:solidFill>
                              <a:schemeClr val="tx1"/>
                            </a:solidFill>
                            <a:effectLst/>
                            <a:latin typeface="Cambria Math" panose="02040503050406030204" pitchFamily="18" charset="0"/>
                            <a:ea typeface="+mn-ea"/>
                            <a:cs typeface="+mn-cs"/>
                          </a:rPr>
                        </m:ctrlPr>
                      </m:fPr>
                      <m:num>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𝑠</m:t>
                            </m:r>
                          </m:sub>
                        </m:sSub>
                      </m:num>
                      <m:den>
                        <m:rad>
                          <m:radPr>
                            <m:degHide m:val="on"/>
                            <m:ctrlPr>
                              <a:rPr lang="es-PE" sz="1100" b="0" i="1">
                                <a:solidFill>
                                  <a:schemeClr val="tx1"/>
                                </a:solidFill>
                                <a:effectLst/>
                                <a:latin typeface="Cambria Math" panose="02040503050406030204" pitchFamily="18" charset="0"/>
                                <a:ea typeface="+mn-ea"/>
                                <a:cs typeface="+mn-cs"/>
                              </a:rPr>
                            </m:ctrlPr>
                          </m:radPr>
                          <m:deg/>
                          <m:e>
                            <m:r>
                              <a:rPr lang="es-PE" sz="1100" b="0" i="1">
                                <a:solidFill>
                                  <a:schemeClr val="tx1"/>
                                </a:solidFill>
                                <a:effectLst/>
                                <a:latin typeface="Cambria Math" panose="02040503050406030204" pitchFamily="18" charset="0"/>
                                <a:ea typeface="+mn-ea"/>
                                <a:cs typeface="+mn-cs"/>
                              </a:rPr>
                              <m:t>3</m:t>
                            </m:r>
                          </m:e>
                        </m:rad>
                      </m:den>
                    </m:f>
                  </m:oMath>
                </m:oMathPara>
              </a14:m>
              <a:endParaRPr lang="es-PE">
                <a:effectLst/>
              </a:endParaRPr>
            </a:p>
          </xdr:txBody>
        </xdr:sp>
      </mc:Choice>
      <mc:Fallback xmlns="">
        <xdr:sp macro="" textlink="">
          <xdr:nvSpPr>
            <xdr:cNvPr id="3" name="CuadroTexto 12">
              <a:extLst>
                <a:ext uri="{FF2B5EF4-FFF2-40B4-BE49-F238E27FC236}">
                  <a16:creationId xmlns:a16="http://schemas.microsoft.com/office/drawing/2014/main" id="{DAC9E571-F671-4AE2-948D-3A5BBDC19463}"/>
                </a:ext>
              </a:extLst>
            </xdr:cNvPr>
            <xdr:cNvSpPr txBox="1"/>
          </xdr:nvSpPr>
          <xdr:spPr>
            <a:xfrm>
              <a:off x="1237159" y="6635211"/>
              <a:ext cx="1048364"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𝑈_𝑟𝑝=𝑘</a:t>
              </a:r>
              <a:r>
                <a:rPr lang="es-PE" sz="1100" b="0" i="0">
                  <a:latin typeface="Cambria Math" panose="02040503050406030204" pitchFamily="18" charset="0"/>
                  <a:ea typeface="Cambria Math" panose="02040503050406030204" pitchFamily="18" charset="0"/>
                </a:rPr>
                <a:t>×</a:t>
              </a:r>
              <a:r>
                <a:rPr lang="es-PE" sz="1100" b="0" i="0">
                  <a:solidFill>
                    <a:schemeClr val="tx1"/>
                  </a:solidFill>
                  <a:effectLst/>
                  <a:latin typeface="Cambria Math" panose="02040503050406030204" pitchFamily="18" charset="0"/>
                  <a:ea typeface="+mn-ea"/>
                  <a:cs typeface="+mn-cs"/>
                </a:rPr>
                <a:t>𝑈_𝑠⁄√3</a:t>
              </a:r>
              <a:endParaRPr lang="es-PE">
                <a:effectLst/>
              </a:endParaRPr>
            </a:p>
          </xdr:txBody>
        </xdr:sp>
      </mc:Fallback>
    </mc:AlternateContent>
    <xdr:clientData/>
  </xdr:oneCellAnchor>
  <xdr:oneCellAnchor>
    <xdr:from>
      <xdr:col>3</xdr:col>
      <xdr:colOff>231322</xdr:colOff>
      <xdr:row>48</xdr:row>
      <xdr:rowOff>0</xdr:rowOff>
    </xdr:from>
    <xdr:ext cx="1048364" cy="298415"/>
    <mc:AlternateContent xmlns:mc="http://schemas.openxmlformats.org/markup-compatibility/2006" xmlns:a14="http://schemas.microsoft.com/office/drawing/2010/main">
      <mc:Choice Requires="a14">
        <xdr:sp macro="" textlink="">
          <xdr:nvSpPr>
            <xdr:cNvPr id="4" name="CuadroTexto 31">
              <a:extLst>
                <a:ext uri="{FF2B5EF4-FFF2-40B4-BE49-F238E27FC236}">
                  <a16:creationId xmlns:a16="http://schemas.microsoft.com/office/drawing/2014/main" id="{00000000-0008-0000-0200-000004000000}"/>
                </a:ext>
              </a:extLst>
            </xdr:cNvPr>
            <xdr:cNvSpPr txBox="1"/>
          </xdr:nvSpPr>
          <xdr:spPr>
            <a:xfrm>
              <a:off x="1237162" y="8564880"/>
              <a:ext cx="1048364"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𝑟𝑝</m:t>
                        </m:r>
                      </m:sub>
                    </m:sSub>
                    <m:r>
                      <a:rPr lang="es-PE" sz="1100" b="0" i="1">
                        <a:latin typeface="Cambria Math" panose="02040503050406030204" pitchFamily="18" charset="0"/>
                      </a:rPr>
                      <m:t>=</m:t>
                    </m:r>
                    <m:r>
                      <a:rPr lang="es-PE" sz="1100" b="0" i="1">
                        <a:latin typeface="Cambria Math" panose="02040503050406030204" pitchFamily="18" charset="0"/>
                      </a:rPr>
                      <m:t>𝑘</m:t>
                    </m:r>
                    <m:r>
                      <a:rPr lang="es-PE" sz="1100" b="0" i="1">
                        <a:latin typeface="Cambria Math" panose="02040503050406030204" pitchFamily="18" charset="0"/>
                        <a:ea typeface="Cambria Math" panose="02040503050406030204" pitchFamily="18" charset="0"/>
                      </a:rPr>
                      <m:t>×</m:t>
                    </m:r>
                    <m:f>
                      <m:fPr>
                        <m:type m:val="skw"/>
                        <m:ctrlPr>
                          <a:rPr lang="es-PE" sz="1100" b="0" i="1">
                            <a:solidFill>
                              <a:schemeClr val="tx1"/>
                            </a:solidFill>
                            <a:effectLst/>
                            <a:latin typeface="Cambria Math" panose="02040503050406030204" pitchFamily="18" charset="0"/>
                            <a:ea typeface="+mn-ea"/>
                            <a:cs typeface="+mn-cs"/>
                          </a:rPr>
                        </m:ctrlPr>
                      </m:fPr>
                      <m:num>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𝑠</m:t>
                            </m:r>
                          </m:sub>
                        </m:sSub>
                      </m:num>
                      <m:den>
                        <m:rad>
                          <m:radPr>
                            <m:degHide m:val="on"/>
                            <m:ctrlPr>
                              <a:rPr lang="es-PE" sz="1100" b="0" i="1">
                                <a:solidFill>
                                  <a:schemeClr val="tx1"/>
                                </a:solidFill>
                                <a:effectLst/>
                                <a:latin typeface="Cambria Math" panose="02040503050406030204" pitchFamily="18" charset="0"/>
                                <a:ea typeface="+mn-ea"/>
                                <a:cs typeface="+mn-cs"/>
                              </a:rPr>
                            </m:ctrlPr>
                          </m:radPr>
                          <m:deg/>
                          <m:e>
                            <m:r>
                              <a:rPr lang="es-PE" sz="1100" b="0" i="1">
                                <a:solidFill>
                                  <a:schemeClr val="tx1"/>
                                </a:solidFill>
                                <a:effectLst/>
                                <a:latin typeface="Cambria Math" panose="02040503050406030204" pitchFamily="18" charset="0"/>
                                <a:ea typeface="+mn-ea"/>
                                <a:cs typeface="+mn-cs"/>
                              </a:rPr>
                              <m:t>3</m:t>
                            </m:r>
                          </m:e>
                        </m:rad>
                      </m:den>
                    </m:f>
                  </m:oMath>
                </m:oMathPara>
              </a14:m>
              <a:endParaRPr lang="es-PE">
                <a:effectLst/>
              </a:endParaRPr>
            </a:p>
          </xdr:txBody>
        </xdr:sp>
      </mc:Choice>
      <mc:Fallback xmlns="">
        <xdr:sp macro="" textlink="">
          <xdr:nvSpPr>
            <xdr:cNvPr id="4" name="CuadroTexto 31">
              <a:extLst>
                <a:ext uri="{FF2B5EF4-FFF2-40B4-BE49-F238E27FC236}">
                  <a16:creationId xmlns:a16="http://schemas.microsoft.com/office/drawing/2014/main" id="{E345DE33-DF35-4AF7-9737-2B86B7C7ED1C}"/>
                </a:ext>
              </a:extLst>
            </xdr:cNvPr>
            <xdr:cNvSpPr txBox="1"/>
          </xdr:nvSpPr>
          <xdr:spPr>
            <a:xfrm>
              <a:off x="1237162" y="8564880"/>
              <a:ext cx="1048364"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𝑈_𝑟𝑝=𝑘</a:t>
              </a:r>
              <a:r>
                <a:rPr lang="es-PE" sz="1100" b="0" i="0">
                  <a:latin typeface="Cambria Math" panose="02040503050406030204" pitchFamily="18" charset="0"/>
                  <a:ea typeface="Cambria Math" panose="02040503050406030204" pitchFamily="18" charset="0"/>
                </a:rPr>
                <a:t>×</a:t>
              </a:r>
              <a:r>
                <a:rPr lang="es-PE" sz="1100" b="0" i="0">
                  <a:solidFill>
                    <a:schemeClr val="tx1"/>
                  </a:solidFill>
                  <a:effectLst/>
                  <a:latin typeface="Cambria Math" panose="02040503050406030204" pitchFamily="18" charset="0"/>
                  <a:ea typeface="+mn-ea"/>
                  <a:cs typeface="+mn-cs"/>
                </a:rPr>
                <a:t>𝑈_𝑠⁄√3</a:t>
              </a:r>
              <a:endParaRPr lang="es-PE">
                <a:effectLst/>
              </a:endParaRPr>
            </a:p>
          </xdr:txBody>
        </xdr:sp>
      </mc:Fallback>
    </mc:AlternateContent>
    <xdr:clientData/>
  </xdr:oneCellAnchor>
  <xdr:oneCellAnchor>
    <xdr:from>
      <xdr:col>3</xdr:col>
      <xdr:colOff>231322</xdr:colOff>
      <xdr:row>50</xdr:row>
      <xdr:rowOff>0</xdr:rowOff>
    </xdr:from>
    <xdr:ext cx="822533" cy="182614"/>
    <mc:AlternateContent xmlns:mc="http://schemas.openxmlformats.org/markup-compatibility/2006" xmlns:a14="http://schemas.microsoft.com/office/drawing/2010/main">
      <mc:Choice Requires="a14">
        <xdr:sp macro="" textlink="">
          <xdr:nvSpPr>
            <xdr:cNvPr id="5" name="CuadroTexto 32">
              <a:extLst>
                <a:ext uri="{FF2B5EF4-FFF2-40B4-BE49-F238E27FC236}">
                  <a16:creationId xmlns:a16="http://schemas.microsoft.com/office/drawing/2014/main" id="{00000000-0008-0000-0200-000005000000}"/>
                </a:ext>
              </a:extLst>
            </xdr:cNvPr>
            <xdr:cNvSpPr txBox="1"/>
          </xdr:nvSpPr>
          <xdr:spPr>
            <a:xfrm>
              <a:off x="1237162" y="8945880"/>
              <a:ext cx="82253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𝑟𝑝</m:t>
                        </m:r>
                      </m:sub>
                    </m:sSub>
                    <m:r>
                      <a:rPr lang="es-PE" sz="1100" b="0" i="1">
                        <a:latin typeface="Cambria Math" panose="02040503050406030204" pitchFamily="18" charset="0"/>
                      </a:rPr>
                      <m:t>=</m:t>
                    </m:r>
                    <m:r>
                      <a:rPr lang="es-PE" sz="1100" b="0" i="1">
                        <a:latin typeface="Cambria Math" panose="02040503050406030204" pitchFamily="18" charset="0"/>
                      </a:rPr>
                      <m:t>𝑘</m:t>
                    </m:r>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𝑈</m:t>
                        </m:r>
                      </m:e>
                      <m:sub>
                        <m:r>
                          <a:rPr lang="es-PE" sz="1100" b="0" i="1">
                            <a:latin typeface="Cambria Math" panose="02040503050406030204" pitchFamily="18" charset="0"/>
                            <a:ea typeface="Cambria Math" panose="02040503050406030204" pitchFamily="18" charset="0"/>
                          </a:rPr>
                          <m:t>𝑠</m:t>
                        </m:r>
                      </m:sub>
                    </m:sSub>
                  </m:oMath>
                </m:oMathPara>
              </a14:m>
              <a:endParaRPr lang="es-PE">
                <a:effectLst/>
              </a:endParaRPr>
            </a:p>
          </xdr:txBody>
        </xdr:sp>
      </mc:Choice>
      <mc:Fallback xmlns="">
        <xdr:sp macro="" textlink="">
          <xdr:nvSpPr>
            <xdr:cNvPr id="5" name="CuadroTexto 32">
              <a:extLst>
                <a:ext uri="{FF2B5EF4-FFF2-40B4-BE49-F238E27FC236}">
                  <a16:creationId xmlns:a16="http://schemas.microsoft.com/office/drawing/2014/main" id="{54F05B06-9B38-4741-80DC-E5BBABA5741F}"/>
                </a:ext>
              </a:extLst>
            </xdr:cNvPr>
            <xdr:cNvSpPr txBox="1"/>
          </xdr:nvSpPr>
          <xdr:spPr>
            <a:xfrm>
              <a:off x="1237162" y="8945880"/>
              <a:ext cx="82253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𝑈_𝑟𝑝=𝑘</a:t>
              </a:r>
              <a:r>
                <a:rPr lang="es-PE" sz="1100" b="0" i="0">
                  <a:latin typeface="Cambria Math" panose="02040503050406030204" pitchFamily="18" charset="0"/>
                  <a:ea typeface="Cambria Math" panose="02040503050406030204" pitchFamily="18" charset="0"/>
                </a:rPr>
                <a:t>×𝑈_𝑠</a:t>
              </a:r>
              <a:endParaRPr lang="es-PE">
                <a:effectLst/>
              </a:endParaRPr>
            </a:p>
          </xdr:txBody>
        </xdr:sp>
      </mc:Fallback>
    </mc:AlternateContent>
    <xdr:clientData/>
  </xdr:oneCellAnchor>
  <xdr:oneCellAnchor>
    <xdr:from>
      <xdr:col>3</xdr:col>
      <xdr:colOff>272144</xdr:colOff>
      <xdr:row>109</xdr:row>
      <xdr:rowOff>27216</xdr:rowOff>
    </xdr:from>
    <xdr:ext cx="2084481" cy="172227"/>
    <mc:AlternateContent xmlns:mc="http://schemas.openxmlformats.org/markup-compatibility/2006" xmlns:a14="http://schemas.microsoft.com/office/drawing/2010/main">
      <mc:Choice Requires="a14">
        <xdr:sp macro="" textlink="">
          <xdr:nvSpPr>
            <xdr:cNvPr id="6" name="CuadroTexto 37">
              <a:extLst>
                <a:ext uri="{FF2B5EF4-FFF2-40B4-BE49-F238E27FC236}">
                  <a16:creationId xmlns:a16="http://schemas.microsoft.com/office/drawing/2014/main" id="{00000000-0008-0000-0200-000006000000}"/>
                </a:ext>
              </a:extLst>
            </xdr:cNvPr>
            <xdr:cNvSpPr txBox="1"/>
          </xdr:nvSpPr>
          <xdr:spPr>
            <a:xfrm>
              <a:off x="1279254" y="20210056"/>
              <a:ext cx="20844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𝑢</m:t>
                        </m:r>
                      </m:e>
                      <m:sub>
                        <m:r>
                          <a:rPr lang="es-PE" sz="1100" b="0" i="1">
                            <a:latin typeface="Cambria Math" panose="02040503050406030204" pitchFamily="18" charset="0"/>
                          </a:rPr>
                          <m:t>𝑒𝑡</m:t>
                        </m:r>
                      </m:sub>
                    </m:sSub>
                    <m:r>
                      <a:rPr lang="es-PE" sz="1100" b="0" i="1">
                        <a:solidFill>
                          <a:schemeClr val="tx1"/>
                        </a:solidFill>
                        <a:effectLst/>
                        <a:latin typeface="Cambria Math" panose="02040503050406030204" pitchFamily="18" charset="0"/>
                        <a:ea typeface="+mn-ea"/>
                        <a:cs typeface="+mn-cs"/>
                      </a:rPr>
                      <m:t>=(1.25×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𝑢</m:t>
                        </m:r>
                      </m:e>
                      <m:sub>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2</m:t>
                        </m:r>
                      </m:sub>
                    </m:sSub>
                    <m:r>
                      <a:rPr lang="es-PE" sz="1100" b="0" i="1">
                        <a:solidFill>
                          <a:schemeClr val="tx1"/>
                        </a:solidFill>
                        <a:effectLst/>
                        <a:latin typeface="Cambria Math" panose="02040503050406030204" pitchFamily="18" charset="0"/>
                        <a:ea typeface="+mn-ea"/>
                        <a:cs typeface="+mn-cs"/>
                      </a:rPr>
                      <m:t>−0.25)×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𝐵𝑎𝑠𝑒</m:t>
                        </m:r>
                      </m:sub>
                    </m:sSub>
                  </m:oMath>
                </m:oMathPara>
              </a14:m>
              <a:endParaRPr lang="es-PE">
                <a:effectLst/>
              </a:endParaRPr>
            </a:p>
          </xdr:txBody>
        </xdr:sp>
      </mc:Choice>
      <mc:Fallback xmlns="">
        <xdr:sp macro="" textlink="">
          <xdr:nvSpPr>
            <xdr:cNvPr id="6" name="CuadroTexto 37">
              <a:extLst>
                <a:ext uri="{FF2B5EF4-FFF2-40B4-BE49-F238E27FC236}">
                  <a16:creationId xmlns:a16="http://schemas.microsoft.com/office/drawing/2014/main" id="{5907BF43-CA21-4EC9-85B9-6C43424F7D24}"/>
                </a:ext>
              </a:extLst>
            </xdr:cNvPr>
            <xdr:cNvSpPr txBox="1"/>
          </xdr:nvSpPr>
          <xdr:spPr>
            <a:xfrm>
              <a:off x="1279254" y="20210056"/>
              <a:ext cx="20844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𝑢_𝑒𝑡</a:t>
              </a:r>
              <a:r>
                <a:rPr lang="es-PE" sz="1100" b="0" i="0">
                  <a:solidFill>
                    <a:schemeClr val="tx1"/>
                  </a:solidFill>
                  <a:effectLst/>
                  <a:latin typeface="Cambria Math" panose="02040503050406030204" pitchFamily="18" charset="0"/>
                  <a:ea typeface="+mn-ea"/>
                  <a:cs typeface="+mn-cs"/>
                </a:rPr>
                <a:t>=(1.25×𝑢_𝑒2−0.25)×𝑈_𝐵𝑎𝑠𝑒</a:t>
              </a:r>
              <a:endParaRPr lang="es-PE">
                <a:effectLst/>
              </a:endParaRPr>
            </a:p>
          </xdr:txBody>
        </xdr:sp>
      </mc:Fallback>
    </mc:AlternateContent>
    <xdr:clientData/>
  </xdr:oneCellAnchor>
  <xdr:oneCellAnchor>
    <xdr:from>
      <xdr:col>3</xdr:col>
      <xdr:colOff>272143</xdr:colOff>
      <xdr:row>111</xdr:row>
      <xdr:rowOff>0</xdr:rowOff>
    </xdr:from>
    <xdr:ext cx="2102435" cy="182614"/>
    <mc:AlternateContent xmlns:mc="http://schemas.openxmlformats.org/markup-compatibility/2006" xmlns:a14="http://schemas.microsoft.com/office/drawing/2010/main">
      <mc:Choice Requires="a14">
        <xdr:sp macro="" textlink="">
          <xdr:nvSpPr>
            <xdr:cNvPr id="7" name="CuadroTexto 38">
              <a:extLst>
                <a:ext uri="{FF2B5EF4-FFF2-40B4-BE49-F238E27FC236}">
                  <a16:creationId xmlns:a16="http://schemas.microsoft.com/office/drawing/2014/main" id="{00000000-0008-0000-0200-000007000000}"/>
                </a:ext>
              </a:extLst>
            </xdr:cNvPr>
            <xdr:cNvSpPr txBox="1"/>
          </xdr:nvSpPr>
          <xdr:spPr>
            <a:xfrm>
              <a:off x="1279253" y="20566380"/>
              <a:ext cx="21024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𝑢</m:t>
                        </m:r>
                      </m:e>
                      <m:sub>
                        <m:r>
                          <a:rPr lang="es-PE" sz="1100" b="0" i="1">
                            <a:latin typeface="Cambria Math" panose="02040503050406030204" pitchFamily="18" charset="0"/>
                          </a:rPr>
                          <m:t>𝑝𝑡</m:t>
                        </m:r>
                      </m:sub>
                    </m:sSub>
                    <m:r>
                      <a:rPr lang="es-PE" sz="1100" b="0" i="1">
                        <a:solidFill>
                          <a:schemeClr val="tx1"/>
                        </a:solidFill>
                        <a:effectLst/>
                        <a:latin typeface="Cambria Math" panose="02040503050406030204" pitchFamily="18" charset="0"/>
                        <a:ea typeface="+mn-ea"/>
                        <a:cs typeface="+mn-cs"/>
                      </a:rPr>
                      <m:t>=(1.25×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𝑢</m:t>
                        </m:r>
                      </m:e>
                      <m:sub>
                        <m:r>
                          <a:rPr lang="es-ES" sz="1100" b="0" i="1">
                            <a:solidFill>
                              <a:schemeClr val="tx1"/>
                            </a:solidFill>
                            <a:effectLst/>
                            <a:latin typeface="Cambria Math"/>
                            <a:ea typeface="+mn-ea"/>
                            <a:cs typeface="+mn-cs"/>
                          </a:rPr>
                          <m:t>𝑝</m:t>
                        </m:r>
                        <m:r>
                          <a:rPr lang="es-PE" sz="1100" b="0" i="1">
                            <a:solidFill>
                              <a:schemeClr val="tx1"/>
                            </a:solidFill>
                            <a:effectLst/>
                            <a:latin typeface="Cambria Math" panose="02040503050406030204" pitchFamily="18" charset="0"/>
                            <a:ea typeface="+mn-ea"/>
                            <a:cs typeface="+mn-cs"/>
                          </a:rPr>
                          <m:t>2</m:t>
                        </m:r>
                      </m:sub>
                    </m:sSub>
                    <m:r>
                      <a:rPr lang="es-PE" sz="1100" b="0" i="1">
                        <a:solidFill>
                          <a:schemeClr val="tx1"/>
                        </a:solidFill>
                        <a:effectLst/>
                        <a:latin typeface="Cambria Math" panose="02040503050406030204" pitchFamily="18" charset="0"/>
                        <a:ea typeface="+mn-ea"/>
                        <a:cs typeface="+mn-cs"/>
                      </a:rPr>
                      <m:t>−0.43)×</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𝐵𝑎𝑠𝑒</m:t>
                        </m:r>
                      </m:sub>
                    </m:sSub>
                  </m:oMath>
                </m:oMathPara>
              </a14:m>
              <a:endParaRPr lang="es-PE">
                <a:effectLst/>
              </a:endParaRPr>
            </a:p>
          </xdr:txBody>
        </xdr:sp>
      </mc:Choice>
      <mc:Fallback xmlns="">
        <xdr:sp macro="" textlink="">
          <xdr:nvSpPr>
            <xdr:cNvPr id="7" name="CuadroTexto 38">
              <a:extLst>
                <a:ext uri="{FF2B5EF4-FFF2-40B4-BE49-F238E27FC236}">
                  <a16:creationId xmlns:a16="http://schemas.microsoft.com/office/drawing/2014/main" id="{7299EA10-AF8E-450F-91C0-2C016C2AE701}"/>
                </a:ext>
              </a:extLst>
            </xdr:cNvPr>
            <xdr:cNvSpPr txBox="1"/>
          </xdr:nvSpPr>
          <xdr:spPr>
            <a:xfrm>
              <a:off x="1279253" y="20566380"/>
              <a:ext cx="21024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𝑢_𝑝𝑡</a:t>
              </a:r>
              <a:r>
                <a:rPr lang="es-PE" sz="1100" b="0" i="0">
                  <a:solidFill>
                    <a:schemeClr val="tx1"/>
                  </a:solidFill>
                  <a:effectLst/>
                  <a:latin typeface="Cambria Math" panose="02040503050406030204" pitchFamily="18" charset="0"/>
                  <a:ea typeface="+mn-ea"/>
                  <a:cs typeface="+mn-cs"/>
                </a:rPr>
                <a:t>=(1.25×𝑢_</a:t>
              </a:r>
              <a:r>
                <a:rPr lang="es-ES" sz="1100" b="0" i="0">
                  <a:solidFill>
                    <a:schemeClr val="tx1"/>
                  </a:solidFill>
                  <a:effectLst/>
                  <a:latin typeface="Cambria Math"/>
                  <a:ea typeface="+mn-ea"/>
                  <a:cs typeface="+mn-cs"/>
                </a:rPr>
                <a:t>𝑝</a:t>
              </a:r>
              <a:r>
                <a:rPr lang="es-PE" sz="1100" b="0" i="0">
                  <a:solidFill>
                    <a:schemeClr val="tx1"/>
                  </a:solidFill>
                  <a:effectLst/>
                  <a:latin typeface="Cambria Math" panose="02040503050406030204" pitchFamily="18" charset="0"/>
                  <a:ea typeface="+mn-ea"/>
                  <a:cs typeface="+mn-cs"/>
                </a:rPr>
                <a:t>2−0.43)×𝑈_𝐵𝑎𝑠𝑒</a:t>
              </a:r>
              <a:endParaRPr lang="es-PE">
                <a:effectLst/>
              </a:endParaRPr>
            </a:p>
          </xdr:txBody>
        </xdr:sp>
      </mc:Fallback>
    </mc:AlternateContent>
    <xdr:clientData/>
  </xdr:oneCellAnchor>
  <xdr:oneCellAnchor>
    <xdr:from>
      <xdr:col>3</xdr:col>
      <xdr:colOff>272144</xdr:colOff>
      <xdr:row>125</xdr:row>
      <xdr:rowOff>27216</xdr:rowOff>
    </xdr:from>
    <xdr:ext cx="2084481" cy="172227"/>
    <mc:AlternateContent xmlns:mc="http://schemas.openxmlformats.org/markup-compatibility/2006" xmlns:a14="http://schemas.microsoft.com/office/drawing/2010/main">
      <mc:Choice Requires="a14">
        <xdr:sp macro="" textlink="">
          <xdr:nvSpPr>
            <xdr:cNvPr id="8" name="CuadroTexto 39">
              <a:extLst>
                <a:ext uri="{FF2B5EF4-FFF2-40B4-BE49-F238E27FC236}">
                  <a16:creationId xmlns:a16="http://schemas.microsoft.com/office/drawing/2014/main" id="{00000000-0008-0000-0200-000008000000}"/>
                </a:ext>
              </a:extLst>
            </xdr:cNvPr>
            <xdr:cNvSpPr txBox="1"/>
          </xdr:nvSpPr>
          <xdr:spPr>
            <a:xfrm>
              <a:off x="1279254" y="23258056"/>
              <a:ext cx="20844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𝑢</m:t>
                        </m:r>
                      </m:e>
                      <m:sub>
                        <m:r>
                          <a:rPr lang="es-PE" sz="1100" b="0" i="1">
                            <a:latin typeface="Cambria Math" panose="02040503050406030204" pitchFamily="18" charset="0"/>
                          </a:rPr>
                          <m:t>𝑒𝑡</m:t>
                        </m:r>
                      </m:sub>
                    </m:sSub>
                    <m:r>
                      <a:rPr lang="es-PE" sz="1100" b="0" i="1">
                        <a:solidFill>
                          <a:schemeClr val="tx1"/>
                        </a:solidFill>
                        <a:effectLst/>
                        <a:latin typeface="Cambria Math" panose="02040503050406030204" pitchFamily="18" charset="0"/>
                        <a:ea typeface="+mn-ea"/>
                        <a:cs typeface="+mn-cs"/>
                      </a:rPr>
                      <m:t>=(1.25×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𝑢</m:t>
                        </m:r>
                      </m:e>
                      <m:sub>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2</m:t>
                        </m:r>
                      </m:sub>
                    </m:sSub>
                    <m:r>
                      <a:rPr lang="es-PE" sz="1100" b="0" i="1">
                        <a:solidFill>
                          <a:schemeClr val="tx1"/>
                        </a:solidFill>
                        <a:effectLst/>
                        <a:latin typeface="Cambria Math" panose="02040503050406030204" pitchFamily="18" charset="0"/>
                        <a:ea typeface="+mn-ea"/>
                        <a:cs typeface="+mn-cs"/>
                      </a:rPr>
                      <m:t>−0.25)×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𝐵𝑎𝑠𝑒</m:t>
                        </m:r>
                      </m:sub>
                    </m:sSub>
                  </m:oMath>
                </m:oMathPara>
              </a14:m>
              <a:endParaRPr lang="es-PE">
                <a:effectLst/>
              </a:endParaRPr>
            </a:p>
          </xdr:txBody>
        </xdr:sp>
      </mc:Choice>
      <mc:Fallback xmlns="">
        <xdr:sp macro="" textlink="">
          <xdr:nvSpPr>
            <xdr:cNvPr id="8" name="CuadroTexto 39">
              <a:extLst>
                <a:ext uri="{FF2B5EF4-FFF2-40B4-BE49-F238E27FC236}">
                  <a16:creationId xmlns:a16="http://schemas.microsoft.com/office/drawing/2014/main" id="{AA221B69-327E-4104-87B6-F85197E95721}"/>
                </a:ext>
              </a:extLst>
            </xdr:cNvPr>
            <xdr:cNvSpPr txBox="1"/>
          </xdr:nvSpPr>
          <xdr:spPr>
            <a:xfrm>
              <a:off x="1279254" y="23258056"/>
              <a:ext cx="20844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𝑢_𝑒𝑡</a:t>
              </a:r>
              <a:r>
                <a:rPr lang="es-PE" sz="1100" b="0" i="0">
                  <a:solidFill>
                    <a:schemeClr val="tx1"/>
                  </a:solidFill>
                  <a:effectLst/>
                  <a:latin typeface="Cambria Math" panose="02040503050406030204" pitchFamily="18" charset="0"/>
                  <a:ea typeface="+mn-ea"/>
                  <a:cs typeface="+mn-cs"/>
                </a:rPr>
                <a:t>=(1.25×𝑢_𝑒2−0.25)×𝑈_𝐵𝑎𝑠𝑒</a:t>
              </a:r>
              <a:endParaRPr lang="es-PE">
                <a:effectLst/>
              </a:endParaRPr>
            </a:p>
          </xdr:txBody>
        </xdr:sp>
      </mc:Fallback>
    </mc:AlternateContent>
    <xdr:clientData/>
  </xdr:oneCellAnchor>
  <xdr:oneCellAnchor>
    <xdr:from>
      <xdr:col>3</xdr:col>
      <xdr:colOff>272143</xdr:colOff>
      <xdr:row>127</xdr:row>
      <xdr:rowOff>0</xdr:rowOff>
    </xdr:from>
    <xdr:ext cx="2075505" cy="182614"/>
    <mc:AlternateContent xmlns:mc="http://schemas.openxmlformats.org/markup-compatibility/2006" xmlns:a14="http://schemas.microsoft.com/office/drawing/2010/main">
      <mc:Choice Requires="a14">
        <xdr:sp macro="" textlink="">
          <xdr:nvSpPr>
            <xdr:cNvPr id="9" name="CuadroTexto 40">
              <a:extLst>
                <a:ext uri="{FF2B5EF4-FFF2-40B4-BE49-F238E27FC236}">
                  <a16:creationId xmlns:a16="http://schemas.microsoft.com/office/drawing/2014/main" id="{00000000-0008-0000-0200-000009000000}"/>
                </a:ext>
              </a:extLst>
            </xdr:cNvPr>
            <xdr:cNvSpPr txBox="1"/>
          </xdr:nvSpPr>
          <xdr:spPr>
            <a:xfrm>
              <a:off x="1279253" y="23614380"/>
              <a:ext cx="207550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𝑢</m:t>
                        </m:r>
                      </m:e>
                      <m:sub>
                        <m:r>
                          <a:rPr lang="es-PE" sz="1100" b="0" i="1">
                            <a:latin typeface="Cambria Math" panose="02040503050406030204" pitchFamily="18" charset="0"/>
                          </a:rPr>
                          <m:t>𝑝𝑡</m:t>
                        </m:r>
                      </m:sub>
                    </m:sSub>
                    <m:r>
                      <a:rPr lang="es-PE" sz="1100" b="0" i="1">
                        <a:solidFill>
                          <a:schemeClr val="tx1"/>
                        </a:solidFill>
                        <a:effectLst/>
                        <a:latin typeface="Cambria Math" panose="02040503050406030204" pitchFamily="18" charset="0"/>
                        <a:ea typeface="+mn-ea"/>
                        <a:cs typeface="+mn-cs"/>
                      </a:rPr>
                      <m:t>=(1.25×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𝑢</m:t>
                        </m:r>
                      </m:e>
                      <m:sub>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2</m:t>
                        </m:r>
                      </m:sub>
                    </m:sSub>
                    <m:r>
                      <a:rPr lang="es-PE" sz="1100" b="0" i="1">
                        <a:solidFill>
                          <a:schemeClr val="tx1"/>
                        </a:solidFill>
                        <a:effectLst/>
                        <a:latin typeface="Cambria Math" panose="02040503050406030204" pitchFamily="18" charset="0"/>
                        <a:ea typeface="+mn-ea"/>
                        <a:cs typeface="+mn-cs"/>
                      </a:rPr>
                      <m:t>−0.43)×</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𝐵𝑎𝑠𝑒</m:t>
                        </m:r>
                      </m:sub>
                    </m:sSub>
                  </m:oMath>
                </m:oMathPara>
              </a14:m>
              <a:endParaRPr lang="es-PE">
                <a:effectLst/>
              </a:endParaRPr>
            </a:p>
          </xdr:txBody>
        </xdr:sp>
      </mc:Choice>
      <mc:Fallback xmlns="">
        <xdr:sp macro="" textlink="">
          <xdr:nvSpPr>
            <xdr:cNvPr id="9" name="CuadroTexto 40">
              <a:extLst>
                <a:ext uri="{FF2B5EF4-FFF2-40B4-BE49-F238E27FC236}">
                  <a16:creationId xmlns:a16="http://schemas.microsoft.com/office/drawing/2014/main" id="{757ACCDA-4B3A-4AA7-9266-2763B84586CE}"/>
                </a:ext>
              </a:extLst>
            </xdr:cNvPr>
            <xdr:cNvSpPr txBox="1"/>
          </xdr:nvSpPr>
          <xdr:spPr>
            <a:xfrm>
              <a:off x="1279253" y="23614380"/>
              <a:ext cx="207550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𝑢_𝑝𝑡</a:t>
              </a:r>
              <a:r>
                <a:rPr lang="es-PE" sz="1100" b="0" i="0">
                  <a:solidFill>
                    <a:schemeClr val="tx1"/>
                  </a:solidFill>
                  <a:effectLst/>
                  <a:latin typeface="Cambria Math" panose="02040503050406030204" pitchFamily="18" charset="0"/>
                  <a:ea typeface="+mn-ea"/>
                  <a:cs typeface="+mn-cs"/>
                </a:rPr>
                <a:t>=(1.25×𝑢_𝑒2−0.43)×𝑈_𝐵𝑎𝑠𝑒</a:t>
              </a:r>
              <a:endParaRPr lang="es-PE">
                <a:effectLst/>
              </a:endParaRPr>
            </a:p>
          </xdr:txBody>
        </xdr:sp>
      </mc:Fallback>
    </mc:AlternateContent>
    <xdr:clientData/>
  </xdr:oneCellAnchor>
  <xdr:twoCellAnchor>
    <xdr:from>
      <xdr:col>14</xdr:col>
      <xdr:colOff>105831</xdr:colOff>
      <xdr:row>200</xdr:row>
      <xdr:rowOff>0</xdr:rowOff>
    </xdr:from>
    <xdr:to>
      <xdr:col>15</xdr:col>
      <xdr:colOff>276487</xdr:colOff>
      <xdr:row>200</xdr:row>
      <xdr:rowOff>166687</xdr:rowOff>
    </xdr:to>
    <xdr:sp macro="" textlink="">
      <xdr:nvSpPr>
        <xdr:cNvPr id="10" name="Flecha derecha 34">
          <a:extLst>
            <a:ext uri="{FF2B5EF4-FFF2-40B4-BE49-F238E27FC236}">
              <a16:creationId xmlns:a16="http://schemas.microsoft.com/office/drawing/2014/main" id="{00000000-0008-0000-0200-00000A000000}"/>
            </a:ext>
          </a:extLst>
        </xdr:cNvPr>
        <xdr:cNvSpPr/>
      </xdr:nvSpPr>
      <xdr:spPr>
        <a:xfrm>
          <a:off x="4798481" y="37520880"/>
          <a:ext cx="50974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202</xdr:row>
      <xdr:rowOff>0</xdr:rowOff>
    </xdr:from>
    <xdr:to>
      <xdr:col>15</xdr:col>
      <xdr:colOff>276487</xdr:colOff>
      <xdr:row>202</xdr:row>
      <xdr:rowOff>166687</xdr:rowOff>
    </xdr:to>
    <xdr:sp macro="" textlink="">
      <xdr:nvSpPr>
        <xdr:cNvPr id="11" name="Flecha derecha 41">
          <a:extLst>
            <a:ext uri="{FF2B5EF4-FFF2-40B4-BE49-F238E27FC236}">
              <a16:creationId xmlns:a16="http://schemas.microsoft.com/office/drawing/2014/main" id="{00000000-0008-0000-0200-00000B000000}"/>
            </a:ext>
          </a:extLst>
        </xdr:cNvPr>
        <xdr:cNvSpPr/>
      </xdr:nvSpPr>
      <xdr:spPr>
        <a:xfrm>
          <a:off x="4798481" y="37901880"/>
          <a:ext cx="50974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6</xdr:col>
      <xdr:colOff>74082</xdr:colOff>
      <xdr:row>200</xdr:row>
      <xdr:rowOff>0</xdr:rowOff>
    </xdr:from>
    <xdr:ext cx="529183" cy="184731"/>
    <mc:AlternateContent xmlns:mc="http://schemas.openxmlformats.org/markup-compatibility/2006" xmlns:a14="http://schemas.microsoft.com/office/drawing/2010/main">
      <mc:Choice Requires="a14">
        <xdr:sp macro="" textlink="">
          <xdr:nvSpPr>
            <xdr:cNvPr id="12" name="CuadroTexto 42">
              <a:extLst>
                <a:ext uri="{FF2B5EF4-FFF2-40B4-BE49-F238E27FC236}">
                  <a16:creationId xmlns:a16="http://schemas.microsoft.com/office/drawing/2014/main" id="{00000000-0008-0000-0200-00000C000000}"/>
                </a:ext>
              </a:extLst>
            </xdr:cNvPr>
            <xdr:cNvSpPr txBox="1"/>
          </xdr:nvSpPr>
          <xdr:spPr>
            <a:xfrm>
              <a:off x="2085762" y="37520880"/>
              <a:ext cx="529183"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es-PE" sz="1100" i="1">
                            <a:solidFill>
                              <a:schemeClr val="tx1"/>
                            </a:solidFill>
                            <a:effectLst/>
                            <a:latin typeface="Cambria Math" panose="02040503050406030204" pitchFamily="18" charset="0"/>
                            <a:ea typeface="+mn-ea"/>
                            <a:cs typeface="+mn-cs"/>
                          </a:rPr>
                        </m:ctrlPr>
                      </m:fPr>
                      <m:num>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𝑝𝑠</m:t>
                            </m:r>
                          </m:sub>
                        </m:sSub>
                      </m:num>
                      <m:den>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2</m:t>
                            </m:r>
                          </m:sub>
                        </m:sSub>
                      </m:den>
                    </m:f>
                  </m:oMath>
                </m:oMathPara>
              </a14:m>
              <a:endParaRPr lang="es-PE">
                <a:effectLst/>
              </a:endParaRPr>
            </a:p>
          </xdr:txBody>
        </xdr:sp>
      </mc:Choice>
      <mc:Fallback xmlns="">
        <xdr:sp macro="" textlink="">
          <xdr:nvSpPr>
            <xdr:cNvPr id="12" name="CuadroTexto 42">
              <a:extLst>
                <a:ext uri="{FF2B5EF4-FFF2-40B4-BE49-F238E27FC236}">
                  <a16:creationId xmlns:a16="http://schemas.microsoft.com/office/drawing/2014/main" id="{9BB59F63-FAE5-4FD8-BBE5-31C85D6FF762}"/>
                </a:ext>
              </a:extLst>
            </xdr:cNvPr>
            <xdr:cNvSpPr txBox="1"/>
          </xdr:nvSpPr>
          <xdr:spPr>
            <a:xfrm>
              <a:off x="2085762" y="37520880"/>
              <a:ext cx="529183"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𝑈_𝑝𝑠∕𝑈_𝑒2 </a:t>
              </a:r>
              <a:endParaRPr lang="es-PE">
                <a:effectLst/>
              </a:endParaRPr>
            </a:p>
          </xdr:txBody>
        </xdr:sp>
      </mc:Fallback>
    </mc:AlternateContent>
    <xdr:clientData/>
  </xdr:oneCellAnchor>
  <xdr:oneCellAnchor>
    <xdr:from>
      <xdr:col>6</xdr:col>
      <xdr:colOff>74082</xdr:colOff>
      <xdr:row>202</xdr:row>
      <xdr:rowOff>0</xdr:rowOff>
    </xdr:from>
    <xdr:ext cx="623569" cy="184731"/>
    <mc:AlternateContent xmlns:mc="http://schemas.openxmlformats.org/markup-compatibility/2006" xmlns:a14="http://schemas.microsoft.com/office/drawing/2010/main">
      <mc:Choice Requires="a14">
        <xdr:sp macro="" textlink="">
          <xdr:nvSpPr>
            <xdr:cNvPr id="13" name="CuadroTexto 43">
              <a:extLst>
                <a:ext uri="{FF2B5EF4-FFF2-40B4-BE49-F238E27FC236}">
                  <a16:creationId xmlns:a16="http://schemas.microsoft.com/office/drawing/2014/main" id="{00000000-0008-0000-0200-00000D000000}"/>
                </a:ext>
              </a:extLst>
            </xdr:cNvPr>
            <xdr:cNvSpPr txBox="1"/>
          </xdr:nvSpPr>
          <xdr:spPr>
            <a:xfrm>
              <a:off x="2085762" y="37901880"/>
              <a:ext cx="623569"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es-PE" sz="1100" i="1">
                            <a:solidFill>
                              <a:schemeClr val="tx1"/>
                            </a:solidFill>
                            <a:effectLst/>
                            <a:latin typeface="Cambria Math" panose="02040503050406030204" pitchFamily="18" charset="0"/>
                            <a:ea typeface="+mn-ea"/>
                            <a:cs typeface="+mn-cs"/>
                          </a:rPr>
                        </m:ctrlPr>
                      </m:fPr>
                      <m:num>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2</m:t>
                            </m:r>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𝑝𝑠</m:t>
                            </m:r>
                          </m:sub>
                        </m:sSub>
                      </m:num>
                      <m:den>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2</m:t>
                            </m:r>
                          </m:sub>
                        </m:sSub>
                      </m:den>
                    </m:f>
                  </m:oMath>
                </m:oMathPara>
              </a14:m>
              <a:endParaRPr lang="es-PE">
                <a:effectLst/>
              </a:endParaRPr>
            </a:p>
          </xdr:txBody>
        </xdr:sp>
      </mc:Choice>
      <mc:Fallback xmlns="">
        <xdr:sp macro="" textlink="">
          <xdr:nvSpPr>
            <xdr:cNvPr id="13" name="CuadroTexto 43">
              <a:extLst>
                <a:ext uri="{FF2B5EF4-FFF2-40B4-BE49-F238E27FC236}">
                  <a16:creationId xmlns:a16="http://schemas.microsoft.com/office/drawing/2014/main" id="{CD7F5C97-EEA1-4AA4-A34C-DA8995DC5FFA}"/>
                </a:ext>
              </a:extLst>
            </xdr:cNvPr>
            <xdr:cNvSpPr txBox="1"/>
          </xdr:nvSpPr>
          <xdr:spPr>
            <a:xfrm>
              <a:off x="2085762" y="37901880"/>
              <a:ext cx="623569"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i="0">
                  <a:solidFill>
                    <a:schemeClr val="tx1"/>
                  </a:solidFill>
                  <a:effectLst/>
                  <a:latin typeface="Cambria Math" panose="02040503050406030204" pitchFamily="18" charset="0"/>
                  <a:ea typeface="+mn-ea"/>
                  <a:cs typeface="+mn-cs"/>
                </a:rPr>
                <a:t>〖</a:t>
              </a:r>
              <a:r>
                <a:rPr lang="es-PE" sz="1100" b="0" i="0">
                  <a:solidFill>
                    <a:schemeClr val="tx1"/>
                  </a:solidFill>
                  <a:effectLst/>
                  <a:latin typeface="Cambria Math" panose="02040503050406030204" pitchFamily="18" charset="0"/>
                  <a:ea typeface="+mn-ea"/>
                  <a:cs typeface="+mn-cs"/>
                </a:rPr>
                <a:t>2𝑈〗_𝑝𝑠∕𝑈_𝑝2 </a:t>
              </a:r>
              <a:endParaRPr lang="es-PE">
                <a:effectLst/>
              </a:endParaRPr>
            </a:p>
          </xdr:txBody>
        </xdr:sp>
      </mc:Fallback>
    </mc:AlternateContent>
    <xdr:clientData/>
  </xdr:oneCellAnchor>
  <xdr:oneCellAnchor>
    <xdr:from>
      <xdr:col>2</xdr:col>
      <xdr:colOff>264588</xdr:colOff>
      <xdr:row>205</xdr:row>
      <xdr:rowOff>0</xdr:rowOff>
    </xdr:from>
    <xdr:ext cx="1612557" cy="185885"/>
    <mc:AlternateContent xmlns:mc="http://schemas.openxmlformats.org/markup-compatibility/2006" xmlns:a14="http://schemas.microsoft.com/office/drawing/2010/main">
      <mc:Choice Requires="a14">
        <xdr:sp macro="" textlink="">
          <xdr:nvSpPr>
            <xdr:cNvPr id="14" name="CuadroTexto 44">
              <a:extLst>
                <a:ext uri="{FF2B5EF4-FFF2-40B4-BE49-F238E27FC236}">
                  <a16:creationId xmlns:a16="http://schemas.microsoft.com/office/drawing/2014/main" id="{00000000-0008-0000-0200-00000E000000}"/>
                </a:ext>
              </a:extLst>
            </xdr:cNvPr>
            <xdr:cNvSpPr txBox="1"/>
          </xdr:nvSpPr>
          <xdr:spPr>
            <a:xfrm>
              <a:off x="935148" y="38473380"/>
              <a:ext cx="161255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𝑐𝑤</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𝐾</m:t>
                        </m:r>
                      </m:e>
                      <m:sub>
                        <m:r>
                          <a:rPr lang="es-PE" sz="1100" b="0" i="1">
                            <a:solidFill>
                              <a:schemeClr val="tx1"/>
                            </a:solidFill>
                            <a:effectLst/>
                            <a:latin typeface="Cambria Math" panose="02040503050406030204" pitchFamily="18" charset="0"/>
                            <a:ea typeface="+mn-ea"/>
                            <a:cs typeface="+mn-cs"/>
                          </a:rPr>
                          <m:t>𝑐𝑑</m:t>
                        </m:r>
                      </m:sub>
                    </m:sSub>
                  </m:oMath>
                </m:oMathPara>
              </a14:m>
              <a:endParaRPr lang="es-PE">
                <a:effectLst/>
              </a:endParaRPr>
            </a:p>
          </xdr:txBody>
        </xdr:sp>
      </mc:Choice>
      <mc:Fallback xmlns="">
        <xdr:sp macro="" textlink="">
          <xdr:nvSpPr>
            <xdr:cNvPr id="14" name="CuadroTexto 44">
              <a:extLst>
                <a:ext uri="{FF2B5EF4-FFF2-40B4-BE49-F238E27FC236}">
                  <a16:creationId xmlns:a16="http://schemas.microsoft.com/office/drawing/2014/main" id="{F75A7A6B-0E9B-497A-A1D0-F41981FE1C41}"/>
                </a:ext>
              </a:extLst>
            </xdr:cNvPr>
            <xdr:cNvSpPr txBox="1"/>
          </xdr:nvSpPr>
          <xdr:spPr>
            <a:xfrm>
              <a:off x="935148" y="38473380"/>
              <a:ext cx="161255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𝑈_(𝑐𝑤(𝑝−𝑒))=𝑈_(𝑟𝑝(𝑝−𝑒))×𝐾_𝑐𝑑</a:t>
              </a:r>
              <a:endParaRPr lang="es-PE">
                <a:effectLst/>
              </a:endParaRPr>
            </a:p>
          </xdr:txBody>
        </xdr:sp>
      </mc:Fallback>
    </mc:AlternateContent>
    <xdr:clientData/>
  </xdr:oneCellAnchor>
  <xdr:oneCellAnchor>
    <xdr:from>
      <xdr:col>2</xdr:col>
      <xdr:colOff>285751</xdr:colOff>
      <xdr:row>206</xdr:row>
      <xdr:rowOff>169334</xdr:rowOff>
    </xdr:from>
    <xdr:ext cx="1580240" cy="185885"/>
    <mc:AlternateContent xmlns:mc="http://schemas.openxmlformats.org/markup-compatibility/2006" xmlns:a14="http://schemas.microsoft.com/office/drawing/2010/main">
      <mc:Choice Requires="a14">
        <xdr:sp macro="" textlink="">
          <xdr:nvSpPr>
            <xdr:cNvPr id="15" name="CuadroTexto 45">
              <a:extLst>
                <a:ext uri="{FF2B5EF4-FFF2-40B4-BE49-F238E27FC236}">
                  <a16:creationId xmlns:a16="http://schemas.microsoft.com/office/drawing/2014/main" id="{00000000-0008-0000-0200-00000F000000}"/>
                </a:ext>
              </a:extLst>
            </xdr:cNvPr>
            <xdr:cNvSpPr txBox="1"/>
          </xdr:nvSpPr>
          <xdr:spPr>
            <a:xfrm>
              <a:off x="960121" y="38837024"/>
              <a:ext cx="1580240"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𝑐𝑤</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𝐾</m:t>
                        </m:r>
                      </m:e>
                      <m:sub>
                        <m:r>
                          <a:rPr lang="es-PE" sz="1100" b="0" i="1">
                            <a:solidFill>
                              <a:schemeClr val="tx1"/>
                            </a:solidFill>
                            <a:effectLst/>
                            <a:latin typeface="Cambria Math" panose="02040503050406030204" pitchFamily="18" charset="0"/>
                            <a:ea typeface="+mn-ea"/>
                            <a:cs typeface="+mn-cs"/>
                          </a:rPr>
                          <m:t>𝑐𝑑</m:t>
                        </m:r>
                      </m:sub>
                    </m:sSub>
                  </m:oMath>
                </m:oMathPara>
              </a14:m>
              <a:endParaRPr lang="es-PE">
                <a:effectLst/>
              </a:endParaRPr>
            </a:p>
          </xdr:txBody>
        </xdr:sp>
      </mc:Choice>
      <mc:Fallback xmlns="">
        <xdr:sp macro="" textlink="">
          <xdr:nvSpPr>
            <xdr:cNvPr id="15" name="CuadroTexto 45">
              <a:extLst>
                <a:ext uri="{FF2B5EF4-FFF2-40B4-BE49-F238E27FC236}">
                  <a16:creationId xmlns:a16="http://schemas.microsoft.com/office/drawing/2014/main" id="{A84392FD-6959-4B2F-AB4F-0EA2DB27B03E}"/>
                </a:ext>
              </a:extLst>
            </xdr:cNvPr>
            <xdr:cNvSpPr txBox="1"/>
          </xdr:nvSpPr>
          <xdr:spPr>
            <a:xfrm>
              <a:off x="960121" y="38837024"/>
              <a:ext cx="1580240"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𝑈_(𝑐𝑤(𝑝−𝑝))=𝑈_(𝑟𝑝(𝑝−𝑝))×𝐾_𝑐𝑑</a:t>
              </a:r>
              <a:endParaRPr lang="es-PE">
                <a:effectLst/>
              </a:endParaRPr>
            </a:p>
          </xdr:txBody>
        </xdr:sp>
      </mc:Fallback>
    </mc:AlternateContent>
    <xdr:clientData/>
  </xdr:oneCellAnchor>
  <xdr:oneCellAnchor>
    <xdr:from>
      <xdr:col>6</xdr:col>
      <xdr:colOff>74082</xdr:colOff>
      <xdr:row>211</xdr:row>
      <xdr:rowOff>0</xdr:rowOff>
    </xdr:from>
    <xdr:ext cx="529183" cy="184731"/>
    <mc:AlternateContent xmlns:mc="http://schemas.openxmlformats.org/markup-compatibility/2006" xmlns:a14="http://schemas.microsoft.com/office/drawing/2010/main">
      <mc:Choice Requires="a14">
        <xdr:sp macro="" textlink="">
          <xdr:nvSpPr>
            <xdr:cNvPr id="16" name="CuadroTexto 46">
              <a:extLst>
                <a:ext uri="{FF2B5EF4-FFF2-40B4-BE49-F238E27FC236}">
                  <a16:creationId xmlns:a16="http://schemas.microsoft.com/office/drawing/2014/main" id="{00000000-0008-0000-0200-000010000000}"/>
                </a:ext>
              </a:extLst>
            </xdr:cNvPr>
            <xdr:cNvSpPr txBox="1"/>
          </xdr:nvSpPr>
          <xdr:spPr>
            <a:xfrm>
              <a:off x="2085762" y="39616380"/>
              <a:ext cx="529183"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es-PE" sz="1100" i="1">
                            <a:solidFill>
                              <a:schemeClr val="tx1"/>
                            </a:solidFill>
                            <a:effectLst/>
                            <a:latin typeface="Cambria Math" panose="02040503050406030204" pitchFamily="18" charset="0"/>
                            <a:ea typeface="+mn-ea"/>
                            <a:cs typeface="+mn-cs"/>
                          </a:rPr>
                        </m:ctrlPr>
                      </m:fPr>
                      <m:num>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𝑝𝑠</m:t>
                            </m:r>
                          </m:sub>
                        </m:sSub>
                      </m:num>
                      <m:den>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2</m:t>
                            </m:r>
                          </m:sub>
                        </m:sSub>
                      </m:den>
                    </m:f>
                  </m:oMath>
                </m:oMathPara>
              </a14:m>
              <a:endParaRPr lang="es-PE">
                <a:effectLst/>
              </a:endParaRPr>
            </a:p>
          </xdr:txBody>
        </xdr:sp>
      </mc:Choice>
      <mc:Fallback xmlns="">
        <xdr:sp macro="" textlink="">
          <xdr:nvSpPr>
            <xdr:cNvPr id="16" name="CuadroTexto 46">
              <a:extLst>
                <a:ext uri="{FF2B5EF4-FFF2-40B4-BE49-F238E27FC236}">
                  <a16:creationId xmlns:a16="http://schemas.microsoft.com/office/drawing/2014/main" id="{C817163C-5AC7-4244-B779-5EF90328CB24}"/>
                </a:ext>
              </a:extLst>
            </xdr:cNvPr>
            <xdr:cNvSpPr txBox="1"/>
          </xdr:nvSpPr>
          <xdr:spPr>
            <a:xfrm>
              <a:off x="2085762" y="39616380"/>
              <a:ext cx="529183"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𝑈_𝑝𝑠∕𝑈_𝑒2 </a:t>
              </a:r>
              <a:endParaRPr lang="es-PE">
                <a:effectLst/>
              </a:endParaRPr>
            </a:p>
          </xdr:txBody>
        </xdr:sp>
      </mc:Fallback>
    </mc:AlternateContent>
    <xdr:clientData/>
  </xdr:oneCellAnchor>
  <xdr:oneCellAnchor>
    <xdr:from>
      <xdr:col>6</xdr:col>
      <xdr:colOff>74082</xdr:colOff>
      <xdr:row>213</xdr:row>
      <xdr:rowOff>0</xdr:rowOff>
    </xdr:from>
    <xdr:ext cx="623569" cy="184731"/>
    <mc:AlternateContent xmlns:mc="http://schemas.openxmlformats.org/markup-compatibility/2006" xmlns:a14="http://schemas.microsoft.com/office/drawing/2010/main">
      <mc:Choice Requires="a14">
        <xdr:sp macro="" textlink="">
          <xdr:nvSpPr>
            <xdr:cNvPr id="17" name="CuadroTexto 47">
              <a:extLst>
                <a:ext uri="{FF2B5EF4-FFF2-40B4-BE49-F238E27FC236}">
                  <a16:creationId xmlns:a16="http://schemas.microsoft.com/office/drawing/2014/main" id="{00000000-0008-0000-0200-000011000000}"/>
                </a:ext>
              </a:extLst>
            </xdr:cNvPr>
            <xdr:cNvSpPr txBox="1"/>
          </xdr:nvSpPr>
          <xdr:spPr>
            <a:xfrm>
              <a:off x="2085762" y="39997380"/>
              <a:ext cx="623569"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es-PE" sz="1100" i="1">
                            <a:solidFill>
                              <a:schemeClr val="tx1"/>
                            </a:solidFill>
                            <a:effectLst/>
                            <a:latin typeface="Cambria Math" panose="02040503050406030204" pitchFamily="18" charset="0"/>
                            <a:ea typeface="+mn-ea"/>
                            <a:cs typeface="+mn-cs"/>
                          </a:rPr>
                        </m:ctrlPr>
                      </m:fPr>
                      <m:num>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2</m:t>
                            </m:r>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𝑝𝑠</m:t>
                            </m:r>
                          </m:sub>
                        </m:sSub>
                      </m:num>
                      <m:den>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2</m:t>
                            </m:r>
                          </m:sub>
                        </m:sSub>
                      </m:den>
                    </m:f>
                  </m:oMath>
                </m:oMathPara>
              </a14:m>
              <a:endParaRPr lang="es-PE">
                <a:effectLst/>
              </a:endParaRPr>
            </a:p>
          </xdr:txBody>
        </xdr:sp>
      </mc:Choice>
      <mc:Fallback xmlns="">
        <xdr:sp macro="" textlink="">
          <xdr:nvSpPr>
            <xdr:cNvPr id="17" name="CuadroTexto 47">
              <a:extLst>
                <a:ext uri="{FF2B5EF4-FFF2-40B4-BE49-F238E27FC236}">
                  <a16:creationId xmlns:a16="http://schemas.microsoft.com/office/drawing/2014/main" id="{61C21E3E-D38F-4EEC-A233-0C7B22F29996}"/>
                </a:ext>
              </a:extLst>
            </xdr:cNvPr>
            <xdr:cNvSpPr txBox="1"/>
          </xdr:nvSpPr>
          <xdr:spPr>
            <a:xfrm>
              <a:off x="2085762" y="39997380"/>
              <a:ext cx="623569"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i="0">
                  <a:solidFill>
                    <a:schemeClr val="tx1"/>
                  </a:solidFill>
                  <a:effectLst/>
                  <a:latin typeface="Cambria Math" panose="02040503050406030204" pitchFamily="18" charset="0"/>
                  <a:ea typeface="+mn-ea"/>
                  <a:cs typeface="+mn-cs"/>
                </a:rPr>
                <a:t>〖</a:t>
              </a:r>
              <a:r>
                <a:rPr lang="es-PE" sz="1100" b="0" i="0">
                  <a:solidFill>
                    <a:schemeClr val="tx1"/>
                  </a:solidFill>
                  <a:effectLst/>
                  <a:latin typeface="Cambria Math" panose="02040503050406030204" pitchFamily="18" charset="0"/>
                  <a:ea typeface="+mn-ea"/>
                  <a:cs typeface="+mn-cs"/>
                </a:rPr>
                <a:t>2𝑈〗_𝑝𝑠∕𝑈_𝑝2 </a:t>
              </a:r>
              <a:endParaRPr lang="es-PE">
                <a:effectLst/>
              </a:endParaRPr>
            </a:p>
          </xdr:txBody>
        </xdr:sp>
      </mc:Fallback>
    </mc:AlternateContent>
    <xdr:clientData/>
  </xdr:oneCellAnchor>
  <xdr:twoCellAnchor>
    <xdr:from>
      <xdr:col>14</xdr:col>
      <xdr:colOff>105831</xdr:colOff>
      <xdr:row>211</xdr:row>
      <xdr:rowOff>0</xdr:rowOff>
    </xdr:from>
    <xdr:to>
      <xdr:col>15</xdr:col>
      <xdr:colOff>276487</xdr:colOff>
      <xdr:row>211</xdr:row>
      <xdr:rowOff>166687</xdr:rowOff>
    </xdr:to>
    <xdr:sp macro="" textlink="">
      <xdr:nvSpPr>
        <xdr:cNvPr id="18" name="Flecha derecha 48">
          <a:extLst>
            <a:ext uri="{FF2B5EF4-FFF2-40B4-BE49-F238E27FC236}">
              <a16:creationId xmlns:a16="http://schemas.microsoft.com/office/drawing/2014/main" id="{00000000-0008-0000-0200-000012000000}"/>
            </a:ext>
          </a:extLst>
        </xdr:cNvPr>
        <xdr:cNvSpPr/>
      </xdr:nvSpPr>
      <xdr:spPr>
        <a:xfrm>
          <a:off x="4798481" y="39616380"/>
          <a:ext cx="50974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213</xdr:row>
      <xdr:rowOff>0</xdr:rowOff>
    </xdr:from>
    <xdr:to>
      <xdr:col>15</xdr:col>
      <xdr:colOff>276487</xdr:colOff>
      <xdr:row>213</xdr:row>
      <xdr:rowOff>166687</xdr:rowOff>
    </xdr:to>
    <xdr:sp macro="" textlink="">
      <xdr:nvSpPr>
        <xdr:cNvPr id="19" name="Flecha derecha 49">
          <a:extLst>
            <a:ext uri="{FF2B5EF4-FFF2-40B4-BE49-F238E27FC236}">
              <a16:creationId xmlns:a16="http://schemas.microsoft.com/office/drawing/2014/main" id="{00000000-0008-0000-0200-000013000000}"/>
            </a:ext>
          </a:extLst>
        </xdr:cNvPr>
        <xdr:cNvSpPr/>
      </xdr:nvSpPr>
      <xdr:spPr>
        <a:xfrm>
          <a:off x="4798481" y="39997380"/>
          <a:ext cx="50974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2</xdr:col>
      <xdr:colOff>264588</xdr:colOff>
      <xdr:row>216</xdr:row>
      <xdr:rowOff>0</xdr:rowOff>
    </xdr:from>
    <xdr:ext cx="1612557" cy="185885"/>
    <mc:AlternateContent xmlns:mc="http://schemas.openxmlformats.org/markup-compatibility/2006" xmlns:a14="http://schemas.microsoft.com/office/drawing/2010/main">
      <mc:Choice Requires="a14">
        <xdr:sp macro="" textlink="">
          <xdr:nvSpPr>
            <xdr:cNvPr id="20" name="CuadroTexto 50">
              <a:extLst>
                <a:ext uri="{FF2B5EF4-FFF2-40B4-BE49-F238E27FC236}">
                  <a16:creationId xmlns:a16="http://schemas.microsoft.com/office/drawing/2014/main" id="{00000000-0008-0000-0200-000014000000}"/>
                </a:ext>
              </a:extLst>
            </xdr:cNvPr>
            <xdr:cNvSpPr txBox="1"/>
          </xdr:nvSpPr>
          <xdr:spPr>
            <a:xfrm>
              <a:off x="935148" y="40568880"/>
              <a:ext cx="161255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𝑐𝑤</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𝐾</m:t>
                        </m:r>
                      </m:e>
                      <m:sub>
                        <m:r>
                          <a:rPr lang="es-PE" sz="1100" b="0" i="1">
                            <a:solidFill>
                              <a:schemeClr val="tx1"/>
                            </a:solidFill>
                            <a:effectLst/>
                            <a:latin typeface="Cambria Math" panose="02040503050406030204" pitchFamily="18" charset="0"/>
                            <a:ea typeface="+mn-ea"/>
                            <a:cs typeface="+mn-cs"/>
                          </a:rPr>
                          <m:t>𝑐𝑑</m:t>
                        </m:r>
                      </m:sub>
                    </m:sSub>
                  </m:oMath>
                </m:oMathPara>
              </a14:m>
              <a:endParaRPr lang="es-PE">
                <a:effectLst/>
              </a:endParaRPr>
            </a:p>
          </xdr:txBody>
        </xdr:sp>
      </mc:Choice>
      <mc:Fallback xmlns="">
        <xdr:sp macro="" textlink="">
          <xdr:nvSpPr>
            <xdr:cNvPr id="20" name="CuadroTexto 50">
              <a:extLst>
                <a:ext uri="{FF2B5EF4-FFF2-40B4-BE49-F238E27FC236}">
                  <a16:creationId xmlns:a16="http://schemas.microsoft.com/office/drawing/2014/main" id="{9EEEF93B-DF22-4E1F-948F-556A6B14FCCF}"/>
                </a:ext>
              </a:extLst>
            </xdr:cNvPr>
            <xdr:cNvSpPr txBox="1"/>
          </xdr:nvSpPr>
          <xdr:spPr>
            <a:xfrm>
              <a:off x="935148" y="40568880"/>
              <a:ext cx="161255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𝑈_(𝑐𝑤(𝑝−𝑒))=𝑈_(𝑟𝑝(𝑝−𝑒))×𝐾_𝑐𝑑</a:t>
              </a:r>
              <a:endParaRPr lang="es-PE">
                <a:effectLst/>
              </a:endParaRPr>
            </a:p>
          </xdr:txBody>
        </xdr:sp>
      </mc:Fallback>
    </mc:AlternateContent>
    <xdr:clientData/>
  </xdr:oneCellAnchor>
  <xdr:oneCellAnchor>
    <xdr:from>
      <xdr:col>2</xdr:col>
      <xdr:colOff>285751</xdr:colOff>
      <xdr:row>217</xdr:row>
      <xdr:rowOff>169334</xdr:rowOff>
    </xdr:from>
    <xdr:ext cx="1580240" cy="185885"/>
    <mc:AlternateContent xmlns:mc="http://schemas.openxmlformats.org/markup-compatibility/2006" xmlns:a14="http://schemas.microsoft.com/office/drawing/2010/main">
      <mc:Choice Requires="a14">
        <xdr:sp macro="" textlink="">
          <xdr:nvSpPr>
            <xdr:cNvPr id="21" name="CuadroTexto 51">
              <a:extLst>
                <a:ext uri="{FF2B5EF4-FFF2-40B4-BE49-F238E27FC236}">
                  <a16:creationId xmlns:a16="http://schemas.microsoft.com/office/drawing/2014/main" id="{00000000-0008-0000-0200-000015000000}"/>
                </a:ext>
              </a:extLst>
            </xdr:cNvPr>
            <xdr:cNvSpPr txBox="1"/>
          </xdr:nvSpPr>
          <xdr:spPr>
            <a:xfrm>
              <a:off x="960121" y="40932524"/>
              <a:ext cx="1580240"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𝑐𝑤</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𝐾</m:t>
                        </m:r>
                      </m:e>
                      <m:sub>
                        <m:r>
                          <a:rPr lang="es-PE" sz="1100" b="0" i="1">
                            <a:solidFill>
                              <a:schemeClr val="tx1"/>
                            </a:solidFill>
                            <a:effectLst/>
                            <a:latin typeface="Cambria Math" panose="02040503050406030204" pitchFamily="18" charset="0"/>
                            <a:ea typeface="+mn-ea"/>
                            <a:cs typeface="+mn-cs"/>
                          </a:rPr>
                          <m:t>𝑐𝑑</m:t>
                        </m:r>
                      </m:sub>
                    </m:sSub>
                  </m:oMath>
                </m:oMathPara>
              </a14:m>
              <a:endParaRPr lang="es-PE">
                <a:effectLst/>
              </a:endParaRPr>
            </a:p>
          </xdr:txBody>
        </xdr:sp>
      </mc:Choice>
      <mc:Fallback xmlns="">
        <xdr:sp macro="" textlink="">
          <xdr:nvSpPr>
            <xdr:cNvPr id="21" name="CuadroTexto 51">
              <a:extLst>
                <a:ext uri="{FF2B5EF4-FFF2-40B4-BE49-F238E27FC236}">
                  <a16:creationId xmlns:a16="http://schemas.microsoft.com/office/drawing/2014/main" id="{B1A6BE8C-C166-4FED-96E8-67F7D89CED6A}"/>
                </a:ext>
              </a:extLst>
            </xdr:cNvPr>
            <xdr:cNvSpPr txBox="1"/>
          </xdr:nvSpPr>
          <xdr:spPr>
            <a:xfrm>
              <a:off x="960121" y="40932524"/>
              <a:ext cx="1580240"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𝑈_(𝑐𝑤(𝑝−𝑝))=𝑈_(𝑟𝑝(𝑝−𝑝))×𝐾_𝑐𝑑</a:t>
              </a:r>
              <a:endParaRPr lang="es-PE">
                <a:effectLst/>
              </a:endParaRPr>
            </a:p>
          </xdr:txBody>
        </xdr:sp>
      </mc:Fallback>
    </mc:AlternateContent>
    <xdr:clientData/>
  </xdr:oneCellAnchor>
  <xdr:oneCellAnchor>
    <xdr:from>
      <xdr:col>8</xdr:col>
      <xdr:colOff>243414</xdr:colOff>
      <xdr:row>225</xdr:row>
      <xdr:rowOff>114300</xdr:rowOff>
    </xdr:from>
    <xdr:ext cx="1709635" cy="378502"/>
    <mc:AlternateContent xmlns:mc="http://schemas.openxmlformats.org/markup-compatibility/2006" xmlns:a14="http://schemas.microsoft.com/office/drawing/2010/main">
      <mc:Choice Requires="a14">
        <xdr:sp macro="" textlink="">
          <xdr:nvSpPr>
            <xdr:cNvPr id="22" name="CuadroTexto 52">
              <a:extLst>
                <a:ext uri="{FF2B5EF4-FFF2-40B4-BE49-F238E27FC236}">
                  <a16:creationId xmlns:a16="http://schemas.microsoft.com/office/drawing/2014/main" id="{00000000-0008-0000-0200-000016000000}"/>
                </a:ext>
              </a:extLst>
            </xdr:cNvPr>
            <xdr:cNvSpPr txBox="1"/>
          </xdr:nvSpPr>
          <xdr:spPr>
            <a:xfrm>
              <a:off x="2928194" y="42397680"/>
              <a:ext cx="1709635" cy="378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𝑝𝑙</m:t>
                        </m:r>
                      </m:sub>
                    </m:sSub>
                    <m:r>
                      <a:rPr lang="es-PE" sz="1100" b="0" i="1">
                        <a:latin typeface="Cambria Math" panose="02040503050406030204" pitchFamily="18" charset="0"/>
                      </a:rPr>
                      <m:t>+</m:t>
                    </m:r>
                    <m:f>
                      <m:fPr>
                        <m:ctrlPr>
                          <a:rPr lang="es-PE" sz="1100" b="0" i="1">
                            <a:latin typeface="Cambria Math" panose="02040503050406030204" pitchFamily="18" charset="0"/>
                          </a:rPr>
                        </m:ctrlPr>
                      </m:fPr>
                      <m:num>
                        <m:r>
                          <a:rPr lang="es-PE" sz="1100" b="0" i="1">
                            <a:latin typeface="Cambria Math" panose="02040503050406030204" pitchFamily="18" charset="0"/>
                          </a:rPr>
                          <m:t>𝐴</m:t>
                        </m:r>
                      </m:num>
                      <m:den>
                        <m:r>
                          <a:rPr lang="es-PE" sz="1100" b="0" i="1">
                            <a:latin typeface="Cambria Math" panose="02040503050406030204" pitchFamily="18" charset="0"/>
                          </a:rPr>
                          <m:t>𝑛</m:t>
                        </m:r>
                      </m:den>
                    </m:f>
                    <m:r>
                      <a:rPr lang="es-PE" sz="1100" b="0" i="1">
                        <a:latin typeface="Cambria Math" panose="02040503050406030204" pitchFamily="18" charset="0"/>
                        <a:ea typeface="Cambria Math" panose="02040503050406030204" pitchFamily="18" charset="0"/>
                      </a:rPr>
                      <m:t>×</m:t>
                    </m:r>
                    <m:f>
                      <m:fPr>
                        <m:ctrlPr>
                          <a:rPr lang="es-PE" sz="1100" b="0" i="1">
                            <a:latin typeface="Cambria Math" panose="02040503050406030204" pitchFamily="18" charset="0"/>
                            <a:ea typeface="Cambria Math" panose="02040503050406030204" pitchFamily="18" charset="0"/>
                          </a:rPr>
                        </m:ctrlPr>
                      </m:fPr>
                      <m:num>
                        <m:r>
                          <a:rPr lang="es-PE" sz="1100" b="0" i="1">
                            <a:latin typeface="Cambria Math" panose="02040503050406030204" pitchFamily="18" charset="0"/>
                            <a:ea typeface="Cambria Math" panose="02040503050406030204" pitchFamily="18" charset="0"/>
                          </a:rPr>
                          <m:t>𝐿</m:t>
                        </m:r>
                      </m:num>
                      <m:den>
                        <m:d>
                          <m:dPr>
                            <m:ctrlPr>
                              <a:rPr lang="es-PE" sz="1100" b="0" i="1">
                                <a:latin typeface="Cambria Math" panose="02040503050406030204" pitchFamily="18" charset="0"/>
                                <a:ea typeface="Cambria Math" panose="02040503050406030204" pitchFamily="18" charset="0"/>
                              </a:rPr>
                            </m:ctrlPr>
                          </m:dPr>
                          <m:e>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𝐿</m:t>
                                </m:r>
                              </m:e>
                              <m:sub>
                                <m:r>
                                  <a:rPr lang="es-PE" sz="1100" b="0" i="1">
                                    <a:latin typeface="Cambria Math" panose="02040503050406030204" pitchFamily="18" charset="0"/>
                                    <a:ea typeface="Cambria Math" panose="02040503050406030204" pitchFamily="18" charset="0"/>
                                  </a:rPr>
                                  <m:t>𝑠𝑝</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𝐿</m:t>
                                </m:r>
                              </m:e>
                              <m:sub>
                                <m:r>
                                  <a:rPr lang="es-PE" sz="1100" b="0" i="1">
                                    <a:latin typeface="Cambria Math" panose="02040503050406030204" pitchFamily="18" charset="0"/>
                                    <a:ea typeface="Cambria Math" panose="02040503050406030204" pitchFamily="18" charset="0"/>
                                  </a:rPr>
                                  <m:t>𝑎</m:t>
                                </m:r>
                              </m:sub>
                            </m:sSub>
                          </m:e>
                        </m:d>
                      </m:den>
                    </m:f>
                  </m:oMath>
                </m:oMathPara>
              </a14:m>
              <a:endParaRPr lang="es-PE" sz="1100"/>
            </a:p>
          </xdr:txBody>
        </xdr:sp>
      </mc:Choice>
      <mc:Fallback xmlns="">
        <xdr:sp macro="" textlink="">
          <xdr:nvSpPr>
            <xdr:cNvPr id="22" name="CuadroTexto 52">
              <a:extLst>
                <a:ext uri="{FF2B5EF4-FFF2-40B4-BE49-F238E27FC236}">
                  <a16:creationId xmlns:a16="http://schemas.microsoft.com/office/drawing/2014/main" id="{77C1F523-F808-45B4-9B74-02A90BF1EA1D}"/>
                </a:ext>
              </a:extLst>
            </xdr:cNvPr>
            <xdr:cNvSpPr txBox="1"/>
          </xdr:nvSpPr>
          <xdr:spPr>
            <a:xfrm>
              <a:off x="2928194" y="42397680"/>
              <a:ext cx="1709635" cy="378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𝑈_𝑐𝑤=𝑈_𝑝𝑙+𝐴/𝑛</a:t>
              </a:r>
              <a:r>
                <a:rPr lang="es-PE" sz="1100" b="0" i="0">
                  <a:latin typeface="Cambria Math" panose="02040503050406030204" pitchFamily="18" charset="0"/>
                  <a:ea typeface="Cambria Math" panose="02040503050406030204" pitchFamily="18" charset="0"/>
                </a:rPr>
                <a:t>×𝐿/((𝐿_𝑠𝑝+𝐿_𝑎 ) )</a:t>
              </a:r>
              <a:endParaRPr lang="es-PE" sz="1100"/>
            </a:p>
          </xdr:txBody>
        </xdr:sp>
      </mc:Fallback>
    </mc:AlternateContent>
    <xdr:clientData/>
  </xdr:oneCellAnchor>
  <xdr:oneCellAnchor>
    <xdr:from>
      <xdr:col>8</xdr:col>
      <xdr:colOff>179916</xdr:colOff>
      <xdr:row>236</xdr:row>
      <xdr:rowOff>78999</xdr:rowOff>
    </xdr:from>
    <xdr:ext cx="1370695" cy="172227"/>
    <mc:AlternateContent xmlns:mc="http://schemas.openxmlformats.org/markup-compatibility/2006" xmlns:a14="http://schemas.microsoft.com/office/drawing/2010/main">
      <mc:Choice Requires="a14">
        <xdr:sp macro="" textlink="">
          <xdr:nvSpPr>
            <xdr:cNvPr id="23" name="CuadroTexto 53">
              <a:extLst>
                <a:ext uri="{FF2B5EF4-FFF2-40B4-BE49-F238E27FC236}">
                  <a16:creationId xmlns:a16="http://schemas.microsoft.com/office/drawing/2014/main" id="{00000000-0008-0000-0200-000017000000}"/>
                </a:ext>
              </a:extLst>
            </xdr:cNvPr>
            <xdr:cNvSpPr txBox="1"/>
          </xdr:nvSpPr>
          <xdr:spPr>
            <a:xfrm>
              <a:off x="2859616" y="44457879"/>
              <a:ext cx="137069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i="1">
                        <a:latin typeface="Cambria Math" panose="02040503050406030204" pitchFamily="18" charset="0"/>
                      </a:rPr>
                      <m:t>𝐿</m:t>
                    </m:r>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𝑎</m:t>
                        </m:r>
                      </m:e>
                      <m:sub>
                        <m:r>
                          <a:rPr lang="es-PE" sz="1100" b="0" i="1">
                            <a:latin typeface="Cambria Math" panose="02040503050406030204" pitchFamily="18" charset="0"/>
                          </a:rPr>
                          <m:t>1</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𝑎</m:t>
                        </m:r>
                      </m:e>
                      <m:sub>
                        <m:r>
                          <a:rPr lang="es-PE" sz="1100" b="0" i="1">
                            <a:latin typeface="Cambria Math" panose="02040503050406030204" pitchFamily="18" charset="0"/>
                          </a:rPr>
                          <m:t>2</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𝑎</m:t>
                        </m:r>
                      </m:e>
                      <m:sub>
                        <m:r>
                          <a:rPr lang="es-PE" sz="1100" b="0" i="1">
                            <a:latin typeface="Cambria Math" panose="02040503050406030204" pitchFamily="18" charset="0"/>
                          </a:rPr>
                          <m:t>3</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𝑎</m:t>
                        </m:r>
                      </m:e>
                      <m:sub>
                        <m:r>
                          <a:rPr lang="es-PE" sz="1100" b="0" i="1">
                            <a:latin typeface="Cambria Math" panose="02040503050406030204" pitchFamily="18" charset="0"/>
                          </a:rPr>
                          <m:t>4</m:t>
                        </m:r>
                      </m:sub>
                    </m:sSub>
                  </m:oMath>
                </m:oMathPara>
              </a14:m>
              <a:endParaRPr lang="es-PE" sz="1100"/>
            </a:p>
          </xdr:txBody>
        </xdr:sp>
      </mc:Choice>
      <mc:Fallback xmlns="">
        <xdr:sp macro="" textlink="">
          <xdr:nvSpPr>
            <xdr:cNvPr id="23" name="CuadroTexto 53">
              <a:extLst>
                <a:ext uri="{FF2B5EF4-FFF2-40B4-BE49-F238E27FC236}">
                  <a16:creationId xmlns:a16="http://schemas.microsoft.com/office/drawing/2014/main" id="{8724F8CD-073D-411B-96B2-4909D93DCD3F}"/>
                </a:ext>
              </a:extLst>
            </xdr:cNvPr>
            <xdr:cNvSpPr txBox="1"/>
          </xdr:nvSpPr>
          <xdr:spPr>
            <a:xfrm>
              <a:off x="2859616" y="44457879"/>
              <a:ext cx="137069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i="0">
                  <a:latin typeface="Cambria Math" panose="02040503050406030204" pitchFamily="18" charset="0"/>
                </a:rPr>
                <a:t>𝐿</a:t>
              </a:r>
              <a:r>
                <a:rPr lang="es-PE" sz="1100" b="0" i="0">
                  <a:latin typeface="Cambria Math" panose="02040503050406030204" pitchFamily="18" charset="0"/>
                </a:rPr>
                <a:t>=𝑎_1+𝑎_2+𝑎_3+𝑎_4</a:t>
              </a:r>
              <a:endParaRPr lang="es-PE" sz="1100"/>
            </a:p>
          </xdr:txBody>
        </xdr:sp>
      </mc:Fallback>
    </mc:AlternateContent>
    <xdr:clientData/>
  </xdr:oneCellAnchor>
  <xdr:oneCellAnchor>
    <xdr:from>
      <xdr:col>9</xdr:col>
      <xdr:colOff>0</xdr:colOff>
      <xdr:row>244</xdr:row>
      <xdr:rowOff>131667</xdr:rowOff>
    </xdr:from>
    <xdr:ext cx="616964" cy="345544"/>
    <mc:AlternateContent xmlns:mc="http://schemas.openxmlformats.org/markup-compatibility/2006" xmlns:a14="http://schemas.microsoft.com/office/drawing/2010/main">
      <mc:Choice Requires="a14">
        <xdr:sp macro="" textlink="">
          <xdr:nvSpPr>
            <xdr:cNvPr id="24" name="CuadroTexto 54">
              <a:extLst>
                <a:ext uri="{FF2B5EF4-FFF2-40B4-BE49-F238E27FC236}">
                  <a16:creationId xmlns:a16="http://schemas.microsoft.com/office/drawing/2014/main" id="{00000000-0008-0000-0200-000018000000}"/>
                </a:ext>
              </a:extLst>
            </xdr:cNvPr>
            <xdr:cNvSpPr txBox="1"/>
          </xdr:nvSpPr>
          <xdr:spPr>
            <a:xfrm>
              <a:off x="3017520" y="46038357"/>
              <a:ext cx="616964"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𝐿</m:t>
                        </m:r>
                      </m:e>
                      <m:sub>
                        <m:r>
                          <a:rPr lang="es-PE" sz="1100" b="0" i="1">
                            <a:latin typeface="Cambria Math" panose="02040503050406030204" pitchFamily="18" charset="0"/>
                          </a:rPr>
                          <m:t>𝑎</m:t>
                        </m:r>
                      </m:sub>
                    </m:sSub>
                    <m:r>
                      <a:rPr lang="es-PE" sz="1100" b="0" i="1">
                        <a:latin typeface="Cambria Math" panose="02040503050406030204" pitchFamily="18" charset="0"/>
                      </a:rPr>
                      <m:t>=</m:t>
                    </m:r>
                    <m:f>
                      <m:fPr>
                        <m:ctrlPr>
                          <a:rPr lang="es-PE" sz="1100" b="0" i="1">
                            <a:latin typeface="Cambria Math" panose="02040503050406030204" pitchFamily="18" charset="0"/>
                          </a:rPr>
                        </m:ctrlPr>
                      </m:fPr>
                      <m:num>
                        <m:sSub>
                          <m:sSubPr>
                            <m:ctrlPr>
                              <a:rPr lang="es-PE" sz="1100" b="0" i="1">
                                <a:latin typeface="Cambria Math" panose="02040503050406030204" pitchFamily="18" charset="0"/>
                              </a:rPr>
                            </m:ctrlPr>
                          </m:sSubPr>
                          <m:e>
                            <m:r>
                              <a:rPr lang="es-PE" sz="1100" b="0" i="1">
                                <a:latin typeface="Cambria Math" panose="02040503050406030204" pitchFamily="18" charset="0"/>
                              </a:rPr>
                              <m:t>𝑅</m:t>
                            </m:r>
                          </m:e>
                          <m:sub>
                            <m:r>
                              <a:rPr lang="es-PE" sz="1100" b="0" i="1">
                                <a:latin typeface="Cambria Math" panose="02040503050406030204" pitchFamily="18" charset="0"/>
                              </a:rPr>
                              <m:t>𝑎</m:t>
                            </m:r>
                          </m:sub>
                        </m:sSub>
                      </m:num>
                      <m:den>
                        <m:sSub>
                          <m:sSubPr>
                            <m:ctrlPr>
                              <a:rPr lang="es-PE" sz="1100" b="0" i="1">
                                <a:latin typeface="Cambria Math" panose="02040503050406030204" pitchFamily="18" charset="0"/>
                              </a:rPr>
                            </m:ctrlPr>
                          </m:sSubPr>
                          <m:e>
                            <m:r>
                              <a:rPr lang="es-PE" sz="1100" b="0" i="1">
                                <a:latin typeface="Cambria Math" panose="02040503050406030204" pitchFamily="18" charset="0"/>
                              </a:rPr>
                              <m:t>𝑅</m:t>
                            </m:r>
                          </m:e>
                          <m:sub>
                            <m:r>
                              <a:rPr lang="es-PE" sz="1100" b="0" i="1">
                                <a:latin typeface="Cambria Math" panose="02040503050406030204" pitchFamily="18" charset="0"/>
                              </a:rPr>
                              <m:t>𝑘𝑚</m:t>
                            </m:r>
                          </m:sub>
                        </m:sSub>
                      </m:den>
                    </m:f>
                  </m:oMath>
                </m:oMathPara>
              </a14:m>
              <a:endParaRPr lang="es-PE" sz="1100"/>
            </a:p>
          </xdr:txBody>
        </xdr:sp>
      </mc:Choice>
      <mc:Fallback xmlns="">
        <xdr:sp macro="" textlink="">
          <xdr:nvSpPr>
            <xdr:cNvPr id="24" name="CuadroTexto 54">
              <a:extLst>
                <a:ext uri="{FF2B5EF4-FFF2-40B4-BE49-F238E27FC236}">
                  <a16:creationId xmlns:a16="http://schemas.microsoft.com/office/drawing/2014/main" id="{E0BFD593-9160-4EB3-8367-CCE37BFD6EC1}"/>
                </a:ext>
              </a:extLst>
            </xdr:cNvPr>
            <xdr:cNvSpPr txBox="1"/>
          </xdr:nvSpPr>
          <xdr:spPr>
            <a:xfrm>
              <a:off x="3017520" y="46038357"/>
              <a:ext cx="616964"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𝐿_𝑎=𝑅_𝑎/𝑅_𝑘𝑚 </a:t>
              </a:r>
              <a:endParaRPr lang="es-PE" sz="1100"/>
            </a:p>
          </xdr:txBody>
        </xdr:sp>
      </mc:Fallback>
    </mc:AlternateContent>
    <xdr:clientData/>
  </xdr:oneCellAnchor>
  <xdr:twoCellAnchor>
    <xdr:from>
      <xdr:col>14</xdr:col>
      <xdr:colOff>105831</xdr:colOff>
      <xdr:row>291</xdr:row>
      <xdr:rowOff>0</xdr:rowOff>
    </xdr:from>
    <xdr:to>
      <xdr:col>15</xdr:col>
      <xdr:colOff>276487</xdr:colOff>
      <xdr:row>291</xdr:row>
      <xdr:rowOff>166687</xdr:rowOff>
    </xdr:to>
    <xdr:sp macro="" textlink="">
      <xdr:nvSpPr>
        <xdr:cNvPr id="25" name="Flecha derecha 56">
          <a:extLst>
            <a:ext uri="{FF2B5EF4-FFF2-40B4-BE49-F238E27FC236}">
              <a16:creationId xmlns:a16="http://schemas.microsoft.com/office/drawing/2014/main" id="{00000000-0008-0000-0200-000019000000}"/>
            </a:ext>
          </a:extLst>
        </xdr:cNvPr>
        <xdr:cNvSpPr/>
      </xdr:nvSpPr>
      <xdr:spPr>
        <a:xfrm>
          <a:off x="4798481" y="54856380"/>
          <a:ext cx="50974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293</xdr:row>
      <xdr:rowOff>0</xdr:rowOff>
    </xdr:from>
    <xdr:to>
      <xdr:col>15</xdr:col>
      <xdr:colOff>276487</xdr:colOff>
      <xdr:row>293</xdr:row>
      <xdr:rowOff>166687</xdr:rowOff>
    </xdr:to>
    <xdr:sp macro="" textlink="">
      <xdr:nvSpPr>
        <xdr:cNvPr id="26" name="Flecha derecha 57">
          <a:extLst>
            <a:ext uri="{FF2B5EF4-FFF2-40B4-BE49-F238E27FC236}">
              <a16:creationId xmlns:a16="http://schemas.microsoft.com/office/drawing/2014/main" id="{00000000-0008-0000-0200-00001A000000}"/>
            </a:ext>
          </a:extLst>
        </xdr:cNvPr>
        <xdr:cNvSpPr/>
      </xdr:nvSpPr>
      <xdr:spPr>
        <a:xfrm>
          <a:off x="4798481" y="55237380"/>
          <a:ext cx="50974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10</xdr:col>
      <xdr:colOff>296329</xdr:colOff>
      <xdr:row>299</xdr:row>
      <xdr:rowOff>148168</xdr:rowOff>
    </xdr:from>
    <xdr:ext cx="1005532" cy="256032"/>
    <mc:AlternateContent xmlns:mc="http://schemas.openxmlformats.org/markup-compatibility/2006" xmlns:a14="http://schemas.microsoft.com/office/drawing/2010/main">
      <mc:Choice Requires="a14">
        <xdr:sp macro="" textlink="">
          <xdr:nvSpPr>
            <xdr:cNvPr id="27" name="CuadroTexto 58">
              <a:extLst>
                <a:ext uri="{FF2B5EF4-FFF2-40B4-BE49-F238E27FC236}">
                  <a16:creationId xmlns:a16="http://schemas.microsoft.com/office/drawing/2014/main" id="{00000000-0008-0000-0200-00001B000000}"/>
                </a:ext>
              </a:extLst>
            </xdr:cNvPr>
            <xdr:cNvSpPr txBox="1"/>
          </xdr:nvSpPr>
          <xdr:spPr>
            <a:xfrm>
              <a:off x="3647859" y="56527278"/>
              <a:ext cx="1005532" cy="256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𝐾</m:t>
                        </m:r>
                      </m:e>
                      <m:sub>
                        <m:r>
                          <a:rPr lang="es-PE" sz="1100" b="0" i="1">
                            <a:solidFill>
                              <a:schemeClr val="tx1"/>
                            </a:solidFill>
                            <a:effectLst/>
                            <a:latin typeface="Cambria Math" panose="02040503050406030204" pitchFamily="18" charset="0"/>
                            <a:ea typeface="+mn-ea"/>
                            <a:cs typeface="+mn-cs"/>
                          </a:rPr>
                          <m:t>𝑎</m:t>
                        </m:r>
                      </m:sub>
                    </m:sSub>
                    <m:r>
                      <a:rPr lang="es-PE" sz="1100" b="0" i="1">
                        <a:solidFill>
                          <a:schemeClr val="tx1"/>
                        </a:solidFill>
                        <a:effectLst/>
                        <a:latin typeface="Cambria Math" panose="02040503050406030204" pitchFamily="18" charset="0"/>
                        <a:ea typeface="+mn-ea"/>
                        <a:cs typeface="+mn-cs"/>
                      </a:rPr>
                      <m:t>=</m:t>
                    </m:r>
                    <m:sSup>
                      <m:sSupPr>
                        <m:ctrlPr>
                          <a:rPr lang="es-PE" sz="1100" b="0" i="1">
                            <a:solidFill>
                              <a:schemeClr val="tx1"/>
                            </a:solidFill>
                            <a:effectLst/>
                            <a:latin typeface="Cambria Math" panose="02040503050406030204" pitchFamily="18" charset="0"/>
                            <a:ea typeface="+mn-ea"/>
                            <a:cs typeface="+mn-cs"/>
                          </a:rPr>
                        </m:ctrlPr>
                      </m:sSupPr>
                      <m:e>
                        <m:r>
                          <a:rPr lang="es-PE" sz="1100" b="0" i="1">
                            <a:solidFill>
                              <a:schemeClr val="tx1"/>
                            </a:solidFill>
                            <a:effectLst/>
                            <a:latin typeface="Cambria Math" panose="02040503050406030204" pitchFamily="18" charset="0"/>
                            <a:ea typeface="+mn-ea"/>
                            <a:cs typeface="+mn-cs"/>
                          </a:rPr>
                          <m:t>𝑒</m:t>
                        </m:r>
                      </m:e>
                      <m:sup>
                        <m:r>
                          <a:rPr lang="es-PE" sz="1100" b="0" i="1">
                            <a:solidFill>
                              <a:schemeClr val="tx1"/>
                            </a:solidFill>
                            <a:effectLst/>
                            <a:latin typeface="Cambria Math" panose="02040503050406030204" pitchFamily="18" charset="0"/>
                            <a:ea typeface="+mn-ea"/>
                            <a:cs typeface="+mn-cs"/>
                          </a:rPr>
                          <m:t>𝑚</m:t>
                        </m:r>
                        <m:r>
                          <a:rPr lang="es-PE" sz="1100" b="0" i="1">
                            <a:solidFill>
                              <a:schemeClr val="tx1"/>
                            </a:solidFill>
                            <a:effectLst/>
                            <a:latin typeface="Cambria Math" panose="02040503050406030204" pitchFamily="18" charset="0"/>
                            <a:ea typeface="+mn-ea"/>
                            <a:cs typeface="+mn-cs"/>
                          </a:rPr>
                          <m:t>×</m:t>
                        </m:r>
                        <m:d>
                          <m:dPr>
                            <m:ctrlPr>
                              <a:rPr lang="es-PE" sz="1100" b="0" i="1">
                                <a:solidFill>
                                  <a:schemeClr val="tx1"/>
                                </a:solidFill>
                                <a:effectLst/>
                                <a:latin typeface="Cambria Math" panose="02040503050406030204" pitchFamily="18" charset="0"/>
                                <a:ea typeface="+mn-ea"/>
                                <a:cs typeface="+mn-cs"/>
                              </a:rPr>
                            </m:ctrlPr>
                          </m:dPr>
                          <m:e>
                            <m:f>
                              <m:fPr>
                                <m:ctrlPr>
                                  <a:rPr lang="es-PE" sz="1100" b="0" i="1">
                                    <a:solidFill>
                                      <a:schemeClr val="tx1"/>
                                    </a:solidFill>
                                    <a:effectLst/>
                                    <a:latin typeface="Cambria Math" panose="02040503050406030204" pitchFamily="18" charset="0"/>
                                    <a:ea typeface="+mn-ea"/>
                                    <a:cs typeface="+mn-cs"/>
                                  </a:rPr>
                                </m:ctrlPr>
                              </m:fPr>
                              <m:num>
                                <m:r>
                                  <a:rPr lang="es-PE" sz="1100" b="0" i="1">
                                    <a:solidFill>
                                      <a:schemeClr val="tx1"/>
                                    </a:solidFill>
                                    <a:effectLst/>
                                    <a:latin typeface="Cambria Math" panose="02040503050406030204" pitchFamily="18" charset="0"/>
                                    <a:ea typeface="+mn-ea"/>
                                    <a:cs typeface="+mn-cs"/>
                                  </a:rPr>
                                  <m:t>𝐻</m:t>
                                </m:r>
                              </m:num>
                              <m:den>
                                <m:r>
                                  <a:rPr lang="es-PE" sz="1100" b="0" i="1">
                                    <a:solidFill>
                                      <a:schemeClr val="tx1"/>
                                    </a:solidFill>
                                    <a:effectLst/>
                                    <a:latin typeface="Cambria Math" panose="02040503050406030204" pitchFamily="18" charset="0"/>
                                    <a:ea typeface="+mn-ea"/>
                                    <a:cs typeface="+mn-cs"/>
                                  </a:rPr>
                                  <m:t>8150</m:t>
                                </m:r>
                              </m:den>
                            </m:f>
                          </m:e>
                        </m:d>
                      </m:sup>
                    </m:sSup>
                  </m:oMath>
                </m:oMathPara>
              </a14:m>
              <a:endParaRPr lang="es-PE">
                <a:effectLst/>
              </a:endParaRPr>
            </a:p>
          </xdr:txBody>
        </xdr:sp>
      </mc:Choice>
      <mc:Fallback xmlns="">
        <xdr:sp macro="" textlink="">
          <xdr:nvSpPr>
            <xdr:cNvPr id="27" name="CuadroTexto 58">
              <a:extLst>
                <a:ext uri="{FF2B5EF4-FFF2-40B4-BE49-F238E27FC236}">
                  <a16:creationId xmlns:a16="http://schemas.microsoft.com/office/drawing/2014/main" id="{9F34D4C5-0383-4BA1-B0F5-180123908A27}"/>
                </a:ext>
              </a:extLst>
            </xdr:cNvPr>
            <xdr:cNvSpPr txBox="1"/>
          </xdr:nvSpPr>
          <xdr:spPr>
            <a:xfrm>
              <a:off x="3647859" y="56527278"/>
              <a:ext cx="1005532" cy="256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𝐾_𝑎=𝑒^(𝑚×(𝐻/8150) )</a:t>
              </a:r>
              <a:endParaRPr lang="es-PE">
                <a:effectLst/>
              </a:endParaRPr>
            </a:p>
          </xdr:txBody>
        </xdr:sp>
      </mc:Fallback>
    </mc:AlternateContent>
    <xdr:clientData/>
  </xdr:oneCellAnchor>
  <xdr:twoCellAnchor>
    <xdr:from>
      <xdr:col>14</xdr:col>
      <xdr:colOff>105831</xdr:colOff>
      <xdr:row>302</xdr:row>
      <xdr:rowOff>0</xdr:rowOff>
    </xdr:from>
    <xdr:to>
      <xdr:col>15</xdr:col>
      <xdr:colOff>276487</xdr:colOff>
      <xdr:row>302</xdr:row>
      <xdr:rowOff>166687</xdr:rowOff>
    </xdr:to>
    <xdr:sp macro="" textlink="">
      <xdr:nvSpPr>
        <xdr:cNvPr id="28" name="Flecha derecha 59">
          <a:extLst>
            <a:ext uri="{FF2B5EF4-FFF2-40B4-BE49-F238E27FC236}">
              <a16:creationId xmlns:a16="http://schemas.microsoft.com/office/drawing/2014/main" id="{00000000-0008-0000-0200-00001C000000}"/>
            </a:ext>
          </a:extLst>
        </xdr:cNvPr>
        <xdr:cNvSpPr/>
      </xdr:nvSpPr>
      <xdr:spPr>
        <a:xfrm>
          <a:off x="4798481" y="56951880"/>
          <a:ext cx="50974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310</xdr:row>
      <xdr:rowOff>0</xdr:rowOff>
    </xdr:from>
    <xdr:to>
      <xdr:col>15</xdr:col>
      <xdr:colOff>276487</xdr:colOff>
      <xdr:row>310</xdr:row>
      <xdr:rowOff>166687</xdr:rowOff>
    </xdr:to>
    <xdr:sp macro="" textlink="">
      <xdr:nvSpPr>
        <xdr:cNvPr id="29" name="Flecha derecha 60">
          <a:extLst>
            <a:ext uri="{FF2B5EF4-FFF2-40B4-BE49-F238E27FC236}">
              <a16:creationId xmlns:a16="http://schemas.microsoft.com/office/drawing/2014/main" id="{00000000-0008-0000-0200-00001D000000}"/>
            </a:ext>
          </a:extLst>
        </xdr:cNvPr>
        <xdr:cNvSpPr/>
      </xdr:nvSpPr>
      <xdr:spPr>
        <a:xfrm>
          <a:off x="4798481" y="58475880"/>
          <a:ext cx="50974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321</xdr:row>
      <xdr:rowOff>0</xdr:rowOff>
    </xdr:from>
    <xdr:to>
      <xdr:col>15</xdr:col>
      <xdr:colOff>276487</xdr:colOff>
      <xdr:row>321</xdr:row>
      <xdr:rowOff>166687</xdr:rowOff>
    </xdr:to>
    <xdr:sp macro="" textlink="">
      <xdr:nvSpPr>
        <xdr:cNvPr id="30" name="Flecha derecha 61">
          <a:extLst>
            <a:ext uri="{FF2B5EF4-FFF2-40B4-BE49-F238E27FC236}">
              <a16:creationId xmlns:a16="http://schemas.microsoft.com/office/drawing/2014/main" id="{00000000-0008-0000-0200-00001E000000}"/>
            </a:ext>
          </a:extLst>
        </xdr:cNvPr>
        <xdr:cNvSpPr/>
      </xdr:nvSpPr>
      <xdr:spPr>
        <a:xfrm>
          <a:off x="4798481" y="60571380"/>
          <a:ext cx="50974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325</xdr:row>
      <xdr:rowOff>0</xdr:rowOff>
    </xdr:from>
    <xdr:to>
      <xdr:col>15</xdr:col>
      <xdr:colOff>276487</xdr:colOff>
      <xdr:row>325</xdr:row>
      <xdr:rowOff>166687</xdr:rowOff>
    </xdr:to>
    <xdr:sp macro="" textlink="">
      <xdr:nvSpPr>
        <xdr:cNvPr id="31" name="Flecha derecha 62">
          <a:extLst>
            <a:ext uri="{FF2B5EF4-FFF2-40B4-BE49-F238E27FC236}">
              <a16:creationId xmlns:a16="http://schemas.microsoft.com/office/drawing/2014/main" id="{00000000-0008-0000-0200-00001F000000}"/>
            </a:ext>
          </a:extLst>
        </xdr:cNvPr>
        <xdr:cNvSpPr/>
      </xdr:nvSpPr>
      <xdr:spPr>
        <a:xfrm>
          <a:off x="4798481" y="61333380"/>
          <a:ext cx="50974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253998</xdr:colOff>
      <xdr:row>361</xdr:row>
      <xdr:rowOff>0</xdr:rowOff>
    </xdr:from>
    <xdr:to>
      <xdr:col>11</xdr:col>
      <xdr:colOff>107154</xdr:colOff>
      <xdr:row>361</xdr:row>
      <xdr:rowOff>166687</xdr:rowOff>
    </xdr:to>
    <xdr:sp macro="" textlink="">
      <xdr:nvSpPr>
        <xdr:cNvPr id="32" name="Flecha derecha 63">
          <a:extLst>
            <a:ext uri="{FF2B5EF4-FFF2-40B4-BE49-F238E27FC236}">
              <a16:creationId xmlns:a16="http://schemas.microsoft.com/office/drawing/2014/main" id="{00000000-0008-0000-0200-000020000000}"/>
            </a:ext>
          </a:extLst>
        </xdr:cNvPr>
        <xdr:cNvSpPr/>
      </xdr:nvSpPr>
      <xdr:spPr>
        <a:xfrm>
          <a:off x="3268978" y="68191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363</xdr:row>
      <xdr:rowOff>0</xdr:rowOff>
    </xdr:from>
    <xdr:to>
      <xdr:col>11</xdr:col>
      <xdr:colOff>107157</xdr:colOff>
      <xdr:row>363</xdr:row>
      <xdr:rowOff>166687</xdr:rowOff>
    </xdr:to>
    <xdr:sp macro="" textlink="">
      <xdr:nvSpPr>
        <xdr:cNvPr id="33" name="Flecha derecha 64">
          <a:extLst>
            <a:ext uri="{FF2B5EF4-FFF2-40B4-BE49-F238E27FC236}">
              <a16:creationId xmlns:a16="http://schemas.microsoft.com/office/drawing/2014/main" id="{00000000-0008-0000-0200-000021000000}"/>
            </a:ext>
          </a:extLst>
        </xdr:cNvPr>
        <xdr:cNvSpPr/>
      </xdr:nvSpPr>
      <xdr:spPr>
        <a:xfrm>
          <a:off x="3268981" y="68572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361</xdr:row>
      <xdr:rowOff>0</xdr:rowOff>
    </xdr:from>
    <xdr:ext cx="993285" cy="172227"/>
    <mc:AlternateContent xmlns:mc="http://schemas.openxmlformats.org/markup-compatibility/2006" xmlns:a14="http://schemas.microsoft.com/office/drawing/2010/main">
      <mc:Choice Requires="a14">
        <xdr:sp macro="" textlink="">
          <xdr:nvSpPr>
            <xdr:cNvPr id="34" name="CuadroTexto 65">
              <a:extLst>
                <a:ext uri="{FF2B5EF4-FFF2-40B4-BE49-F238E27FC236}">
                  <a16:creationId xmlns:a16="http://schemas.microsoft.com/office/drawing/2014/main" id="{00000000-0008-0000-0200-000022000000}"/>
                </a:ext>
              </a:extLst>
            </xdr:cNvPr>
            <xdr:cNvSpPr txBox="1"/>
          </xdr:nvSpPr>
          <xdr:spPr>
            <a:xfrm>
              <a:off x="1091776" y="681913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34" name="CuadroTexto 65">
              <a:extLst>
                <a:ext uri="{FF2B5EF4-FFF2-40B4-BE49-F238E27FC236}">
                  <a16:creationId xmlns:a16="http://schemas.microsoft.com/office/drawing/2014/main" id="{95BD179E-22E3-43C5-9E2A-98762107F462}"/>
                </a:ext>
              </a:extLst>
            </xdr:cNvPr>
            <xdr:cNvSpPr txBox="1"/>
          </xdr:nvSpPr>
          <xdr:spPr>
            <a:xfrm>
              <a:off x="1091776" y="681913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oneCellAnchor>
    <xdr:from>
      <xdr:col>3</xdr:col>
      <xdr:colOff>74082</xdr:colOff>
      <xdr:row>363</xdr:row>
      <xdr:rowOff>0</xdr:rowOff>
    </xdr:from>
    <xdr:ext cx="993284" cy="172227"/>
    <mc:AlternateContent xmlns:mc="http://schemas.openxmlformats.org/markup-compatibility/2006" xmlns:a14="http://schemas.microsoft.com/office/drawing/2010/main">
      <mc:Choice Requires="a14">
        <xdr:sp macro="" textlink="">
          <xdr:nvSpPr>
            <xdr:cNvPr id="35" name="CuadroTexto 66">
              <a:extLst>
                <a:ext uri="{FF2B5EF4-FFF2-40B4-BE49-F238E27FC236}">
                  <a16:creationId xmlns:a16="http://schemas.microsoft.com/office/drawing/2014/main" id="{00000000-0008-0000-0200-000023000000}"/>
                </a:ext>
              </a:extLst>
            </xdr:cNvPr>
            <xdr:cNvSpPr txBox="1"/>
          </xdr:nvSpPr>
          <xdr:spPr>
            <a:xfrm>
              <a:off x="1079922" y="68572380"/>
              <a:ext cx="9932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35" name="CuadroTexto 66">
              <a:extLst>
                <a:ext uri="{FF2B5EF4-FFF2-40B4-BE49-F238E27FC236}">
                  <a16:creationId xmlns:a16="http://schemas.microsoft.com/office/drawing/2014/main" id="{54098476-22E0-4BF9-B5B8-8C71748A9C96}"/>
                </a:ext>
              </a:extLst>
            </xdr:cNvPr>
            <xdr:cNvSpPr txBox="1"/>
          </xdr:nvSpPr>
          <xdr:spPr>
            <a:xfrm>
              <a:off x="1079922" y="68572380"/>
              <a:ext cx="9932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twoCellAnchor>
    <xdr:from>
      <xdr:col>9</xdr:col>
      <xdr:colOff>253998</xdr:colOff>
      <xdr:row>355</xdr:row>
      <xdr:rowOff>0</xdr:rowOff>
    </xdr:from>
    <xdr:to>
      <xdr:col>11</xdr:col>
      <xdr:colOff>107154</xdr:colOff>
      <xdr:row>355</xdr:row>
      <xdr:rowOff>166687</xdr:rowOff>
    </xdr:to>
    <xdr:sp macro="" textlink="">
      <xdr:nvSpPr>
        <xdr:cNvPr id="36" name="Flecha derecha 67">
          <a:extLst>
            <a:ext uri="{FF2B5EF4-FFF2-40B4-BE49-F238E27FC236}">
              <a16:creationId xmlns:a16="http://schemas.microsoft.com/office/drawing/2014/main" id="{00000000-0008-0000-0200-000024000000}"/>
            </a:ext>
          </a:extLst>
        </xdr:cNvPr>
        <xdr:cNvSpPr/>
      </xdr:nvSpPr>
      <xdr:spPr>
        <a:xfrm>
          <a:off x="3268978" y="67048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357</xdr:row>
      <xdr:rowOff>0</xdr:rowOff>
    </xdr:from>
    <xdr:to>
      <xdr:col>11</xdr:col>
      <xdr:colOff>107157</xdr:colOff>
      <xdr:row>357</xdr:row>
      <xdr:rowOff>166687</xdr:rowOff>
    </xdr:to>
    <xdr:sp macro="" textlink="">
      <xdr:nvSpPr>
        <xdr:cNvPr id="37" name="Flecha derecha 68">
          <a:extLst>
            <a:ext uri="{FF2B5EF4-FFF2-40B4-BE49-F238E27FC236}">
              <a16:creationId xmlns:a16="http://schemas.microsoft.com/office/drawing/2014/main" id="{00000000-0008-0000-0200-000025000000}"/>
            </a:ext>
          </a:extLst>
        </xdr:cNvPr>
        <xdr:cNvSpPr/>
      </xdr:nvSpPr>
      <xdr:spPr>
        <a:xfrm>
          <a:off x="3268981" y="67429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355</xdr:row>
      <xdr:rowOff>0</xdr:rowOff>
    </xdr:from>
    <xdr:ext cx="1316642" cy="172227"/>
    <mc:AlternateContent xmlns:mc="http://schemas.openxmlformats.org/markup-compatibility/2006" xmlns:a14="http://schemas.microsoft.com/office/drawing/2010/main">
      <mc:Choice Requires="a14">
        <xdr:sp macro="" textlink="">
          <xdr:nvSpPr>
            <xdr:cNvPr id="38" name="CuadroTexto 69">
              <a:extLst>
                <a:ext uri="{FF2B5EF4-FFF2-40B4-BE49-F238E27FC236}">
                  <a16:creationId xmlns:a16="http://schemas.microsoft.com/office/drawing/2014/main" id="{00000000-0008-0000-0200-000026000000}"/>
                </a:ext>
              </a:extLst>
            </xdr:cNvPr>
            <xdr:cNvSpPr txBox="1"/>
          </xdr:nvSpPr>
          <xdr:spPr>
            <a:xfrm>
              <a:off x="1091776" y="670483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38" name="CuadroTexto 69">
              <a:extLst>
                <a:ext uri="{FF2B5EF4-FFF2-40B4-BE49-F238E27FC236}">
                  <a16:creationId xmlns:a16="http://schemas.microsoft.com/office/drawing/2014/main" id="{D4CDE922-2025-43EF-91E0-6150AF61C064}"/>
                </a:ext>
              </a:extLst>
            </xdr:cNvPr>
            <xdr:cNvSpPr txBox="1"/>
          </xdr:nvSpPr>
          <xdr:spPr>
            <a:xfrm>
              <a:off x="1091776" y="670483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oneCellAnchor>
    <xdr:from>
      <xdr:col>3</xdr:col>
      <xdr:colOff>74082</xdr:colOff>
      <xdr:row>357</xdr:row>
      <xdr:rowOff>0</xdr:rowOff>
    </xdr:from>
    <xdr:ext cx="1316642" cy="172227"/>
    <mc:AlternateContent xmlns:mc="http://schemas.openxmlformats.org/markup-compatibility/2006" xmlns:a14="http://schemas.microsoft.com/office/drawing/2010/main">
      <mc:Choice Requires="a14">
        <xdr:sp macro="" textlink="">
          <xdr:nvSpPr>
            <xdr:cNvPr id="39" name="CuadroTexto 70">
              <a:extLst>
                <a:ext uri="{FF2B5EF4-FFF2-40B4-BE49-F238E27FC236}">
                  <a16:creationId xmlns:a16="http://schemas.microsoft.com/office/drawing/2014/main" id="{00000000-0008-0000-0200-000027000000}"/>
                </a:ext>
              </a:extLst>
            </xdr:cNvPr>
            <xdr:cNvSpPr txBox="1"/>
          </xdr:nvSpPr>
          <xdr:spPr>
            <a:xfrm>
              <a:off x="1079922" y="674293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39" name="CuadroTexto 70">
              <a:extLst>
                <a:ext uri="{FF2B5EF4-FFF2-40B4-BE49-F238E27FC236}">
                  <a16:creationId xmlns:a16="http://schemas.microsoft.com/office/drawing/2014/main" id="{C65B04A6-7B7E-44E7-8437-B0CA80C2F2B0}"/>
                </a:ext>
              </a:extLst>
            </xdr:cNvPr>
            <xdr:cNvSpPr txBox="1"/>
          </xdr:nvSpPr>
          <xdr:spPr>
            <a:xfrm>
              <a:off x="1079922" y="674293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twoCellAnchor>
    <xdr:from>
      <xdr:col>9</xdr:col>
      <xdr:colOff>253998</xdr:colOff>
      <xdr:row>371</xdr:row>
      <xdr:rowOff>0</xdr:rowOff>
    </xdr:from>
    <xdr:to>
      <xdr:col>11</xdr:col>
      <xdr:colOff>107154</xdr:colOff>
      <xdr:row>371</xdr:row>
      <xdr:rowOff>166687</xdr:rowOff>
    </xdr:to>
    <xdr:sp macro="" textlink="">
      <xdr:nvSpPr>
        <xdr:cNvPr id="40" name="Flecha derecha 71">
          <a:extLst>
            <a:ext uri="{FF2B5EF4-FFF2-40B4-BE49-F238E27FC236}">
              <a16:creationId xmlns:a16="http://schemas.microsoft.com/office/drawing/2014/main" id="{00000000-0008-0000-0200-000028000000}"/>
            </a:ext>
          </a:extLst>
        </xdr:cNvPr>
        <xdr:cNvSpPr/>
      </xdr:nvSpPr>
      <xdr:spPr>
        <a:xfrm>
          <a:off x="3268978" y="70096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373</xdr:row>
      <xdr:rowOff>0</xdr:rowOff>
    </xdr:from>
    <xdr:to>
      <xdr:col>11</xdr:col>
      <xdr:colOff>107157</xdr:colOff>
      <xdr:row>373</xdr:row>
      <xdr:rowOff>166687</xdr:rowOff>
    </xdr:to>
    <xdr:sp macro="" textlink="">
      <xdr:nvSpPr>
        <xdr:cNvPr id="41" name="Flecha derecha 72">
          <a:extLst>
            <a:ext uri="{FF2B5EF4-FFF2-40B4-BE49-F238E27FC236}">
              <a16:creationId xmlns:a16="http://schemas.microsoft.com/office/drawing/2014/main" id="{00000000-0008-0000-0200-000029000000}"/>
            </a:ext>
          </a:extLst>
        </xdr:cNvPr>
        <xdr:cNvSpPr/>
      </xdr:nvSpPr>
      <xdr:spPr>
        <a:xfrm>
          <a:off x="3268981" y="70477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371</xdr:row>
      <xdr:rowOff>0</xdr:rowOff>
    </xdr:from>
    <xdr:ext cx="1316642" cy="172227"/>
    <mc:AlternateContent xmlns:mc="http://schemas.openxmlformats.org/markup-compatibility/2006" xmlns:a14="http://schemas.microsoft.com/office/drawing/2010/main">
      <mc:Choice Requires="a14">
        <xdr:sp macro="" textlink="">
          <xdr:nvSpPr>
            <xdr:cNvPr id="42" name="CuadroTexto 73">
              <a:extLst>
                <a:ext uri="{FF2B5EF4-FFF2-40B4-BE49-F238E27FC236}">
                  <a16:creationId xmlns:a16="http://schemas.microsoft.com/office/drawing/2014/main" id="{00000000-0008-0000-0200-00002A000000}"/>
                </a:ext>
              </a:extLst>
            </xdr:cNvPr>
            <xdr:cNvSpPr txBox="1"/>
          </xdr:nvSpPr>
          <xdr:spPr>
            <a:xfrm>
              <a:off x="1091776" y="700963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42" name="CuadroTexto 73">
              <a:extLst>
                <a:ext uri="{FF2B5EF4-FFF2-40B4-BE49-F238E27FC236}">
                  <a16:creationId xmlns:a16="http://schemas.microsoft.com/office/drawing/2014/main" id="{C24C3AE1-3A15-4CC4-BFEE-5F019589107C}"/>
                </a:ext>
              </a:extLst>
            </xdr:cNvPr>
            <xdr:cNvSpPr txBox="1"/>
          </xdr:nvSpPr>
          <xdr:spPr>
            <a:xfrm>
              <a:off x="1091776" y="700963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oneCellAnchor>
    <xdr:from>
      <xdr:col>3</xdr:col>
      <xdr:colOff>74082</xdr:colOff>
      <xdr:row>373</xdr:row>
      <xdr:rowOff>0</xdr:rowOff>
    </xdr:from>
    <xdr:ext cx="1316642" cy="172227"/>
    <mc:AlternateContent xmlns:mc="http://schemas.openxmlformats.org/markup-compatibility/2006" xmlns:a14="http://schemas.microsoft.com/office/drawing/2010/main">
      <mc:Choice Requires="a14">
        <xdr:sp macro="" textlink="">
          <xdr:nvSpPr>
            <xdr:cNvPr id="43" name="CuadroTexto 74">
              <a:extLst>
                <a:ext uri="{FF2B5EF4-FFF2-40B4-BE49-F238E27FC236}">
                  <a16:creationId xmlns:a16="http://schemas.microsoft.com/office/drawing/2014/main" id="{00000000-0008-0000-0200-00002B000000}"/>
                </a:ext>
              </a:extLst>
            </xdr:cNvPr>
            <xdr:cNvSpPr txBox="1"/>
          </xdr:nvSpPr>
          <xdr:spPr>
            <a:xfrm>
              <a:off x="1079922" y="704773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43" name="CuadroTexto 74">
              <a:extLst>
                <a:ext uri="{FF2B5EF4-FFF2-40B4-BE49-F238E27FC236}">
                  <a16:creationId xmlns:a16="http://schemas.microsoft.com/office/drawing/2014/main" id="{1C430957-15FF-437C-8CFB-BCC9AE31115C}"/>
                </a:ext>
              </a:extLst>
            </xdr:cNvPr>
            <xdr:cNvSpPr txBox="1"/>
          </xdr:nvSpPr>
          <xdr:spPr>
            <a:xfrm>
              <a:off x="1079922" y="704773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twoCellAnchor>
    <xdr:from>
      <xdr:col>9</xdr:col>
      <xdr:colOff>253998</xdr:colOff>
      <xdr:row>385</xdr:row>
      <xdr:rowOff>0</xdr:rowOff>
    </xdr:from>
    <xdr:to>
      <xdr:col>11</xdr:col>
      <xdr:colOff>107154</xdr:colOff>
      <xdr:row>385</xdr:row>
      <xdr:rowOff>166687</xdr:rowOff>
    </xdr:to>
    <xdr:sp macro="" textlink="">
      <xdr:nvSpPr>
        <xdr:cNvPr id="44" name="Flecha derecha 75">
          <a:extLst>
            <a:ext uri="{FF2B5EF4-FFF2-40B4-BE49-F238E27FC236}">
              <a16:creationId xmlns:a16="http://schemas.microsoft.com/office/drawing/2014/main" id="{00000000-0008-0000-0200-00002C000000}"/>
            </a:ext>
          </a:extLst>
        </xdr:cNvPr>
        <xdr:cNvSpPr/>
      </xdr:nvSpPr>
      <xdr:spPr>
        <a:xfrm>
          <a:off x="3268978" y="72763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387</xdr:row>
      <xdr:rowOff>0</xdr:rowOff>
    </xdr:from>
    <xdr:to>
      <xdr:col>11</xdr:col>
      <xdr:colOff>107157</xdr:colOff>
      <xdr:row>387</xdr:row>
      <xdr:rowOff>166687</xdr:rowOff>
    </xdr:to>
    <xdr:sp macro="" textlink="">
      <xdr:nvSpPr>
        <xdr:cNvPr id="45" name="Flecha derecha 76">
          <a:extLst>
            <a:ext uri="{FF2B5EF4-FFF2-40B4-BE49-F238E27FC236}">
              <a16:creationId xmlns:a16="http://schemas.microsoft.com/office/drawing/2014/main" id="{00000000-0008-0000-0200-00002D000000}"/>
            </a:ext>
          </a:extLst>
        </xdr:cNvPr>
        <xdr:cNvSpPr/>
      </xdr:nvSpPr>
      <xdr:spPr>
        <a:xfrm>
          <a:off x="3268981" y="73144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385</xdr:row>
      <xdr:rowOff>0</xdr:rowOff>
    </xdr:from>
    <xdr:ext cx="1316642" cy="172227"/>
    <mc:AlternateContent xmlns:mc="http://schemas.openxmlformats.org/markup-compatibility/2006" xmlns:a14="http://schemas.microsoft.com/office/drawing/2010/main">
      <mc:Choice Requires="a14">
        <xdr:sp macro="" textlink="">
          <xdr:nvSpPr>
            <xdr:cNvPr id="46" name="CuadroTexto 77">
              <a:extLst>
                <a:ext uri="{FF2B5EF4-FFF2-40B4-BE49-F238E27FC236}">
                  <a16:creationId xmlns:a16="http://schemas.microsoft.com/office/drawing/2014/main" id="{00000000-0008-0000-0200-00002E000000}"/>
                </a:ext>
              </a:extLst>
            </xdr:cNvPr>
            <xdr:cNvSpPr txBox="1"/>
          </xdr:nvSpPr>
          <xdr:spPr>
            <a:xfrm>
              <a:off x="1091776" y="727633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46" name="CuadroTexto 77">
              <a:extLst>
                <a:ext uri="{FF2B5EF4-FFF2-40B4-BE49-F238E27FC236}">
                  <a16:creationId xmlns:a16="http://schemas.microsoft.com/office/drawing/2014/main" id="{E9D3019E-B0EB-44E0-A416-F64ACF5CDA35}"/>
                </a:ext>
              </a:extLst>
            </xdr:cNvPr>
            <xdr:cNvSpPr txBox="1"/>
          </xdr:nvSpPr>
          <xdr:spPr>
            <a:xfrm>
              <a:off x="1091776" y="727633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oneCellAnchor>
    <xdr:from>
      <xdr:col>3</xdr:col>
      <xdr:colOff>74082</xdr:colOff>
      <xdr:row>387</xdr:row>
      <xdr:rowOff>0</xdr:rowOff>
    </xdr:from>
    <xdr:ext cx="1316642" cy="172227"/>
    <mc:AlternateContent xmlns:mc="http://schemas.openxmlformats.org/markup-compatibility/2006" xmlns:a14="http://schemas.microsoft.com/office/drawing/2010/main">
      <mc:Choice Requires="a14">
        <xdr:sp macro="" textlink="">
          <xdr:nvSpPr>
            <xdr:cNvPr id="47" name="CuadroTexto 78">
              <a:extLst>
                <a:ext uri="{FF2B5EF4-FFF2-40B4-BE49-F238E27FC236}">
                  <a16:creationId xmlns:a16="http://schemas.microsoft.com/office/drawing/2014/main" id="{00000000-0008-0000-0200-00002F000000}"/>
                </a:ext>
              </a:extLst>
            </xdr:cNvPr>
            <xdr:cNvSpPr txBox="1"/>
          </xdr:nvSpPr>
          <xdr:spPr>
            <a:xfrm>
              <a:off x="1079922" y="731443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47" name="CuadroTexto 78">
              <a:extLst>
                <a:ext uri="{FF2B5EF4-FFF2-40B4-BE49-F238E27FC236}">
                  <a16:creationId xmlns:a16="http://schemas.microsoft.com/office/drawing/2014/main" id="{34BD3508-F947-4CC2-A13F-FDA6CD1DFDE6}"/>
                </a:ext>
              </a:extLst>
            </xdr:cNvPr>
            <xdr:cNvSpPr txBox="1"/>
          </xdr:nvSpPr>
          <xdr:spPr>
            <a:xfrm>
              <a:off x="1079922" y="731443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twoCellAnchor>
    <xdr:from>
      <xdr:col>9</xdr:col>
      <xdr:colOff>253998</xdr:colOff>
      <xdr:row>391</xdr:row>
      <xdr:rowOff>0</xdr:rowOff>
    </xdr:from>
    <xdr:to>
      <xdr:col>11</xdr:col>
      <xdr:colOff>107154</xdr:colOff>
      <xdr:row>391</xdr:row>
      <xdr:rowOff>166687</xdr:rowOff>
    </xdr:to>
    <xdr:sp macro="" textlink="">
      <xdr:nvSpPr>
        <xdr:cNvPr id="48" name="Flecha derecha 83">
          <a:extLst>
            <a:ext uri="{FF2B5EF4-FFF2-40B4-BE49-F238E27FC236}">
              <a16:creationId xmlns:a16="http://schemas.microsoft.com/office/drawing/2014/main" id="{00000000-0008-0000-0200-000030000000}"/>
            </a:ext>
          </a:extLst>
        </xdr:cNvPr>
        <xdr:cNvSpPr/>
      </xdr:nvSpPr>
      <xdr:spPr>
        <a:xfrm>
          <a:off x="3268978" y="73906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393</xdr:row>
      <xdr:rowOff>0</xdr:rowOff>
    </xdr:from>
    <xdr:to>
      <xdr:col>11</xdr:col>
      <xdr:colOff>107157</xdr:colOff>
      <xdr:row>393</xdr:row>
      <xdr:rowOff>166687</xdr:rowOff>
    </xdr:to>
    <xdr:sp macro="" textlink="">
      <xdr:nvSpPr>
        <xdr:cNvPr id="49" name="Flecha derecha 84">
          <a:extLst>
            <a:ext uri="{FF2B5EF4-FFF2-40B4-BE49-F238E27FC236}">
              <a16:creationId xmlns:a16="http://schemas.microsoft.com/office/drawing/2014/main" id="{00000000-0008-0000-0200-000031000000}"/>
            </a:ext>
          </a:extLst>
        </xdr:cNvPr>
        <xdr:cNvSpPr/>
      </xdr:nvSpPr>
      <xdr:spPr>
        <a:xfrm>
          <a:off x="3268981" y="74287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391</xdr:row>
      <xdr:rowOff>0</xdr:rowOff>
    </xdr:from>
    <xdr:ext cx="993285" cy="172227"/>
    <mc:AlternateContent xmlns:mc="http://schemas.openxmlformats.org/markup-compatibility/2006" xmlns:a14="http://schemas.microsoft.com/office/drawing/2010/main">
      <mc:Choice Requires="a14">
        <xdr:sp macro="" textlink="">
          <xdr:nvSpPr>
            <xdr:cNvPr id="50" name="CuadroTexto 85">
              <a:extLst>
                <a:ext uri="{FF2B5EF4-FFF2-40B4-BE49-F238E27FC236}">
                  <a16:creationId xmlns:a16="http://schemas.microsoft.com/office/drawing/2014/main" id="{00000000-0008-0000-0200-000032000000}"/>
                </a:ext>
              </a:extLst>
            </xdr:cNvPr>
            <xdr:cNvSpPr txBox="1"/>
          </xdr:nvSpPr>
          <xdr:spPr>
            <a:xfrm>
              <a:off x="1091776" y="739063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50" name="CuadroTexto 85">
              <a:extLst>
                <a:ext uri="{FF2B5EF4-FFF2-40B4-BE49-F238E27FC236}">
                  <a16:creationId xmlns:a16="http://schemas.microsoft.com/office/drawing/2014/main" id="{B8BEFF45-0C17-4291-BCA3-59D61A454D6F}"/>
                </a:ext>
              </a:extLst>
            </xdr:cNvPr>
            <xdr:cNvSpPr txBox="1"/>
          </xdr:nvSpPr>
          <xdr:spPr>
            <a:xfrm>
              <a:off x="1091776" y="739063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oneCellAnchor>
    <xdr:from>
      <xdr:col>3</xdr:col>
      <xdr:colOff>74082</xdr:colOff>
      <xdr:row>393</xdr:row>
      <xdr:rowOff>0</xdr:rowOff>
    </xdr:from>
    <xdr:ext cx="993285" cy="172227"/>
    <mc:AlternateContent xmlns:mc="http://schemas.openxmlformats.org/markup-compatibility/2006" xmlns:a14="http://schemas.microsoft.com/office/drawing/2010/main">
      <mc:Choice Requires="a14">
        <xdr:sp macro="" textlink="">
          <xdr:nvSpPr>
            <xdr:cNvPr id="51" name="CuadroTexto 86">
              <a:extLst>
                <a:ext uri="{FF2B5EF4-FFF2-40B4-BE49-F238E27FC236}">
                  <a16:creationId xmlns:a16="http://schemas.microsoft.com/office/drawing/2014/main" id="{00000000-0008-0000-0200-000033000000}"/>
                </a:ext>
              </a:extLst>
            </xdr:cNvPr>
            <xdr:cNvSpPr txBox="1"/>
          </xdr:nvSpPr>
          <xdr:spPr>
            <a:xfrm>
              <a:off x="1079922" y="742873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51" name="CuadroTexto 86">
              <a:extLst>
                <a:ext uri="{FF2B5EF4-FFF2-40B4-BE49-F238E27FC236}">
                  <a16:creationId xmlns:a16="http://schemas.microsoft.com/office/drawing/2014/main" id="{1E4268BD-550C-4010-BD73-8833348B8B47}"/>
                </a:ext>
              </a:extLst>
            </xdr:cNvPr>
            <xdr:cNvSpPr txBox="1"/>
          </xdr:nvSpPr>
          <xdr:spPr>
            <a:xfrm>
              <a:off x="1079922" y="742873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twoCellAnchor>
    <xdr:from>
      <xdr:col>9</xdr:col>
      <xdr:colOff>253998</xdr:colOff>
      <xdr:row>399</xdr:row>
      <xdr:rowOff>0</xdr:rowOff>
    </xdr:from>
    <xdr:to>
      <xdr:col>11</xdr:col>
      <xdr:colOff>107154</xdr:colOff>
      <xdr:row>399</xdr:row>
      <xdr:rowOff>166687</xdr:rowOff>
    </xdr:to>
    <xdr:sp macro="" textlink="">
      <xdr:nvSpPr>
        <xdr:cNvPr id="52" name="Flecha derecha 87">
          <a:extLst>
            <a:ext uri="{FF2B5EF4-FFF2-40B4-BE49-F238E27FC236}">
              <a16:creationId xmlns:a16="http://schemas.microsoft.com/office/drawing/2014/main" id="{00000000-0008-0000-0200-000034000000}"/>
            </a:ext>
          </a:extLst>
        </xdr:cNvPr>
        <xdr:cNvSpPr/>
      </xdr:nvSpPr>
      <xdr:spPr>
        <a:xfrm>
          <a:off x="3268978" y="75430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401</xdr:row>
      <xdr:rowOff>0</xdr:rowOff>
    </xdr:from>
    <xdr:to>
      <xdr:col>11</xdr:col>
      <xdr:colOff>107157</xdr:colOff>
      <xdr:row>401</xdr:row>
      <xdr:rowOff>166687</xdr:rowOff>
    </xdr:to>
    <xdr:sp macro="" textlink="">
      <xdr:nvSpPr>
        <xdr:cNvPr id="53" name="Flecha derecha 88">
          <a:extLst>
            <a:ext uri="{FF2B5EF4-FFF2-40B4-BE49-F238E27FC236}">
              <a16:creationId xmlns:a16="http://schemas.microsoft.com/office/drawing/2014/main" id="{00000000-0008-0000-0200-000035000000}"/>
            </a:ext>
          </a:extLst>
        </xdr:cNvPr>
        <xdr:cNvSpPr/>
      </xdr:nvSpPr>
      <xdr:spPr>
        <a:xfrm>
          <a:off x="3268981" y="75811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399</xdr:row>
      <xdr:rowOff>0</xdr:rowOff>
    </xdr:from>
    <xdr:ext cx="1316642" cy="172227"/>
    <mc:AlternateContent xmlns:mc="http://schemas.openxmlformats.org/markup-compatibility/2006" xmlns:a14="http://schemas.microsoft.com/office/drawing/2010/main">
      <mc:Choice Requires="a14">
        <xdr:sp macro="" textlink="">
          <xdr:nvSpPr>
            <xdr:cNvPr id="54" name="CuadroTexto 89">
              <a:extLst>
                <a:ext uri="{FF2B5EF4-FFF2-40B4-BE49-F238E27FC236}">
                  <a16:creationId xmlns:a16="http://schemas.microsoft.com/office/drawing/2014/main" id="{00000000-0008-0000-0200-000036000000}"/>
                </a:ext>
              </a:extLst>
            </xdr:cNvPr>
            <xdr:cNvSpPr txBox="1"/>
          </xdr:nvSpPr>
          <xdr:spPr>
            <a:xfrm>
              <a:off x="1091776" y="754303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54" name="CuadroTexto 89">
              <a:extLst>
                <a:ext uri="{FF2B5EF4-FFF2-40B4-BE49-F238E27FC236}">
                  <a16:creationId xmlns:a16="http://schemas.microsoft.com/office/drawing/2014/main" id="{FDE3BA33-4168-4104-92B4-9418E9CB14AF}"/>
                </a:ext>
              </a:extLst>
            </xdr:cNvPr>
            <xdr:cNvSpPr txBox="1"/>
          </xdr:nvSpPr>
          <xdr:spPr>
            <a:xfrm>
              <a:off x="1091776" y="754303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oneCellAnchor>
    <xdr:from>
      <xdr:col>3</xdr:col>
      <xdr:colOff>74082</xdr:colOff>
      <xdr:row>401</xdr:row>
      <xdr:rowOff>0</xdr:rowOff>
    </xdr:from>
    <xdr:ext cx="1316642" cy="172227"/>
    <mc:AlternateContent xmlns:mc="http://schemas.openxmlformats.org/markup-compatibility/2006" xmlns:a14="http://schemas.microsoft.com/office/drawing/2010/main">
      <mc:Choice Requires="a14">
        <xdr:sp macro="" textlink="">
          <xdr:nvSpPr>
            <xdr:cNvPr id="55" name="CuadroTexto 90">
              <a:extLst>
                <a:ext uri="{FF2B5EF4-FFF2-40B4-BE49-F238E27FC236}">
                  <a16:creationId xmlns:a16="http://schemas.microsoft.com/office/drawing/2014/main" id="{00000000-0008-0000-0200-000037000000}"/>
                </a:ext>
              </a:extLst>
            </xdr:cNvPr>
            <xdr:cNvSpPr txBox="1"/>
          </xdr:nvSpPr>
          <xdr:spPr>
            <a:xfrm>
              <a:off x="1079922" y="758113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mlns="">
        <xdr:sp macro="" textlink="">
          <xdr:nvSpPr>
            <xdr:cNvPr id="55" name="CuadroTexto 90">
              <a:extLst>
                <a:ext uri="{FF2B5EF4-FFF2-40B4-BE49-F238E27FC236}">
                  <a16:creationId xmlns:a16="http://schemas.microsoft.com/office/drawing/2014/main" id="{2F34E679-24F9-4F68-8273-BCB6D75DFB8E}"/>
                </a:ext>
              </a:extLst>
            </xdr:cNvPr>
            <xdr:cNvSpPr txBox="1"/>
          </xdr:nvSpPr>
          <xdr:spPr>
            <a:xfrm>
              <a:off x="1079922" y="758113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twoCellAnchor>
    <xdr:from>
      <xdr:col>9</xdr:col>
      <xdr:colOff>253998</xdr:colOff>
      <xdr:row>405</xdr:row>
      <xdr:rowOff>0</xdr:rowOff>
    </xdr:from>
    <xdr:to>
      <xdr:col>11</xdr:col>
      <xdr:colOff>107154</xdr:colOff>
      <xdr:row>405</xdr:row>
      <xdr:rowOff>166687</xdr:rowOff>
    </xdr:to>
    <xdr:sp macro="" textlink="">
      <xdr:nvSpPr>
        <xdr:cNvPr id="56" name="Flecha derecha 91">
          <a:extLst>
            <a:ext uri="{FF2B5EF4-FFF2-40B4-BE49-F238E27FC236}">
              <a16:creationId xmlns:a16="http://schemas.microsoft.com/office/drawing/2014/main" id="{00000000-0008-0000-0200-000038000000}"/>
            </a:ext>
          </a:extLst>
        </xdr:cNvPr>
        <xdr:cNvSpPr/>
      </xdr:nvSpPr>
      <xdr:spPr>
        <a:xfrm>
          <a:off x="3268978" y="76573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407</xdr:row>
      <xdr:rowOff>0</xdr:rowOff>
    </xdr:from>
    <xdr:to>
      <xdr:col>11</xdr:col>
      <xdr:colOff>107157</xdr:colOff>
      <xdr:row>407</xdr:row>
      <xdr:rowOff>166687</xdr:rowOff>
    </xdr:to>
    <xdr:sp macro="" textlink="">
      <xdr:nvSpPr>
        <xdr:cNvPr id="57" name="Flecha derecha 92">
          <a:extLst>
            <a:ext uri="{FF2B5EF4-FFF2-40B4-BE49-F238E27FC236}">
              <a16:creationId xmlns:a16="http://schemas.microsoft.com/office/drawing/2014/main" id="{00000000-0008-0000-0200-000039000000}"/>
            </a:ext>
          </a:extLst>
        </xdr:cNvPr>
        <xdr:cNvSpPr/>
      </xdr:nvSpPr>
      <xdr:spPr>
        <a:xfrm>
          <a:off x="3268981" y="76954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405</xdr:row>
      <xdr:rowOff>0</xdr:rowOff>
    </xdr:from>
    <xdr:ext cx="993285" cy="172227"/>
    <mc:AlternateContent xmlns:mc="http://schemas.openxmlformats.org/markup-compatibility/2006" xmlns:a14="http://schemas.microsoft.com/office/drawing/2010/main">
      <mc:Choice Requires="a14">
        <xdr:sp macro="" textlink="">
          <xdr:nvSpPr>
            <xdr:cNvPr id="58" name="CuadroTexto 93">
              <a:extLst>
                <a:ext uri="{FF2B5EF4-FFF2-40B4-BE49-F238E27FC236}">
                  <a16:creationId xmlns:a16="http://schemas.microsoft.com/office/drawing/2014/main" id="{00000000-0008-0000-0200-00003A000000}"/>
                </a:ext>
              </a:extLst>
            </xdr:cNvPr>
            <xdr:cNvSpPr txBox="1"/>
          </xdr:nvSpPr>
          <xdr:spPr>
            <a:xfrm>
              <a:off x="1091776" y="765733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58" name="CuadroTexto 93">
              <a:extLst>
                <a:ext uri="{FF2B5EF4-FFF2-40B4-BE49-F238E27FC236}">
                  <a16:creationId xmlns:a16="http://schemas.microsoft.com/office/drawing/2014/main" id="{B6FE2DD8-DDD6-4FE8-8E6A-37A7979A3783}"/>
                </a:ext>
              </a:extLst>
            </xdr:cNvPr>
            <xdr:cNvSpPr txBox="1"/>
          </xdr:nvSpPr>
          <xdr:spPr>
            <a:xfrm>
              <a:off x="1091776" y="765733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oneCellAnchor>
    <xdr:from>
      <xdr:col>3</xdr:col>
      <xdr:colOff>74082</xdr:colOff>
      <xdr:row>407</xdr:row>
      <xdr:rowOff>0</xdr:rowOff>
    </xdr:from>
    <xdr:ext cx="993285" cy="172227"/>
    <mc:AlternateContent xmlns:mc="http://schemas.openxmlformats.org/markup-compatibility/2006" xmlns:a14="http://schemas.microsoft.com/office/drawing/2010/main">
      <mc:Choice Requires="a14">
        <xdr:sp macro="" textlink="">
          <xdr:nvSpPr>
            <xdr:cNvPr id="59" name="CuadroTexto 94">
              <a:extLst>
                <a:ext uri="{FF2B5EF4-FFF2-40B4-BE49-F238E27FC236}">
                  <a16:creationId xmlns:a16="http://schemas.microsoft.com/office/drawing/2014/main" id="{00000000-0008-0000-0200-00003B000000}"/>
                </a:ext>
              </a:extLst>
            </xdr:cNvPr>
            <xdr:cNvSpPr txBox="1"/>
          </xdr:nvSpPr>
          <xdr:spPr>
            <a:xfrm>
              <a:off x="1079922" y="769543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59" name="CuadroTexto 94">
              <a:extLst>
                <a:ext uri="{FF2B5EF4-FFF2-40B4-BE49-F238E27FC236}">
                  <a16:creationId xmlns:a16="http://schemas.microsoft.com/office/drawing/2014/main" id="{EF4C44D7-6626-45BD-8204-9690017EC4E6}"/>
                </a:ext>
              </a:extLst>
            </xdr:cNvPr>
            <xdr:cNvSpPr txBox="1"/>
          </xdr:nvSpPr>
          <xdr:spPr>
            <a:xfrm>
              <a:off x="1079922" y="769543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twoCellAnchor>
    <xdr:from>
      <xdr:col>9</xdr:col>
      <xdr:colOff>253998</xdr:colOff>
      <xdr:row>453</xdr:row>
      <xdr:rowOff>0</xdr:rowOff>
    </xdr:from>
    <xdr:to>
      <xdr:col>11</xdr:col>
      <xdr:colOff>107154</xdr:colOff>
      <xdr:row>453</xdr:row>
      <xdr:rowOff>166687</xdr:rowOff>
    </xdr:to>
    <xdr:sp macro="" textlink="">
      <xdr:nvSpPr>
        <xdr:cNvPr id="60" name="Flecha derecha 101">
          <a:extLst>
            <a:ext uri="{FF2B5EF4-FFF2-40B4-BE49-F238E27FC236}">
              <a16:creationId xmlns:a16="http://schemas.microsoft.com/office/drawing/2014/main" id="{00000000-0008-0000-0200-00003C000000}"/>
            </a:ext>
          </a:extLst>
        </xdr:cNvPr>
        <xdr:cNvSpPr/>
      </xdr:nvSpPr>
      <xdr:spPr>
        <a:xfrm>
          <a:off x="3268978" y="85717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455</xdr:row>
      <xdr:rowOff>0</xdr:rowOff>
    </xdr:from>
    <xdr:to>
      <xdr:col>11</xdr:col>
      <xdr:colOff>107157</xdr:colOff>
      <xdr:row>455</xdr:row>
      <xdr:rowOff>166687</xdr:rowOff>
    </xdr:to>
    <xdr:sp macro="" textlink="">
      <xdr:nvSpPr>
        <xdr:cNvPr id="61" name="Flecha derecha 102">
          <a:extLst>
            <a:ext uri="{FF2B5EF4-FFF2-40B4-BE49-F238E27FC236}">
              <a16:creationId xmlns:a16="http://schemas.microsoft.com/office/drawing/2014/main" id="{00000000-0008-0000-0200-00003D000000}"/>
            </a:ext>
          </a:extLst>
        </xdr:cNvPr>
        <xdr:cNvSpPr/>
      </xdr:nvSpPr>
      <xdr:spPr>
        <a:xfrm>
          <a:off x="3268981" y="86098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453</xdr:row>
      <xdr:rowOff>0</xdr:rowOff>
    </xdr:from>
    <xdr:ext cx="2000356" cy="253146"/>
    <mc:AlternateContent xmlns:mc="http://schemas.openxmlformats.org/markup-compatibility/2006" xmlns:a14="http://schemas.microsoft.com/office/drawing/2010/main">
      <mc:Choice Requires="a14">
        <xdr:sp macro="" textlink="">
          <xdr:nvSpPr>
            <xdr:cNvPr id="62" name="CuadroTexto 106">
              <a:extLst>
                <a:ext uri="{FF2B5EF4-FFF2-40B4-BE49-F238E27FC236}">
                  <a16:creationId xmlns:a16="http://schemas.microsoft.com/office/drawing/2014/main" id="{00000000-0008-0000-0200-00003E000000}"/>
                </a:ext>
              </a:extLst>
            </xdr:cNvPr>
            <xdr:cNvSpPr txBox="1"/>
          </xdr:nvSpPr>
          <xdr:spPr>
            <a:xfrm>
              <a:off x="1005840" y="85717380"/>
              <a:ext cx="2000356" cy="253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𝑆𝐷𝑊</m:t>
                    </m:r>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(0.6+</m:t>
                    </m:r>
                    <m:f>
                      <m:fPr>
                        <m:type m:val="skw"/>
                        <m:ctrlPr>
                          <a:rPr lang="es-ES" sz="1100" b="0" i="1">
                            <a:latin typeface="Cambria Math" panose="02040503050406030204" pitchFamily="18" charset="0"/>
                            <a:ea typeface="Cambria Math" panose="02040503050406030204" pitchFamily="18" charset="0"/>
                          </a:rPr>
                        </m:ctrlPr>
                      </m:fPr>
                      <m:num>
                        <m:sSub>
                          <m:sSubPr>
                            <m:ctrlPr>
                              <a:rPr lang="es-ES" sz="1100" b="0" i="1">
                                <a:latin typeface="Cambria Math" panose="02040503050406030204" pitchFamily="18" charset="0"/>
                                <a:ea typeface="Cambria Math" panose="02040503050406030204" pitchFamily="18" charset="0"/>
                              </a:rPr>
                            </m:ctrlPr>
                          </m:sSubPr>
                          <m:e>
                            <m:r>
                              <a:rPr lang="es-ES" sz="1100" b="0" i="1">
                                <a:latin typeface="Cambria Math" panose="02040503050406030204" pitchFamily="18" charset="0"/>
                                <a:ea typeface="Cambria Math" panose="02040503050406030204" pitchFamily="18" charset="0"/>
                              </a:rPr>
                              <m:t>𝑈</m:t>
                            </m:r>
                          </m:e>
                          <m:sub>
                            <m:r>
                              <a:rPr lang="es-ES" sz="1100" b="0" i="1">
                                <a:latin typeface="Cambria Math" panose="02040503050406030204" pitchFamily="18" charset="0"/>
                                <a:ea typeface="Cambria Math" panose="02040503050406030204" pitchFamily="18" charset="0"/>
                              </a:rPr>
                              <m:t>𝑟𝑤</m:t>
                            </m:r>
                          </m:sub>
                        </m:sSub>
                      </m:num>
                      <m:den>
                        <m:r>
                          <a:rPr lang="es-ES" sz="1100" b="0" i="1">
                            <a:latin typeface="Cambria Math" panose="02040503050406030204" pitchFamily="18" charset="0"/>
                            <a:ea typeface="Cambria Math" panose="02040503050406030204" pitchFamily="18" charset="0"/>
                          </a:rPr>
                          <m:t>8500</m:t>
                        </m:r>
                      </m:den>
                    </m:f>
                    <m:r>
                      <a:rPr lang="es-ES" sz="1100" b="0" i="1">
                        <a:latin typeface="Cambria Math" panose="02040503050406030204" pitchFamily="18" charset="0"/>
                        <a:ea typeface="Cambria Math" panose="02040503050406030204" pitchFamily="18" charset="0"/>
                      </a:rPr>
                      <m:t>)</m:t>
                    </m:r>
                  </m:oMath>
                </m:oMathPara>
              </a14:m>
              <a:endParaRPr lang="es-PE" sz="1100"/>
            </a:p>
          </xdr:txBody>
        </xdr:sp>
      </mc:Choice>
      <mc:Fallback xmlns="">
        <xdr:sp macro="" textlink="">
          <xdr:nvSpPr>
            <xdr:cNvPr id="62" name="CuadroTexto 106">
              <a:extLst>
                <a:ext uri="{FF2B5EF4-FFF2-40B4-BE49-F238E27FC236}">
                  <a16:creationId xmlns:a16="http://schemas.microsoft.com/office/drawing/2014/main" id="{1791E84C-569C-44B4-B929-5D8887F87FCE}"/>
                </a:ext>
              </a:extLst>
            </xdr:cNvPr>
            <xdr:cNvSpPr txBox="1"/>
          </xdr:nvSpPr>
          <xdr:spPr>
            <a:xfrm>
              <a:off x="1005840" y="85717380"/>
              <a:ext cx="2000356" cy="253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𝑆𝐷𝑊=𝑈_𝑟𝑤</a:t>
              </a:r>
              <a:r>
                <a:rPr lang="es-PE" sz="1100" b="0" i="0">
                  <a:latin typeface="Cambria Math" panose="02040503050406030204" pitchFamily="18" charset="0"/>
                  <a:ea typeface="Cambria Math" panose="02040503050406030204" pitchFamily="18" charset="0"/>
                </a:rPr>
                <a:t>×</a:t>
              </a:r>
              <a:r>
                <a:rPr lang="es-ES" sz="1100" b="0" i="0">
                  <a:latin typeface="Cambria Math" panose="02040503050406030204" pitchFamily="18" charset="0"/>
                  <a:ea typeface="Cambria Math" panose="02040503050406030204" pitchFamily="18" charset="0"/>
                </a:rPr>
                <a:t>(0.6+𝑈_𝑟𝑤⁄8500)</a:t>
              </a:r>
              <a:endParaRPr lang="es-PE" sz="1100"/>
            </a:p>
          </xdr:txBody>
        </xdr:sp>
      </mc:Fallback>
    </mc:AlternateContent>
    <xdr:clientData/>
  </xdr:oneCellAnchor>
  <xdr:oneCellAnchor>
    <xdr:from>
      <xdr:col>3</xdr:col>
      <xdr:colOff>0</xdr:colOff>
      <xdr:row>455</xdr:row>
      <xdr:rowOff>0</xdr:rowOff>
    </xdr:from>
    <xdr:ext cx="2051780" cy="249620"/>
    <mc:AlternateContent xmlns:mc="http://schemas.openxmlformats.org/markup-compatibility/2006" xmlns:a14="http://schemas.microsoft.com/office/drawing/2010/main">
      <mc:Choice Requires="a14">
        <xdr:sp macro="" textlink="">
          <xdr:nvSpPr>
            <xdr:cNvPr id="63" name="CuadroTexto 107">
              <a:extLst>
                <a:ext uri="{FF2B5EF4-FFF2-40B4-BE49-F238E27FC236}">
                  <a16:creationId xmlns:a16="http://schemas.microsoft.com/office/drawing/2014/main" id="{00000000-0008-0000-0200-00003F000000}"/>
                </a:ext>
              </a:extLst>
            </xdr:cNvPr>
            <xdr:cNvSpPr txBox="1"/>
          </xdr:nvSpPr>
          <xdr:spPr>
            <a:xfrm>
              <a:off x="1005840" y="86098380"/>
              <a:ext cx="2051780" cy="249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𝑆𝐷𝑊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(0.6+</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12700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63" name="CuadroTexto 107">
              <a:extLst>
                <a:ext uri="{FF2B5EF4-FFF2-40B4-BE49-F238E27FC236}">
                  <a16:creationId xmlns:a16="http://schemas.microsoft.com/office/drawing/2014/main" id="{A8A0ACEC-55EA-4A2F-8959-13B686503A4F}"/>
                </a:ext>
              </a:extLst>
            </xdr:cNvPr>
            <xdr:cNvSpPr txBox="1"/>
          </xdr:nvSpPr>
          <xdr:spPr>
            <a:xfrm>
              <a:off x="1005840" y="86098380"/>
              <a:ext cx="2051780" cy="249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𝑆𝐷𝑊=𝑈_𝑟𝑤×</a:t>
              </a:r>
              <a:r>
                <a:rPr lang="es-ES" sz="1100" b="0" i="0">
                  <a:solidFill>
                    <a:schemeClr val="tx1"/>
                  </a:solidFill>
                  <a:effectLst/>
                  <a:latin typeface="Cambria Math" panose="02040503050406030204" pitchFamily="18" charset="0"/>
                  <a:ea typeface="+mn-ea"/>
                  <a:cs typeface="+mn-cs"/>
                </a:rPr>
                <a:t>(0.6+𝑈_𝑟𝑤⁄12700)</a:t>
              </a:r>
              <a:endParaRPr lang="es-PE">
                <a:effectLst/>
              </a:endParaRPr>
            </a:p>
          </xdr:txBody>
        </xdr:sp>
      </mc:Fallback>
    </mc:AlternateContent>
    <xdr:clientData/>
  </xdr:oneCellAnchor>
  <xdr:twoCellAnchor>
    <xdr:from>
      <xdr:col>9</xdr:col>
      <xdr:colOff>253998</xdr:colOff>
      <xdr:row>463</xdr:row>
      <xdr:rowOff>0</xdr:rowOff>
    </xdr:from>
    <xdr:to>
      <xdr:col>11</xdr:col>
      <xdr:colOff>107154</xdr:colOff>
      <xdr:row>463</xdr:row>
      <xdr:rowOff>166687</xdr:rowOff>
    </xdr:to>
    <xdr:sp macro="" textlink="">
      <xdr:nvSpPr>
        <xdr:cNvPr id="64" name="Flecha derecha 108">
          <a:extLst>
            <a:ext uri="{FF2B5EF4-FFF2-40B4-BE49-F238E27FC236}">
              <a16:creationId xmlns:a16="http://schemas.microsoft.com/office/drawing/2014/main" id="{00000000-0008-0000-0200-000040000000}"/>
            </a:ext>
          </a:extLst>
        </xdr:cNvPr>
        <xdr:cNvSpPr/>
      </xdr:nvSpPr>
      <xdr:spPr>
        <a:xfrm>
          <a:off x="3268978" y="87622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465</xdr:row>
      <xdr:rowOff>0</xdr:rowOff>
    </xdr:from>
    <xdr:to>
      <xdr:col>11</xdr:col>
      <xdr:colOff>107157</xdr:colOff>
      <xdr:row>465</xdr:row>
      <xdr:rowOff>166687</xdr:rowOff>
    </xdr:to>
    <xdr:sp macro="" textlink="">
      <xdr:nvSpPr>
        <xdr:cNvPr id="65" name="Flecha derecha 109">
          <a:extLst>
            <a:ext uri="{FF2B5EF4-FFF2-40B4-BE49-F238E27FC236}">
              <a16:creationId xmlns:a16="http://schemas.microsoft.com/office/drawing/2014/main" id="{00000000-0008-0000-0200-000041000000}"/>
            </a:ext>
          </a:extLst>
        </xdr:cNvPr>
        <xdr:cNvSpPr/>
      </xdr:nvSpPr>
      <xdr:spPr>
        <a:xfrm>
          <a:off x="3268981" y="88003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463</xdr:row>
      <xdr:rowOff>0</xdr:rowOff>
    </xdr:from>
    <xdr:ext cx="2000356" cy="253146"/>
    <mc:AlternateContent xmlns:mc="http://schemas.openxmlformats.org/markup-compatibility/2006" xmlns:a14="http://schemas.microsoft.com/office/drawing/2010/main">
      <mc:Choice Requires="a14">
        <xdr:sp macro="" textlink="">
          <xdr:nvSpPr>
            <xdr:cNvPr id="66" name="CuadroTexto 110">
              <a:extLst>
                <a:ext uri="{FF2B5EF4-FFF2-40B4-BE49-F238E27FC236}">
                  <a16:creationId xmlns:a16="http://schemas.microsoft.com/office/drawing/2014/main" id="{00000000-0008-0000-0200-000042000000}"/>
                </a:ext>
              </a:extLst>
            </xdr:cNvPr>
            <xdr:cNvSpPr txBox="1"/>
          </xdr:nvSpPr>
          <xdr:spPr>
            <a:xfrm>
              <a:off x="1005840" y="87622380"/>
              <a:ext cx="2000356" cy="253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𝑆𝐷𝑊</m:t>
                    </m:r>
                    <m:r>
                      <a:rPr lang="es-PE" sz="1100" b="0" i="1">
                        <a:latin typeface="Cambria Math" panose="02040503050406030204" pitchFamily="18" charset="0"/>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(0.6+</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8500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66" name="CuadroTexto 110">
              <a:extLst>
                <a:ext uri="{FF2B5EF4-FFF2-40B4-BE49-F238E27FC236}">
                  <a16:creationId xmlns:a16="http://schemas.microsoft.com/office/drawing/2014/main" id="{440C3831-51C0-43FA-BB01-6A6A08193826}"/>
                </a:ext>
              </a:extLst>
            </xdr:cNvPr>
            <xdr:cNvSpPr txBox="1"/>
          </xdr:nvSpPr>
          <xdr:spPr>
            <a:xfrm>
              <a:off x="1005840" y="87622380"/>
              <a:ext cx="2000356" cy="253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𝑆𝐷𝑊=</a:t>
              </a:r>
              <a:r>
                <a:rPr lang="es-PE" sz="1100" b="0" i="0">
                  <a:solidFill>
                    <a:schemeClr val="tx1"/>
                  </a:solidFill>
                  <a:effectLst/>
                  <a:latin typeface="Cambria Math" panose="02040503050406030204" pitchFamily="18" charset="0"/>
                  <a:ea typeface="+mn-ea"/>
                  <a:cs typeface="+mn-cs"/>
                </a:rPr>
                <a:t>𝑈_𝑟𝑤×</a:t>
              </a:r>
              <a:r>
                <a:rPr lang="es-ES" sz="1100" b="0" i="0">
                  <a:solidFill>
                    <a:schemeClr val="tx1"/>
                  </a:solidFill>
                  <a:effectLst/>
                  <a:latin typeface="Cambria Math" panose="02040503050406030204" pitchFamily="18" charset="0"/>
                  <a:ea typeface="+mn-ea"/>
                  <a:cs typeface="+mn-cs"/>
                </a:rPr>
                <a:t>(0.6+𝑈_𝑟𝑤⁄8500)</a:t>
              </a:r>
              <a:endParaRPr lang="es-PE">
                <a:effectLst/>
              </a:endParaRPr>
            </a:p>
          </xdr:txBody>
        </xdr:sp>
      </mc:Fallback>
    </mc:AlternateContent>
    <xdr:clientData/>
  </xdr:oneCellAnchor>
  <xdr:oneCellAnchor>
    <xdr:from>
      <xdr:col>3</xdr:col>
      <xdr:colOff>0</xdr:colOff>
      <xdr:row>465</xdr:row>
      <xdr:rowOff>0</xdr:rowOff>
    </xdr:from>
    <xdr:ext cx="2078454" cy="249684"/>
    <mc:AlternateContent xmlns:mc="http://schemas.openxmlformats.org/markup-compatibility/2006" xmlns:a14="http://schemas.microsoft.com/office/drawing/2010/main">
      <mc:Choice Requires="a14">
        <xdr:sp macro="" textlink="">
          <xdr:nvSpPr>
            <xdr:cNvPr id="67" name="CuadroTexto 111">
              <a:extLst>
                <a:ext uri="{FF2B5EF4-FFF2-40B4-BE49-F238E27FC236}">
                  <a16:creationId xmlns:a16="http://schemas.microsoft.com/office/drawing/2014/main" id="{00000000-0008-0000-0200-000043000000}"/>
                </a:ext>
              </a:extLst>
            </xdr:cNvPr>
            <xdr:cNvSpPr txBox="1"/>
          </xdr:nvSpPr>
          <xdr:spPr>
            <a:xfrm>
              <a:off x="1005840" y="88003380"/>
              <a:ext cx="2078454"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𝑆𝐷𝑊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(0.6+</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12700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67" name="CuadroTexto 111">
              <a:extLst>
                <a:ext uri="{FF2B5EF4-FFF2-40B4-BE49-F238E27FC236}">
                  <a16:creationId xmlns:a16="http://schemas.microsoft.com/office/drawing/2014/main" id="{C3A25BC8-2337-4793-942B-54B3FED44361}"/>
                </a:ext>
              </a:extLst>
            </xdr:cNvPr>
            <xdr:cNvSpPr txBox="1"/>
          </xdr:nvSpPr>
          <xdr:spPr>
            <a:xfrm>
              <a:off x="1005840" y="88003380"/>
              <a:ext cx="2078454"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𝑆𝐷𝑊=𝑈_𝑟𝑤×</a:t>
              </a:r>
              <a:r>
                <a:rPr lang="es-ES" sz="1100" b="0" i="0">
                  <a:solidFill>
                    <a:schemeClr val="tx1"/>
                  </a:solidFill>
                  <a:effectLst/>
                  <a:latin typeface="Cambria Math" panose="02040503050406030204" pitchFamily="18" charset="0"/>
                  <a:ea typeface="+mn-ea"/>
                  <a:cs typeface="+mn-cs"/>
                </a:rPr>
                <a:t>(0.6+𝑈_𝑟𝑤⁄12700)</a:t>
              </a:r>
              <a:endParaRPr lang="es-PE">
                <a:effectLst/>
              </a:endParaRPr>
            </a:p>
          </xdr:txBody>
        </xdr:sp>
      </mc:Fallback>
    </mc:AlternateContent>
    <xdr:clientData/>
  </xdr:oneCellAnchor>
  <xdr:twoCellAnchor>
    <xdr:from>
      <xdr:col>9</xdr:col>
      <xdr:colOff>253998</xdr:colOff>
      <xdr:row>471</xdr:row>
      <xdr:rowOff>0</xdr:rowOff>
    </xdr:from>
    <xdr:to>
      <xdr:col>11</xdr:col>
      <xdr:colOff>107154</xdr:colOff>
      <xdr:row>471</xdr:row>
      <xdr:rowOff>166687</xdr:rowOff>
    </xdr:to>
    <xdr:sp macro="" textlink="">
      <xdr:nvSpPr>
        <xdr:cNvPr id="68" name="Flecha derecha 112">
          <a:extLst>
            <a:ext uri="{FF2B5EF4-FFF2-40B4-BE49-F238E27FC236}">
              <a16:creationId xmlns:a16="http://schemas.microsoft.com/office/drawing/2014/main" id="{00000000-0008-0000-0200-000044000000}"/>
            </a:ext>
          </a:extLst>
        </xdr:cNvPr>
        <xdr:cNvSpPr/>
      </xdr:nvSpPr>
      <xdr:spPr>
        <a:xfrm>
          <a:off x="3268978" y="89146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473</xdr:row>
      <xdr:rowOff>0</xdr:rowOff>
    </xdr:from>
    <xdr:to>
      <xdr:col>11</xdr:col>
      <xdr:colOff>107157</xdr:colOff>
      <xdr:row>473</xdr:row>
      <xdr:rowOff>166687</xdr:rowOff>
    </xdr:to>
    <xdr:sp macro="" textlink="">
      <xdr:nvSpPr>
        <xdr:cNvPr id="69" name="Flecha derecha 113">
          <a:extLst>
            <a:ext uri="{FF2B5EF4-FFF2-40B4-BE49-F238E27FC236}">
              <a16:creationId xmlns:a16="http://schemas.microsoft.com/office/drawing/2014/main" id="{00000000-0008-0000-0200-000045000000}"/>
            </a:ext>
          </a:extLst>
        </xdr:cNvPr>
        <xdr:cNvSpPr/>
      </xdr:nvSpPr>
      <xdr:spPr>
        <a:xfrm>
          <a:off x="3268981" y="89527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471</xdr:row>
      <xdr:rowOff>0</xdr:rowOff>
    </xdr:from>
    <xdr:ext cx="1040733" cy="172227"/>
    <mc:AlternateContent xmlns:mc="http://schemas.openxmlformats.org/markup-compatibility/2006" xmlns:a14="http://schemas.microsoft.com/office/drawing/2010/main">
      <mc:Choice Requires="a14">
        <xdr:sp macro="" textlink="">
          <xdr:nvSpPr>
            <xdr:cNvPr id="70" name="CuadroTexto 114">
              <a:extLst>
                <a:ext uri="{FF2B5EF4-FFF2-40B4-BE49-F238E27FC236}">
                  <a16:creationId xmlns:a16="http://schemas.microsoft.com/office/drawing/2014/main" id="{00000000-0008-0000-0200-000046000000}"/>
                </a:ext>
              </a:extLst>
            </xdr:cNvPr>
            <xdr:cNvSpPr txBox="1"/>
          </xdr:nvSpPr>
          <xdr:spPr>
            <a:xfrm>
              <a:off x="1005840" y="89146380"/>
              <a:ext cx="10407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𝑆𝐷𝑊</m:t>
                    </m:r>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ea typeface="Cambria Math" panose="02040503050406030204" pitchFamily="18" charset="0"/>
                      </a:rPr>
                      <m:t>×</m:t>
                    </m:r>
                    <m:r>
                      <a:rPr lang="es-PE" sz="1100" b="0" i="1">
                        <a:latin typeface="Cambria Math" panose="02040503050406030204" pitchFamily="18" charset="0"/>
                        <a:ea typeface="Cambria Math" panose="02040503050406030204" pitchFamily="18" charset="0"/>
                      </a:rPr>
                      <m:t>𝑓</m:t>
                    </m:r>
                    <m:r>
                      <a:rPr lang="es-PE" sz="1100" b="0" i="1">
                        <a:latin typeface="Cambria Math" panose="02040503050406030204" pitchFamily="18" charset="0"/>
                        <a:ea typeface="Cambria Math" panose="02040503050406030204" pitchFamily="18" charset="0"/>
                      </a:rPr>
                      <m:t>′</m:t>
                    </m:r>
                  </m:oMath>
                </m:oMathPara>
              </a14:m>
              <a:endParaRPr lang="es-PE" sz="1100"/>
            </a:p>
          </xdr:txBody>
        </xdr:sp>
      </mc:Choice>
      <mc:Fallback xmlns="">
        <xdr:sp macro="" textlink="">
          <xdr:nvSpPr>
            <xdr:cNvPr id="70" name="CuadroTexto 114">
              <a:extLst>
                <a:ext uri="{FF2B5EF4-FFF2-40B4-BE49-F238E27FC236}">
                  <a16:creationId xmlns:a16="http://schemas.microsoft.com/office/drawing/2014/main" id="{80864F4D-E659-42E8-88F5-A1DA7CD754F9}"/>
                </a:ext>
              </a:extLst>
            </xdr:cNvPr>
            <xdr:cNvSpPr txBox="1"/>
          </xdr:nvSpPr>
          <xdr:spPr>
            <a:xfrm>
              <a:off x="1005840" y="89146380"/>
              <a:ext cx="10407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𝑆𝐷𝑊=𝑈_𝑟𝑤</a:t>
              </a:r>
              <a:r>
                <a:rPr lang="es-PE" sz="1100" b="0" i="0">
                  <a:latin typeface="Cambria Math" panose="02040503050406030204" pitchFamily="18" charset="0"/>
                  <a:ea typeface="Cambria Math" panose="02040503050406030204" pitchFamily="18" charset="0"/>
                </a:rPr>
                <a:t>×𝑓′</a:t>
              </a:r>
              <a:endParaRPr lang="es-PE" sz="1100"/>
            </a:p>
          </xdr:txBody>
        </xdr:sp>
      </mc:Fallback>
    </mc:AlternateContent>
    <xdr:clientData/>
  </xdr:oneCellAnchor>
  <xdr:oneCellAnchor>
    <xdr:from>
      <xdr:col>3</xdr:col>
      <xdr:colOff>0</xdr:colOff>
      <xdr:row>473</xdr:row>
      <xdr:rowOff>0</xdr:rowOff>
    </xdr:from>
    <xdr:ext cx="1040733" cy="172227"/>
    <mc:AlternateContent xmlns:mc="http://schemas.openxmlformats.org/markup-compatibility/2006" xmlns:a14="http://schemas.microsoft.com/office/drawing/2010/main">
      <mc:Choice Requires="a14">
        <xdr:sp macro="" textlink="">
          <xdr:nvSpPr>
            <xdr:cNvPr id="71" name="CuadroTexto 115">
              <a:extLst>
                <a:ext uri="{FF2B5EF4-FFF2-40B4-BE49-F238E27FC236}">
                  <a16:creationId xmlns:a16="http://schemas.microsoft.com/office/drawing/2014/main" id="{00000000-0008-0000-0200-000047000000}"/>
                </a:ext>
              </a:extLst>
            </xdr:cNvPr>
            <xdr:cNvSpPr txBox="1"/>
          </xdr:nvSpPr>
          <xdr:spPr>
            <a:xfrm>
              <a:off x="1005840" y="89527380"/>
              <a:ext cx="10407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𝑆𝐷𝑊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𝑓</m:t>
                    </m:r>
                    <m:r>
                      <a:rPr lang="es-PE"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71" name="CuadroTexto 115">
              <a:extLst>
                <a:ext uri="{FF2B5EF4-FFF2-40B4-BE49-F238E27FC236}">
                  <a16:creationId xmlns:a16="http://schemas.microsoft.com/office/drawing/2014/main" id="{3E72440F-9856-456B-B9DB-2C72BE5A2D18}"/>
                </a:ext>
              </a:extLst>
            </xdr:cNvPr>
            <xdr:cNvSpPr txBox="1"/>
          </xdr:nvSpPr>
          <xdr:spPr>
            <a:xfrm>
              <a:off x="1005840" y="89527380"/>
              <a:ext cx="10407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𝑆𝐷𝑊=𝑈_𝑟𝑤×𝑓′</a:t>
              </a:r>
              <a:endParaRPr lang="es-PE">
                <a:effectLst/>
              </a:endParaRPr>
            </a:p>
          </xdr:txBody>
        </xdr:sp>
      </mc:Fallback>
    </mc:AlternateContent>
    <xdr:clientData/>
  </xdr:oneCellAnchor>
  <xdr:twoCellAnchor>
    <xdr:from>
      <xdr:col>13</xdr:col>
      <xdr:colOff>0</xdr:colOff>
      <xdr:row>469</xdr:row>
      <xdr:rowOff>0</xdr:rowOff>
    </xdr:from>
    <xdr:to>
      <xdr:col>14</xdr:col>
      <xdr:colOff>170656</xdr:colOff>
      <xdr:row>469</xdr:row>
      <xdr:rowOff>166687</xdr:rowOff>
    </xdr:to>
    <xdr:sp macro="" textlink="">
      <xdr:nvSpPr>
        <xdr:cNvPr id="72" name="Flecha derecha 116">
          <a:extLst>
            <a:ext uri="{FF2B5EF4-FFF2-40B4-BE49-F238E27FC236}">
              <a16:creationId xmlns:a16="http://schemas.microsoft.com/office/drawing/2014/main" id="{00000000-0008-0000-0200-000048000000}"/>
            </a:ext>
          </a:extLst>
        </xdr:cNvPr>
        <xdr:cNvSpPr/>
      </xdr:nvSpPr>
      <xdr:spPr>
        <a:xfrm>
          <a:off x="4358640" y="88765380"/>
          <a:ext cx="50974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253998</xdr:colOff>
      <xdr:row>483</xdr:row>
      <xdr:rowOff>0</xdr:rowOff>
    </xdr:from>
    <xdr:to>
      <xdr:col>11</xdr:col>
      <xdr:colOff>107154</xdr:colOff>
      <xdr:row>483</xdr:row>
      <xdr:rowOff>166687</xdr:rowOff>
    </xdr:to>
    <xdr:sp macro="" textlink="">
      <xdr:nvSpPr>
        <xdr:cNvPr id="73" name="Flecha derecha 117">
          <a:extLst>
            <a:ext uri="{FF2B5EF4-FFF2-40B4-BE49-F238E27FC236}">
              <a16:creationId xmlns:a16="http://schemas.microsoft.com/office/drawing/2014/main" id="{00000000-0008-0000-0200-000049000000}"/>
            </a:ext>
          </a:extLst>
        </xdr:cNvPr>
        <xdr:cNvSpPr/>
      </xdr:nvSpPr>
      <xdr:spPr>
        <a:xfrm>
          <a:off x="3268978" y="91432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485</xdr:row>
      <xdr:rowOff>0</xdr:rowOff>
    </xdr:from>
    <xdr:to>
      <xdr:col>11</xdr:col>
      <xdr:colOff>107157</xdr:colOff>
      <xdr:row>485</xdr:row>
      <xdr:rowOff>166687</xdr:rowOff>
    </xdr:to>
    <xdr:sp macro="" textlink="">
      <xdr:nvSpPr>
        <xdr:cNvPr id="74" name="Flecha derecha 118">
          <a:extLst>
            <a:ext uri="{FF2B5EF4-FFF2-40B4-BE49-F238E27FC236}">
              <a16:creationId xmlns:a16="http://schemas.microsoft.com/office/drawing/2014/main" id="{00000000-0008-0000-0200-00004A000000}"/>
            </a:ext>
          </a:extLst>
        </xdr:cNvPr>
        <xdr:cNvSpPr/>
      </xdr:nvSpPr>
      <xdr:spPr>
        <a:xfrm>
          <a:off x="3268981" y="91813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483</xdr:row>
      <xdr:rowOff>0</xdr:rowOff>
    </xdr:from>
    <xdr:ext cx="2007986" cy="249620"/>
    <mc:AlternateContent xmlns:mc="http://schemas.openxmlformats.org/markup-compatibility/2006" xmlns:a14="http://schemas.microsoft.com/office/drawing/2010/main">
      <mc:Choice Requires="a14">
        <xdr:sp macro="" textlink="">
          <xdr:nvSpPr>
            <xdr:cNvPr id="75" name="CuadroTexto 119">
              <a:extLst>
                <a:ext uri="{FF2B5EF4-FFF2-40B4-BE49-F238E27FC236}">
                  <a16:creationId xmlns:a16="http://schemas.microsoft.com/office/drawing/2014/main" id="{00000000-0008-0000-0200-00004B000000}"/>
                </a:ext>
              </a:extLst>
            </xdr:cNvPr>
            <xdr:cNvSpPr txBox="1"/>
          </xdr:nvSpPr>
          <xdr:spPr>
            <a:xfrm>
              <a:off x="1005840" y="91432380"/>
              <a:ext cx="2007986" cy="249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𝐿𝐼𝑊</m:t>
                    </m:r>
                    <m:r>
                      <a:rPr lang="es-PE" sz="1100" b="0" i="1">
                        <a:latin typeface="Cambria Math" panose="02040503050406030204" pitchFamily="18" charset="0"/>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(1.05+</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6000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75" name="CuadroTexto 119">
              <a:extLst>
                <a:ext uri="{FF2B5EF4-FFF2-40B4-BE49-F238E27FC236}">
                  <a16:creationId xmlns:a16="http://schemas.microsoft.com/office/drawing/2014/main" id="{47F2DCCC-A90D-4959-8474-CB475D2D2002}"/>
                </a:ext>
              </a:extLst>
            </xdr:cNvPr>
            <xdr:cNvSpPr txBox="1"/>
          </xdr:nvSpPr>
          <xdr:spPr>
            <a:xfrm>
              <a:off x="1005840" y="91432380"/>
              <a:ext cx="2007986" cy="249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𝐿𝐼𝑊=</a:t>
              </a:r>
              <a:r>
                <a:rPr lang="es-PE" sz="1100" b="0" i="0">
                  <a:solidFill>
                    <a:schemeClr val="tx1"/>
                  </a:solidFill>
                  <a:effectLst/>
                  <a:latin typeface="Cambria Math" panose="02040503050406030204" pitchFamily="18" charset="0"/>
                  <a:ea typeface="+mn-ea"/>
                  <a:cs typeface="+mn-cs"/>
                </a:rPr>
                <a:t>𝑈_𝑟𝑤×</a:t>
              </a:r>
              <a:r>
                <a:rPr lang="es-ES" sz="1100" b="0" i="0">
                  <a:solidFill>
                    <a:schemeClr val="tx1"/>
                  </a:solidFill>
                  <a:effectLst/>
                  <a:latin typeface="Cambria Math" panose="02040503050406030204" pitchFamily="18" charset="0"/>
                  <a:ea typeface="+mn-ea"/>
                  <a:cs typeface="+mn-cs"/>
                </a:rPr>
                <a:t>(1.05+𝑈_𝑟𝑤⁄6000)</a:t>
              </a:r>
              <a:endParaRPr lang="es-PE">
                <a:effectLst/>
              </a:endParaRPr>
            </a:p>
          </xdr:txBody>
        </xdr:sp>
      </mc:Fallback>
    </mc:AlternateContent>
    <xdr:clientData/>
  </xdr:oneCellAnchor>
  <xdr:oneCellAnchor>
    <xdr:from>
      <xdr:col>3</xdr:col>
      <xdr:colOff>0</xdr:colOff>
      <xdr:row>485</xdr:row>
      <xdr:rowOff>0</xdr:rowOff>
    </xdr:from>
    <xdr:ext cx="2034660" cy="249684"/>
    <mc:AlternateContent xmlns:mc="http://schemas.openxmlformats.org/markup-compatibility/2006" xmlns:a14="http://schemas.microsoft.com/office/drawing/2010/main">
      <mc:Choice Requires="a14">
        <xdr:sp macro="" textlink="">
          <xdr:nvSpPr>
            <xdr:cNvPr id="76" name="CuadroTexto 120">
              <a:extLst>
                <a:ext uri="{FF2B5EF4-FFF2-40B4-BE49-F238E27FC236}">
                  <a16:creationId xmlns:a16="http://schemas.microsoft.com/office/drawing/2014/main" id="{00000000-0008-0000-0200-00004C000000}"/>
                </a:ext>
              </a:extLst>
            </xdr:cNvPr>
            <xdr:cNvSpPr txBox="1"/>
          </xdr:nvSpPr>
          <xdr:spPr>
            <a:xfrm>
              <a:off x="1005840" y="9181338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𝐿𝐼𝑊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(1.05+</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9000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76" name="CuadroTexto 120">
              <a:extLst>
                <a:ext uri="{FF2B5EF4-FFF2-40B4-BE49-F238E27FC236}">
                  <a16:creationId xmlns:a16="http://schemas.microsoft.com/office/drawing/2014/main" id="{DDD185F0-61AD-46E8-B2A5-6EC012A32745}"/>
                </a:ext>
              </a:extLst>
            </xdr:cNvPr>
            <xdr:cNvSpPr txBox="1"/>
          </xdr:nvSpPr>
          <xdr:spPr>
            <a:xfrm>
              <a:off x="1005840" y="9181338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𝐿𝐼𝑊=𝑈_𝑟𝑤×</a:t>
              </a:r>
              <a:r>
                <a:rPr lang="es-ES" sz="1100" b="0" i="0">
                  <a:solidFill>
                    <a:schemeClr val="tx1"/>
                  </a:solidFill>
                  <a:effectLst/>
                  <a:latin typeface="Cambria Math" panose="02040503050406030204" pitchFamily="18" charset="0"/>
                  <a:ea typeface="+mn-ea"/>
                  <a:cs typeface="+mn-cs"/>
                </a:rPr>
                <a:t>(1.05+𝑈_𝑟𝑤⁄9000)</a:t>
              </a:r>
              <a:endParaRPr lang="es-PE">
                <a:effectLst/>
              </a:endParaRPr>
            </a:p>
          </xdr:txBody>
        </xdr:sp>
      </mc:Fallback>
    </mc:AlternateContent>
    <xdr:clientData/>
  </xdr:oneCellAnchor>
  <xdr:twoCellAnchor>
    <xdr:from>
      <xdr:col>9</xdr:col>
      <xdr:colOff>258052</xdr:colOff>
      <xdr:row>493</xdr:row>
      <xdr:rowOff>57150</xdr:rowOff>
    </xdr:from>
    <xdr:to>
      <xdr:col>11</xdr:col>
      <xdr:colOff>112569</xdr:colOff>
      <xdr:row>494</xdr:row>
      <xdr:rowOff>33337</xdr:rowOff>
    </xdr:to>
    <xdr:sp macro="" textlink="">
      <xdr:nvSpPr>
        <xdr:cNvPr id="77" name="Flecha derecha 121">
          <a:extLst>
            <a:ext uri="{FF2B5EF4-FFF2-40B4-BE49-F238E27FC236}">
              <a16:creationId xmlns:a16="http://schemas.microsoft.com/office/drawing/2014/main" id="{00000000-0008-0000-0200-00004D000000}"/>
            </a:ext>
          </a:extLst>
        </xdr:cNvPr>
        <xdr:cNvSpPr/>
      </xdr:nvSpPr>
      <xdr:spPr>
        <a:xfrm>
          <a:off x="3274302" y="93398340"/>
          <a:ext cx="526347" cy="16160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495</xdr:row>
      <xdr:rowOff>0</xdr:rowOff>
    </xdr:from>
    <xdr:to>
      <xdr:col>11</xdr:col>
      <xdr:colOff>107157</xdr:colOff>
      <xdr:row>495</xdr:row>
      <xdr:rowOff>166687</xdr:rowOff>
    </xdr:to>
    <xdr:sp macro="" textlink="">
      <xdr:nvSpPr>
        <xdr:cNvPr id="78" name="Flecha derecha 122">
          <a:extLst>
            <a:ext uri="{FF2B5EF4-FFF2-40B4-BE49-F238E27FC236}">
              <a16:creationId xmlns:a16="http://schemas.microsoft.com/office/drawing/2014/main" id="{00000000-0008-0000-0200-00004E000000}"/>
            </a:ext>
          </a:extLst>
        </xdr:cNvPr>
        <xdr:cNvSpPr/>
      </xdr:nvSpPr>
      <xdr:spPr>
        <a:xfrm>
          <a:off x="3268981" y="93718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493</xdr:row>
      <xdr:rowOff>0</xdr:rowOff>
    </xdr:from>
    <xdr:ext cx="2034660" cy="249684"/>
    <mc:AlternateContent xmlns:mc="http://schemas.openxmlformats.org/markup-compatibility/2006" xmlns:a14="http://schemas.microsoft.com/office/drawing/2010/main">
      <mc:Choice Requires="a14">
        <xdr:sp macro="" textlink="">
          <xdr:nvSpPr>
            <xdr:cNvPr id="79" name="CuadroTexto 123">
              <a:extLst>
                <a:ext uri="{FF2B5EF4-FFF2-40B4-BE49-F238E27FC236}">
                  <a16:creationId xmlns:a16="http://schemas.microsoft.com/office/drawing/2014/main" id="{00000000-0008-0000-0200-00004F000000}"/>
                </a:ext>
              </a:extLst>
            </xdr:cNvPr>
            <xdr:cNvSpPr txBox="1"/>
          </xdr:nvSpPr>
          <xdr:spPr>
            <a:xfrm>
              <a:off x="1005840" y="9333738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𝐿𝐼𝑊</m:t>
                    </m:r>
                    <m:r>
                      <a:rPr lang="es-PE" sz="1100" b="0" i="1">
                        <a:latin typeface="Cambria Math" panose="02040503050406030204" pitchFamily="18" charset="0"/>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(1.05+</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6000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79" name="CuadroTexto 123">
              <a:extLst>
                <a:ext uri="{FF2B5EF4-FFF2-40B4-BE49-F238E27FC236}">
                  <a16:creationId xmlns:a16="http://schemas.microsoft.com/office/drawing/2014/main" id="{56BABD71-AAC1-46FA-BEB4-D554DB3C193A}"/>
                </a:ext>
              </a:extLst>
            </xdr:cNvPr>
            <xdr:cNvSpPr txBox="1"/>
          </xdr:nvSpPr>
          <xdr:spPr>
            <a:xfrm>
              <a:off x="1005840" y="9333738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𝐿𝐼𝑊=</a:t>
              </a:r>
              <a:r>
                <a:rPr lang="es-PE" sz="1100" b="0" i="0">
                  <a:solidFill>
                    <a:schemeClr val="tx1"/>
                  </a:solidFill>
                  <a:effectLst/>
                  <a:latin typeface="Cambria Math" panose="02040503050406030204" pitchFamily="18" charset="0"/>
                  <a:ea typeface="+mn-ea"/>
                  <a:cs typeface="+mn-cs"/>
                </a:rPr>
                <a:t>𝑈_𝑟𝑤×</a:t>
              </a:r>
              <a:r>
                <a:rPr lang="es-ES" sz="1100" b="0" i="0">
                  <a:solidFill>
                    <a:schemeClr val="tx1"/>
                  </a:solidFill>
                  <a:effectLst/>
                  <a:latin typeface="Cambria Math" panose="02040503050406030204" pitchFamily="18" charset="0"/>
                  <a:ea typeface="+mn-ea"/>
                  <a:cs typeface="+mn-cs"/>
                </a:rPr>
                <a:t>(1.05+𝑈_𝑟𝑤⁄6000)</a:t>
              </a:r>
              <a:endParaRPr lang="es-PE">
                <a:effectLst/>
              </a:endParaRPr>
            </a:p>
          </xdr:txBody>
        </xdr:sp>
      </mc:Fallback>
    </mc:AlternateContent>
    <xdr:clientData/>
  </xdr:oneCellAnchor>
  <xdr:oneCellAnchor>
    <xdr:from>
      <xdr:col>3</xdr:col>
      <xdr:colOff>0</xdr:colOff>
      <xdr:row>495</xdr:row>
      <xdr:rowOff>0</xdr:rowOff>
    </xdr:from>
    <xdr:ext cx="2034660" cy="249684"/>
    <mc:AlternateContent xmlns:mc="http://schemas.openxmlformats.org/markup-compatibility/2006" xmlns:a14="http://schemas.microsoft.com/office/drawing/2010/main">
      <mc:Choice Requires="a14">
        <xdr:sp macro="" textlink="">
          <xdr:nvSpPr>
            <xdr:cNvPr id="80" name="CuadroTexto 124">
              <a:extLst>
                <a:ext uri="{FF2B5EF4-FFF2-40B4-BE49-F238E27FC236}">
                  <a16:creationId xmlns:a16="http://schemas.microsoft.com/office/drawing/2014/main" id="{00000000-0008-0000-0200-000050000000}"/>
                </a:ext>
              </a:extLst>
            </xdr:cNvPr>
            <xdr:cNvSpPr txBox="1"/>
          </xdr:nvSpPr>
          <xdr:spPr>
            <a:xfrm>
              <a:off x="1005840" y="9371838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𝐿𝐼𝑊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(1.05+</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9000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80" name="CuadroTexto 124">
              <a:extLst>
                <a:ext uri="{FF2B5EF4-FFF2-40B4-BE49-F238E27FC236}">
                  <a16:creationId xmlns:a16="http://schemas.microsoft.com/office/drawing/2014/main" id="{73DCA1B1-80F9-4C81-926E-0475192F3B51}"/>
                </a:ext>
              </a:extLst>
            </xdr:cNvPr>
            <xdr:cNvSpPr txBox="1"/>
          </xdr:nvSpPr>
          <xdr:spPr>
            <a:xfrm>
              <a:off x="1005840" y="9371838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𝐿𝐼𝑊=𝑈_𝑟𝑤×</a:t>
              </a:r>
              <a:r>
                <a:rPr lang="es-ES" sz="1100" b="0" i="0">
                  <a:solidFill>
                    <a:schemeClr val="tx1"/>
                  </a:solidFill>
                  <a:effectLst/>
                  <a:latin typeface="Cambria Math" panose="02040503050406030204" pitchFamily="18" charset="0"/>
                  <a:ea typeface="+mn-ea"/>
                  <a:cs typeface="+mn-cs"/>
                </a:rPr>
                <a:t>(1.05+𝑈_𝑟𝑤⁄9000)</a:t>
              </a:r>
              <a:endParaRPr lang="es-PE">
                <a:effectLst/>
              </a:endParaRPr>
            </a:p>
          </xdr:txBody>
        </xdr:sp>
      </mc:Fallback>
    </mc:AlternateContent>
    <xdr:clientData/>
  </xdr:oneCellAnchor>
  <xdr:twoCellAnchor>
    <xdr:from>
      <xdr:col>9</xdr:col>
      <xdr:colOff>253998</xdr:colOff>
      <xdr:row>501</xdr:row>
      <xdr:rowOff>0</xdr:rowOff>
    </xdr:from>
    <xdr:to>
      <xdr:col>11</xdr:col>
      <xdr:colOff>107154</xdr:colOff>
      <xdr:row>501</xdr:row>
      <xdr:rowOff>166687</xdr:rowOff>
    </xdr:to>
    <xdr:sp macro="" textlink="">
      <xdr:nvSpPr>
        <xdr:cNvPr id="81" name="Flecha derecha 125">
          <a:extLst>
            <a:ext uri="{FF2B5EF4-FFF2-40B4-BE49-F238E27FC236}">
              <a16:creationId xmlns:a16="http://schemas.microsoft.com/office/drawing/2014/main" id="{00000000-0008-0000-0200-000051000000}"/>
            </a:ext>
          </a:extLst>
        </xdr:cNvPr>
        <xdr:cNvSpPr/>
      </xdr:nvSpPr>
      <xdr:spPr>
        <a:xfrm>
          <a:off x="3268978" y="94861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503</xdr:row>
      <xdr:rowOff>0</xdr:rowOff>
    </xdr:from>
    <xdr:to>
      <xdr:col>11</xdr:col>
      <xdr:colOff>107157</xdr:colOff>
      <xdr:row>503</xdr:row>
      <xdr:rowOff>166687</xdr:rowOff>
    </xdr:to>
    <xdr:sp macro="" textlink="">
      <xdr:nvSpPr>
        <xdr:cNvPr id="82" name="Flecha derecha 126">
          <a:extLst>
            <a:ext uri="{FF2B5EF4-FFF2-40B4-BE49-F238E27FC236}">
              <a16:creationId xmlns:a16="http://schemas.microsoft.com/office/drawing/2014/main" id="{00000000-0008-0000-0200-000052000000}"/>
            </a:ext>
          </a:extLst>
        </xdr:cNvPr>
        <xdr:cNvSpPr/>
      </xdr:nvSpPr>
      <xdr:spPr>
        <a:xfrm>
          <a:off x="3268981" y="95242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501</xdr:row>
      <xdr:rowOff>0</xdr:rowOff>
    </xdr:from>
    <xdr:ext cx="996940" cy="172227"/>
    <mc:AlternateContent xmlns:mc="http://schemas.openxmlformats.org/markup-compatibility/2006" xmlns:a14="http://schemas.microsoft.com/office/drawing/2010/main">
      <mc:Choice Requires="a14">
        <xdr:sp macro="" textlink="">
          <xdr:nvSpPr>
            <xdr:cNvPr id="83" name="CuadroTexto 127">
              <a:extLst>
                <a:ext uri="{FF2B5EF4-FFF2-40B4-BE49-F238E27FC236}">
                  <a16:creationId xmlns:a16="http://schemas.microsoft.com/office/drawing/2014/main" id="{00000000-0008-0000-0200-000053000000}"/>
                </a:ext>
              </a:extLst>
            </xdr:cNvPr>
            <xdr:cNvSpPr txBox="1"/>
          </xdr:nvSpPr>
          <xdr:spPr>
            <a:xfrm>
              <a:off x="1005840" y="94861380"/>
              <a:ext cx="9969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𝐿𝐼𝑊</m:t>
                    </m:r>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ea typeface="Cambria Math" panose="02040503050406030204" pitchFamily="18" charset="0"/>
                      </a:rPr>
                      <m:t>×</m:t>
                    </m:r>
                    <m:r>
                      <a:rPr lang="es-PE" sz="1100" b="0" i="1">
                        <a:latin typeface="Cambria Math" panose="02040503050406030204" pitchFamily="18" charset="0"/>
                        <a:ea typeface="Cambria Math" panose="02040503050406030204" pitchFamily="18" charset="0"/>
                      </a:rPr>
                      <m:t>𝑓</m:t>
                    </m:r>
                    <m:r>
                      <a:rPr lang="es-PE" sz="1100" b="0" i="1">
                        <a:latin typeface="Cambria Math" panose="02040503050406030204" pitchFamily="18" charset="0"/>
                        <a:ea typeface="Cambria Math" panose="02040503050406030204" pitchFamily="18" charset="0"/>
                      </a:rPr>
                      <m:t>′</m:t>
                    </m:r>
                  </m:oMath>
                </m:oMathPara>
              </a14:m>
              <a:endParaRPr lang="es-PE" sz="1100"/>
            </a:p>
          </xdr:txBody>
        </xdr:sp>
      </mc:Choice>
      <mc:Fallback xmlns="">
        <xdr:sp macro="" textlink="">
          <xdr:nvSpPr>
            <xdr:cNvPr id="83" name="CuadroTexto 127">
              <a:extLst>
                <a:ext uri="{FF2B5EF4-FFF2-40B4-BE49-F238E27FC236}">
                  <a16:creationId xmlns:a16="http://schemas.microsoft.com/office/drawing/2014/main" id="{48B58B49-A42E-4370-8FE4-1E6C11715558}"/>
                </a:ext>
              </a:extLst>
            </xdr:cNvPr>
            <xdr:cNvSpPr txBox="1"/>
          </xdr:nvSpPr>
          <xdr:spPr>
            <a:xfrm>
              <a:off x="1005840" y="94861380"/>
              <a:ext cx="9969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𝐿𝐼𝑊=𝑈_𝑟𝑤</a:t>
              </a:r>
              <a:r>
                <a:rPr lang="es-PE" sz="1100" b="0" i="0">
                  <a:latin typeface="Cambria Math" panose="02040503050406030204" pitchFamily="18" charset="0"/>
                  <a:ea typeface="Cambria Math" panose="02040503050406030204" pitchFamily="18" charset="0"/>
                </a:rPr>
                <a:t>×𝑓′</a:t>
              </a:r>
              <a:endParaRPr lang="es-PE" sz="1100"/>
            </a:p>
          </xdr:txBody>
        </xdr:sp>
      </mc:Fallback>
    </mc:AlternateContent>
    <xdr:clientData/>
  </xdr:oneCellAnchor>
  <xdr:oneCellAnchor>
    <xdr:from>
      <xdr:col>3</xdr:col>
      <xdr:colOff>0</xdr:colOff>
      <xdr:row>503</xdr:row>
      <xdr:rowOff>0</xdr:rowOff>
    </xdr:from>
    <xdr:ext cx="996940" cy="172227"/>
    <mc:AlternateContent xmlns:mc="http://schemas.openxmlformats.org/markup-compatibility/2006" xmlns:a14="http://schemas.microsoft.com/office/drawing/2010/main">
      <mc:Choice Requires="a14">
        <xdr:sp macro="" textlink="">
          <xdr:nvSpPr>
            <xdr:cNvPr id="84" name="CuadroTexto 128">
              <a:extLst>
                <a:ext uri="{FF2B5EF4-FFF2-40B4-BE49-F238E27FC236}">
                  <a16:creationId xmlns:a16="http://schemas.microsoft.com/office/drawing/2014/main" id="{00000000-0008-0000-0200-000054000000}"/>
                </a:ext>
              </a:extLst>
            </xdr:cNvPr>
            <xdr:cNvSpPr txBox="1"/>
          </xdr:nvSpPr>
          <xdr:spPr>
            <a:xfrm>
              <a:off x="1005840" y="95242380"/>
              <a:ext cx="9969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𝐿𝐼𝑊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𝑓</m:t>
                    </m:r>
                    <m:r>
                      <a:rPr lang="es-PE"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mlns="">
        <xdr:sp macro="" textlink="">
          <xdr:nvSpPr>
            <xdr:cNvPr id="84" name="CuadroTexto 128">
              <a:extLst>
                <a:ext uri="{FF2B5EF4-FFF2-40B4-BE49-F238E27FC236}">
                  <a16:creationId xmlns:a16="http://schemas.microsoft.com/office/drawing/2014/main" id="{F840EEAC-DCCA-4E64-A83A-7EA89F2AE7DB}"/>
                </a:ext>
              </a:extLst>
            </xdr:cNvPr>
            <xdr:cNvSpPr txBox="1"/>
          </xdr:nvSpPr>
          <xdr:spPr>
            <a:xfrm>
              <a:off x="1005840" y="95242380"/>
              <a:ext cx="9969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𝐿𝐼𝑊=𝑈_𝑟𝑤×𝑓′</a:t>
              </a:r>
              <a:endParaRPr lang="es-PE">
                <a:effectLst/>
              </a:endParaRPr>
            </a:p>
          </xdr:txBody>
        </xdr:sp>
      </mc:Fallback>
    </mc:AlternateContent>
    <xdr:clientData/>
  </xdr:oneCellAnchor>
  <xdr:twoCellAnchor>
    <xdr:from>
      <xdr:col>13</xdr:col>
      <xdr:colOff>0</xdr:colOff>
      <xdr:row>499</xdr:row>
      <xdr:rowOff>0</xdr:rowOff>
    </xdr:from>
    <xdr:to>
      <xdr:col>14</xdr:col>
      <xdr:colOff>170656</xdr:colOff>
      <xdr:row>499</xdr:row>
      <xdr:rowOff>166687</xdr:rowOff>
    </xdr:to>
    <xdr:sp macro="" textlink="">
      <xdr:nvSpPr>
        <xdr:cNvPr id="85" name="Flecha derecha 129">
          <a:extLst>
            <a:ext uri="{FF2B5EF4-FFF2-40B4-BE49-F238E27FC236}">
              <a16:creationId xmlns:a16="http://schemas.microsoft.com/office/drawing/2014/main" id="{00000000-0008-0000-0200-000055000000}"/>
            </a:ext>
          </a:extLst>
        </xdr:cNvPr>
        <xdr:cNvSpPr/>
      </xdr:nvSpPr>
      <xdr:spPr>
        <a:xfrm>
          <a:off x="4358640" y="94480380"/>
          <a:ext cx="50974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13</xdr:col>
      <xdr:colOff>0</xdr:colOff>
      <xdr:row>536</xdr:row>
      <xdr:rowOff>0</xdr:rowOff>
    </xdr:from>
    <xdr:to>
      <xdr:col>14</xdr:col>
      <xdr:colOff>170656</xdr:colOff>
      <xdr:row>536</xdr:row>
      <xdr:rowOff>166687</xdr:rowOff>
    </xdr:to>
    <xdr:sp macro="" textlink="">
      <xdr:nvSpPr>
        <xdr:cNvPr id="86" name="Flecha derecha 97">
          <a:extLst>
            <a:ext uri="{FF2B5EF4-FFF2-40B4-BE49-F238E27FC236}">
              <a16:creationId xmlns:a16="http://schemas.microsoft.com/office/drawing/2014/main" id="{00000000-0008-0000-0200-000056000000}"/>
            </a:ext>
          </a:extLst>
        </xdr:cNvPr>
        <xdr:cNvSpPr/>
      </xdr:nvSpPr>
      <xdr:spPr>
        <a:xfrm>
          <a:off x="4358640" y="101528880"/>
          <a:ext cx="50974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13</xdr:col>
      <xdr:colOff>0</xdr:colOff>
      <xdr:row>541</xdr:row>
      <xdr:rowOff>0</xdr:rowOff>
    </xdr:from>
    <xdr:to>
      <xdr:col>14</xdr:col>
      <xdr:colOff>170656</xdr:colOff>
      <xdr:row>541</xdr:row>
      <xdr:rowOff>166687</xdr:rowOff>
    </xdr:to>
    <xdr:sp macro="" textlink="">
      <xdr:nvSpPr>
        <xdr:cNvPr id="87" name="Flecha derecha 98">
          <a:extLst>
            <a:ext uri="{FF2B5EF4-FFF2-40B4-BE49-F238E27FC236}">
              <a16:creationId xmlns:a16="http://schemas.microsoft.com/office/drawing/2014/main" id="{00000000-0008-0000-0200-000057000000}"/>
            </a:ext>
          </a:extLst>
        </xdr:cNvPr>
        <xdr:cNvSpPr/>
      </xdr:nvSpPr>
      <xdr:spPr>
        <a:xfrm>
          <a:off x="4358640" y="102481380"/>
          <a:ext cx="50974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71436</xdr:colOff>
      <xdr:row>343</xdr:row>
      <xdr:rowOff>0</xdr:rowOff>
    </xdr:from>
    <xdr:to>
      <xdr:col>15</xdr:col>
      <xdr:colOff>242092</xdr:colOff>
      <xdr:row>343</xdr:row>
      <xdr:rowOff>166687</xdr:rowOff>
    </xdr:to>
    <xdr:sp macro="" textlink="">
      <xdr:nvSpPr>
        <xdr:cNvPr id="88" name="Flecha derecha 103">
          <a:extLst>
            <a:ext uri="{FF2B5EF4-FFF2-40B4-BE49-F238E27FC236}">
              <a16:creationId xmlns:a16="http://schemas.microsoft.com/office/drawing/2014/main" id="{00000000-0008-0000-0200-000058000000}"/>
            </a:ext>
          </a:extLst>
        </xdr:cNvPr>
        <xdr:cNvSpPr/>
      </xdr:nvSpPr>
      <xdr:spPr>
        <a:xfrm>
          <a:off x="4764086" y="64762380"/>
          <a:ext cx="50974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13</xdr:col>
      <xdr:colOff>0</xdr:colOff>
      <xdr:row>557</xdr:row>
      <xdr:rowOff>0</xdr:rowOff>
    </xdr:from>
    <xdr:to>
      <xdr:col>14</xdr:col>
      <xdr:colOff>170656</xdr:colOff>
      <xdr:row>557</xdr:row>
      <xdr:rowOff>166687</xdr:rowOff>
    </xdr:to>
    <xdr:sp macro="" textlink="">
      <xdr:nvSpPr>
        <xdr:cNvPr id="89" name="Flecha derecha 105">
          <a:extLst>
            <a:ext uri="{FF2B5EF4-FFF2-40B4-BE49-F238E27FC236}">
              <a16:creationId xmlns:a16="http://schemas.microsoft.com/office/drawing/2014/main" id="{00000000-0008-0000-0200-000059000000}"/>
            </a:ext>
          </a:extLst>
        </xdr:cNvPr>
        <xdr:cNvSpPr/>
      </xdr:nvSpPr>
      <xdr:spPr>
        <a:xfrm>
          <a:off x="4358640" y="105529380"/>
          <a:ext cx="50974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13</xdr:col>
      <xdr:colOff>0</xdr:colOff>
      <xdr:row>562</xdr:row>
      <xdr:rowOff>0</xdr:rowOff>
    </xdr:from>
    <xdr:to>
      <xdr:col>14</xdr:col>
      <xdr:colOff>170656</xdr:colOff>
      <xdr:row>562</xdr:row>
      <xdr:rowOff>166687</xdr:rowOff>
    </xdr:to>
    <xdr:sp macro="" textlink="">
      <xdr:nvSpPr>
        <xdr:cNvPr id="90" name="Flecha derecha 131">
          <a:extLst>
            <a:ext uri="{FF2B5EF4-FFF2-40B4-BE49-F238E27FC236}">
              <a16:creationId xmlns:a16="http://schemas.microsoft.com/office/drawing/2014/main" id="{00000000-0008-0000-0200-00005A000000}"/>
            </a:ext>
          </a:extLst>
        </xdr:cNvPr>
        <xdr:cNvSpPr/>
      </xdr:nvSpPr>
      <xdr:spPr>
        <a:xfrm>
          <a:off x="4358640" y="106481880"/>
          <a:ext cx="50974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331</xdr:row>
      <xdr:rowOff>0</xdr:rowOff>
    </xdr:from>
    <xdr:to>
      <xdr:col>15</xdr:col>
      <xdr:colOff>276487</xdr:colOff>
      <xdr:row>331</xdr:row>
      <xdr:rowOff>166687</xdr:rowOff>
    </xdr:to>
    <xdr:sp macro="" textlink="">
      <xdr:nvSpPr>
        <xdr:cNvPr id="91" name="Flecha derecha 132">
          <a:extLst>
            <a:ext uri="{FF2B5EF4-FFF2-40B4-BE49-F238E27FC236}">
              <a16:creationId xmlns:a16="http://schemas.microsoft.com/office/drawing/2014/main" id="{00000000-0008-0000-0200-00005B000000}"/>
            </a:ext>
          </a:extLst>
        </xdr:cNvPr>
        <xdr:cNvSpPr/>
      </xdr:nvSpPr>
      <xdr:spPr>
        <a:xfrm>
          <a:off x="4798481" y="62476380"/>
          <a:ext cx="50974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335</xdr:row>
      <xdr:rowOff>0</xdr:rowOff>
    </xdr:from>
    <xdr:to>
      <xdr:col>15</xdr:col>
      <xdr:colOff>276487</xdr:colOff>
      <xdr:row>335</xdr:row>
      <xdr:rowOff>166687</xdr:rowOff>
    </xdr:to>
    <xdr:sp macro="" textlink="">
      <xdr:nvSpPr>
        <xdr:cNvPr id="92" name="Flecha derecha 133">
          <a:extLst>
            <a:ext uri="{FF2B5EF4-FFF2-40B4-BE49-F238E27FC236}">
              <a16:creationId xmlns:a16="http://schemas.microsoft.com/office/drawing/2014/main" id="{00000000-0008-0000-0200-00005C000000}"/>
            </a:ext>
          </a:extLst>
        </xdr:cNvPr>
        <xdr:cNvSpPr/>
      </xdr:nvSpPr>
      <xdr:spPr>
        <a:xfrm>
          <a:off x="4798481" y="63238380"/>
          <a:ext cx="50974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253998</xdr:colOff>
      <xdr:row>377</xdr:row>
      <xdr:rowOff>0</xdr:rowOff>
    </xdr:from>
    <xdr:to>
      <xdr:col>11</xdr:col>
      <xdr:colOff>107154</xdr:colOff>
      <xdr:row>377</xdr:row>
      <xdr:rowOff>166687</xdr:rowOff>
    </xdr:to>
    <xdr:sp macro="" textlink="">
      <xdr:nvSpPr>
        <xdr:cNvPr id="93" name="Flecha derecha 134">
          <a:extLst>
            <a:ext uri="{FF2B5EF4-FFF2-40B4-BE49-F238E27FC236}">
              <a16:creationId xmlns:a16="http://schemas.microsoft.com/office/drawing/2014/main" id="{00000000-0008-0000-0200-00005D000000}"/>
            </a:ext>
          </a:extLst>
        </xdr:cNvPr>
        <xdr:cNvSpPr/>
      </xdr:nvSpPr>
      <xdr:spPr>
        <a:xfrm>
          <a:off x="3268978" y="71239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379</xdr:row>
      <xdr:rowOff>0</xdr:rowOff>
    </xdr:from>
    <xdr:to>
      <xdr:col>11</xdr:col>
      <xdr:colOff>107157</xdr:colOff>
      <xdr:row>379</xdr:row>
      <xdr:rowOff>166687</xdr:rowOff>
    </xdr:to>
    <xdr:sp macro="" textlink="">
      <xdr:nvSpPr>
        <xdr:cNvPr id="94" name="Flecha derecha 135">
          <a:extLst>
            <a:ext uri="{FF2B5EF4-FFF2-40B4-BE49-F238E27FC236}">
              <a16:creationId xmlns:a16="http://schemas.microsoft.com/office/drawing/2014/main" id="{00000000-0008-0000-0200-00005E000000}"/>
            </a:ext>
          </a:extLst>
        </xdr:cNvPr>
        <xdr:cNvSpPr/>
      </xdr:nvSpPr>
      <xdr:spPr>
        <a:xfrm>
          <a:off x="3268981" y="71620380"/>
          <a:ext cx="524986" cy="16922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377</xdr:row>
      <xdr:rowOff>0</xdr:rowOff>
    </xdr:from>
    <xdr:ext cx="993285" cy="172227"/>
    <mc:AlternateContent xmlns:mc="http://schemas.openxmlformats.org/markup-compatibility/2006" xmlns:a14="http://schemas.microsoft.com/office/drawing/2010/main">
      <mc:Choice Requires="a14">
        <xdr:sp macro="" textlink="">
          <xdr:nvSpPr>
            <xdr:cNvPr id="95" name="CuadroTexto 136">
              <a:extLst>
                <a:ext uri="{FF2B5EF4-FFF2-40B4-BE49-F238E27FC236}">
                  <a16:creationId xmlns:a16="http://schemas.microsoft.com/office/drawing/2014/main" id="{00000000-0008-0000-0200-00005F000000}"/>
                </a:ext>
              </a:extLst>
            </xdr:cNvPr>
            <xdr:cNvSpPr txBox="1"/>
          </xdr:nvSpPr>
          <xdr:spPr>
            <a:xfrm>
              <a:off x="1091776" y="712393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95" name="CuadroTexto 136">
              <a:extLst>
                <a:ext uri="{FF2B5EF4-FFF2-40B4-BE49-F238E27FC236}">
                  <a16:creationId xmlns:a16="http://schemas.microsoft.com/office/drawing/2014/main" id="{8125A6B7-E345-48EB-9393-D631A533283C}"/>
                </a:ext>
              </a:extLst>
            </xdr:cNvPr>
            <xdr:cNvSpPr txBox="1"/>
          </xdr:nvSpPr>
          <xdr:spPr>
            <a:xfrm>
              <a:off x="1091776" y="712393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oneCellAnchor>
    <xdr:from>
      <xdr:col>3</xdr:col>
      <xdr:colOff>74082</xdr:colOff>
      <xdr:row>379</xdr:row>
      <xdr:rowOff>0</xdr:rowOff>
    </xdr:from>
    <xdr:ext cx="993285" cy="172227"/>
    <mc:AlternateContent xmlns:mc="http://schemas.openxmlformats.org/markup-compatibility/2006" xmlns:a14="http://schemas.microsoft.com/office/drawing/2010/main">
      <mc:Choice Requires="a14">
        <xdr:sp macro="" textlink="">
          <xdr:nvSpPr>
            <xdr:cNvPr id="96" name="CuadroTexto 137">
              <a:extLst>
                <a:ext uri="{FF2B5EF4-FFF2-40B4-BE49-F238E27FC236}">
                  <a16:creationId xmlns:a16="http://schemas.microsoft.com/office/drawing/2014/main" id="{00000000-0008-0000-0200-000060000000}"/>
                </a:ext>
              </a:extLst>
            </xdr:cNvPr>
            <xdr:cNvSpPr txBox="1"/>
          </xdr:nvSpPr>
          <xdr:spPr>
            <a:xfrm>
              <a:off x="1079922" y="716203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mlns="">
        <xdr:sp macro="" textlink="">
          <xdr:nvSpPr>
            <xdr:cNvPr id="96" name="CuadroTexto 137">
              <a:extLst>
                <a:ext uri="{FF2B5EF4-FFF2-40B4-BE49-F238E27FC236}">
                  <a16:creationId xmlns:a16="http://schemas.microsoft.com/office/drawing/2014/main" id="{B7A0C3B2-5B11-4D0D-A58F-E222C832BAE9}"/>
                </a:ext>
              </a:extLst>
            </xdr:cNvPr>
            <xdr:cNvSpPr txBox="1"/>
          </xdr:nvSpPr>
          <xdr:spPr>
            <a:xfrm>
              <a:off x="1079922" y="716203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twoCellAnchor editAs="oneCell">
    <xdr:from>
      <xdr:col>6</xdr:col>
      <xdr:colOff>209550</xdr:colOff>
      <xdr:row>89</xdr:row>
      <xdr:rowOff>171450</xdr:rowOff>
    </xdr:from>
    <xdr:to>
      <xdr:col>19</xdr:col>
      <xdr:colOff>178327</xdr:colOff>
      <xdr:row>102</xdr:row>
      <xdr:rowOff>136786</xdr:rowOff>
    </xdr:to>
    <xdr:pic>
      <xdr:nvPicPr>
        <xdr:cNvPr id="97" name="Imagen 1">
          <a:extLst>
            <a:ext uri="{FF2B5EF4-FFF2-40B4-BE49-F238E27FC236}">
              <a16:creationId xmlns:a16="http://schemas.microsoft.com/office/drawing/2014/main" id="{00000000-0008-0000-0200-000061000000}"/>
            </a:ext>
          </a:extLst>
        </xdr:cNvPr>
        <xdr:cNvPicPr>
          <a:picLocks noChangeAspect="1"/>
        </xdr:cNvPicPr>
      </xdr:nvPicPr>
      <xdr:blipFill>
        <a:blip xmlns:r="http://schemas.openxmlformats.org/officeDocument/2006/relationships" r:embed="rId1"/>
        <a:stretch>
          <a:fillRect/>
        </a:stretch>
      </xdr:blipFill>
      <xdr:spPr>
        <a:xfrm>
          <a:off x="2225040" y="16550640"/>
          <a:ext cx="4321067" cy="2445645"/>
        </a:xfrm>
        <a:prstGeom prst="rect">
          <a:avLst/>
        </a:prstGeom>
        <a:ln>
          <a:solidFill>
            <a:sysClr val="windowText" lastClr="000000"/>
          </a:solidFill>
        </a:ln>
      </xdr:spPr>
    </xdr:pic>
    <xdr:clientData/>
  </xdr:twoCellAnchor>
  <mc:AlternateContent xmlns:mc="http://schemas.openxmlformats.org/markup-compatibility/2006">
    <mc:Choice xmlns:a14="http://schemas.microsoft.com/office/drawing/2010/main" Requires="a14">
      <xdr:twoCellAnchor>
        <xdr:from>
          <xdr:col>2</xdr:col>
          <xdr:colOff>0</xdr:colOff>
          <xdr:row>1</xdr:row>
          <xdr:rowOff>60960</xdr:rowOff>
        </xdr:from>
        <xdr:to>
          <xdr:col>5</xdr:col>
          <xdr:colOff>53340</xdr:colOff>
          <xdr:row>5</xdr:row>
          <xdr:rowOff>129540</xdr:rowOff>
        </xdr:to>
        <xdr:sp macro="" textlink="">
          <xdr:nvSpPr>
            <xdr:cNvPr id="12289" name="Object 1" hidden="1">
              <a:extLst>
                <a:ext uri="{63B3BB69-23CF-44E3-9099-C40C66FF867C}">
                  <a14:compatExt spid="_x0000_s12289"/>
                </a:ext>
                <a:ext uri="{FF2B5EF4-FFF2-40B4-BE49-F238E27FC236}">
                  <a16:creationId xmlns:a16="http://schemas.microsoft.com/office/drawing/2014/main" id="{00000000-0008-0000-0200-0000013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5</xdr:col>
      <xdr:colOff>302560</xdr:colOff>
      <xdr:row>249</xdr:row>
      <xdr:rowOff>45984</xdr:rowOff>
    </xdr:from>
    <xdr:to>
      <xdr:col>20</xdr:col>
      <xdr:colOff>21554</xdr:colOff>
      <xdr:row>267</xdr:row>
      <xdr:rowOff>59702</xdr:rowOff>
    </xdr:to>
    <xdr:pic>
      <xdr:nvPicPr>
        <xdr:cNvPr id="99" name="98 Imagen">
          <a:extLst>
            <a:ext uri="{FF2B5EF4-FFF2-40B4-BE49-F238E27FC236}">
              <a16:creationId xmlns:a16="http://schemas.microsoft.com/office/drawing/2014/main" id="{00000000-0008-0000-0200-000063000000}"/>
            </a:ext>
          </a:extLst>
        </xdr:cNvPr>
        <xdr:cNvPicPr>
          <a:picLocks noChangeAspect="1"/>
        </xdr:cNvPicPr>
      </xdr:nvPicPr>
      <xdr:blipFill>
        <a:blip xmlns:r="http://schemas.openxmlformats.org/officeDocument/2006/relationships" r:embed="rId2"/>
        <a:stretch>
          <a:fillRect/>
        </a:stretch>
      </xdr:blipFill>
      <xdr:spPr>
        <a:xfrm>
          <a:off x="1978960" y="46902634"/>
          <a:ext cx="4740574" cy="3445258"/>
        </a:xfrm>
        <a:prstGeom prst="rect">
          <a:avLst/>
        </a:prstGeom>
        <a:ln>
          <a:solidFill>
            <a:sysClr val="windowText" lastClr="000000"/>
          </a:solidFill>
        </a:ln>
      </xdr:spPr>
    </xdr:pic>
    <xdr:clientData/>
  </xdr:twoCellAnchor>
  <xdr:twoCellAnchor editAs="oneCell">
    <xdr:from>
      <xdr:col>5</xdr:col>
      <xdr:colOff>0</xdr:colOff>
      <xdr:row>181</xdr:row>
      <xdr:rowOff>95250</xdr:rowOff>
    </xdr:from>
    <xdr:to>
      <xdr:col>21</xdr:col>
      <xdr:colOff>19719</xdr:colOff>
      <xdr:row>197</xdr:row>
      <xdr:rowOff>63499</xdr:rowOff>
    </xdr:to>
    <xdr:pic>
      <xdr:nvPicPr>
        <xdr:cNvPr id="100" name="99 Imagen">
          <a:extLst>
            <a:ext uri="{FF2B5EF4-FFF2-40B4-BE49-F238E27FC236}">
              <a16:creationId xmlns:a16="http://schemas.microsoft.com/office/drawing/2014/main" id="{00000000-0008-0000-0200-000064000000}"/>
            </a:ext>
          </a:extLst>
        </xdr:cNvPr>
        <xdr:cNvPicPr>
          <a:picLocks noChangeAspect="1"/>
        </xdr:cNvPicPr>
      </xdr:nvPicPr>
      <xdr:blipFill>
        <a:blip xmlns:r="http://schemas.openxmlformats.org/officeDocument/2006/relationships" r:embed="rId3"/>
        <a:stretch>
          <a:fillRect/>
        </a:stretch>
      </xdr:blipFill>
      <xdr:spPr>
        <a:xfrm>
          <a:off x="1676400" y="34000440"/>
          <a:ext cx="5388009" cy="3009900"/>
        </a:xfrm>
        <a:prstGeom prst="rect">
          <a:avLst/>
        </a:prstGeom>
        <a:ln>
          <a:solidFill>
            <a:sysClr val="windowText" lastClr="000000"/>
          </a:solidFill>
        </a:ln>
      </xdr:spPr>
    </xdr:pic>
    <xdr:clientData/>
  </xdr:twoCellAnchor>
  <xdr:twoCellAnchor>
    <xdr:from>
      <xdr:col>13</xdr:col>
      <xdr:colOff>128273</xdr:colOff>
      <xdr:row>440</xdr:row>
      <xdr:rowOff>31185</xdr:rowOff>
    </xdr:from>
    <xdr:to>
      <xdr:col>15</xdr:col>
      <xdr:colOff>107104</xdr:colOff>
      <xdr:row>441</xdr:row>
      <xdr:rowOff>20603</xdr:rowOff>
    </xdr:to>
    <xdr:sp macro="" textlink="">
      <xdr:nvSpPr>
        <xdr:cNvPr id="101" name="Rectángulo redondeado 99">
          <a:extLst>
            <a:ext uri="{FF2B5EF4-FFF2-40B4-BE49-F238E27FC236}">
              <a16:creationId xmlns:a16="http://schemas.microsoft.com/office/drawing/2014/main" id="{00000000-0008-0000-0200-000065000000}"/>
            </a:ext>
          </a:extLst>
        </xdr:cNvPr>
        <xdr:cNvSpPr/>
      </xdr:nvSpPr>
      <xdr:spPr>
        <a:xfrm>
          <a:off x="4489453" y="83270795"/>
          <a:ext cx="645581" cy="184998"/>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17</xdr:col>
      <xdr:colOff>110268</xdr:colOff>
      <xdr:row>440</xdr:row>
      <xdr:rowOff>31185</xdr:rowOff>
    </xdr:from>
    <xdr:to>
      <xdr:col>19</xdr:col>
      <xdr:colOff>89099</xdr:colOff>
      <xdr:row>441</xdr:row>
      <xdr:rowOff>20603</xdr:rowOff>
    </xdr:to>
    <xdr:sp macro="" textlink="">
      <xdr:nvSpPr>
        <xdr:cNvPr id="102" name="Rectángulo redondeado 100">
          <a:extLst>
            <a:ext uri="{FF2B5EF4-FFF2-40B4-BE49-F238E27FC236}">
              <a16:creationId xmlns:a16="http://schemas.microsoft.com/office/drawing/2014/main" id="{00000000-0008-0000-0200-000066000000}"/>
            </a:ext>
          </a:extLst>
        </xdr:cNvPr>
        <xdr:cNvSpPr/>
      </xdr:nvSpPr>
      <xdr:spPr>
        <a:xfrm>
          <a:off x="5808758" y="83270795"/>
          <a:ext cx="653201" cy="184998"/>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285751</xdr:colOff>
      <xdr:row>436</xdr:row>
      <xdr:rowOff>32497</xdr:rowOff>
    </xdr:from>
    <xdr:to>
      <xdr:col>15</xdr:col>
      <xdr:colOff>217170</xdr:colOff>
      <xdr:row>437</xdr:row>
      <xdr:rowOff>136437</xdr:rowOff>
    </xdr:to>
    <xdr:sp macro="" textlink="">
      <xdr:nvSpPr>
        <xdr:cNvPr id="103" name="Rectángulo redondeado 104">
          <a:extLst>
            <a:ext uri="{FF2B5EF4-FFF2-40B4-BE49-F238E27FC236}">
              <a16:creationId xmlns:a16="http://schemas.microsoft.com/office/drawing/2014/main" id="{00000000-0008-0000-0200-000067000000}"/>
            </a:ext>
          </a:extLst>
        </xdr:cNvPr>
        <xdr:cNvSpPr/>
      </xdr:nvSpPr>
      <xdr:spPr>
        <a:xfrm>
          <a:off x="4312921" y="82510107"/>
          <a:ext cx="930909" cy="29952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16</xdr:col>
      <xdr:colOff>300991</xdr:colOff>
      <xdr:row>436</xdr:row>
      <xdr:rowOff>29757</xdr:rowOff>
    </xdr:from>
    <xdr:to>
      <xdr:col>19</xdr:col>
      <xdr:colOff>209550</xdr:colOff>
      <xdr:row>437</xdr:row>
      <xdr:rowOff>136437</xdr:rowOff>
    </xdr:to>
    <xdr:sp macro="" textlink="">
      <xdr:nvSpPr>
        <xdr:cNvPr id="104" name="Rectángulo redondeado 130">
          <a:extLst>
            <a:ext uri="{FF2B5EF4-FFF2-40B4-BE49-F238E27FC236}">
              <a16:creationId xmlns:a16="http://schemas.microsoft.com/office/drawing/2014/main" id="{00000000-0008-0000-0200-000068000000}"/>
            </a:ext>
          </a:extLst>
        </xdr:cNvPr>
        <xdr:cNvSpPr/>
      </xdr:nvSpPr>
      <xdr:spPr>
        <a:xfrm>
          <a:off x="5664201" y="82507367"/>
          <a:ext cx="919479" cy="30226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editAs="oneCell">
    <xdr:from>
      <xdr:col>5</xdr:col>
      <xdr:colOff>0</xdr:colOff>
      <xdr:row>74</xdr:row>
      <xdr:rowOff>28575</xdr:rowOff>
    </xdr:from>
    <xdr:to>
      <xdr:col>21</xdr:col>
      <xdr:colOff>1970</xdr:colOff>
      <xdr:row>88</xdr:row>
      <xdr:rowOff>60625</xdr:rowOff>
    </xdr:to>
    <xdr:pic>
      <xdr:nvPicPr>
        <xdr:cNvPr id="105" name="104 Imagen">
          <a:extLst>
            <a:ext uri="{FF2B5EF4-FFF2-40B4-BE49-F238E27FC236}">
              <a16:creationId xmlns:a16="http://schemas.microsoft.com/office/drawing/2014/main" id="{00000000-0008-0000-0200-000069000000}"/>
            </a:ext>
          </a:extLst>
        </xdr:cNvPr>
        <xdr:cNvPicPr>
          <a:picLocks noChangeAspect="1"/>
        </xdr:cNvPicPr>
      </xdr:nvPicPr>
      <xdr:blipFill>
        <a:blip xmlns:r="http://schemas.openxmlformats.org/officeDocument/2006/relationships" r:embed="rId4"/>
        <a:stretch>
          <a:fillRect/>
        </a:stretch>
      </xdr:blipFill>
      <xdr:spPr>
        <a:xfrm>
          <a:off x="1676400" y="13545185"/>
          <a:ext cx="5366450" cy="2692699"/>
        </a:xfrm>
        <a:prstGeom prst="rect">
          <a:avLst/>
        </a:prstGeom>
        <a:ln>
          <a:solidFill>
            <a:sysClr val="windowText" lastClr="000000"/>
          </a:solidFill>
        </a:ln>
      </xdr:spPr>
    </xdr:pic>
    <xdr:clientData/>
  </xdr:twoCellAnchor>
  <xdr:twoCellAnchor editAs="oneCell">
    <xdr:from>
      <xdr:col>5</xdr:col>
      <xdr:colOff>112058</xdr:colOff>
      <xdr:row>431</xdr:row>
      <xdr:rowOff>0</xdr:rowOff>
    </xdr:from>
    <xdr:to>
      <xdr:col>20</xdr:col>
      <xdr:colOff>112346</xdr:colOff>
      <xdr:row>443</xdr:row>
      <xdr:rowOff>136296</xdr:rowOff>
    </xdr:to>
    <xdr:pic>
      <xdr:nvPicPr>
        <xdr:cNvPr id="106" name="105 Imagen">
          <a:extLst>
            <a:ext uri="{FF2B5EF4-FFF2-40B4-BE49-F238E27FC236}">
              <a16:creationId xmlns:a16="http://schemas.microsoft.com/office/drawing/2014/main" id="{00000000-0008-0000-0200-00006A000000}"/>
            </a:ext>
          </a:extLst>
        </xdr:cNvPr>
        <xdr:cNvPicPr>
          <a:picLocks noChangeAspect="1"/>
        </xdr:cNvPicPr>
      </xdr:nvPicPr>
      <xdr:blipFill>
        <a:blip xmlns:r="http://schemas.openxmlformats.org/officeDocument/2006/relationships" r:embed="rId5"/>
        <a:stretch>
          <a:fillRect/>
        </a:stretch>
      </xdr:blipFill>
      <xdr:spPr>
        <a:xfrm>
          <a:off x="1788458" y="81526380"/>
          <a:ext cx="5029488" cy="2410866"/>
        </a:xfrm>
        <a:prstGeom prst="rect">
          <a:avLst/>
        </a:prstGeom>
        <a:ln>
          <a:solidFill>
            <a:sysClr val="windowText" lastClr="000000"/>
          </a:solidFill>
        </a:ln>
      </xdr:spPr>
    </xdr:pic>
    <xdr:clientData/>
  </xdr:twoCellAnchor>
  <xdr:twoCellAnchor editAs="oneCell">
    <xdr:from>
      <xdr:col>20</xdr:col>
      <xdr:colOff>228600</xdr:colOff>
      <xdr:row>1</xdr:row>
      <xdr:rowOff>114300</xdr:rowOff>
    </xdr:from>
    <xdr:to>
      <xdr:col>24</xdr:col>
      <xdr:colOff>37465</xdr:colOff>
      <xdr:row>5</xdr:row>
      <xdr:rowOff>101600</xdr:rowOff>
    </xdr:to>
    <xdr:pic>
      <xdr:nvPicPr>
        <xdr:cNvPr id="107" name="107 Imagen">
          <a:extLst>
            <a:ext uri="{FF2B5EF4-FFF2-40B4-BE49-F238E27FC236}">
              <a16:creationId xmlns:a16="http://schemas.microsoft.com/office/drawing/2014/main" id="{00000000-0008-0000-0200-00006B000000}"/>
            </a:ext>
          </a:extLst>
        </xdr:cNvPr>
        <xdr:cNvPicPr/>
      </xdr:nvPicPr>
      <xdr:blipFill>
        <a:blip xmlns:r="http://schemas.openxmlformats.org/officeDocument/2006/relationships" r:embed="rId6"/>
        <a:stretch>
          <a:fillRect/>
        </a:stretch>
      </xdr:blipFill>
      <xdr:spPr>
        <a:xfrm>
          <a:off x="6934200" y="304800"/>
          <a:ext cx="1149985" cy="4876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3</xdr:col>
      <xdr:colOff>141516</xdr:colOff>
      <xdr:row>24</xdr:row>
      <xdr:rowOff>153418</xdr:rowOff>
    </xdr:from>
    <xdr:ext cx="1251240" cy="319639"/>
    <mc:AlternateContent xmlns:mc="http://schemas.openxmlformats.org/markup-compatibility/2006">
      <mc:Choice xmlns:a14="http://schemas.microsoft.com/office/drawing/2010/main" Requires="a14">
        <xdr:sp macro="" textlink="">
          <xdr:nvSpPr>
            <xdr:cNvPr id="2" name="CuadroTexto 3">
              <a:extLst>
                <a:ext uri="{FF2B5EF4-FFF2-40B4-BE49-F238E27FC236}">
                  <a16:creationId xmlns:a16="http://schemas.microsoft.com/office/drawing/2014/main" id="{0D84367D-72E4-45DA-BB06-19016C4354E0}"/>
                </a:ext>
              </a:extLst>
            </xdr:cNvPr>
            <xdr:cNvSpPr txBox="1"/>
          </xdr:nvSpPr>
          <xdr:spPr>
            <a:xfrm>
              <a:off x="1124496" y="4336798"/>
              <a:ext cx="1251240" cy="3196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𝑏𝑎𝑠𝑒</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f>
                      <m:fPr>
                        <m:type m:val="skw"/>
                        <m:ctrlPr>
                          <a:rPr lang="es-PE" sz="1100" b="0" i="1">
                            <a:latin typeface="Cambria Math" panose="02040503050406030204" pitchFamily="18" charset="0"/>
                          </a:rPr>
                        </m:ctrlPr>
                      </m:fPr>
                      <m:num>
                        <m:rad>
                          <m:radPr>
                            <m:degHide m:val="on"/>
                            <m:ctrlPr>
                              <a:rPr lang="es-PE" sz="1100" b="0" i="1">
                                <a:latin typeface="Cambria Math" panose="02040503050406030204" pitchFamily="18" charset="0"/>
                              </a:rPr>
                            </m:ctrlPr>
                          </m:radPr>
                          <m:deg/>
                          <m:e>
                            <m:r>
                              <a:rPr lang="es-PE" sz="1100" b="0" i="1">
                                <a:latin typeface="Cambria Math" panose="02040503050406030204" pitchFamily="18" charset="0"/>
                              </a:rPr>
                              <m:t>2</m:t>
                            </m:r>
                          </m:e>
                        </m:rad>
                      </m:num>
                      <m:den>
                        <m:rad>
                          <m:radPr>
                            <m:degHide m:val="on"/>
                            <m:ctrlPr>
                              <a:rPr lang="es-PE" sz="1100" b="0" i="1">
                                <a:latin typeface="Cambria Math" panose="02040503050406030204" pitchFamily="18" charset="0"/>
                              </a:rPr>
                            </m:ctrlPr>
                          </m:radPr>
                          <m:deg/>
                          <m:e>
                            <m:r>
                              <a:rPr lang="es-PE" sz="1100" b="0" i="1">
                                <a:latin typeface="Cambria Math" panose="02040503050406030204" pitchFamily="18" charset="0"/>
                              </a:rPr>
                              <m:t>3</m:t>
                            </m:r>
                          </m:e>
                        </m:rad>
                      </m:den>
                    </m:f>
                  </m:oMath>
                </m:oMathPara>
              </a14:m>
              <a:endParaRPr lang="es-PE" sz="1100"/>
            </a:p>
          </xdr:txBody>
        </xdr:sp>
      </mc:Choice>
      <mc:Fallback>
        <xdr:sp macro="" textlink="">
          <xdr:nvSpPr>
            <xdr:cNvPr id="2" name="CuadroTexto 3">
              <a:extLst>
                <a:ext uri="{FF2B5EF4-FFF2-40B4-BE49-F238E27FC236}">
                  <a16:creationId xmlns:a16="http://schemas.microsoft.com/office/drawing/2014/main" id="{0D84367D-72E4-45DA-BB06-19016C4354E0}"/>
                </a:ext>
              </a:extLst>
            </xdr:cNvPr>
            <xdr:cNvSpPr txBox="1"/>
          </xdr:nvSpPr>
          <xdr:spPr>
            <a:xfrm>
              <a:off x="1124496" y="4336798"/>
              <a:ext cx="1251240" cy="3196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𝑈_𝑏𝑎𝑠𝑒=𝑈_𝑠</a:t>
              </a:r>
              <a:r>
                <a:rPr lang="es-PE" sz="1100" b="0" i="0">
                  <a:latin typeface="Cambria Math" panose="02040503050406030204" pitchFamily="18" charset="0"/>
                  <a:ea typeface="Cambria Math" panose="02040503050406030204" pitchFamily="18" charset="0"/>
                </a:rPr>
                <a:t>×</a:t>
              </a:r>
              <a:r>
                <a:rPr lang="es-PE" sz="1100" b="0" i="0">
                  <a:latin typeface="Cambria Math" panose="02040503050406030204" pitchFamily="18" charset="0"/>
                </a:rPr>
                <a:t>√2⁄√3</a:t>
              </a:r>
              <a:endParaRPr lang="es-PE" sz="1100"/>
            </a:p>
          </xdr:txBody>
        </xdr:sp>
      </mc:Fallback>
    </mc:AlternateContent>
    <xdr:clientData/>
  </xdr:oneCellAnchor>
  <xdr:oneCellAnchor>
    <xdr:from>
      <xdr:col>3</xdr:col>
      <xdr:colOff>231319</xdr:colOff>
      <xdr:row>37</xdr:row>
      <xdr:rowOff>163291</xdr:rowOff>
    </xdr:from>
    <xdr:ext cx="1048364" cy="298415"/>
    <mc:AlternateContent xmlns:mc="http://schemas.openxmlformats.org/markup-compatibility/2006">
      <mc:Choice xmlns:a14="http://schemas.microsoft.com/office/drawing/2010/main" Requires="a14">
        <xdr:sp macro="" textlink="">
          <xdr:nvSpPr>
            <xdr:cNvPr id="3" name="CuadroTexto 12">
              <a:extLst>
                <a:ext uri="{FF2B5EF4-FFF2-40B4-BE49-F238E27FC236}">
                  <a16:creationId xmlns:a16="http://schemas.microsoft.com/office/drawing/2014/main" id="{9810B8D6-8B8E-49B0-A0DF-57DC2E937FC6}"/>
                </a:ext>
              </a:extLst>
            </xdr:cNvPr>
            <xdr:cNvSpPr txBox="1"/>
          </xdr:nvSpPr>
          <xdr:spPr>
            <a:xfrm>
              <a:off x="1214299" y="6823171"/>
              <a:ext cx="1048364"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𝑟𝑝</m:t>
                        </m:r>
                      </m:sub>
                    </m:sSub>
                    <m:r>
                      <a:rPr lang="es-PE" sz="1100" b="0" i="1">
                        <a:latin typeface="Cambria Math" panose="02040503050406030204" pitchFamily="18" charset="0"/>
                      </a:rPr>
                      <m:t>=</m:t>
                    </m:r>
                    <m:r>
                      <a:rPr lang="es-PE" sz="1100" b="0" i="1">
                        <a:latin typeface="Cambria Math" panose="02040503050406030204" pitchFamily="18" charset="0"/>
                      </a:rPr>
                      <m:t>𝑘</m:t>
                    </m:r>
                    <m:r>
                      <a:rPr lang="es-PE" sz="1100" b="0" i="1">
                        <a:latin typeface="Cambria Math" panose="02040503050406030204" pitchFamily="18" charset="0"/>
                        <a:ea typeface="Cambria Math" panose="02040503050406030204" pitchFamily="18" charset="0"/>
                      </a:rPr>
                      <m:t>×</m:t>
                    </m:r>
                    <m:f>
                      <m:fPr>
                        <m:type m:val="skw"/>
                        <m:ctrlPr>
                          <a:rPr lang="es-PE" sz="1100" b="0" i="1">
                            <a:solidFill>
                              <a:schemeClr val="tx1"/>
                            </a:solidFill>
                            <a:effectLst/>
                            <a:latin typeface="Cambria Math" panose="02040503050406030204" pitchFamily="18" charset="0"/>
                            <a:ea typeface="+mn-ea"/>
                            <a:cs typeface="+mn-cs"/>
                          </a:rPr>
                        </m:ctrlPr>
                      </m:fPr>
                      <m:num>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𝑠</m:t>
                            </m:r>
                          </m:sub>
                        </m:sSub>
                      </m:num>
                      <m:den>
                        <m:rad>
                          <m:radPr>
                            <m:degHide m:val="on"/>
                            <m:ctrlPr>
                              <a:rPr lang="es-PE" sz="1100" b="0" i="1">
                                <a:solidFill>
                                  <a:schemeClr val="tx1"/>
                                </a:solidFill>
                                <a:effectLst/>
                                <a:latin typeface="Cambria Math" panose="02040503050406030204" pitchFamily="18" charset="0"/>
                                <a:ea typeface="+mn-ea"/>
                                <a:cs typeface="+mn-cs"/>
                              </a:rPr>
                            </m:ctrlPr>
                          </m:radPr>
                          <m:deg/>
                          <m:e>
                            <m:r>
                              <a:rPr lang="es-PE" sz="1100" b="0" i="1">
                                <a:solidFill>
                                  <a:schemeClr val="tx1"/>
                                </a:solidFill>
                                <a:effectLst/>
                                <a:latin typeface="Cambria Math" panose="02040503050406030204" pitchFamily="18" charset="0"/>
                                <a:ea typeface="+mn-ea"/>
                                <a:cs typeface="+mn-cs"/>
                              </a:rPr>
                              <m:t>3</m:t>
                            </m:r>
                          </m:e>
                        </m:rad>
                      </m:den>
                    </m:f>
                  </m:oMath>
                </m:oMathPara>
              </a14:m>
              <a:endParaRPr lang="es-PE">
                <a:effectLst/>
              </a:endParaRPr>
            </a:p>
          </xdr:txBody>
        </xdr:sp>
      </mc:Choice>
      <mc:Fallback>
        <xdr:sp macro="" textlink="">
          <xdr:nvSpPr>
            <xdr:cNvPr id="3" name="CuadroTexto 12">
              <a:extLst>
                <a:ext uri="{FF2B5EF4-FFF2-40B4-BE49-F238E27FC236}">
                  <a16:creationId xmlns:a16="http://schemas.microsoft.com/office/drawing/2014/main" id="{9810B8D6-8B8E-49B0-A0DF-57DC2E937FC6}"/>
                </a:ext>
              </a:extLst>
            </xdr:cNvPr>
            <xdr:cNvSpPr txBox="1"/>
          </xdr:nvSpPr>
          <xdr:spPr>
            <a:xfrm>
              <a:off x="1214299" y="6823171"/>
              <a:ext cx="1048364"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𝑈_𝑟𝑝=𝑘</a:t>
              </a:r>
              <a:r>
                <a:rPr lang="es-PE" sz="1100" b="0" i="0">
                  <a:latin typeface="Cambria Math" panose="02040503050406030204" pitchFamily="18" charset="0"/>
                  <a:ea typeface="Cambria Math" panose="02040503050406030204" pitchFamily="18" charset="0"/>
                </a:rPr>
                <a:t>×</a:t>
              </a:r>
              <a:r>
                <a:rPr lang="es-PE" sz="1100" b="0" i="0">
                  <a:solidFill>
                    <a:schemeClr val="tx1"/>
                  </a:solidFill>
                  <a:effectLst/>
                  <a:latin typeface="Cambria Math" panose="02040503050406030204" pitchFamily="18" charset="0"/>
                  <a:ea typeface="+mn-ea"/>
                  <a:cs typeface="+mn-cs"/>
                </a:rPr>
                <a:t>𝑈_𝑠⁄√3</a:t>
              </a:r>
              <a:endParaRPr lang="es-PE">
                <a:effectLst/>
              </a:endParaRPr>
            </a:p>
          </xdr:txBody>
        </xdr:sp>
      </mc:Fallback>
    </mc:AlternateContent>
    <xdr:clientData/>
  </xdr:oneCellAnchor>
  <xdr:oneCellAnchor>
    <xdr:from>
      <xdr:col>3</xdr:col>
      <xdr:colOff>231322</xdr:colOff>
      <xdr:row>48</xdr:row>
      <xdr:rowOff>0</xdr:rowOff>
    </xdr:from>
    <xdr:ext cx="1048364" cy="298415"/>
    <mc:AlternateContent xmlns:mc="http://schemas.openxmlformats.org/markup-compatibility/2006">
      <mc:Choice xmlns:a14="http://schemas.microsoft.com/office/drawing/2010/main" Requires="a14">
        <xdr:sp macro="" textlink="">
          <xdr:nvSpPr>
            <xdr:cNvPr id="4" name="CuadroTexto 31">
              <a:extLst>
                <a:ext uri="{FF2B5EF4-FFF2-40B4-BE49-F238E27FC236}">
                  <a16:creationId xmlns:a16="http://schemas.microsoft.com/office/drawing/2014/main" id="{2207739E-B13E-42D2-876F-15D6A35B84DB}"/>
                </a:ext>
              </a:extLst>
            </xdr:cNvPr>
            <xdr:cNvSpPr txBox="1"/>
          </xdr:nvSpPr>
          <xdr:spPr>
            <a:xfrm>
              <a:off x="1214302" y="8755380"/>
              <a:ext cx="1048364"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𝑟𝑝</m:t>
                        </m:r>
                      </m:sub>
                    </m:sSub>
                    <m:r>
                      <a:rPr lang="es-PE" sz="1100" b="0" i="1">
                        <a:latin typeface="Cambria Math" panose="02040503050406030204" pitchFamily="18" charset="0"/>
                      </a:rPr>
                      <m:t>=</m:t>
                    </m:r>
                    <m:r>
                      <a:rPr lang="es-PE" sz="1100" b="0" i="1">
                        <a:latin typeface="Cambria Math" panose="02040503050406030204" pitchFamily="18" charset="0"/>
                      </a:rPr>
                      <m:t>𝑘</m:t>
                    </m:r>
                    <m:r>
                      <a:rPr lang="es-PE" sz="1100" b="0" i="1">
                        <a:latin typeface="Cambria Math" panose="02040503050406030204" pitchFamily="18" charset="0"/>
                        <a:ea typeface="Cambria Math" panose="02040503050406030204" pitchFamily="18" charset="0"/>
                      </a:rPr>
                      <m:t>×</m:t>
                    </m:r>
                    <m:f>
                      <m:fPr>
                        <m:type m:val="skw"/>
                        <m:ctrlPr>
                          <a:rPr lang="es-PE" sz="1100" b="0" i="1">
                            <a:solidFill>
                              <a:schemeClr val="tx1"/>
                            </a:solidFill>
                            <a:effectLst/>
                            <a:latin typeface="Cambria Math" panose="02040503050406030204" pitchFamily="18" charset="0"/>
                            <a:ea typeface="+mn-ea"/>
                            <a:cs typeface="+mn-cs"/>
                          </a:rPr>
                        </m:ctrlPr>
                      </m:fPr>
                      <m:num>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𝑠</m:t>
                            </m:r>
                          </m:sub>
                        </m:sSub>
                      </m:num>
                      <m:den>
                        <m:rad>
                          <m:radPr>
                            <m:degHide m:val="on"/>
                            <m:ctrlPr>
                              <a:rPr lang="es-PE" sz="1100" b="0" i="1">
                                <a:solidFill>
                                  <a:schemeClr val="tx1"/>
                                </a:solidFill>
                                <a:effectLst/>
                                <a:latin typeface="Cambria Math" panose="02040503050406030204" pitchFamily="18" charset="0"/>
                                <a:ea typeface="+mn-ea"/>
                                <a:cs typeface="+mn-cs"/>
                              </a:rPr>
                            </m:ctrlPr>
                          </m:radPr>
                          <m:deg/>
                          <m:e>
                            <m:r>
                              <a:rPr lang="es-PE" sz="1100" b="0" i="1">
                                <a:solidFill>
                                  <a:schemeClr val="tx1"/>
                                </a:solidFill>
                                <a:effectLst/>
                                <a:latin typeface="Cambria Math" panose="02040503050406030204" pitchFamily="18" charset="0"/>
                                <a:ea typeface="+mn-ea"/>
                                <a:cs typeface="+mn-cs"/>
                              </a:rPr>
                              <m:t>3</m:t>
                            </m:r>
                          </m:e>
                        </m:rad>
                      </m:den>
                    </m:f>
                  </m:oMath>
                </m:oMathPara>
              </a14:m>
              <a:endParaRPr lang="es-PE">
                <a:effectLst/>
              </a:endParaRPr>
            </a:p>
          </xdr:txBody>
        </xdr:sp>
      </mc:Choice>
      <mc:Fallback>
        <xdr:sp macro="" textlink="">
          <xdr:nvSpPr>
            <xdr:cNvPr id="4" name="CuadroTexto 31">
              <a:extLst>
                <a:ext uri="{FF2B5EF4-FFF2-40B4-BE49-F238E27FC236}">
                  <a16:creationId xmlns:a16="http://schemas.microsoft.com/office/drawing/2014/main" id="{2207739E-B13E-42D2-876F-15D6A35B84DB}"/>
                </a:ext>
              </a:extLst>
            </xdr:cNvPr>
            <xdr:cNvSpPr txBox="1"/>
          </xdr:nvSpPr>
          <xdr:spPr>
            <a:xfrm>
              <a:off x="1214302" y="8755380"/>
              <a:ext cx="1048364" cy="298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𝑈_𝑟𝑝=𝑘</a:t>
              </a:r>
              <a:r>
                <a:rPr lang="es-PE" sz="1100" b="0" i="0">
                  <a:latin typeface="Cambria Math" panose="02040503050406030204" pitchFamily="18" charset="0"/>
                  <a:ea typeface="Cambria Math" panose="02040503050406030204" pitchFamily="18" charset="0"/>
                </a:rPr>
                <a:t>×</a:t>
              </a:r>
              <a:r>
                <a:rPr lang="es-PE" sz="1100" b="0" i="0">
                  <a:solidFill>
                    <a:schemeClr val="tx1"/>
                  </a:solidFill>
                  <a:effectLst/>
                  <a:latin typeface="Cambria Math" panose="02040503050406030204" pitchFamily="18" charset="0"/>
                  <a:ea typeface="+mn-ea"/>
                  <a:cs typeface="+mn-cs"/>
                </a:rPr>
                <a:t>𝑈_𝑠⁄√3</a:t>
              </a:r>
              <a:endParaRPr lang="es-PE">
                <a:effectLst/>
              </a:endParaRPr>
            </a:p>
          </xdr:txBody>
        </xdr:sp>
      </mc:Fallback>
    </mc:AlternateContent>
    <xdr:clientData/>
  </xdr:oneCellAnchor>
  <xdr:oneCellAnchor>
    <xdr:from>
      <xdr:col>3</xdr:col>
      <xdr:colOff>231322</xdr:colOff>
      <xdr:row>50</xdr:row>
      <xdr:rowOff>0</xdr:rowOff>
    </xdr:from>
    <xdr:ext cx="822533" cy="182614"/>
    <mc:AlternateContent xmlns:mc="http://schemas.openxmlformats.org/markup-compatibility/2006">
      <mc:Choice xmlns:a14="http://schemas.microsoft.com/office/drawing/2010/main" Requires="a14">
        <xdr:sp macro="" textlink="">
          <xdr:nvSpPr>
            <xdr:cNvPr id="5" name="CuadroTexto 32">
              <a:extLst>
                <a:ext uri="{FF2B5EF4-FFF2-40B4-BE49-F238E27FC236}">
                  <a16:creationId xmlns:a16="http://schemas.microsoft.com/office/drawing/2014/main" id="{597DE71B-D6FB-4FE3-AAC2-CE963D23A51C}"/>
                </a:ext>
              </a:extLst>
            </xdr:cNvPr>
            <xdr:cNvSpPr txBox="1"/>
          </xdr:nvSpPr>
          <xdr:spPr>
            <a:xfrm>
              <a:off x="1214302" y="9136380"/>
              <a:ext cx="82253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𝑟𝑝</m:t>
                        </m:r>
                      </m:sub>
                    </m:sSub>
                    <m:r>
                      <a:rPr lang="es-PE" sz="1100" b="0" i="1">
                        <a:latin typeface="Cambria Math" panose="02040503050406030204" pitchFamily="18" charset="0"/>
                      </a:rPr>
                      <m:t>=</m:t>
                    </m:r>
                    <m:r>
                      <a:rPr lang="es-PE" sz="1100" b="0" i="1">
                        <a:latin typeface="Cambria Math" panose="02040503050406030204" pitchFamily="18" charset="0"/>
                      </a:rPr>
                      <m:t>𝑘</m:t>
                    </m:r>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𝑈</m:t>
                        </m:r>
                      </m:e>
                      <m:sub>
                        <m:r>
                          <a:rPr lang="es-PE" sz="1100" b="0" i="1">
                            <a:latin typeface="Cambria Math" panose="02040503050406030204" pitchFamily="18" charset="0"/>
                            <a:ea typeface="Cambria Math" panose="02040503050406030204" pitchFamily="18" charset="0"/>
                          </a:rPr>
                          <m:t>𝑠</m:t>
                        </m:r>
                      </m:sub>
                    </m:sSub>
                  </m:oMath>
                </m:oMathPara>
              </a14:m>
              <a:endParaRPr lang="es-PE">
                <a:effectLst/>
              </a:endParaRPr>
            </a:p>
          </xdr:txBody>
        </xdr:sp>
      </mc:Choice>
      <mc:Fallback>
        <xdr:sp macro="" textlink="">
          <xdr:nvSpPr>
            <xdr:cNvPr id="5" name="CuadroTexto 32">
              <a:extLst>
                <a:ext uri="{FF2B5EF4-FFF2-40B4-BE49-F238E27FC236}">
                  <a16:creationId xmlns:a16="http://schemas.microsoft.com/office/drawing/2014/main" id="{597DE71B-D6FB-4FE3-AAC2-CE963D23A51C}"/>
                </a:ext>
              </a:extLst>
            </xdr:cNvPr>
            <xdr:cNvSpPr txBox="1"/>
          </xdr:nvSpPr>
          <xdr:spPr>
            <a:xfrm>
              <a:off x="1214302" y="9136380"/>
              <a:ext cx="82253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𝑈_𝑟𝑝=𝑘</a:t>
              </a:r>
              <a:r>
                <a:rPr lang="es-PE" sz="1100" b="0" i="0">
                  <a:latin typeface="Cambria Math" panose="02040503050406030204" pitchFamily="18" charset="0"/>
                  <a:ea typeface="Cambria Math" panose="02040503050406030204" pitchFamily="18" charset="0"/>
                </a:rPr>
                <a:t>×𝑈_𝑠</a:t>
              </a:r>
              <a:endParaRPr lang="es-PE">
                <a:effectLst/>
              </a:endParaRPr>
            </a:p>
          </xdr:txBody>
        </xdr:sp>
      </mc:Fallback>
    </mc:AlternateContent>
    <xdr:clientData/>
  </xdr:oneCellAnchor>
  <xdr:oneCellAnchor>
    <xdr:from>
      <xdr:col>3</xdr:col>
      <xdr:colOff>272144</xdr:colOff>
      <xdr:row>109</xdr:row>
      <xdr:rowOff>27216</xdr:rowOff>
    </xdr:from>
    <xdr:ext cx="2084481" cy="172227"/>
    <mc:AlternateContent xmlns:mc="http://schemas.openxmlformats.org/markup-compatibility/2006">
      <mc:Choice xmlns:a14="http://schemas.microsoft.com/office/drawing/2010/main" Requires="a14">
        <xdr:sp macro="" textlink="">
          <xdr:nvSpPr>
            <xdr:cNvPr id="6" name="CuadroTexto 37">
              <a:extLst>
                <a:ext uri="{FF2B5EF4-FFF2-40B4-BE49-F238E27FC236}">
                  <a16:creationId xmlns:a16="http://schemas.microsoft.com/office/drawing/2014/main" id="{E3E52A74-ADE9-4132-BB57-95B643726AB2}"/>
                </a:ext>
              </a:extLst>
            </xdr:cNvPr>
            <xdr:cNvSpPr txBox="1"/>
          </xdr:nvSpPr>
          <xdr:spPr>
            <a:xfrm>
              <a:off x="1255124" y="20403096"/>
              <a:ext cx="20844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𝑢</m:t>
                        </m:r>
                      </m:e>
                      <m:sub>
                        <m:r>
                          <a:rPr lang="es-PE" sz="1100" b="0" i="1">
                            <a:latin typeface="Cambria Math" panose="02040503050406030204" pitchFamily="18" charset="0"/>
                          </a:rPr>
                          <m:t>𝑒𝑡</m:t>
                        </m:r>
                      </m:sub>
                    </m:sSub>
                    <m:r>
                      <a:rPr lang="es-PE" sz="1100" b="0" i="1">
                        <a:solidFill>
                          <a:schemeClr val="tx1"/>
                        </a:solidFill>
                        <a:effectLst/>
                        <a:latin typeface="Cambria Math" panose="02040503050406030204" pitchFamily="18" charset="0"/>
                        <a:ea typeface="+mn-ea"/>
                        <a:cs typeface="+mn-cs"/>
                      </a:rPr>
                      <m:t>=(1.25×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𝑢</m:t>
                        </m:r>
                      </m:e>
                      <m:sub>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2</m:t>
                        </m:r>
                      </m:sub>
                    </m:sSub>
                    <m:r>
                      <a:rPr lang="es-PE" sz="1100" b="0" i="1">
                        <a:solidFill>
                          <a:schemeClr val="tx1"/>
                        </a:solidFill>
                        <a:effectLst/>
                        <a:latin typeface="Cambria Math" panose="02040503050406030204" pitchFamily="18" charset="0"/>
                        <a:ea typeface="+mn-ea"/>
                        <a:cs typeface="+mn-cs"/>
                      </a:rPr>
                      <m:t>−0.25)×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𝐵𝑎𝑠𝑒</m:t>
                        </m:r>
                      </m:sub>
                    </m:sSub>
                  </m:oMath>
                </m:oMathPara>
              </a14:m>
              <a:endParaRPr lang="es-PE">
                <a:effectLst/>
              </a:endParaRPr>
            </a:p>
          </xdr:txBody>
        </xdr:sp>
      </mc:Choice>
      <mc:Fallback>
        <xdr:sp macro="" textlink="">
          <xdr:nvSpPr>
            <xdr:cNvPr id="6" name="CuadroTexto 37">
              <a:extLst>
                <a:ext uri="{FF2B5EF4-FFF2-40B4-BE49-F238E27FC236}">
                  <a16:creationId xmlns:a16="http://schemas.microsoft.com/office/drawing/2014/main" id="{E3E52A74-ADE9-4132-BB57-95B643726AB2}"/>
                </a:ext>
              </a:extLst>
            </xdr:cNvPr>
            <xdr:cNvSpPr txBox="1"/>
          </xdr:nvSpPr>
          <xdr:spPr>
            <a:xfrm>
              <a:off x="1255124" y="20403096"/>
              <a:ext cx="20844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𝑢_𝑒𝑡</a:t>
              </a:r>
              <a:r>
                <a:rPr lang="es-PE" sz="1100" b="0" i="0">
                  <a:solidFill>
                    <a:schemeClr val="tx1"/>
                  </a:solidFill>
                  <a:effectLst/>
                  <a:latin typeface="Cambria Math" panose="02040503050406030204" pitchFamily="18" charset="0"/>
                  <a:ea typeface="+mn-ea"/>
                  <a:cs typeface="+mn-cs"/>
                </a:rPr>
                <a:t>=(1.25×𝑢_𝑒2−0.25)×𝑈_𝐵𝑎𝑠𝑒</a:t>
              </a:r>
              <a:endParaRPr lang="es-PE">
                <a:effectLst/>
              </a:endParaRPr>
            </a:p>
          </xdr:txBody>
        </xdr:sp>
      </mc:Fallback>
    </mc:AlternateContent>
    <xdr:clientData/>
  </xdr:oneCellAnchor>
  <xdr:oneCellAnchor>
    <xdr:from>
      <xdr:col>3</xdr:col>
      <xdr:colOff>272143</xdr:colOff>
      <xdr:row>111</xdr:row>
      <xdr:rowOff>0</xdr:rowOff>
    </xdr:from>
    <xdr:ext cx="2102435" cy="182614"/>
    <mc:AlternateContent xmlns:mc="http://schemas.openxmlformats.org/markup-compatibility/2006">
      <mc:Choice xmlns:a14="http://schemas.microsoft.com/office/drawing/2010/main" Requires="a14">
        <xdr:sp macro="" textlink="">
          <xdr:nvSpPr>
            <xdr:cNvPr id="7" name="CuadroTexto 38">
              <a:extLst>
                <a:ext uri="{FF2B5EF4-FFF2-40B4-BE49-F238E27FC236}">
                  <a16:creationId xmlns:a16="http://schemas.microsoft.com/office/drawing/2014/main" id="{0EA43B95-E448-408D-AC9F-D7EC34842F36}"/>
                </a:ext>
              </a:extLst>
            </xdr:cNvPr>
            <xdr:cNvSpPr txBox="1"/>
          </xdr:nvSpPr>
          <xdr:spPr>
            <a:xfrm>
              <a:off x="1255123" y="20756880"/>
              <a:ext cx="21024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𝑢</m:t>
                        </m:r>
                      </m:e>
                      <m:sub>
                        <m:r>
                          <a:rPr lang="es-PE" sz="1100" b="0" i="1">
                            <a:latin typeface="Cambria Math" panose="02040503050406030204" pitchFamily="18" charset="0"/>
                          </a:rPr>
                          <m:t>𝑝𝑡</m:t>
                        </m:r>
                      </m:sub>
                    </m:sSub>
                    <m:r>
                      <a:rPr lang="es-PE" sz="1100" b="0" i="1">
                        <a:solidFill>
                          <a:schemeClr val="tx1"/>
                        </a:solidFill>
                        <a:effectLst/>
                        <a:latin typeface="Cambria Math" panose="02040503050406030204" pitchFamily="18" charset="0"/>
                        <a:ea typeface="+mn-ea"/>
                        <a:cs typeface="+mn-cs"/>
                      </a:rPr>
                      <m:t>=(1.25×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𝑢</m:t>
                        </m:r>
                      </m:e>
                      <m:sub>
                        <m:r>
                          <a:rPr lang="es-ES" sz="1100" b="0" i="1">
                            <a:solidFill>
                              <a:schemeClr val="tx1"/>
                            </a:solidFill>
                            <a:effectLst/>
                            <a:latin typeface="Cambria Math"/>
                            <a:ea typeface="+mn-ea"/>
                            <a:cs typeface="+mn-cs"/>
                          </a:rPr>
                          <m:t>𝑝</m:t>
                        </m:r>
                        <m:r>
                          <a:rPr lang="es-PE" sz="1100" b="0" i="1">
                            <a:solidFill>
                              <a:schemeClr val="tx1"/>
                            </a:solidFill>
                            <a:effectLst/>
                            <a:latin typeface="Cambria Math" panose="02040503050406030204" pitchFamily="18" charset="0"/>
                            <a:ea typeface="+mn-ea"/>
                            <a:cs typeface="+mn-cs"/>
                          </a:rPr>
                          <m:t>2</m:t>
                        </m:r>
                      </m:sub>
                    </m:sSub>
                    <m:r>
                      <a:rPr lang="es-PE" sz="1100" b="0" i="1">
                        <a:solidFill>
                          <a:schemeClr val="tx1"/>
                        </a:solidFill>
                        <a:effectLst/>
                        <a:latin typeface="Cambria Math" panose="02040503050406030204" pitchFamily="18" charset="0"/>
                        <a:ea typeface="+mn-ea"/>
                        <a:cs typeface="+mn-cs"/>
                      </a:rPr>
                      <m:t>−0.43)×</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𝐵𝑎𝑠𝑒</m:t>
                        </m:r>
                      </m:sub>
                    </m:sSub>
                  </m:oMath>
                </m:oMathPara>
              </a14:m>
              <a:endParaRPr lang="es-PE">
                <a:effectLst/>
              </a:endParaRPr>
            </a:p>
          </xdr:txBody>
        </xdr:sp>
      </mc:Choice>
      <mc:Fallback>
        <xdr:sp macro="" textlink="">
          <xdr:nvSpPr>
            <xdr:cNvPr id="7" name="CuadroTexto 38">
              <a:extLst>
                <a:ext uri="{FF2B5EF4-FFF2-40B4-BE49-F238E27FC236}">
                  <a16:creationId xmlns:a16="http://schemas.microsoft.com/office/drawing/2014/main" id="{0EA43B95-E448-408D-AC9F-D7EC34842F36}"/>
                </a:ext>
              </a:extLst>
            </xdr:cNvPr>
            <xdr:cNvSpPr txBox="1"/>
          </xdr:nvSpPr>
          <xdr:spPr>
            <a:xfrm>
              <a:off x="1255123" y="20756880"/>
              <a:ext cx="21024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𝑢_𝑝𝑡</a:t>
              </a:r>
              <a:r>
                <a:rPr lang="es-PE" sz="1100" b="0" i="0">
                  <a:solidFill>
                    <a:schemeClr val="tx1"/>
                  </a:solidFill>
                  <a:effectLst/>
                  <a:latin typeface="Cambria Math" panose="02040503050406030204" pitchFamily="18" charset="0"/>
                  <a:ea typeface="+mn-ea"/>
                  <a:cs typeface="+mn-cs"/>
                </a:rPr>
                <a:t>=(1.25×𝑢_</a:t>
              </a:r>
              <a:r>
                <a:rPr lang="es-ES" sz="1100" b="0" i="0">
                  <a:solidFill>
                    <a:schemeClr val="tx1"/>
                  </a:solidFill>
                  <a:effectLst/>
                  <a:latin typeface="Cambria Math"/>
                  <a:ea typeface="+mn-ea"/>
                  <a:cs typeface="+mn-cs"/>
                </a:rPr>
                <a:t>𝑝</a:t>
              </a:r>
              <a:r>
                <a:rPr lang="es-PE" sz="1100" b="0" i="0">
                  <a:solidFill>
                    <a:schemeClr val="tx1"/>
                  </a:solidFill>
                  <a:effectLst/>
                  <a:latin typeface="Cambria Math" panose="02040503050406030204" pitchFamily="18" charset="0"/>
                  <a:ea typeface="+mn-ea"/>
                  <a:cs typeface="+mn-cs"/>
                </a:rPr>
                <a:t>2−0.43)×𝑈_𝐵𝑎𝑠𝑒</a:t>
              </a:r>
              <a:endParaRPr lang="es-PE">
                <a:effectLst/>
              </a:endParaRPr>
            </a:p>
          </xdr:txBody>
        </xdr:sp>
      </mc:Fallback>
    </mc:AlternateContent>
    <xdr:clientData/>
  </xdr:oneCellAnchor>
  <xdr:oneCellAnchor>
    <xdr:from>
      <xdr:col>3</xdr:col>
      <xdr:colOff>272144</xdr:colOff>
      <xdr:row>125</xdr:row>
      <xdr:rowOff>27216</xdr:rowOff>
    </xdr:from>
    <xdr:ext cx="2084481" cy="172227"/>
    <mc:AlternateContent xmlns:mc="http://schemas.openxmlformats.org/markup-compatibility/2006">
      <mc:Choice xmlns:a14="http://schemas.microsoft.com/office/drawing/2010/main" Requires="a14">
        <xdr:sp macro="" textlink="">
          <xdr:nvSpPr>
            <xdr:cNvPr id="8" name="CuadroTexto 39">
              <a:extLst>
                <a:ext uri="{FF2B5EF4-FFF2-40B4-BE49-F238E27FC236}">
                  <a16:creationId xmlns:a16="http://schemas.microsoft.com/office/drawing/2014/main" id="{8C022D1B-9136-4F7E-A1F3-D1D471B4C224}"/>
                </a:ext>
              </a:extLst>
            </xdr:cNvPr>
            <xdr:cNvSpPr txBox="1"/>
          </xdr:nvSpPr>
          <xdr:spPr>
            <a:xfrm>
              <a:off x="1255124" y="23451096"/>
              <a:ext cx="20844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𝑢</m:t>
                        </m:r>
                      </m:e>
                      <m:sub>
                        <m:r>
                          <a:rPr lang="es-PE" sz="1100" b="0" i="1">
                            <a:latin typeface="Cambria Math" panose="02040503050406030204" pitchFamily="18" charset="0"/>
                          </a:rPr>
                          <m:t>𝑒𝑡</m:t>
                        </m:r>
                      </m:sub>
                    </m:sSub>
                    <m:r>
                      <a:rPr lang="es-PE" sz="1100" b="0" i="1">
                        <a:solidFill>
                          <a:schemeClr val="tx1"/>
                        </a:solidFill>
                        <a:effectLst/>
                        <a:latin typeface="Cambria Math" panose="02040503050406030204" pitchFamily="18" charset="0"/>
                        <a:ea typeface="+mn-ea"/>
                        <a:cs typeface="+mn-cs"/>
                      </a:rPr>
                      <m:t>=(1.25×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𝑢</m:t>
                        </m:r>
                      </m:e>
                      <m:sub>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2</m:t>
                        </m:r>
                      </m:sub>
                    </m:sSub>
                    <m:r>
                      <a:rPr lang="es-PE" sz="1100" b="0" i="1">
                        <a:solidFill>
                          <a:schemeClr val="tx1"/>
                        </a:solidFill>
                        <a:effectLst/>
                        <a:latin typeface="Cambria Math" panose="02040503050406030204" pitchFamily="18" charset="0"/>
                        <a:ea typeface="+mn-ea"/>
                        <a:cs typeface="+mn-cs"/>
                      </a:rPr>
                      <m:t>−0.25)×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𝐵𝑎𝑠𝑒</m:t>
                        </m:r>
                      </m:sub>
                    </m:sSub>
                  </m:oMath>
                </m:oMathPara>
              </a14:m>
              <a:endParaRPr lang="es-PE">
                <a:effectLst/>
              </a:endParaRPr>
            </a:p>
          </xdr:txBody>
        </xdr:sp>
      </mc:Choice>
      <mc:Fallback>
        <xdr:sp macro="" textlink="">
          <xdr:nvSpPr>
            <xdr:cNvPr id="8" name="CuadroTexto 39">
              <a:extLst>
                <a:ext uri="{FF2B5EF4-FFF2-40B4-BE49-F238E27FC236}">
                  <a16:creationId xmlns:a16="http://schemas.microsoft.com/office/drawing/2014/main" id="{8C022D1B-9136-4F7E-A1F3-D1D471B4C224}"/>
                </a:ext>
              </a:extLst>
            </xdr:cNvPr>
            <xdr:cNvSpPr txBox="1"/>
          </xdr:nvSpPr>
          <xdr:spPr>
            <a:xfrm>
              <a:off x="1255124" y="23451096"/>
              <a:ext cx="20844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𝑢_𝑒𝑡</a:t>
              </a:r>
              <a:r>
                <a:rPr lang="es-PE" sz="1100" b="0" i="0">
                  <a:solidFill>
                    <a:schemeClr val="tx1"/>
                  </a:solidFill>
                  <a:effectLst/>
                  <a:latin typeface="Cambria Math" panose="02040503050406030204" pitchFamily="18" charset="0"/>
                  <a:ea typeface="+mn-ea"/>
                  <a:cs typeface="+mn-cs"/>
                </a:rPr>
                <a:t>=(1.25×𝑢_𝑒2−0.25)×𝑈_𝐵𝑎𝑠𝑒</a:t>
              </a:r>
              <a:endParaRPr lang="es-PE">
                <a:effectLst/>
              </a:endParaRPr>
            </a:p>
          </xdr:txBody>
        </xdr:sp>
      </mc:Fallback>
    </mc:AlternateContent>
    <xdr:clientData/>
  </xdr:oneCellAnchor>
  <xdr:oneCellAnchor>
    <xdr:from>
      <xdr:col>3</xdr:col>
      <xdr:colOff>272143</xdr:colOff>
      <xdr:row>127</xdr:row>
      <xdr:rowOff>0</xdr:rowOff>
    </xdr:from>
    <xdr:ext cx="2075505" cy="182614"/>
    <mc:AlternateContent xmlns:mc="http://schemas.openxmlformats.org/markup-compatibility/2006">
      <mc:Choice xmlns:a14="http://schemas.microsoft.com/office/drawing/2010/main" Requires="a14">
        <xdr:sp macro="" textlink="">
          <xdr:nvSpPr>
            <xdr:cNvPr id="9" name="CuadroTexto 40">
              <a:extLst>
                <a:ext uri="{FF2B5EF4-FFF2-40B4-BE49-F238E27FC236}">
                  <a16:creationId xmlns:a16="http://schemas.microsoft.com/office/drawing/2014/main" id="{FF0BF12A-EE3B-4AB3-A20D-D0DC7DF817C0}"/>
                </a:ext>
              </a:extLst>
            </xdr:cNvPr>
            <xdr:cNvSpPr txBox="1"/>
          </xdr:nvSpPr>
          <xdr:spPr>
            <a:xfrm>
              <a:off x="1255123" y="23804880"/>
              <a:ext cx="207550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b="0" i="1">
                            <a:latin typeface="Cambria Math" panose="02040503050406030204" pitchFamily="18" charset="0"/>
                          </a:rPr>
                        </m:ctrlPr>
                      </m:sSubPr>
                      <m:e>
                        <m:r>
                          <a:rPr lang="es-PE" sz="1100" b="0" i="1">
                            <a:latin typeface="Cambria Math" panose="02040503050406030204" pitchFamily="18" charset="0"/>
                          </a:rPr>
                          <m:t>𝑢</m:t>
                        </m:r>
                      </m:e>
                      <m:sub>
                        <m:r>
                          <a:rPr lang="es-PE" sz="1100" b="0" i="1">
                            <a:latin typeface="Cambria Math" panose="02040503050406030204" pitchFamily="18" charset="0"/>
                          </a:rPr>
                          <m:t>𝑝𝑡</m:t>
                        </m:r>
                      </m:sub>
                    </m:sSub>
                    <m:r>
                      <a:rPr lang="es-PE" sz="1100" b="0" i="1">
                        <a:solidFill>
                          <a:schemeClr val="tx1"/>
                        </a:solidFill>
                        <a:effectLst/>
                        <a:latin typeface="Cambria Math" panose="02040503050406030204" pitchFamily="18" charset="0"/>
                        <a:ea typeface="+mn-ea"/>
                        <a:cs typeface="+mn-cs"/>
                      </a:rPr>
                      <m:t>=(1.25×</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𝑢</m:t>
                        </m:r>
                      </m:e>
                      <m:sub>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2</m:t>
                        </m:r>
                      </m:sub>
                    </m:sSub>
                    <m:r>
                      <a:rPr lang="es-PE" sz="1100" b="0" i="1">
                        <a:solidFill>
                          <a:schemeClr val="tx1"/>
                        </a:solidFill>
                        <a:effectLst/>
                        <a:latin typeface="Cambria Math" panose="02040503050406030204" pitchFamily="18" charset="0"/>
                        <a:ea typeface="+mn-ea"/>
                        <a:cs typeface="+mn-cs"/>
                      </a:rPr>
                      <m:t>−0.43)×</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𝐵𝑎𝑠𝑒</m:t>
                        </m:r>
                      </m:sub>
                    </m:sSub>
                  </m:oMath>
                </m:oMathPara>
              </a14:m>
              <a:endParaRPr lang="es-PE">
                <a:effectLst/>
              </a:endParaRPr>
            </a:p>
          </xdr:txBody>
        </xdr:sp>
      </mc:Choice>
      <mc:Fallback>
        <xdr:sp macro="" textlink="">
          <xdr:nvSpPr>
            <xdr:cNvPr id="9" name="CuadroTexto 40">
              <a:extLst>
                <a:ext uri="{FF2B5EF4-FFF2-40B4-BE49-F238E27FC236}">
                  <a16:creationId xmlns:a16="http://schemas.microsoft.com/office/drawing/2014/main" id="{FF0BF12A-EE3B-4AB3-A20D-D0DC7DF817C0}"/>
                </a:ext>
              </a:extLst>
            </xdr:cNvPr>
            <xdr:cNvSpPr txBox="1"/>
          </xdr:nvSpPr>
          <xdr:spPr>
            <a:xfrm>
              <a:off x="1255123" y="23804880"/>
              <a:ext cx="207550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𝑢_𝑝𝑡</a:t>
              </a:r>
              <a:r>
                <a:rPr lang="es-PE" sz="1100" b="0" i="0">
                  <a:solidFill>
                    <a:schemeClr val="tx1"/>
                  </a:solidFill>
                  <a:effectLst/>
                  <a:latin typeface="Cambria Math" panose="02040503050406030204" pitchFamily="18" charset="0"/>
                  <a:ea typeface="+mn-ea"/>
                  <a:cs typeface="+mn-cs"/>
                </a:rPr>
                <a:t>=(1.25×𝑢_𝑒2−0.43)×𝑈_𝐵𝑎𝑠𝑒</a:t>
              </a:r>
              <a:endParaRPr lang="es-PE">
                <a:effectLst/>
              </a:endParaRPr>
            </a:p>
          </xdr:txBody>
        </xdr:sp>
      </mc:Fallback>
    </mc:AlternateContent>
    <xdr:clientData/>
  </xdr:oneCellAnchor>
  <xdr:twoCellAnchor>
    <xdr:from>
      <xdr:col>14</xdr:col>
      <xdr:colOff>105831</xdr:colOff>
      <xdr:row>200</xdr:row>
      <xdr:rowOff>0</xdr:rowOff>
    </xdr:from>
    <xdr:to>
      <xdr:col>15</xdr:col>
      <xdr:colOff>276487</xdr:colOff>
      <xdr:row>200</xdr:row>
      <xdr:rowOff>166687</xdr:rowOff>
    </xdr:to>
    <xdr:sp macro="" textlink="">
      <xdr:nvSpPr>
        <xdr:cNvPr id="10" name="Flecha derecha 34">
          <a:extLst>
            <a:ext uri="{FF2B5EF4-FFF2-40B4-BE49-F238E27FC236}">
              <a16:creationId xmlns:a16="http://schemas.microsoft.com/office/drawing/2014/main" id="{B32218D5-2520-4926-9439-254032468137}"/>
            </a:ext>
          </a:extLst>
        </xdr:cNvPr>
        <xdr:cNvSpPr/>
      </xdr:nvSpPr>
      <xdr:spPr>
        <a:xfrm>
          <a:off x="4693071" y="37711380"/>
          <a:ext cx="49831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202</xdr:row>
      <xdr:rowOff>0</xdr:rowOff>
    </xdr:from>
    <xdr:to>
      <xdr:col>15</xdr:col>
      <xdr:colOff>276487</xdr:colOff>
      <xdr:row>202</xdr:row>
      <xdr:rowOff>166687</xdr:rowOff>
    </xdr:to>
    <xdr:sp macro="" textlink="">
      <xdr:nvSpPr>
        <xdr:cNvPr id="11" name="Flecha derecha 41">
          <a:extLst>
            <a:ext uri="{FF2B5EF4-FFF2-40B4-BE49-F238E27FC236}">
              <a16:creationId xmlns:a16="http://schemas.microsoft.com/office/drawing/2014/main" id="{AB2BF0C8-0A54-4B55-B339-AF3C488C0216}"/>
            </a:ext>
          </a:extLst>
        </xdr:cNvPr>
        <xdr:cNvSpPr/>
      </xdr:nvSpPr>
      <xdr:spPr>
        <a:xfrm>
          <a:off x="4693071" y="38092380"/>
          <a:ext cx="49831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6</xdr:col>
      <xdr:colOff>74082</xdr:colOff>
      <xdr:row>200</xdr:row>
      <xdr:rowOff>0</xdr:rowOff>
    </xdr:from>
    <xdr:ext cx="529183" cy="184731"/>
    <mc:AlternateContent xmlns:mc="http://schemas.openxmlformats.org/markup-compatibility/2006">
      <mc:Choice xmlns:a14="http://schemas.microsoft.com/office/drawing/2010/main" Requires="a14">
        <xdr:sp macro="" textlink="">
          <xdr:nvSpPr>
            <xdr:cNvPr id="12" name="CuadroTexto 42">
              <a:extLst>
                <a:ext uri="{FF2B5EF4-FFF2-40B4-BE49-F238E27FC236}">
                  <a16:creationId xmlns:a16="http://schemas.microsoft.com/office/drawing/2014/main" id="{6178DBDD-0431-4CD2-B99A-7651DE9EB142}"/>
                </a:ext>
              </a:extLst>
            </xdr:cNvPr>
            <xdr:cNvSpPr txBox="1"/>
          </xdr:nvSpPr>
          <xdr:spPr>
            <a:xfrm>
              <a:off x="2040042" y="37711380"/>
              <a:ext cx="529183"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es-PE" sz="1100" i="1">
                            <a:solidFill>
                              <a:schemeClr val="tx1"/>
                            </a:solidFill>
                            <a:effectLst/>
                            <a:latin typeface="Cambria Math" panose="02040503050406030204" pitchFamily="18" charset="0"/>
                            <a:ea typeface="+mn-ea"/>
                            <a:cs typeface="+mn-cs"/>
                          </a:rPr>
                        </m:ctrlPr>
                      </m:fPr>
                      <m:num>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𝑝𝑠</m:t>
                            </m:r>
                          </m:sub>
                        </m:sSub>
                      </m:num>
                      <m:den>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2</m:t>
                            </m:r>
                          </m:sub>
                        </m:sSub>
                      </m:den>
                    </m:f>
                  </m:oMath>
                </m:oMathPara>
              </a14:m>
              <a:endParaRPr lang="es-PE">
                <a:effectLst/>
              </a:endParaRPr>
            </a:p>
          </xdr:txBody>
        </xdr:sp>
      </mc:Choice>
      <mc:Fallback>
        <xdr:sp macro="" textlink="">
          <xdr:nvSpPr>
            <xdr:cNvPr id="12" name="CuadroTexto 42">
              <a:extLst>
                <a:ext uri="{FF2B5EF4-FFF2-40B4-BE49-F238E27FC236}">
                  <a16:creationId xmlns:a16="http://schemas.microsoft.com/office/drawing/2014/main" id="{6178DBDD-0431-4CD2-B99A-7651DE9EB142}"/>
                </a:ext>
              </a:extLst>
            </xdr:cNvPr>
            <xdr:cNvSpPr txBox="1"/>
          </xdr:nvSpPr>
          <xdr:spPr>
            <a:xfrm>
              <a:off x="2040042" y="37711380"/>
              <a:ext cx="529183"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𝑈_𝑝𝑠∕𝑈_𝑒2 </a:t>
              </a:r>
              <a:endParaRPr lang="es-PE">
                <a:effectLst/>
              </a:endParaRPr>
            </a:p>
          </xdr:txBody>
        </xdr:sp>
      </mc:Fallback>
    </mc:AlternateContent>
    <xdr:clientData/>
  </xdr:oneCellAnchor>
  <xdr:oneCellAnchor>
    <xdr:from>
      <xdr:col>6</xdr:col>
      <xdr:colOff>74082</xdr:colOff>
      <xdr:row>202</xdr:row>
      <xdr:rowOff>0</xdr:rowOff>
    </xdr:from>
    <xdr:ext cx="623569" cy="184731"/>
    <mc:AlternateContent xmlns:mc="http://schemas.openxmlformats.org/markup-compatibility/2006">
      <mc:Choice xmlns:a14="http://schemas.microsoft.com/office/drawing/2010/main" Requires="a14">
        <xdr:sp macro="" textlink="">
          <xdr:nvSpPr>
            <xdr:cNvPr id="13" name="CuadroTexto 43">
              <a:extLst>
                <a:ext uri="{FF2B5EF4-FFF2-40B4-BE49-F238E27FC236}">
                  <a16:creationId xmlns:a16="http://schemas.microsoft.com/office/drawing/2014/main" id="{D7068105-1B4B-4C38-B18B-6A751595C102}"/>
                </a:ext>
              </a:extLst>
            </xdr:cNvPr>
            <xdr:cNvSpPr txBox="1"/>
          </xdr:nvSpPr>
          <xdr:spPr>
            <a:xfrm>
              <a:off x="2040042" y="38092380"/>
              <a:ext cx="623569"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es-PE" sz="1100" i="1">
                            <a:solidFill>
                              <a:schemeClr val="tx1"/>
                            </a:solidFill>
                            <a:effectLst/>
                            <a:latin typeface="Cambria Math" panose="02040503050406030204" pitchFamily="18" charset="0"/>
                            <a:ea typeface="+mn-ea"/>
                            <a:cs typeface="+mn-cs"/>
                          </a:rPr>
                        </m:ctrlPr>
                      </m:fPr>
                      <m:num>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2</m:t>
                            </m:r>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𝑝𝑠</m:t>
                            </m:r>
                          </m:sub>
                        </m:sSub>
                      </m:num>
                      <m:den>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2</m:t>
                            </m:r>
                          </m:sub>
                        </m:sSub>
                      </m:den>
                    </m:f>
                  </m:oMath>
                </m:oMathPara>
              </a14:m>
              <a:endParaRPr lang="es-PE">
                <a:effectLst/>
              </a:endParaRPr>
            </a:p>
          </xdr:txBody>
        </xdr:sp>
      </mc:Choice>
      <mc:Fallback>
        <xdr:sp macro="" textlink="">
          <xdr:nvSpPr>
            <xdr:cNvPr id="13" name="CuadroTexto 43">
              <a:extLst>
                <a:ext uri="{FF2B5EF4-FFF2-40B4-BE49-F238E27FC236}">
                  <a16:creationId xmlns:a16="http://schemas.microsoft.com/office/drawing/2014/main" id="{D7068105-1B4B-4C38-B18B-6A751595C102}"/>
                </a:ext>
              </a:extLst>
            </xdr:cNvPr>
            <xdr:cNvSpPr txBox="1"/>
          </xdr:nvSpPr>
          <xdr:spPr>
            <a:xfrm>
              <a:off x="2040042" y="38092380"/>
              <a:ext cx="623569"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i="0">
                  <a:solidFill>
                    <a:schemeClr val="tx1"/>
                  </a:solidFill>
                  <a:effectLst/>
                  <a:latin typeface="Cambria Math" panose="02040503050406030204" pitchFamily="18" charset="0"/>
                  <a:ea typeface="+mn-ea"/>
                  <a:cs typeface="+mn-cs"/>
                </a:rPr>
                <a:t>〖</a:t>
              </a:r>
              <a:r>
                <a:rPr lang="es-PE" sz="1100" b="0" i="0">
                  <a:solidFill>
                    <a:schemeClr val="tx1"/>
                  </a:solidFill>
                  <a:effectLst/>
                  <a:latin typeface="Cambria Math" panose="02040503050406030204" pitchFamily="18" charset="0"/>
                  <a:ea typeface="+mn-ea"/>
                  <a:cs typeface="+mn-cs"/>
                </a:rPr>
                <a:t>2𝑈〗_𝑝𝑠∕𝑈_𝑝2 </a:t>
              </a:r>
              <a:endParaRPr lang="es-PE">
                <a:effectLst/>
              </a:endParaRPr>
            </a:p>
          </xdr:txBody>
        </xdr:sp>
      </mc:Fallback>
    </mc:AlternateContent>
    <xdr:clientData/>
  </xdr:oneCellAnchor>
  <xdr:oneCellAnchor>
    <xdr:from>
      <xdr:col>2</xdr:col>
      <xdr:colOff>264588</xdr:colOff>
      <xdr:row>205</xdr:row>
      <xdr:rowOff>0</xdr:rowOff>
    </xdr:from>
    <xdr:ext cx="1612557" cy="185885"/>
    <mc:AlternateContent xmlns:mc="http://schemas.openxmlformats.org/markup-compatibility/2006">
      <mc:Choice xmlns:a14="http://schemas.microsoft.com/office/drawing/2010/main" Requires="a14">
        <xdr:sp macro="" textlink="">
          <xdr:nvSpPr>
            <xdr:cNvPr id="14" name="CuadroTexto 44">
              <a:extLst>
                <a:ext uri="{FF2B5EF4-FFF2-40B4-BE49-F238E27FC236}">
                  <a16:creationId xmlns:a16="http://schemas.microsoft.com/office/drawing/2014/main" id="{134716AE-0FA3-45C9-830D-2CC516F9DBD3}"/>
                </a:ext>
              </a:extLst>
            </xdr:cNvPr>
            <xdr:cNvSpPr txBox="1"/>
          </xdr:nvSpPr>
          <xdr:spPr>
            <a:xfrm>
              <a:off x="919908" y="38663880"/>
              <a:ext cx="161255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𝑐𝑤</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𝐾</m:t>
                        </m:r>
                      </m:e>
                      <m:sub>
                        <m:r>
                          <a:rPr lang="es-PE" sz="1100" b="0" i="1">
                            <a:solidFill>
                              <a:schemeClr val="tx1"/>
                            </a:solidFill>
                            <a:effectLst/>
                            <a:latin typeface="Cambria Math" panose="02040503050406030204" pitchFamily="18" charset="0"/>
                            <a:ea typeface="+mn-ea"/>
                            <a:cs typeface="+mn-cs"/>
                          </a:rPr>
                          <m:t>𝑐𝑑</m:t>
                        </m:r>
                      </m:sub>
                    </m:sSub>
                  </m:oMath>
                </m:oMathPara>
              </a14:m>
              <a:endParaRPr lang="es-PE">
                <a:effectLst/>
              </a:endParaRPr>
            </a:p>
          </xdr:txBody>
        </xdr:sp>
      </mc:Choice>
      <mc:Fallback>
        <xdr:sp macro="" textlink="">
          <xdr:nvSpPr>
            <xdr:cNvPr id="14" name="CuadroTexto 44">
              <a:extLst>
                <a:ext uri="{FF2B5EF4-FFF2-40B4-BE49-F238E27FC236}">
                  <a16:creationId xmlns:a16="http://schemas.microsoft.com/office/drawing/2014/main" id="{134716AE-0FA3-45C9-830D-2CC516F9DBD3}"/>
                </a:ext>
              </a:extLst>
            </xdr:cNvPr>
            <xdr:cNvSpPr txBox="1"/>
          </xdr:nvSpPr>
          <xdr:spPr>
            <a:xfrm>
              <a:off x="919908" y="38663880"/>
              <a:ext cx="161255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𝑈_(𝑐𝑤(𝑝−𝑒))=𝑈_(𝑟𝑝(𝑝−𝑒))×𝐾_𝑐𝑑</a:t>
              </a:r>
              <a:endParaRPr lang="es-PE">
                <a:effectLst/>
              </a:endParaRPr>
            </a:p>
          </xdr:txBody>
        </xdr:sp>
      </mc:Fallback>
    </mc:AlternateContent>
    <xdr:clientData/>
  </xdr:oneCellAnchor>
  <xdr:oneCellAnchor>
    <xdr:from>
      <xdr:col>2</xdr:col>
      <xdr:colOff>285751</xdr:colOff>
      <xdr:row>206</xdr:row>
      <xdr:rowOff>169334</xdr:rowOff>
    </xdr:from>
    <xdr:ext cx="1580240" cy="185885"/>
    <mc:AlternateContent xmlns:mc="http://schemas.openxmlformats.org/markup-compatibility/2006">
      <mc:Choice xmlns:a14="http://schemas.microsoft.com/office/drawing/2010/main" Requires="a14">
        <xdr:sp macro="" textlink="">
          <xdr:nvSpPr>
            <xdr:cNvPr id="15" name="CuadroTexto 45">
              <a:extLst>
                <a:ext uri="{FF2B5EF4-FFF2-40B4-BE49-F238E27FC236}">
                  <a16:creationId xmlns:a16="http://schemas.microsoft.com/office/drawing/2014/main" id="{83F19283-0A23-4E6B-85F9-A7AC7256DACE}"/>
                </a:ext>
              </a:extLst>
            </xdr:cNvPr>
            <xdr:cNvSpPr txBox="1"/>
          </xdr:nvSpPr>
          <xdr:spPr>
            <a:xfrm>
              <a:off x="941071" y="39023714"/>
              <a:ext cx="1580240"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𝑐𝑤</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𝐾</m:t>
                        </m:r>
                      </m:e>
                      <m:sub>
                        <m:r>
                          <a:rPr lang="es-PE" sz="1100" b="0" i="1">
                            <a:solidFill>
                              <a:schemeClr val="tx1"/>
                            </a:solidFill>
                            <a:effectLst/>
                            <a:latin typeface="Cambria Math" panose="02040503050406030204" pitchFamily="18" charset="0"/>
                            <a:ea typeface="+mn-ea"/>
                            <a:cs typeface="+mn-cs"/>
                          </a:rPr>
                          <m:t>𝑐𝑑</m:t>
                        </m:r>
                      </m:sub>
                    </m:sSub>
                  </m:oMath>
                </m:oMathPara>
              </a14:m>
              <a:endParaRPr lang="es-PE">
                <a:effectLst/>
              </a:endParaRPr>
            </a:p>
          </xdr:txBody>
        </xdr:sp>
      </mc:Choice>
      <mc:Fallback>
        <xdr:sp macro="" textlink="">
          <xdr:nvSpPr>
            <xdr:cNvPr id="15" name="CuadroTexto 45">
              <a:extLst>
                <a:ext uri="{FF2B5EF4-FFF2-40B4-BE49-F238E27FC236}">
                  <a16:creationId xmlns:a16="http://schemas.microsoft.com/office/drawing/2014/main" id="{83F19283-0A23-4E6B-85F9-A7AC7256DACE}"/>
                </a:ext>
              </a:extLst>
            </xdr:cNvPr>
            <xdr:cNvSpPr txBox="1"/>
          </xdr:nvSpPr>
          <xdr:spPr>
            <a:xfrm>
              <a:off x="941071" y="39023714"/>
              <a:ext cx="1580240"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𝑈_(𝑐𝑤(𝑝−𝑝))=𝑈_(𝑟𝑝(𝑝−𝑝))×𝐾_𝑐𝑑</a:t>
              </a:r>
              <a:endParaRPr lang="es-PE">
                <a:effectLst/>
              </a:endParaRPr>
            </a:p>
          </xdr:txBody>
        </xdr:sp>
      </mc:Fallback>
    </mc:AlternateContent>
    <xdr:clientData/>
  </xdr:oneCellAnchor>
  <xdr:oneCellAnchor>
    <xdr:from>
      <xdr:col>6</xdr:col>
      <xdr:colOff>74082</xdr:colOff>
      <xdr:row>211</xdr:row>
      <xdr:rowOff>0</xdr:rowOff>
    </xdr:from>
    <xdr:ext cx="529183" cy="184731"/>
    <mc:AlternateContent xmlns:mc="http://schemas.openxmlformats.org/markup-compatibility/2006">
      <mc:Choice xmlns:a14="http://schemas.microsoft.com/office/drawing/2010/main" Requires="a14">
        <xdr:sp macro="" textlink="">
          <xdr:nvSpPr>
            <xdr:cNvPr id="16" name="CuadroTexto 46">
              <a:extLst>
                <a:ext uri="{FF2B5EF4-FFF2-40B4-BE49-F238E27FC236}">
                  <a16:creationId xmlns:a16="http://schemas.microsoft.com/office/drawing/2014/main" id="{A41B81FC-F7E1-4047-80DE-08A8CF9B0F5C}"/>
                </a:ext>
              </a:extLst>
            </xdr:cNvPr>
            <xdr:cNvSpPr txBox="1"/>
          </xdr:nvSpPr>
          <xdr:spPr>
            <a:xfrm>
              <a:off x="2040042" y="39806880"/>
              <a:ext cx="529183"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es-PE" sz="1100" i="1">
                            <a:solidFill>
                              <a:schemeClr val="tx1"/>
                            </a:solidFill>
                            <a:effectLst/>
                            <a:latin typeface="Cambria Math" panose="02040503050406030204" pitchFamily="18" charset="0"/>
                            <a:ea typeface="+mn-ea"/>
                            <a:cs typeface="+mn-cs"/>
                          </a:rPr>
                        </m:ctrlPr>
                      </m:fPr>
                      <m:num>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𝑝𝑠</m:t>
                            </m:r>
                          </m:sub>
                        </m:sSub>
                      </m:num>
                      <m:den>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2</m:t>
                            </m:r>
                          </m:sub>
                        </m:sSub>
                      </m:den>
                    </m:f>
                  </m:oMath>
                </m:oMathPara>
              </a14:m>
              <a:endParaRPr lang="es-PE">
                <a:effectLst/>
              </a:endParaRPr>
            </a:p>
          </xdr:txBody>
        </xdr:sp>
      </mc:Choice>
      <mc:Fallback>
        <xdr:sp macro="" textlink="">
          <xdr:nvSpPr>
            <xdr:cNvPr id="16" name="CuadroTexto 46">
              <a:extLst>
                <a:ext uri="{FF2B5EF4-FFF2-40B4-BE49-F238E27FC236}">
                  <a16:creationId xmlns:a16="http://schemas.microsoft.com/office/drawing/2014/main" id="{A41B81FC-F7E1-4047-80DE-08A8CF9B0F5C}"/>
                </a:ext>
              </a:extLst>
            </xdr:cNvPr>
            <xdr:cNvSpPr txBox="1"/>
          </xdr:nvSpPr>
          <xdr:spPr>
            <a:xfrm>
              <a:off x="2040042" y="39806880"/>
              <a:ext cx="529183"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𝑈_𝑝𝑠∕𝑈_𝑒2 </a:t>
              </a:r>
              <a:endParaRPr lang="es-PE">
                <a:effectLst/>
              </a:endParaRPr>
            </a:p>
          </xdr:txBody>
        </xdr:sp>
      </mc:Fallback>
    </mc:AlternateContent>
    <xdr:clientData/>
  </xdr:oneCellAnchor>
  <xdr:oneCellAnchor>
    <xdr:from>
      <xdr:col>6</xdr:col>
      <xdr:colOff>74082</xdr:colOff>
      <xdr:row>213</xdr:row>
      <xdr:rowOff>0</xdr:rowOff>
    </xdr:from>
    <xdr:ext cx="623569" cy="184731"/>
    <mc:AlternateContent xmlns:mc="http://schemas.openxmlformats.org/markup-compatibility/2006">
      <mc:Choice xmlns:a14="http://schemas.microsoft.com/office/drawing/2010/main" Requires="a14">
        <xdr:sp macro="" textlink="">
          <xdr:nvSpPr>
            <xdr:cNvPr id="17" name="CuadroTexto 47">
              <a:extLst>
                <a:ext uri="{FF2B5EF4-FFF2-40B4-BE49-F238E27FC236}">
                  <a16:creationId xmlns:a16="http://schemas.microsoft.com/office/drawing/2014/main" id="{043B845B-8591-446F-BC5A-BFFD61B8F678}"/>
                </a:ext>
              </a:extLst>
            </xdr:cNvPr>
            <xdr:cNvSpPr txBox="1"/>
          </xdr:nvSpPr>
          <xdr:spPr>
            <a:xfrm>
              <a:off x="2040042" y="40187880"/>
              <a:ext cx="623569"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es-PE" sz="1100" i="1">
                            <a:solidFill>
                              <a:schemeClr val="tx1"/>
                            </a:solidFill>
                            <a:effectLst/>
                            <a:latin typeface="Cambria Math" panose="02040503050406030204" pitchFamily="18" charset="0"/>
                            <a:ea typeface="+mn-ea"/>
                            <a:cs typeface="+mn-cs"/>
                          </a:rPr>
                        </m:ctrlPr>
                      </m:fPr>
                      <m:num>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2</m:t>
                            </m:r>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𝑝𝑠</m:t>
                            </m:r>
                          </m:sub>
                        </m:sSub>
                      </m:num>
                      <m:den>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2</m:t>
                            </m:r>
                          </m:sub>
                        </m:sSub>
                      </m:den>
                    </m:f>
                  </m:oMath>
                </m:oMathPara>
              </a14:m>
              <a:endParaRPr lang="es-PE">
                <a:effectLst/>
              </a:endParaRPr>
            </a:p>
          </xdr:txBody>
        </xdr:sp>
      </mc:Choice>
      <mc:Fallback>
        <xdr:sp macro="" textlink="">
          <xdr:nvSpPr>
            <xdr:cNvPr id="17" name="CuadroTexto 47">
              <a:extLst>
                <a:ext uri="{FF2B5EF4-FFF2-40B4-BE49-F238E27FC236}">
                  <a16:creationId xmlns:a16="http://schemas.microsoft.com/office/drawing/2014/main" id="{043B845B-8591-446F-BC5A-BFFD61B8F678}"/>
                </a:ext>
              </a:extLst>
            </xdr:cNvPr>
            <xdr:cNvSpPr txBox="1"/>
          </xdr:nvSpPr>
          <xdr:spPr>
            <a:xfrm>
              <a:off x="2040042" y="40187880"/>
              <a:ext cx="623569" cy="184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i="0">
                  <a:solidFill>
                    <a:schemeClr val="tx1"/>
                  </a:solidFill>
                  <a:effectLst/>
                  <a:latin typeface="Cambria Math" panose="02040503050406030204" pitchFamily="18" charset="0"/>
                  <a:ea typeface="+mn-ea"/>
                  <a:cs typeface="+mn-cs"/>
                </a:rPr>
                <a:t>〖</a:t>
              </a:r>
              <a:r>
                <a:rPr lang="es-PE" sz="1100" b="0" i="0">
                  <a:solidFill>
                    <a:schemeClr val="tx1"/>
                  </a:solidFill>
                  <a:effectLst/>
                  <a:latin typeface="Cambria Math" panose="02040503050406030204" pitchFamily="18" charset="0"/>
                  <a:ea typeface="+mn-ea"/>
                  <a:cs typeface="+mn-cs"/>
                </a:rPr>
                <a:t>2𝑈〗_𝑝𝑠∕𝑈_𝑝2 </a:t>
              </a:r>
              <a:endParaRPr lang="es-PE">
                <a:effectLst/>
              </a:endParaRPr>
            </a:p>
          </xdr:txBody>
        </xdr:sp>
      </mc:Fallback>
    </mc:AlternateContent>
    <xdr:clientData/>
  </xdr:oneCellAnchor>
  <xdr:twoCellAnchor>
    <xdr:from>
      <xdr:col>14</xdr:col>
      <xdr:colOff>105831</xdr:colOff>
      <xdr:row>211</xdr:row>
      <xdr:rowOff>0</xdr:rowOff>
    </xdr:from>
    <xdr:to>
      <xdr:col>15</xdr:col>
      <xdr:colOff>276487</xdr:colOff>
      <xdr:row>211</xdr:row>
      <xdr:rowOff>166687</xdr:rowOff>
    </xdr:to>
    <xdr:sp macro="" textlink="">
      <xdr:nvSpPr>
        <xdr:cNvPr id="18" name="Flecha derecha 48">
          <a:extLst>
            <a:ext uri="{FF2B5EF4-FFF2-40B4-BE49-F238E27FC236}">
              <a16:creationId xmlns:a16="http://schemas.microsoft.com/office/drawing/2014/main" id="{B833F496-ADEE-4FD5-B0F7-B6F676A662EA}"/>
            </a:ext>
          </a:extLst>
        </xdr:cNvPr>
        <xdr:cNvSpPr/>
      </xdr:nvSpPr>
      <xdr:spPr>
        <a:xfrm>
          <a:off x="4693071" y="39806880"/>
          <a:ext cx="49831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213</xdr:row>
      <xdr:rowOff>0</xdr:rowOff>
    </xdr:from>
    <xdr:to>
      <xdr:col>15</xdr:col>
      <xdr:colOff>276487</xdr:colOff>
      <xdr:row>213</xdr:row>
      <xdr:rowOff>166687</xdr:rowOff>
    </xdr:to>
    <xdr:sp macro="" textlink="">
      <xdr:nvSpPr>
        <xdr:cNvPr id="19" name="Flecha derecha 49">
          <a:extLst>
            <a:ext uri="{FF2B5EF4-FFF2-40B4-BE49-F238E27FC236}">
              <a16:creationId xmlns:a16="http://schemas.microsoft.com/office/drawing/2014/main" id="{75C52BBD-A470-49CF-8441-49CA54BE2D72}"/>
            </a:ext>
          </a:extLst>
        </xdr:cNvPr>
        <xdr:cNvSpPr/>
      </xdr:nvSpPr>
      <xdr:spPr>
        <a:xfrm>
          <a:off x="4693071" y="40187880"/>
          <a:ext cx="49831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2</xdr:col>
      <xdr:colOff>264588</xdr:colOff>
      <xdr:row>216</xdr:row>
      <xdr:rowOff>0</xdr:rowOff>
    </xdr:from>
    <xdr:ext cx="1612557" cy="185885"/>
    <mc:AlternateContent xmlns:mc="http://schemas.openxmlformats.org/markup-compatibility/2006">
      <mc:Choice xmlns:a14="http://schemas.microsoft.com/office/drawing/2010/main" Requires="a14">
        <xdr:sp macro="" textlink="">
          <xdr:nvSpPr>
            <xdr:cNvPr id="20" name="CuadroTexto 50">
              <a:extLst>
                <a:ext uri="{FF2B5EF4-FFF2-40B4-BE49-F238E27FC236}">
                  <a16:creationId xmlns:a16="http://schemas.microsoft.com/office/drawing/2014/main" id="{62C1729F-9A34-4EE9-9BD3-096A06AF0C9D}"/>
                </a:ext>
              </a:extLst>
            </xdr:cNvPr>
            <xdr:cNvSpPr txBox="1"/>
          </xdr:nvSpPr>
          <xdr:spPr>
            <a:xfrm>
              <a:off x="919908" y="40759380"/>
              <a:ext cx="161255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𝑐𝑤</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𝑒</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𝐾</m:t>
                        </m:r>
                      </m:e>
                      <m:sub>
                        <m:r>
                          <a:rPr lang="es-PE" sz="1100" b="0" i="1">
                            <a:solidFill>
                              <a:schemeClr val="tx1"/>
                            </a:solidFill>
                            <a:effectLst/>
                            <a:latin typeface="Cambria Math" panose="02040503050406030204" pitchFamily="18" charset="0"/>
                            <a:ea typeface="+mn-ea"/>
                            <a:cs typeface="+mn-cs"/>
                          </a:rPr>
                          <m:t>𝑐𝑑</m:t>
                        </m:r>
                      </m:sub>
                    </m:sSub>
                  </m:oMath>
                </m:oMathPara>
              </a14:m>
              <a:endParaRPr lang="es-PE">
                <a:effectLst/>
              </a:endParaRPr>
            </a:p>
          </xdr:txBody>
        </xdr:sp>
      </mc:Choice>
      <mc:Fallback>
        <xdr:sp macro="" textlink="">
          <xdr:nvSpPr>
            <xdr:cNvPr id="20" name="CuadroTexto 50">
              <a:extLst>
                <a:ext uri="{FF2B5EF4-FFF2-40B4-BE49-F238E27FC236}">
                  <a16:creationId xmlns:a16="http://schemas.microsoft.com/office/drawing/2014/main" id="{62C1729F-9A34-4EE9-9BD3-096A06AF0C9D}"/>
                </a:ext>
              </a:extLst>
            </xdr:cNvPr>
            <xdr:cNvSpPr txBox="1"/>
          </xdr:nvSpPr>
          <xdr:spPr>
            <a:xfrm>
              <a:off x="919908" y="40759380"/>
              <a:ext cx="161255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𝑈_(𝑐𝑤(𝑝−𝑒))=𝑈_(𝑟𝑝(𝑝−𝑒))×𝐾_𝑐𝑑</a:t>
              </a:r>
              <a:endParaRPr lang="es-PE">
                <a:effectLst/>
              </a:endParaRPr>
            </a:p>
          </xdr:txBody>
        </xdr:sp>
      </mc:Fallback>
    </mc:AlternateContent>
    <xdr:clientData/>
  </xdr:oneCellAnchor>
  <xdr:oneCellAnchor>
    <xdr:from>
      <xdr:col>2</xdr:col>
      <xdr:colOff>285751</xdr:colOff>
      <xdr:row>217</xdr:row>
      <xdr:rowOff>169334</xdr:rowOff>
    </xdr:from>
    <xdr:ext cx="1580240" cy="185885"/>
    <mc:AlternateContent xmlns:mc="http://schemas.openxmlformats.org/markup-compatibility/2006">
      <mc:Choice xmlns:a14="http://schemas.microsoft.com/office/drawing/2010/main" Requires="a14">
        <xdr:sp macro="" textlink="">
          <xdr:nvSpPr>
            <xdr:cNvPr id="21" name="CuadroTexto 51">
              <a:extLst>
                <a:ext uri="{FF2B5EF4-FFF2-40B4-BE49-F238E27FC236}">
                  <a16:creationId xmlns:a16="http://schemas.microsoft.com/office/drawing/2014/main" id="{0F99BB39-3F80-4D4C-8311-3757F3CB2359}"/>
                </a:ext>
              </a:extLst>
            </xdr:cNvPr>
            <xdr:cNvSpPr txBox="1"/>
          </xdr:nvSpPr>
          <xdr:spPr>
            <a:xfrm>
              <a:off x="941071" y="41119214"/>
              <a:ext cx="1580240"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𝑐𝑤</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𝑝</m:t>
                        </m:r>
                        <m:r>
                          <a:rPr lang="es-PE" sz="1100" b="0" i="1">
                            <a:solidFill>
                              <a:schemeClr val="tx1"/>
                            </a:solidFill>
                            <a:effectLst/>
                            <a:latin typeface="Cambria Math" panose="02040503050406030204" pitchFamily="18" charset="0"/>
                            <a:ea typeface="+mn-ea"/>
                            <a:cs typeface="+mn-cs"/>
                          </a:rPr>
                          <m:t>)</m:t>
                        </m:r>
                      </m:sub>
                    </m:sSub>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𝐾</m:t>
                        </m:r>
                      </m:e>
                      <m:sub>
                        <m:r>
                          <a:rPr lang="es-PE" sz="1100" b="0" i="1">
                            <a:solidFill>
                              <a:schemeClr val="tx1"/>
                            </a:solidFill>
                            <a:effectLst/>
                            <a:latin typeface="Cambria Math" panose="02040503050406030204" pitchFamily="18" charset="0"/>
                            <a:ea typeface="+mn-ea"/>
                            <a:cs typeface="+mn-cs"/>
                          </a:rPr>
                          <m:t>𝑐𝑑</m:t>
                        </m:r>
                      </m:sub>
                    </m:sSub>
                  </m:oMath>
                </m:oMathPara>
              </a14:m>
              <a:endParaRPr lang="es-PE">
                <a:effectLst/>
              </a:endParaRPr>
            </a:p>
          </xdr:txBody>
        </xdr:sp>
      </mc:Choice>
      <mc:Fallback>
        <xdr:sp macro="" textlink="">
          <xdr:nvSpPr>
            <xdr:cNvPr id="21" name="CuadroTexto 51">
              <a:extLst>
                <a:ext uri="{FF2B5EF4-FFF2-40B4-BE49-F238E27FC236}">
                  <a16:creationId xmlns:a16="http://schemas.microsoft.com/office/drawing/2014/main" id="{0F99BB39-3F80-4D4C-8311-3757F3CB2359}"/>
                </a:ext>
              </a:extLst>
            </xdr:cNvPr>
            <xdr:cNvSpPr txBox="1"/>
          </xdr:nvSpPr>
          <xdr:spPr>
            <a:xfrm>
              <a:off x="941071" y="41119214"/>
              <a:ext cx="1580240"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𝑈_(𝑐𝑤(𝑝−𝑝))=𝑈_(𝑟𝑝(𝑝−𝑝))×𝐾_𝑐𝑑</a:t>
              </a:r>
              <a:endParaRPr lang="es-PE">
                <a:effectLst/>
              </a:endParaRPr>
            </a:p>
          </xdr:txBody>
        </xdr:sp>
      </mc:Fallback>
    </mc:AlternateContent>
    <xdr:clientData/>
  </xdr:oneCellAnchor>
  <xdr:oneCellAnchor>
    <xdr:from>
      <xdr:col>8</xdr:col>
      <xdr:colOff>243414</xdr:colOff>
      <xdr:row>225</xdr:row>
      <xdr:rowOff>114300</xdr:rowOff>
    </xdr:from>
    <xdr:ext cx="1709635" cy="378502"/>
    <mc:AlternateContent xmlns:mc="http://schemas.openxmlformats.org/markup-compatibility/2006">
      <mc:Choice xmlns:a14="http://schemas.microsoft.com/office/drawing/2010/main" Requires="a14">
        <xdr:sp macro="" textlink="">
          <xdr:nvSpPr>
            <xdr:cNvPr id="22" name="CuadroTexto 52">
              <a:extLst>
                <a:ext uri="{FF2B5EF4-FFF2-40B4-BE49-F238E27FC236}">
                  <a16:creationId xmlns:a16="http://schemas.microsoft.com/office/drawing/2014/main" id="{2F94B43A-A1A5-4881-9976-D32D7F450574}"/>
                </a:ext>
              </a:extLst>
            </xdr:cNvPr>
            <xdr:cNvSpPr txBox="1"/>
          </xdr:nvSpPr>
          <xdr:spPr>
            <a:xfrm>
              <a:off x="2864694" y="42588180"/>
              <a:ext cx="1709635" cy="378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𝑝𝑙</m:t>
                        </m:r>
                      </m:sub>
                    </m:sSub>
                    <m:r>
                      <a:rPr lang="es-PE" sz="1100" b="0" i="1">
                        <a:latin typeface="Cambria Math" panose="02040503050406030204" pitchFamily="18" charset="0"/>
                      </a:rPr>
                      <m:t>+</m:t>
                    </m:r>
                    <m:f>
                      <m:fPr>
                        <m:ctrlPr>
                          <a:rPr lang="es-PE" sz="1100" b="0" i="1">
                            <a:latin typeface="Cambria Math" panose="02040503050406030204" pitchFamily="18" charset="0"/>
                          </a:rPr>
                        </m:ctrlPr>
                      </m:fPr>
                      <m:num>
                        <m:r>
                          <a:rPr lang="es-PE" sz="1100" b="0" i="1">
                            <a:latin typeface="Cambria Math" panose="02040503050406030204" pitchFamily="18" charset="0"/>
                          </a:rPr>
                          <m:t>𝐴</m:t>
                        </m:r>
                      </m:num>
                      <m:den>
                        <m:r>
                          <a:rPr lang="es-PE" sz="1100" b="0" i="1">
                            <a:latin typeface="Cambria Math" panose="02040503050406030204" pitchFamily="18" charset="0"/>
                          </a:rPr>
                          <m:t>𝑛</m:t>
                        </m:r>
                      </m:den>
                    </m:f>
                    <m:r>
                      <a:rPr lang="es-PE" sz="1100" b="0" i="1">
                        <a:latin typeface="Cambria Math" panose="02040503050406030204" pitchFamily="18" charset="0"/>
                        <a:ea typeface="Cambria Math" panose="02040503050406030204" pitchFamily="18" charset="0"/>
                      </a:rPr>
                      <m:t>×</m:t>
                    </m:r>
                    <m:f>
                      <m:fPr>
                        <m:ctrlPr>
                          <a:rPr lang="es-PE" sz="1100" b="0" i="1">
                            <a:latin typeface="Cambria Math" panose="02040503050406030204" pitchFamily="18" charset="0"/>
                            <a:ea typeface="Cambria Math" panose="02040503050406030204" pitchFamily="18" charset="0"/>
                          </a:rPr>
                        </m:ctrlPr>
                      </m:fPr>
                      <m:num>
                        <m:r>
                          <a:rPr lang="es-PE" sz="1100" b="0" i="1">
                            <a:latin typeface="Cambria Math" panose="02040503050406030204" pitchFamily="18" charset="0"/>
                            <a:ea typeface="Cambria Math" panose="02040503050406030204" pitchFamily="18" charset="0"/>
                          </a:rPr>
                          <m:t>𝐿</m:t>
                        </m:r>
                      </m:num>
                      <m:den>
                        <m:d>
                          <m:dPr>
                            <m:ctrlPr>
                              <a:rPr lang="es-PE" sz="1100" b="0" i="1">
                                <a:latin typeface="Cambria Math" panose="02040503050406030204" pitchFamily="18" charset="0"/>
                                <a:ea typeface="Cambria Math" panose="02040503050406030204" pitchFamily="18" charset="0"/>
                              </a:rPr>
                            </m:ctrlPr>
                          </m:dPr>
                          <m:e>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𝐿</m:t>
                                </m:r>
                              </m:e>
                              <m:sub>
                                <m:r>
                                  <a:rPr lang="es-PE" sz="1100" b="0" i="1">
                                    <a:latin typeface="Cambria Math" panose="02040503050406030204" pitchFamily="18" charset="0"/>
                                    <a:ea typeface="Cambria Math" panose="02040503050406030204" pitchFamily="18" charset="0"/>
                                  </a:rPr>
                                  <m:t>𝑠𝑝</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𝐿</m:t>
                                </m:r>
                              </m:e>
                              <m:sub>
                                <m:r>
                                  <a:rPr lang="es-PE" sz="1100" b="0" i="1">
                                    <a:latin typeface="Cambria Math" panose="02040503050406030204" pitchFamily="18" charset="0"/>
                                    <a:ea typeface="Cambria Math" panose="02040503050406030204" pitchFamily="18" charset="0"/>
                                  </a:rPr>
                                  <m:t>𝑎</m:t>
                                </m:r>
                              </m:sub>
                            </m:sSub>
                          </m:e>
                        </m:d>
                      </m:den>
                    </m:f>
                  </m:oMath>
                </m:oMathPara>
              </a14:m>
              <a:endParaRPr lang="es-PE" sz="1100"/>
            </a:p>
          </xdr:txBody>
        </xdr:sp>
      </mc:Choice>
      <mc:Fallback>
        <xdr:sp macro="" textlink="">
          <xdr:nvSpPr>
            <xdr:cNvPr id="22" name="CuadroTexto 52">
              <a:extLst>
                <a:ext uri="{FF2B5EF4-FFF2-40B4-BE49-F238E27FC236}">
                  <a16:creationId xmlns:a16="http://schemas.microsoft.com/office/drawing/2014/main" id="{2F94B43A-A1A5-4881-9976-D32D7F450574}"/>
                </a:ext>
              </a:extLst>
            </xdr:cNvPr>
            <xdr:cNvSpPr txBox="1"/>
          </xdr:nvSpPr>
          <xdr:spPr>
            <a:xfrm>
              <a:off x="2864694" y="42588180"/>
              <a:ext cx="1709635" cy="378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𝑈_𝑐𝑤=𝑈_𝑝𝑙+𝐴/𝑛</a:t>
              </a:r>
              <a:r>
                <a:rPr lang="es-PE" sz="1100" b="0" i="0">
                  <a:latin typeface="Cambria Math" panose="02040503050406030204" pitchFamily="18" charset="0"/>
                  <a:ea typeface="Cambria Math" panose="02040503050406030204" pitchFamily="18" charset="0"/>
                </a:rPr>
                <a:t>×𝐿/((𝐿_𝑠𝑝+𝐿_𝑎 ) )</a:t>
              </a:r>
              <a:endParaRPr lang="es-PE" sz="1100"/>
            </a:p>
          </xdr:txBody>
        </xdr:sp>
      </mc:Fallback>
    </mc:AlternateContent>
    <xdr:clientData/>
  </xdr:oneCellAnchor>
  <xdr:oneCellAnchor>
    <xdr:from>
      <xdr:col>8</xdr:col>
      <xdr:colOff>179916</xdr:colOff>
      <xdr:row>236</xdr:row>
      <xdr:rowOff>78999</xdr:rowOff>
    </xdr:from>
    <xdr:ext cx="1370695" cy="172227"/>
    <mc:AlternateContent xmlns:mc="http://schemas.openxmlformats.org/markup-compatibility/2006">
      <mc:Choice xmlns:a14="http://schemas.microsoft.com/office/drawing/2010/main" Requires="a14">
        <xdr:sp macro="" textlink="">
          <xdr:nvSpPr>
            <xdr:cNvPr id="23" name="CuadroTexto 53">
              <a:extLst>
                <a:ext uri="{FF2B5EF4-FFF2-40B4-BE49-F238E27FC236}">
                  <a16:creationId xmlns:a16="http://schemas.microsoft.com/office/drawing/2014/main" id="{9FEBDD8B-F39A-407E-8944-F628F4F8C74F}"/>
                </a:ext>
              </a:extLst>
            </xdr:cNvPr>
            <xdr:cNvSpPr txBox="1"/>
          </xdr:nvSpPr>
          <xdr:spPr>
            <a:xfrm>
              <a:off x="2801196" y="44648379"/>
              <a:ext cx="137069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i="1">
                        <a:latin typeface="Cambria Math" panose="02040503050406030204" pitchFamily="18" charset="0"/>
                      </a:rPr>
                      <m:t>𝐿</m:t>
                    </m:r>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𝑎</m:t>
                        </m:r>
                      </m:e>
                      <m:sub>
                        <m:r>
                          <a:rPr lang="es-PE" sz="1100" b="0" i="1">
                            <a:latin typeface="Cambria Math" panose="02040503050406030204" pitchFamily="18" charset="0"/>
                          </a:rPr>
                          <m:t>1</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𝑎</m:t>
                        </m:r>
                      </m:e>
                      <m:sub>
                        <m:r>
                          <a:rPr lang="es-PE" sz="1100" b="0" i="1">
                            <a:latin typeface="Cambria Math" panose="02040503050406030204" pitchFamily="18" charset="0"/>
                          </a:rPr>
                          <m:t>2</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𝑎</m:t>
                        </m:r>
                      </m:e>
                      <m:sub>
                        <m:r>
                          <a:rPr lang="es-PE" sz="1100" b="0" i="1">
                            <a:latin typeface="Cambria Math" panose="02040503050406030204" pitchFamily="18" charset="0"/>
                          </a:rPr>
                          <m:t>3</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𝑎</m:t>
                        </m:r>
                      </m:e>
                      <m:sub>
                        <m:r>
                          <a:rPr lang="es-PE" sz="1100" b="0" i="1">
                            <a:latin typeface="Cambria Math" panose="02040503050406030204" pitchFamily="18" charset="0"/>
                          </a:rPr>
                          <m:t>4</m:t>
                        </m:r>
                      </m:sub>
                    </m:sSub>
                  </m:oMath>
                </m:oMathPara>
              </a14:m>
              <a:endParaRPr lang="es-PE" sz="1100"/>
            </a:p>
          </xdr:txBody>
        </xdr:sp>
      </mc:Choice>
      <mc:Fallback>
        <xdr:sp macro="" textlink="">
          <xdr:nvSpPr>
            <xdr:cNvPr id="23" name="CuadroTexto 53">
              <a:extLst>
                <a:ext uri="{FF2B5EF4-FFF2-40B4-BE49-F238E27FC236}">
                  <a16:creationId xmlns:a16="http://schemas.microsoft.com/office/drawing/2014/main" id="{9FEBDD8B-F39A-407E-8944-F628F4F8C74F}"/>
                </a:ext>
              </a:extLst>
            </xdr:cNvPr>
            <xdr:cNvSpPr txBox="1"/>
          </xdr:nvSpPr>
          <xdr:spPr>
            <a:xfrm>
              <a:off x="2801196" y="44648379"/>
              <a:ext cx="137069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i="0">
                  <a:latin typeface="Cambria Math" panose="02040503050406030204" pitchFamily="18" charset="0"/>
                </a:rPr>
                <a:t>𝐿</a:t>
              </a:r>
              <a:r>
                <a:rPr lang="es-PE" sz="1100" b="0" i="0">
                  <a:latin typeface="Cambria Math" panose="02040503050406030204" pitchFamily="18" charset="0"/>
                </a:rPr>
                <a:t>=𝑎_1+𝑎_2+𝑎_3+𝑎_4</a:t>
              </a:r>
              <a:endParaRPr lang="es-PE" sz="1100"/>
            </a:p>
          </xdr:txBody>
        </xdr:sp>
      </mc:Fallback>
    </mc:AlternateContent>
    <xdr:clientData/>
  </xdr:oneCellAnchor>
  <xdr:oneCellAnchor>
    <xdr:from>
      <xdr:col>9</xdr:col>
      <xdr:colOff>0</xdr:colOff>
      <xdr:row>244</xdr:row>
      <xdr:rowOff>131667</xdr:rowOff>
    </xdr:from>
    <xdr:ext cx="616964" cy="345544"/>
    <mc:AlternateContent xmlns:mc="http://schemas.openxmlformats.org/markup-compatibility/2006">
      <mc:Choice xmlns:a14="http://schemas.microsoft.com/office/drawing/2010/main" Requires="a14">
        <xdr:sp macro="" textlink="">
          <xdr:nvSpPr>
            <xdr:cNvPr id="24" name="CuadroTexto 54">
              <a:extLst>
                <a:ext uri="{FF2B5EF4-FFF2-40B4-BE49-F238E27FC236}">
                  <a16:creationId xmlns:a16="http://schemas.microsoft.com/office/drawing/2014/main" id="{F53E08EE-751E-4FF1-A56D-AB35C6A5AC23}"/>
                </a:ext>
              </a:extLst>
            </xdr:cNvPr>
            <xdr:cNvSpPr txBox="1"/>
          </xdr:nvSpPr>
          <xdr:spPr>
            <a:xfrm>
              <a:off x="2948940" y="46225047"/>
              <a:ext cx="616964"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𝐿</m:t>
                        </m:r>
                      </m:e>
                      <m:sub>
                        <m:r>
                          <a:rPr lang="es-PE" sz="1100" b="0" i="1">
                            <a:latin typeface="Cambria Math" panose="02040503050406030204" pitchFamily="18" charset="0"/>
                          </a:rPr>
                          <m:t>𝑎</m:t>
                        </m:r>
                      </m:sub>
                    </m:sSub>
                    <m:r>
                      <a:rPr lang="es-PE" sz="1100" b="0" i="1">
                        <a:latin typeface="Cambria Math" panose="02040503050406030204" pitchFamily="18" charset="0"/>
                      </a:rPr>
                      <m:t>=</m:t>
                    </m:r>
                    <m:f>
                      <m:fPr>
                        <m:ctrlPr>
                          <a:rPr lang="es-PE" sz="1100" b="0" i="1">
                            <a:latin typeface="Cambria Math" panose="02040503050406030204" pitchFamily="18" charset="0"/>
                          </a:rPr>
                        </m:ctrlPr>
                      </m:fPr>
                      <m:num>
                        <m:sSub>
                          <m:sSubPr>
                            <m:ctrlPr>
                              <a:rPr lang="es-PE" sz="1100" b="0" i="1">
                                <a:latin typeface="Cambria Math" panose="02040503050406030204" pitchFamily="18" charset="0"/>
                              </a:rPr>
                            </m:ctrlPr>
                          </m:sSubPr>
                          <m:e>
                            <m:r>
                              <a:rPr lang="es-PE" sz="1100" b="0" i="1">
                                <a:latin typeface="Cambria Math" panose="02040503050406030204" pitchFamily="18" charset="0"/>
                              </a:rPr>
                              <m:t>𝑅</m:t>
                            </m:r>
                          </m:e>
                          <m:sub>
                            <m:r>
                              <a:rPr lang="es-PE" sz="1100" b="0" i="1">
                                <a:latin typeface="Cambria Math" panose="02040503050406030204" pitchFamily="18" charset="0"/>
                              </a:rPr>
                              <m:t>𝑎</m:t>
                            </m:r>
                          </m:sub>
                        </m:sSub>
                      </m:num>
                      <m:den>
                        <m:sSub>
                          <m:sSubPr>
                            <m:ctrlPr>
                              <a:rPr lang="es-PE" sz="1100" b="0" i="1">
                                <a:latin typeface="Cambria Math" panose="02040503050406030204" pitchFamily="18" charset="0"/>
                              </a:rPr>
                            </m:ctrlPr>
                          </m:sSubPr>
                          <m:e>
                            <m:r>
                              <a:rPr lang="es-PE" sz="1100" b="0" i="1">
                                <a:latin typeface="Cambria Math" panose="02040503050406030204" pitchFamily="18" charset="0"/>
                              </a:rPr>
                              <m:t>𝑅</m:t>
                            </m:r>
                          </m:e>
                          <m:sub>
                            <m:r>
                              <a:rPr lang="es-PE" sz="1100" b="0" i="1">
                                <a:latin typeface="Cambria Math" panose="02040503050406030204" pitchFamily="18" charset="0"/>
                              </a:rPr>
                              <m:t>𝑘𝑚</m:t>
                            </m:r>
                          </m:sub>
                        </m:sSub>
                      </m:den>
                    </m:f>
                  </m:oMath>
                </m:oMathPara>
              </a14:m>
              <a:endParaRPr lang="es-PE" sz="1100"/>
            </a:p>
          </xdr:txBody>
        </xdr:sp>
      </mc:Choice>
      <mc:Fallback>
        <xdr:sp macro="" textlink="">
          <xdr:nvSpPr>
            <xdr:cNvPr id="24" name="CuadroTexto 54">
              <a:extLst>
                <a:ext uri="{FF2B5EF4-FFF2-40B4-BE49-F238E27FC236}">
                  <a16:creationId xmlns:a16="http://schemas.microsoft.com/office/drawing/2014/main" id="{F53E08EE-751E-4FF1-A56D-AB35C6A5AC23}"/>
                </a:ext>
              </a:extLst>
            </xdr:cNvPr>
            <xdr:cNvSpPr txBox="1"/>
          </xdr:nvSpPr>
          <xdr:spPr>
            <a:xfrm>
              <a:off x="2948940" y="46225047"/>
              <a:ext cx="616964"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𝐿_𝑎=𝑅_𝑎/𝑅_𝑘𝑚 </a:t>
              </a:r>
              <a:endParaRPr lang="es-PE" sz="1100"/>
            </a:p>
          </xdr:txBody>
        </xdr:sp>
      </mc:Fallback>
    </mc:AlternateContent>
    <xdr:clientData/>
  </xdr:oneCellAnchor>
  <xdr:twoCellAnchor>
    <xdr:from>
      <xdr:col>14</xdr:col>
      <xdr:colOff>105831</xdr:colOff>
      <xdr:row>291</xdr:row>
      <xdr:rowOff>0</xdr:rowOff>
    </xdr:from>
    <xdr:to>
      <xdr:col>15</xdr:col>
      <xdr:colOff>276487</xdr:colOff>
      <xdr:row>291</xdr:row>
      <xdr:rowOff>166687</xdr:rowOff>
    </xdr:to>
    <xdr:sp macro="" textlink="">
      <xdr:nvSpPr>
        <xdr:cNvPr id="25" name="Flecha derecha 56">
          <a:extLst>
            <a:ext uri="{FF2B5EF4-FFF2-40B4-BE49-F238E27FC236}">
              <a16:creationId xmlns:a16="http://schemas.microsoft.com/office/drawing/2014/main" id="{F11420EB-8249-43EC-A548-436EC1E51622}"/>
            </a:ext>
          </a:extLst>
        </xdr:cNvPr>
        <xdr:cNvSpPr/>
      </xdr:nvSpPr>
      <xdr:spPr>
        <a:xfrm>
          <a:off x="4693071" y="55046880"/>
          <a:ext cx="49831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293</xdr:row>
      <xdr:rowOff>0</xdr:rowOff>
    </xdr:from>
    <xdr:to>
      <xdr:col>15</xdr:col>
      <xdr:colOff>276487</xdr:colOff>
      <xdr:row>293</xdr:row>
      <xdr:rowOff>166687</xdr:rowOff>
    </xdr:to>
    <xdr:sp macro="" textlink="">
      <xdr:nvSpPr>
        <xdr:cNvPr id="26" name="Flecha derecha 57">
          <a:extLst>
            <a:ext uri="{FF2B5EF4-FFF2-40B4-BE49-F238E27FC236}">
              <a16:creationId xmlns:a16="http://schemas.microsoft.com/office/drawing/2014/main" id="{50FE9751-5441-4756-BE6B-57B89867B088}"/>
            </a:ext>
          </a:extLst>
        </xdr:cNvPr>
        <xdr:cNvSpPr/>
      </xdr:nvSpPr>
      <xdr:spPr>
        <a:xfrm>
          <a:off x="4693071" y="55427880"/>
          <a:ext cx="49831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10</xdr:col>
      <xdr:colOff>296329</xdr:colOff>
      <xdr:row>299</xdr:row>
      <xdr:rowOff>148168</xdr:rowOff>
    </xdr:from>
    <xdr:ext cx="1005532" cy="256032"/>
    <mc:AlternateContent xmlns:mc="http://schemas.openxmlformats.org/markup-compatibility/2006">
      <mc:Choice xmlns:a14="http://schemas.microsoft.com/office/drawing/2010/main" Requires="a14">
        <xdr:sp macro="" textlink="">
          <xdr:nvSpPr>
            <xdr:cNvPr id="27" name="CuadroTexto 58">
              <a:extLst>
                <a:ext uri="{FF2B5EF4-FFF2-40B4-BE49-F238E27FC236}">
                  <a16:creationId xmlns:a16="http://schemas.microsoft.com/office/drawing/2014/main" id="{8DC62AFE-BBA0-4C2A-B226-20049B85E8E5}"/>
                </a:ext>
              </a:extLst>
            </xdr:cNvPr>
            <xdr:cNvSpPr txBox="1"/>
          </xdr:nvSpPr>
          <xdr:spPr>
            <a:xfrm>
              <a:off x="3572929" y="56719048"/>
              <a:ext cx="1005532" cy="256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𝐾</m:t>
                        </m:r>
                      </m:e>
                      <m:sub>
                        <m:r>
                          <a:rPr lang="es-PE" sz="1100" b="0" i="1">
                            <a:solidFill>
                              <a:schemeClr val="tx1"/>
                            </a:solidFill>
                            <a:effectLst/>
                            <a:latin typeface="Cambria Math" panose="02040503050406030204" pitchFamily="18" charset="0"/>
                            <a:ea typeface="+mn-ea"/>
                            <a:cs typeface="+mn-cs"/>
                          </a:rPr>
                          <m:t>𝑎</m:t>
                        </m:r>
                      </m:sub>
                    </m:sSub>
                    <m:r>
                      <a:rPr lang="es-PE" sz="1100" b="0" i="1">
                        <a:solidFill>
                          <a:schemeClr val="tx1"/>
                        </a:solidFill>
                        <a:effectLst/>
                        <a:latin typeface="Cambria Math" panose="02040503050406030204" pitchFamily="18" charset="0"/>
                        <a:ea typeface="+mn-ea"/>
                        <a:cs typeface="+mn-cs"/>
                      </a:rPr>
                      <m:t>=</m:t>
                    </m:r>
                    <m:sSup>
                      <m:sSupPr>
                        <m:ctrlPr>
                          <a:rPr lang="es-PE" sz="1100" b="0" i="1">
                            <a:solidFill>
                              <a:schemeClr val="tx1"/>
                            </a:solidFill>
                            <a:effectLst/>
                            <a:latin typeface="Cambria Math" panose="02040503050406030204" pitchFamily="18" charset="0"/>
                            <a:ea typeface="+mn-ea"/>
                            <a:cs typeface="+mn-cs"/>
                          </a:rPr>
                        </m:ctrlPr>
                      </m:sSupPr>
                      <m:e>
                        <m:r>
                          <a:rPr lang="es-PE" sz="1100" b="0" i="1">
                            <a:solidFill>
                              <a:schemeClr val="tx1"/>
                            </a:solidFill>
                            <a:effectLst/>
                            <a:latin typeface="Cambria Math" panose="02040503050406030204" pitchFamily="18" charset="0"/>
                            <a:ea typeface="+mn-ea"/>
                            <a:cs typeface="+mn-cs"/>
                          </a:rPr>
                          <m:t>𝑒</m:t>
                        </m:r>
                      </m:e>
                      <m:sup>
                        <m:r>
                          <a:rPr lang="es-PE" sz="1100" b="0" i="1">
                            <a:solidFill>
                              <a:schemeClr val="tx1"/>
                            </a:solidFill>
                            <a:effectLst/>
                            <a:latin typeface="Cambria Math" panose="02040503050406030204" pitchFamily="18" charset="0"/>
                            <a:ea typeface="+mn-ea"/>
                            <a:cs typeface="+mn-cs"/>
                          </a:rPr>
                          <m:t>𝑚</m:t>
                        </m:r>
                        <m:r>
                          <a:rPr lang="es-PE" sz="1100" b="0" i="1">
                            <a:solidFill>
                              <a:schemeClr val="tx1"/>
                            </a:solidFill>
                            <a:effectLst/>
                            <a:latin typeface="Cambria Math" panose="02040503050406030204" pitchFamily="18" charset="0"/>
                            <a:ea typeface="+mn-ea"/>
                            <a:cs typeface="+mn-cs"/>
                          </a:rPr>
                          <m:t>×</m:t>
                        </m:r>
                        <m:d>
                          <m:dPr>
                            <m:ctrlPr>
                              <a:rPr lang="es-PE" sz="1100" b="0" i="1">
                                <a:solidFill>
                                  <a:schemeClr val="tx1"/>
                                </a:solidFill>
                                <a:effectLst/>
                                <a:latin typeface="Cambria Math" panose="02040503050406030204" pitchFamily="18" charset="0"/>
                                <a:ea typeface="+mn-ea"/>
                                <a:cs typeface="+mn-cs"/>
                              </a:rPr>
                            </m:ctrlPr>
                          </m:dPr>
                          <m:e>
                            <m:f>
                              <m:fPr>
                                <m:ctrlPr>
                                  <a:rPr lang="es-PE" sz="1100" b="0" i="1">
                                    <a:solidFill>
                                      <a:schemeClr val="tx1"/>
                                    </a:solidFill>
                                    <a:effectLst/>
                                    <a:latin typeface="Cambria Math" panose="02040503050406030204" pitchFamily="18" charset="0"/>
                                    <a:ea typeface="+mn-ea"/>
                                    <a:cs typeface="+mn-cs"/>
                                  </a:rPr>
                                </m:ctrlPr>
                              </m:fPr>
                              <m:num>
                                <m:r>
                                  <a:rPr lang="es-PE" sz="1100" b="0" i="1">
                                    <a:solidFill>
                                      <a:schemeClr val="tx1"/>
                                    </a:solidFill>
                                    <a:effectLst/>
                                    <a:latin typeface="Cambria Math" panose="02040503050406030204" pitchFamily="18" charset="0"/>
                                    <a:ea typeface="+mn-ea"/>
                                    <a:cs typeface="+mn-cs"/>
                                  </a:rPr>
                                  <m:t>𝐻</m:t>
                                </m:r>
                              </m:num>
                              <m:den>
                                <m:r>
                                  <a:rPr lang="es-PE" sz="1100" b="0" i="1">
                                    <a:solidFill>
                                      <a:schemeClr val="tx1"/>
                                    </a:solidFill>
                                    <a:effectLst/>
                                    <a:latin typeface="Cambria Math" panose="02040503050406030204" pitchFamily="18" charset="0"/>
                                    <a:ea typeface="+mn-ea"/>
                                    <a:cs typeface="+mn-cs"/>
                                  </a:rPr>
                                  <m:t>8150</m:t>
                                </m:r>
                              </m:den>
                            </m:f>
                          </m:e>
                        </m:d>
                      </m:sup>
                    </m:sSup>
                  </m:oMath>
                </m:oMathPara>
              </a14:m>
              <a:endParaRPr lang="es-PE">
                <a:effectLst/>
              </a:endParaRPr>
            </a:p>
          </xdr:txBody>
        </xdr:sp>
      </mc:Choice>
      <mc:Fallback>
        <xdr:sp macro="" textlink="">
          <xdr:nvSpPr>
            <xdr:cNvPr id="27" name="CuadroTexto 58">
              <a:extLst>
                <a:ext uri="{FF2B5EF4-FFF2-40B4-BE49-F238E27FC236}">
                  <a16:creationId xmlns:a16="http://schemas.microsoft.com/office/drawing/2014/main" id="{8DC62AFE-BBA0-4C2A-B226-20049B85E8E5}"/>
                </a:ext>
              </a:extLst>
            </xdr:cNvPr>
            <xdr:cNvSpPr txBox="1"/>
          </xdr:nvSpPr>
          <xdr:spPr>
            <a:xfrm>
              <a:off x="3572929" y="56719048"/>
              <a:ext cx="1005532" cy="256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𝐾_𝑎=𝑒^(𝑚×(𝐻/8150) )</a:t>
              </a:r>
              <a:endParaRPr lang="es-PE">
                <a:effectLst/>
              </a:endParaRPr>
            </a:p>
          </xdr:txBody>
        </xdr:sp>
      </mc:Fallback>
    </mc:AlternateContent>
    <xdr:clientData/>
  </xdr:oneCellAnchor>
  <xdr:twoCellAnchor>
    <xdr:from>
      <xdr:col>14</xdr:col>
      <xdr:colOff>105831</xdr:colOff>
      <xdr:row>302</xdr:row>
      <xdr:rowOff>0</xdr:rowOff>
    </xdr:from>
    <xdr:to>
      <xdr:col>15</xdr:col>
      <xdr:colOff>276487</xdr:colOff>
      <xdr:row>302</xdr:row>
      <xdr:rowOff>166687</xdr:rowOff>
    </xdr:to>
    <xdr:sp macro="" textlink="">
      <xdr:nvSpPr>
        <xdr:cNvPr id="28" name="Flecha derecha 59">
          <a:extLst>
            <a:ext uri="{FF2B5EF4-FFF2-40B4-BE49-F238E27FC236}">
              <a16:creationId xmlns:a16="http://schemas.microsoft.com/office/drawing/2014/main" id="{D53A43EA-E35A-4CFB-A183-EEEAD8AD15BD}"/>
            </a:ext>
          </a:extLst>
        </xdr:cNvPr>
        <xdr:cNvSpPr/>
      </xdr:nvSpPr>
      <xdr:spPr>
        <a:xfrm>
          <a:off x="4693071" y="57142380"/>
          <a:ext cx="49831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310</xdr:row>
      <xdr:rowOff>0</xdr:rowOff>
    </xdr:from>
    <xdr:to>
      <xdr:col>15</xdr:col>
      <xdr:colOff>276487</xdr:colOff>
      <xdr:row>310</xdr:row>
      <xdr:rowOff>166687</xdr:rowOff>
    </xdr:to>
    <xdr:sp macro="" textlink="">
      <xdr:nvSpPr>
        <xdr:cNvPr id="29" name="Flecha derecha 60">
          <a:extLst>
            <a:ext uri="{FF2B5EF4-FFF2-40B4-BE49-F238E27FC236}">
              <a16:creationId xmlns:a16="http://schemas.microsoft.com/office/drawing/2014/main" id="{728BBE49-1F97-47E4-B8C4-6D3BCF752CEB}"/>
            </a:ext>
          </a:extLst>
        </xdr:cNvPr>
        <xdr:cNvSpPr/>
      </xdr:nvSpPr>
      <xdr:spPr>
        <a:xfrm>
          <a:off x="4693071" y="58666380"/>
          <a:ext cx="49831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321</xdr:row>
      <xdr:rowOff>0</xdr:rowOff>
    </xdr:from>
    <xdr:to>
      <xdr:col>15</xdr:col>
      <xdr:colOff>276487</xdr:colOff>
      <xdr:row>321</xdr:row>
      <xdr:rowOff>166687</xdr:rowOff>
    </xdr:to>
    <xdr:sp macro="" textlink="">
      <xdr:nvSpPr>
        <xdr:cNvPr id="30" name="Flecha derecha 61">
          <a:extLst>
            <a:ext uri="{FF2B5EF4-FFF2-40B4-BE49-F238E27FC236}">
              <a16:creationId xmlns:a16="http://schemas.microsoft.com/office/drawing/2014/main" id="{EB420657-E4AD-4DDD-8003-41CD6466FE5F}"/>
            </a:ext>
          </a:extLst>
        </xdr:cNvPr>
        <xdr:cNvSpPr/>
      </xdr:nvSpPr>
      <xdr:spPr>
        <a:xfrm>
          <a:off x="4693071" y="60761880"/>
          <a:ext cx="49831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325</xdr:row>
      <xdr:rowOff>0</xdr:rowOff>
    </xdr:from>
    <xdr:to>
      <xdr:col>15</xdr:col>
      <xdr:colOff>276487</xdr:colOff>
      <xdr:row>325</xdr:row>
      <xdr:rowOff>166687</xdr:rowOff>
    </xdr:to>
    <xdr:sp macro="" textlink="">
      <xdr:nvSpPr>
        <xdr:cNvPr id="31" name="Flecha derecha 62">
          <a:extLst>
            <a:ext uri="{FF2B5EF4-FFF2-40B4-BE49-F238E27FC236}">
              <a16:creationId xmlns:a16="http://schemas.microsoft.com/office/drawing/2014/main" id="{1FF1B737-F976-4370-971F-99164A5C9972}"/>
            </a:ext>
          </a:extLst>
        </xdr:cNvPr>
        <xdr:cNvSpPr/>
      </xdr:nvSpPr>
      <xdr:spPr>
        <a:xfrm>
          <a:off x="4693071" y="61523880"/>
          <a:ext cx="49831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253998</xdr:colOff>
      <xdr:row>361</xdr:row>
      <xdr:rowOff>0</xdr:rowOff>
    </xdr:from>
    <xdr:to>
      <xdr:col>11</xdr:col>
      <xdr:colOff>107154</xdr:colOff>
      <xdr:row>361</xdr:row>
      <xdr:rowOff>166687</xdr:rowOff>
    </xdr:to>
    <xdr:sp macro="" textlink="">
      <xdr:nvSpPr>
        <xdr:cNvPr id="32" name="Flecha derecha 63">
          <a:extLst>
            <a:ext uri="{FF2B5EF4-FFF2-40B4-BE49-F238E27FC236}">
              <a16:creationId xmlns:a16="http://schemas.microsoft.com/office/drawing/2014/main" id="{88DB4034-7AF0-42A8-8AAE-9BAA46D1B3D3}"/>
            </a:ext>
          </a:extLst>
        </xdr:cNvPr>
        <xdr:cNvSpPr/>
      </xdr:nvSpPr>
      <xdr:spPr>
        <a:xfrm>
          <a:off x="3202938" y="68381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363</xdr:row>
      <xdr:rowOff>0</xdr:rowOff>
    </xdr:from>
    <xdr:to>
      <xdr:col>11</xdr:col>
      <xdr:colOff>107157</xdr:colOff>
      <xdr:row>363</xdr:row>
      <xdr:rowOff>166687</xdr:rowOff>
    </xdr:to>
    <xdr:sp macro="" textlink="">
      <xdr:nvSpPr>
        <xdr:cNvPr id="33" name="Flecha derecha 64">
          <a:extLst>
            <a:ext uri="{FF2B5EF4-FFF2-40B4-BE49-F238E27FC236}">
              <a16:creationId xmlns:a16="http://schemas.microsoft.com/office/drawing/2014/main" id="{B1E23E2C-048D-4BB8-A783-A3B8851913B3}"/>
            </a:ext>
          </a:extLst>
        </xdr:cNvPr>
        <xdr:cNvSpPr/>
      </xdr:nvSpPr>
      <xdr:spPr>
        <a:xfrm>
          <a:off x="3202941" y="68762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361</xdr:row>
      <xdr:rowOff>0</xdr:rowOff>
    </xdr:from>
    <xdr:ext cx="993285" cy="172227"/>
    <mc:AlternateContent xmlns:mc="http://schemas.openxmlformats.org/markup-compatibility/2006">
      <mc:Choice xmlns:a14="http://schemas.microsoft.com/office/drawing/2010/main" Requires="a14">
        <xdr:sp macro="" textlink="">
          <xdr:nvSpPr>
            <xdr:cNvPr id="34" name="CuadroTexto 65">
              <a:extLst>
                <a:ext uri="{FF2B5EF4-FFF2-40B4-BE49-F238E27FC236}">
                  <a16:creationId xmlns:a16="http://schemas.microsoft.com/office/drawing/2014/main" id="{192FAE39-46B4-42EA-92E8-92AD7E6E2F2A}"/>
                </a:ext>
              </a:extLst>
            </xdr:cNvPr>
            <xdr:cNvSpPr txBox="1"/>
          </xdr:nvSpPr>
          <xdr:spPr>
            <a:xfrm>
              <a:off x="1067646" y="683818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dr:sp macro="" textlink="">
          <xdr:nvSpPr>
            <xdr:cNvPr id="34" name="CuadroTexto 65">
              <a:extLst>
                <a:ext uri="{FF2B5EF4-FFF2-40B4-BE49-F238E27FC236}">
                  <a16:creationId xmlns:a16="http://schemas.microsoft.com/office/drawing/2014/main" id="{192FAE39-46B4-42EA-92E8-92AD7E6E2F2A}"/>
                </a:ext>
              </a:extLst>
            </xdr:cNvPr>
            <xdr:cNvSpPr txBox="1"/>
          </xdr:nvSpPr>
          <xdr:spPr>
            <a:xfrm>
              <a:off x="1067646" y="683818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oneCellAnchor>
    <xdr:from>
      <xdr:col>3</xdr:col>
      <xdr:colOff>74082</xdr:colOff>
      <xdr:row>363</xdr:row>
      <xdr:rowOff>0</xdr:rowOff>
    </xdr:from>
    <xdr:ext cx="993284" cy="172227"/>
    <mc:AlternateContent xmlns:mc="http://schemas.openxmlformats.org/markup-compatibility/2006">
      <mc:Choice xmlns:a14="http://schemas.microsoft.com/office/drawing/2010/main" Requires="a14">
        <xdr:sp macro="" textlink="">
          <xdr:nvSpPr>
            <xdr:cNvPr id="35" name="CuadroTexto 66">
              <a:extLst>
                <a:ext uri="{FF2B5EF4-FFF2-40B4-BE49-F238E27FC236}">
                  <a16:creationId xmlns:a16="http://schemas.microsoft.com/office/drawing/2014/main" id="{79976E48-AD13-43DF-92B8-202815E74DCF}"/>
                </a:ext>
              </a:extLst>
            </xdr:cNvPr>
            <xdr:cNvSpPr txBox="1"/>
          </xdr:nvSpPr>
          <xdr:spPr>
            <a:xfrm>
              <a:off x="1057062" y="68762880"/>
              <a:ext cx="9932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dr:sp macro="" textlink="">
          <xdr:nvSpPr>
            <xdr:cNvPr id="35" name="CuadroTexto 66">
              <a:extLst>
                <a:ext uri="{FF2B5EF4-FFF2-40B4-BE49-F238E27FC236}">
                  <a16:creationId xmlns:a16="http://schemas.microsoft.com/office/drawing/2014/main" id="{79976E48-AD13-43DF-92B8-202815E74DCF}"/>
                </a:ext>
              </a:extLst>
            </xdr:cNvPr>
            <xdr:cNvSpPr txBox="1"/>
          </xdr:nvSpPr>
          <xdr:spPr>
            <a:xfrm>
              <a:off x="1057062" y="68762880"/>
              <a:ext cx="9932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twoCellAnchor>
    <xdr:from>
      <xdr:col>9</xdr:col>
      <xdr:colOff>253998</xdr:colOff>
      <xdr:row>355</xdr:row>
      <xdr:rowOff>0</xdr:rowOff>
    </xdr:from>
    <xdr:to>
      <xdr:col>11</xdr:col>
      <xdr:colOff>107154</xdr:colOff>
      <xdr:row>355</xdr:row>
      <xdr:rowOff>166687</xdr:rowOff>
    </xdr:to>
    <xdr:sp macro="" textlink="">
      <xdr:nvSpPr>
        <xdr:cNvPr id="36" name="Flecha derecha 67">
          <a:extLst>
            <a:ext uri="{FF2B5EF4-FFF2-40B4-BE49-F238E27FC236}">
              <a16:creationId xmlns:a16="http://schemas.microsoft.com/office/drawing/2014/main" id="{98C9BAA9-2CE8-4CC3-80FE-44BE9305C912}"/>
            </a:ext>
          </a:extLst>
        </xdr:cNvPr>
        <xdr:cNvSpPr/>
      </xdr:nvSpPr>
      <xdr:spPr>
        <a:xfrm>
          <a:off x="3202938" y="67238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357</xdr:row>
      <xdr:rowOff>0</xdr:rowOff>
    </xdr:from>
    <xdr:to>
      <xdr:col>11</xdr:col>
      <xdr:colOff>107157</xdr:colOff>
      <xdr:row>357</xdr:row>
      <xdr:rowOff>166687</xdr:rowOff>
    </xdr:to>
    <xdr:sp macro="" textlink="">
      <xdr:nvSpPr>
        <xdr:cNvPr id="37" name="Flecha derecha 68">
          <a:extLst>
            <a:ext uri="{FF2B5EF4-FFF2-40B4-BE49-F238E27FC236}">
              <a16:creationId xmlns:a16="http://schemas.microsoft.com/office/drawing/2014/main" id="{9C6EF6D1-45D2-4E1D-88FB-E48D257B37B1}"/>
            </a:ext>
          </a:extLst>
        </xdr:cNvPr>
        <xdr:cNvSpPr/>
      </xdr:nvSpPr>
      <xdr:spPr>
        <a:xfrm>
          <a:off x="3202941" y="67619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355</xdr:row>
      <xdr:rowOff>0</xdr:rowOff>
    </xdr:from>
    <xdr:ext cx="1316642" cy="172227"/>
    <mc:AlternateContent xmlns:mc="http://schemas.openxmlformats.org/markup-compatibility/2006">
      <mc:Choice xmlns:a14="http://schemas.microsoft.com/office/drawing/2010/main" Requires="a14">
        <xdr:sp macro="" textlink="">
          <xdr:nvSpPr>
            <xdr:cNvPr id="38" name="CuadroTexto 69">
              <a:extLst>
                <a:ext uri="{FF2B5EF4-FFF2-40B4-BE49-F238E27FC236}">
                  <a16:creationId xmlns:a16="http://schemas.microsoft.com/office/drawing/2014/main" id="{20F57E61-6FB4-438A-A905-C5AB770A8A71}"/>
                </a:ext>
              </a:extLst>
            </xdr:cNvPr>
            <xdr:cNvSpPr txBox="1"/>
          </xdr:nvSpPr>
          <xdr:spPr>
            <a:xfrm>
              <a:off x="1067646" y="672388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dr:sp macro="" textlink="">
          <xdr:nvSpPr>
            <xdr:cNvPr id="38" name="CuadroTexto 69">
              <a:extLst>
                <a:ext uri="{FF2B5EF4-FFF2-40B4-BE49-F238E27FC236}">
                  <a16:creationId xmlns:a16="http://schemas.microsoft.com/office/drawing/2014/main" id="{20F57E61-6FB4-438A-A905-C5AB770A8A71}"/>
                </a:ext>
              </a:extLst>
            </xdr:cNvPr>
            <xdr:cNvSpPr txBox="1"/>
          </xdr:nvSpPr>
          <xdr:spPr>
            <a:xfrm>
              <a:off x="1067646" y="672388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oneCellAnchor>
    <xdr:from>
      <xdr:col>3</xdr:col>
      <xdr:colOff>74082</xdr:colOff>
      <xdr:row>357</xdr:row>
      <xdr:rowOff>0</xdr:rowOff>
    </xdr:from>
    <xdr:ext cx="1316642" cy="172227"/>
    <mc:AlternateContent xmlns:mc="http://schemas.openxmlformats.org/markup-compatibility/2006">
      <mc:Choice xmlns:a14="http://schemas.microsoft.com/office/drawing/2010/main" Requires="a14">
        <xdr:sp macro="" textlink="">
          <xdr:nvSpPr>
            <xdr:cNvPr id="39" name="CuadroTexto 70">
              <a:extLst>
                <a:ext uri="{FF2B5EF4-FFF2-40B4-BE49-F238E27FC236}">
                  <a16:creationId xmlns:a16="http://schemas.microsoft.com/office/drawing/2014/main" id="{AC74C510-89E8-4B15-B7B8-444ECD68289C}"/>
                </a:ext>
              </a:extLst>
            </xdr:cNvPr>
            <xdr:cNvSpPr txBox="1"/>
          </xdr:nvSpPr>
          <xdr:spPr>
            <a:xfrm>
              <a:off x="1057062" y="676198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dr:sp macro="" textlink="">
          <xdr:nvSpPr>
            <xdr:cNvPr id="39" name="CuadroTexto 70">
              <a:extLst>
                <a:ext uri="{FF2B5EF4-FFF2-40B4-BE49-F238E27FC236}">
                  <a16:creationId xmlns:a16="http://schemas.microsoft.com/office/drawing/2014/main" id="{AC74C510-89E8-4B15-B7B8-444ECD68289C}"/>
                </a:ext>
              </a:extLst>
            </xdr:cNvPr>
            <xdr:cNvSpPr txBox="1"/>
          </xdr:nvSpPr>
          <xdr:spPr>
            <a:xfrm>
              <a:off x="1057062" y="676198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twoCellAnchor>
    <xdr:from>
      <xdr:col>9</xdr:col>
      <xdr:colOff>253998</xdr:colOff>
      <xdr:row>371</xdr:row>
      <xdr:rowOff>0</xdr:rowOff>
    </xdr:from>
    <xdr:to>
      <xdr:col>11</xdr:col>
      <xdr:colOff>107154</xdr:colOff>
      <xdr:row>371</xdr:row>
      <xdr:rowOff>166687</xdr:rowOff>
    </xdr:to>
    <xdr:sp macro="" textlink="">
      <xdr:nvSpPr>
        <xdr:cNvPr id="40" name="Flecha derecha 71">
          <a:extLst>
            <a:ext uri="{FF2B5EF4-FFF2-40B4-BE49-F238E27FC236}">
              <a16:creationId xmlns:a16="http://schemas.microsoft.com/office/drawing/2014/main" id="{C97811C1-38AE-481B-B839-D9BA9145B20F}"/>
            </a:ext>
          </a:extLst>
        </xdr:cNvPr>
        <xdr:cNvSpPr/>
      </xdr:nvSpPr>
      <xdr:spPr>
        <a:xfrm>
          <a:off x="3202938" y="70286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373</xdr:row>
      <xdr:rowOff>0</xdr:rowOff>
    </xdr:from>
    <xdr:to>
      <xdr:col>11</xdr:col>
      <xdr:colOff>107157</xdr:colOff>
      <xdr:row>373</xdr:row>
      <xdr:rowOff>166687</xdr:rowOff>
    </xdr:to>
    <xdr:sp macro="" textlink="">
      <xdr:nvSpPr>
        <xdr:cNvPr id="41" name="Flecha derecha 72">
          <a:extLst>
            <a:ext uri="{FF2B5EF4-FFF2-40B4-BE49-F238E27FC236}">
              <a16:creationId xmlns:a16="http://schemas.microsoft.com/office/drawing/2014/main" id="{D5A69640-DA13-462E-8E46-CE557E66DBC3}"/>
            </a:ext>
          </a:extLst>
        </xdr:cNvPr>
        <xdr:cNvSpPr/>
      </xdr:nvSpPr>
      <xdr:spPr>
        <a:xfrm>
          <a:off x="3202941" y="70667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371</xdr:row>
      <xdr:rowOff>0</xdr:rowOff>
    </xdr:from>
    <xdr:ext cx="1316642" cy="172227"/>
    <mc:AlternateContent xmlns:mc="http://schemas.openxmlformats.org/markup-compatibility/2006">
      <mc:Choice xmlns:a14="http://schemas.microsoft.com/office/drawing/2010/main" Requires="a14">
        <xdr:sp macro="" textlink="">
          <xdr:nvSpPr>
            <xdr:cNvPr id="42" name="CuadroTexto 73">
              <a:extLst>
                <a:ext uri="{FF2B5EF4-FFF2-40B4-BE49-F238E27FC236}">
                  <a16:creationId xmlns:a16="http://schemas.microsoft.com/office/drawing/2014/main" id="{C9F0043C-28E8-4E13-A867-FF4A22105BFD}"/>
                </a:ext>
              </a:extLst>
            </xdr:cNvPr>
            <xdr:cNvSpPr txBox="1"/>
          </xdr:nvSpPr>
          <xdr:spPr>
            <a:xfrm>
              <a:off x="1067646" y="702868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dr:sp macro="" textlink="">
          <xdr:nvSpPr>
            <xdr:cNvPr id="42" name="CuadroTexto 73">
              <a:extLst>
                <a:ext uri="{FF2B5EF4-FFF2-40B4-BE49-F238E27FC236}">
                  <a16:creationId xmlns:a16="http://schemas.microsoft.com/office/drawing/2014/main" id="{C9F0043C-28E8-4E13-A867-FF4A22105BFD}"/>
                </a:ext>
              </a:extLst>
            </xdr:cNvPr>
            <xdr:cNvSpPr txBox="1"/>
          </xdr:nvSpPr>
          <xdr:spPr>
            <a:xfrm>
              <a:off x="1067646" y="702868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oneCellAnchor>
    <xdr:from>
      <xdr:col>3</xdr:col>
      <xdr:colOff>74082</xdr:colOff>
      <xdr:row>373</xdr:row>
      <xdr:rowOff>0</xdr:rowOff>
    </xdr:from>
    <xdr:ext cx="1316642" cy="172227"/>
    <mc:AlternateContent xmlns:mc="http://schemas.openxmlformats.org/markup-compatibility/2006">
      <mc:Choice xmlns:a14="http://schemas.microsoft.com/office/drawing/2010/main" Requires="a14">
        <xdr:sp macro="" textlink="">
          <xdr:nvSpPr>
            <xdr:cNvPr id="43" name="CuadroTexto 74">
              <a:extLst>
                <a:ext uri="{FF2B5EF4-FFF2-40B4-BE49-F238E27FC236}">
                  <a16:creationId xmlns:a16="http://schemas.microsoft.com/office/drawing/2014/main" id="{539986ED-3BA5-4BAF-AB39-AC5C97F8260C}"/>
                </a:ext>
              </a:extLst>
            </xdr:cNvPr>
            <xdr:cNvSpPr txBox="1"/>
          </xdr:nvSpPr>
          <xdr:spPr>
            <a:xfrm>
              <a:off x="1057062" y="706678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dr:sp macro="" textlink="">
          <xdr:nvSpPr>
            <xdr:cNvPr id="43" name="CuadroTexto 74">
              <a:extLst>
                <a:ext uri="{FF2B5EF4-FFF2-40B4-BE49-F238E27FC236}">
                  <a16:creationId xmlns:a16="http://schemas.microsoft.com/office/drawing/2014/main" id="{539986ED-3BA5-4BAF-AB39-AC5C97F8260C}"/>
                </a:ext>
              </a:extLst>
            </xdr:cNvPr>
            <xdr:cNvSpPr txBox="1"/>
          </xdr:nvSpPr>
          <xdr:spPr>
            <a:xfrm>
              <a:off x="1057062" y="706678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twoCellAnchor>
    <xdr:from>
      <xdr:col>9</xdr:col>
      <xdr:colOff>253998</xdr:colOff>
      <xdr:row>385</xdr:row>
      <xdr:rowOff>0</xdr:rowOff>
    </xdr:from>
    <xdr:to>
      <xdr:col>11</xdr:col>
      <xdr:colOff>107154</xdr:colOff>
      <xdr:row>385</xdr:row>
      <xdr:rowOff>166687</xdr:rowOff>
    </xdr:to>
    <xdr:sp macro="" textlink="">
      <xdr:nvSpPr>
        <xdr:cNvPr id="44" name="Flecha derecha 75">
          <a:extLst>
            <a:ext uri="{FF2B5EF4-FFF2-40B4-BE49-F238E27FC236}">
              <a16:creationId xmlns:a16="http://schemas.microsoft.com/office/drawing/2014/main" id="{727EDB5B-6B5F-499B-9AD8-922267C87CB3}"/>
            </a:ext>
          </a:extLst>
        </xdr:cNvPr>
        <xdr:cNvSpPr/>
      </xdr:nvSpPr>
      <xdr:spPr>
        <a:xfrm>
          <a:off x="3202938" y="72953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387</xdr:row>
      <xdr:rowOff>0</xdr:rowOff>
    </xdr:from>
    <xdr:to>
      <xdr:col>11</xdr:col>
      <xdr:colOff>107157</xdr:colOff>
      <xdr:row>387</xdr:row>
      <xdr:rowOff>166687</xdr:rowOff>
    </xdr:to>
    <xdr:sp macro="" textlink="">
      <xdr:nvSpPr>
        <xdr:cNvPr id="45" name="Flecha derecha 76">
          <a:extLst>
            <a:ext uri="{FF2B5EF4-FFF2-40B4-BE49-F238E27FC236}">
              <a16:creationId xmlns:a16="http://schemas.microsoft.com/office/drawing/2014/main" id="{EEAFC25E-CD20-418A-98FB-1E8619172B58}"/>
            </a:ext>
          </a:extLst>
        </xdr:cNvPr>
        <xdr:cNvSpPr/>
      </xdr:nvSpPr>
      <xdr:spPr>
        <a:xfrm>
          <a:off x="3202941" y="73334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385</xdr:row>
      <xdr:rowOff>0</xdr:rowOff>
    </xdr:from>
    <xdr:ext cx="1316642" cy="172227"/>
    <mc:AlternateContent xmlns:mc="http://schemas.openxmlformats.org/markup-compatibility/2006">
      <mc:Choice xmlns:a14="http://schemas.microsoft.com/office/drawing/2010/main" Requires="a14">
        <xdr:sp macro="" textlink="">
          <xdr:nvSpPr>
            <xdr:cNvPr id="46" name="CuadroTexto 77">
              <a:extLst>
                <a:ext uri="{FF2B5EF4-FFF2-40B4-BE49-F238E27FC236}">
                  <a16:creationId xmlns:a16="http://schemas.microsoft.com/office/drawing/2014/main" id="{89EDF857-6002-41D1-9A57-0AF5EF23931A}"/>
                </a:ext>
              </a:extLst>
            </xdr:cNvPr>
            <xdr:cNvSpPr txBox="1"/>
          </xdr:nvSpPr>
          <xdr:spPr>
            <a:xfrm>
              <a:off x="1067646" y="729538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dr:sp macro="" textlink="">
          <xdr:nvSpPr>
            <xdr:cNvPr id="46" name="CuadroTexto 77">
              <a:extLst>
                <a:ext uri="{FF2B5EF4-FFF2-40B4-BE49-F238E27FC236}">
                  <a16:creationId xmlns:a16="http://schemas.microsoft.com/office/drawing/2014/main" id="{89EDF857-6002-41D1-9A57-0AF5EF23931A}"/>
                </a:ext>
              </a:extLst>
            </xdr:cNvPr>
            <xdr:cNvSpPr txBox="1"/>
          </xdr:nvSpPr>
          <xdr:spPr>
            <a:xfrm>
              <a:off x="1067646" y="729538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oneCellAnchor>
    <xdr:from>
      <xdr:col>3</xdr:col>
      <xdr:colOff>74082</xdr:colOff>
      <xdr:row>387</xdr:row>
      <xdr:rowOff>0</xdr:rowOff>
    </xdr:from>
    <xdr:ext cx="1316642" cy="172227"/>
    <mc:AlternateContent xmlns:mc="http://schemas.openxmlformats.org/markup-compatibility/2006">
      <mc:Choice xmlns:a14="http://schemas.microsoft.com/office/drawing/2010/main" Requires="a14">
        <xdr:sp macro="" textlink="">
          <xdr:nvSpPr>
            <xdr:cNvPr id="47" name="CuadroTexto 78">
              <a:extLst>
                <a:ext uri="{FF2B5EF4-FFF2-40B4-BE49-F238E27FC236}">
                  <a16:creationId xmlns:a16="http://schemas.microsoft.com/office/drawing/2014/main" id="{231C3AF5-DBF1-4D0A-9823-56BDE069B6E8}"/>
                </a:ext>
              </a:extLst>
            </xdr:cNvPr>
            <xdr:cNvSpPr txBox="1"/>
          </xdr:nvSpPr>
          <xdr:spPr>
            <a:xfrm>
              <a:off x="1057062" y="733348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dr:sp macro="" textlink="">
          <xdr:nvSpPr>
            <xdr:cNvPr id="47" name="CuadroTexto 78">
              <a:extLst>
                <a:ext uri="{FF2B5EF4-FFF2-40B4-BE49-F238E27FC236}">
                  <a16:creationId xmlns:a16="http://schemas.microsoft.com/office/drawing/2014/main" id="{231C3AF5-DBF1-4D0A-9823-56BDE069B6E8}"/>
                </a:ext>
              </a:extLst>
            </xdr:cNvPr>
            <xdr:cNvSpPr txBox="1"/>
          </xdr:nvSpPr>
          <xdr:spPr>
            <a:xfrm>
              <a:off x="1057062" y="733348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twoCellAnchor>
    <xdr:from>
      <xdr:col>9</xdr:col>
      <xdr:colOff>253998</xdr:colOff>
      <xdr:row>391</xdr:row>
      <xdr:rowOff>0</xdr:rowOff>
    </xdr:from>
    <xdr:to>
      <xdr:col>11</xdr:col>
      <xdr:colOff>107154</xdr:colOff>
      <xdr:row>391</xdr:row>
      <xdr:rowOff>166687</xdr:rowOff>
    </xdr:to>
    <xdr:sp macro="" textlink="">
      <xdr:nvSpPr>
        <xdr:cNvPr id="48" name="Flecha derecha 83">
          <a:extLst>
            <a:ext uri="{FF2B5EF4-FFF2-40B4-BE49-F238E27FC236}">
              <a16:creationId xmlns:a16="http://schemas.microsoft.com/office/drawing/2014/main" id="{0DC7FE61-FA6D-4AF8-9DFD-7F1DBBDC56C9}"/>
            </a:ext>
          </a:extLst>
        </xdr:cNvPr>
        <xdr:cNvSpPr/>
      </xdr:nvSpPr>
      <xdr:spPr>
        <a:xfrm>
          <a:off x="3202938" y="74096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393</xdr:row>
      <xdr:rowOff>0</xdr:rowOff>
    </xdr:from>
    <xdr:to>
      <xdr:col>11</xdr:col>
      <xdr:colOff>107157</xdr:colOff>
      <xdr:row>393</xdr:row>
      <xdr:rowOff>166687</xdr:rowOff>
    </xdr:to>
    <xdr:sp macro="" textlink="">
      <xdr:nvSpPr>
        <xdr:cNvPr id="49" name="Flecha derecha 84">
          <a:extLst>
            <a:ext uri="{FF2B5EF4-FFF2-40B4-BE49-F238E27FC236}">
              <a16:creationId xmlns:a16="http://schemas.microsoft.com/office/drawing/2014/main" id="{6D5CF78E-5342-4F95-A3C8-961A408EAAEB}"/>
            </a:ext>
          </a:extLst>
        </xdr:cNvPr>
        <xdr:cNvSpPr/>
      </xdr:nvSpPr>
      <xdr:spPr>
        <a:xfrm>
          <a:off x="3202941" y="74477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391</xdr:row>
      <xdr:rowOff>0</xdr:rowOff>
    </xdr:from>
    <xdr:ext cx="993285" cy="172227"/>
    <mc:AlternateContent xmlns:mc="http://schemas.openxmlformats.org/markup-compatibility/2006">
      <mc:Choice xmlns:a14="http://schemas.microsoft.com/office/drawing/2010/main" Requires="a14">
        <xdr:sp macro="" textlink="">
          <xdr:nvSpPr>
            <xdr:cNvPr id="50" name="CuadroTexto 85">
              <a:extLst>
                <a:ext uri="{FF2B5EF4-FFF2-40B4-BE49-F238E27FC236}">
                  <a16:creationId xmlns:a16="http://schemas.microsoft.com/office/drawing/2014/main" id="{587A4737-859C-48A6-A2C1-A47987A78305}"/>
                </a:ext>
              </a:extLst>
            </xdr:cNvPr>
            <xdr:cNvSpPr txBox="1"/>
          </xdr:nvSpPr>
          <xdr:spPr>
            <a:xfrm>
              <a:off x="1067646" y="740968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dr:sp macro="" textlink="">
          <xdr:nvSpPr>
            <xdr:cNvPr id="50" name="CuadroTexto 85">
              <a:extLst>
                <a:ext uri="{FF2B5EF4-FFF2-40B4-BE49-F238E27FC236}">
                  <a16:creationId xmlns:a16="http://schemas.microsoft.com/office/drawing/2014/main" id="{587A4737-859C-48A6-A2C1-A47987A78305}"/>
                </a:ext>
              </a:extLst>
            </xdr:cNvPr>
            <xdr:cNvSpPr txBox="1"/>
          </xdr:nvSpPr>
          <xdr:spPr>
            <a:xfrm>
              <a:off x="1067646" y="740968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oneCellAnchor>
    <xdr:from>
      <xdr:col>3</xdr:col>
      <xdr:colOff>74082</xdr:colOff>
      <xdr:row>393</xdr:row>
      <xdr:rowOff>0</xdr:rowOff>
    </xdr:from>
    <xdr:ext cx="993285" cy="172227"/>
    <mc:AlternateContent xmlns:mc="http://schemas.openxmlformats.org/markup-compatibility/2006">
      <mc:Choice xmlns:a14="http://schemas.microsoft.com/office/drawing/2010/main" Requires="a14">
        <xdr:sp macro="" textlink="">
          <xdr:nvSpPr>
            <xdr:cNvPr id="51" name="CuadroTexto 86">
              <a:extLst>
                <a:ext uri="{FF2B5EF4-FFF2-40B4-BE49-F238E27FC236}">
                  <a16:creationId xmlns:a16="http://schemas.microsoft.com/office/drawing/2014/main" id="{E4E1C2E9-7E3B-484A-9381-5AD9ED1149D1}"/>
                </a:ext>
              </a:extLst>
            </xdr:cNvPr>
            <xdr:cNvSpPr txBox="1"/>
          </xdr:nvSpPr>
          <xdr:spPr>
            <a:xfrm>
              <a:off x="1057062" y="744778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dr:sp macro="" textlink="">
          <xdr:nvSpPr>
            <xdr:cNvPr id="51" name="CuadroTexto 86">
              <a:extLst>
                <a:ext uri="{FF2B5EF4-FFF2-40B4-BE49-F238E27FC236}">
                  <a16:creationId xmlns:a16="http://schemas.microsoft.com/office/drawing/2014/main" id="{E4E1C2E9-7E3B-484A-9381-5AD9ED1149D1}"/>
                </a:ext>
              </a:extLst>
            </xdr:cNvPr>
            <xdr:cNvSpPr txBox="1"/>
          </xdr:nvSpPr>
          <xdr:spPr>
            <a:xfrm>
              <a:off x="1057062" y="744778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twoCellAnchor>
    <xdr:from>
      <xdr:col>9</xdr:col>
      <xdr:colOff>253998</xdr:colOff>
      <xdr:row>399</xdr:row>
      <xdr:rowOff>0</xdr:rowOff>
    </xdr:from>
    <xdr:to>
      <xdr:col>11</xdr:col>
      <xdr:colOff>107154</xdr:colOff>
      <xdr:row>399</xdr:row>
      <xdr:rowOff>166687</xdr:rowOff>
    </xdr:to>
    <xdr:sp macro="" textlink="">
      <xdr:nvSpPr>
        <xdr:cNvPr id="52" name="Flecha derecha 87">
          <a:extLst>
            <a:ext uri="{FF2B5EF4-FFF2-40B4-BE49-F238E27FC236}">
              <a16:creationId xmlns:a16="http://schemas.microsoft.com/office/drawing/2014/main" id="{0F53A7B5-42EB-4672-8E99-9BDDF44F7BFA}"/>
            </a:ext>
          </a:extLst>
        </xdr:cNvPr>
        <xdr:cNvSpPr/>
      </xdr:nvSpPr>
      <xdr:spPr>
        <a:xfrm>
          <a:off x="3202938" y="75620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401</xdr:row>
      <xdr:rowOff>0</xdr:rowOff>
    </xdr:from>
    <xdr:to>
      <xdr:col>11</xdr:col>
      <xdr:colOff>107157</xdr:colOff>
      <xdr:row>401</xdr:row>
      <xdr:rowOff>166687</xdr:rowOff>
    </xdr:to>
    <xdr:sp macro="" textlink="">
      <xdr:nvSpPr>
        <xdr:cNvPr id="53" name="Flecha derecha 88">
          <a:extLst>
            <a:ext uri="{FF2B5EF4-FFF2-40B4-BE49-F238E27FC236}">
              <a16:creationId xmlns:a16="http://schemas.microsoft.com/office/drawing/2014/main" id="{CC783E6F-B071-450D-B43B-A30B4FD283AC}"/>
            </a:ext>
          </a:extLst>
        </xdr:cNvPr>
        <xdr:cNvSpPr/>
      </xdr:nvSpPr>
      <xdr:spPr>
        <a:xfrm>
          <a:off x="3202941" y="76001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399</xdr:row>
      <xdr:rowOff>0</xdr:rowOff>
    </xdr:from>
    <xdr:ext cx="1316642" cy="172227"/>
    <mc:AlternateContent xmlns:mc="http://schemas.openxmlformats.org/markup-compatibility/2006">
      <mc:Choice xmlns:a14="http://schemas.microsoft.com/office/drawing/2010/main" Requires="a14">
        <xdr:sp macro="" textlink="">
          <xdr:nvSpPr>
            <xdr:cNvPr id="54" name="CuadroTexto 89">
              <a:extLst>
                <a:ext uri="{FF2B5EF4-FFF2-40B4-BE49-F238E27FC236}">
                  <a16:creationId xmlns:a16="http://schemas.microsoft.com/office/drawing/2014/main" id="{4027BB0D-9369-4062-A359-4A00A6B1413C}"/>
                </a:ext>
              </a:extLst>
            </xdr:cNvPr>
            <xdr:cNvSpPr txBox="1"/>
          </xdr:nvSpPr>
          <xdr:spPr>
            <a:xfrm>
              <a:off x="1067646" y="756208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dr:sp macro="" textlink="">
          <xdr:nvSpPr>
            <xdr:cNvPr id="54" name="CuadroTexto 89">
              <a:extLst>
                <a:ext uri="{FF2B5EF4-FFF2-40B4-BE49-F238E27FC236}">
                  <a16:creationId xmlns:a16="http://schemas.microsoft.com/office/drawing/2014/main" id="{4027BB0D-9369-4062-A359-4A00A6B1413C}"/>
                </a:ext>
              </a:extLst>
            </xdr:cNvPr>
            <xdr:cNvSpPr txBox="1"/>
          </xdr:nvSpPr>
          <xdr:spPr>
            <a:xfrm>
              <a:off x="1067646" y="756208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oneCellAnchor>
    <xdr:from>
      <xdr:col>3</xdr:col>
      <xdr:colOff>74082</xdr:colOff>
      <xdr:row>401</xdr:row>
      <xdr:rowOff>0</xdr:rowOff>
    </xdr:from>
    <xdr:ext cx="1316642" cy="172227"/>
    <mc:AlternateContent xmlns:mc="http://schemas.openxmlformats.org/markup-compatibility/2006">
      <mc:Choice xmlns:a14="http://schemas.microsoft.com/office/drawing/2010/main" Requires="a14">
        <xdr:sp macro="" textlink="">
          <xdr:nvSpPr>
            <xdr:cNvPr id="55" name="CuadroTexto 90">
              <a:extLst>
                <a:ext uri="{FF2B5EF4-FFF2-40B4-BE49-F238E27FC236}">
                  <a16:creationId xmlns:a16="http://schemas.microsoft.com/office/drawing/2014/main" id="{839A8024-80A8-40F8-BB11-F2603FE0A336}"/>
                </a:ext>
              </a:extLst>
            </xdr:cNvPr>
            <xdr:cNvSpPr txBox="1"/>
          </xdr:nvSpPr>
          <xdr:spPr>
            <a:xfrm>
              <a:off x="1057062" y="760018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𝑎</m:t>
                        </m:r>
                      </m:sub>
                    </m:sSub>
                  </m:oMath>
                </m:oMathPara>
              </a14:m>
              <a:endParaRPr lang="es-PE" sz="1100"/>
            </a:p>
          </xdr:txBody>
        </xdr:sp>
      </mc:Choice>
      <mc:Fallback>
        <xdr:sp macro="" textlink="">
          <xdr:nvSpPr>
            <xdr:cNvPr id="55" name="CuadroTexto 90">
              <a:extLst>
                <a:ext uri="{FF2B5EF4-FFF2-40B4-BE49-F238E27FC236}">
                  <a16:creationId xmlns:a16="http://schemas.microsoft.com/office/drawing/2014/main" id="{839A8024-80A8-40F8-BB11-F2603FE0A336}"/>
                </a:ext>
              </a:extLst>
            </xdr:cNvPr>
            <xdr:cNvSpPr txBox="1"/>
          </xdr:nvSpPr>
          <xdr:spPr>
            <a:xfrm>
              <a:off x="1057062" y="76001880"/>
              <a:ext cx="13166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×𝐾_𝑠×𝐾_𝑎</a:t>
              </a:r>
              <a:endParaRPr lang="es-PE" sz="1100"/>
            </a:p>
          </xdr:txBody>
        </xdr:sp>
      </mc:Fallback>
    </mc:AlternateContent>
    <xdr:clientData/>
  </xdr:oneCellAnchor>
  <xdr:twoCellAnchor>
    <xdr:from>
      <xdr:col>9</xdr:col>
      <xdr:colOff>253998</xdr:colOff>
      <xdr:row>405</xdr:row>
      <xdr:rowOff>0</xdr:rowOff>
    </xdr:from>
    <xdr:to>
      <xdr:col>11</xdr:col>
      <xdr:colOff>107154</xdr:colOff>
      <xdr:row>405</xdr:row>
      <xdr:rowOff>166687</xdr:rowOff>
    </xdr:to>
    <xdr:sp macro="" textlink="">
      <xdr:nvSpPr>
        <xdr:cNvPr id="56" name="Flecha derecha 91">
          <a:extLst>
            <a:ext uri="{FF2B5EF4-FFF2-40B4-BE49-F238E27FC236}">
              <a16:creationId xmlns:a16="http://schemas.microsoft.com/office/drawing/2014/main" id="{8456412F-7692-4023-A608-48F3207F28BE}"/>
            </a:ext>
          </a:extLst>
        </xdr:cNvPr>
        <xdr:cNvSpPr/>
      </xdr:nvSpPr>
      <xdr:spPr>
        <a:xfrm>
          <a:off x="3202938" y="76763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407</xdr:row>
      <xdr:rowOff>0</xdr:rowOff>
    </xdr:from>
    <xdr:to>
      <xdr:col>11</xdr:col>
      <xdr:colOff>107157</xdr:colOff>
      <xdr:row>407</xdr:row>
      <xdr:rowOff>166687</xdr:rowOff>
    </xdr:to>
    <xdr:sp macro="" textlink="">
      <xdr:nvSpPr>
        <xdr:cNvPr id="57" name="Flecha derecha 92">
          <a:extLst>
            <a:ext uri="{FF2B5EF4-FFF2-40B4-BE49-F238E27FC236}">
              <a16:creationId xmlns:a16="http://schemas.microsoft.com/office/drawing/2014/main" id="{14F6D88A-1882-478F-B60D-4510C3174E63}"/>
            </a:ext>
          </a:extLst>
        </xdr:cNvPr>
        <xdr:cNvSpPr/>
      </xdr:nvSpPr>
      <xdr:spPr>
        <a:xfrm>
          <a:off x="3202941" y="77144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405</xdr:row>
      <xdr:rowOff>0</xdr:rowOff>
    </xdr:from>
    <xdr:ext cx="993285" cy="172227"/>
    <mc:AlternateContent xmlns:mc="http://schemas.openxmlformats.org/markup-compatibility/2006">
      <mc:Choice xmlns:a14="http://schemas.microsoft.com/office/drawing/2010/main" Requires="a14">
        <xdr:sp macro="" textlink="">
          <xdr:nvSpPr>
            <xdr:cNvPr id="58" name="CuadroTexto 93">
              <a:extLst>
                <a:ext uri="{FF2B5EF4-FFF2-40B4-BE49-F238E27FC236}">
                  <a16:creationId xmlns:a16="http://schemas.microsoft.com/office/drawing/2014/main" id="{3DEA0EEF-50D0-45DA-9199-3BDE4678DEDE}"/>
                </a:ext>
              </a:extLst>
            </xdr:cNvPr>
            <xdr:cNvSpPr txBox="1"/>
          </xdr:nvSpPr>
          <xdr:spPr>
            <a:xfrm>
              <a:off x="1067646" y="767638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dr:sp macro="" textlink="">
          <xdr:nvSpPr>
            <xdr:cNvPr id="58" name="CuadroTexto 93">
              <a:extLst>
                <a:ext uri="{FF2B5EF4-FFF2-40B4-BE49-F238E27FC236}">
                  <a16:creationId xmlns:a16="http://schemas.microsoft.com/office/drawing/2014/main" id="{3DEA0EEF-50D0-45DA-9199-3BDE4678DEDE}"/>
                </a:ext>
              </a:extLst>
            </xdr:cNvPr>
            <xdr:cNvSpPr txBox="1"/>
          </xdr:nvSpPr>
          <xdr:spPr>
            <a:xfrm>
              <a:off x="1067646" y="767638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oneCellAnchor>
    <xdr:from>
      <xdr:col>3</xdr:col>
      <xdr:colOff>74082</xdr:colOff>
      <xdr:row>407</xdr:row>
      <xdr:rowOff>0</xdr:rowOff>
    </xdr:from>
    <xdr:ext cx="993285" cy="172227"/>
    <mc:AlternateContent xmlns:mc="http://schemas.openxmlformats.org/markup-compatibility/2006">
      <mc:Choice xmlns:a14="http://schemas.microsoft.com/office/drawing/2010/main" Requires="a14">
        <xdr:sp macro="" textlink="">
          <xdr:nvSpPr>
            <xdr:cNvPr id="59" name="CuadroTexto 94">
              <a:extLst>
                <a:ext uri="{FF2B5EF4-FFF2-40B4-BE49-F238E27FC236}">
                  <a16:creationId xmlns:a16="http://schemas.microsoft.com/office/drawing/2014/main" id="{AEB635D5-42A5-4BC4-B3BE-9B42AF1AF93B}"/>
                </a:ext>
              </a:extLst>
            </xdr:cNvPr>
            <xdr:cNvSpPr txBox="1"/>
          </xdr:nvSpPr>
          <xdr:spPr>
            <a:xfrm>
              <a:off x="1057062" y="771448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dr:sp macro="" textlink="">
          <xdr:nvSpPr>
            <xdr:cNvPr id="59" name="CuadroTexto 94">
              <a:extLst>
                <a:ext uri="{FF2B5EF4-FFF2-40B4-BE49-F238E27FC236}">
                  <a16:creationId xmlns:a16="http://schemas.microsoft.com/office/drawing/2014/main" id="{AEB635D5-42A5-4BC4-B3BE-9B42AF1AF93B}"/>
                </a:ext>
              </a:extLst>
            </xdr:cNvPr>
            <xdr:cNvSpPr txBox="1"/>
          </xdr:nvSpPr>
          <xdr:spPr>
            <a:xfrm>
              <a:off x="1057062" y="771448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twoCellAnchor>
    <xdr:from>
      <xdr:col>9</xdr:col>
      <xdr:colOff>253998</xdr:colOff>
      <xdr:row>453</xdr:row>
      <xdr:rowOff>0</xdr:rowOff>
    </xdr:from>
    <xdr:to>
      <xdr:col>11</xdr:col>
      <xdr:colOff>107154</xdr:colOff>
      <xdr:row>453</xdr:row>
      <xdr:rowOff>166687</xdr:rowOff>
    </xdr:to>
    <xdr:sp macro="" textlink="">
      <xdr:nvSpPr>
        <xdr:cNvPr id="60" name="Flecha derecha 101">
          <a:extLst>
            <a:ext uri="{FF2B5EF4-FFF2-40B4-BE49-F238E27FC236}">
              <a16:creationId xmlns:a16="http://schemas.microsoft.com/office/drawing/2014/main" id="{F5F0192A-8E24-46D2-A127-A9C138B4E132}"/>
            </a:ext>
          </a:extLst>
        </xdr:cNvPr>
        <xdr:cNvSpPr/>
      </xdr:nvSpPr>
      <xdr:spPr>
        <a:xfrm>
          <a:off x="3202938" y="85907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455</xdr:row>
      <xdr:rowOff>0</xdr:rowOff>
    </xdr:from>
    <xdr:to>
      <xdr:col>11</xdr:col>
      <xdr:colOff>107157</xdr:colOff>
      <xdr:row>455</xdr:row>
      <xdr:rowOff>166687</xdr:rowOff>
    </xdr:to>
    <xdr:sp macro="" textlink="">
      <xdr:nvSpPr>
        <xdr:cNvPr id="61" name="Flecha derecha 102">
          <a:extLst>
            <a:ext uri="{FF2B5EF4-FFF2-40B4-BE49-F238E27FC236}">
              <a16:creationId xmlns:a16="http://schemas.microsoft.com/office/drawing/2014/main" id="{9AB303B8-1BE1-4C98-9F6D-1078AF8AD160}"/>
            </a:ext>
          </a:extLst>
        </xdr:cNvPr>
        <xdr:cNvSpPr/>
      </xdr:nvSpPr>
      <xdr:spPr>
        <a:xfrm>
          <a:off x="3202941" y="86288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453</xdr:row>
      <xdr:rowOff>0</xdr:rowOff>
    </xdr:from>
    <xdr:ext cx="2000356" cy="253146"/>
    <mc:AlternateContent xmlns:mc="http://schemas.openxmlformats.org/markup-compatibility/2006">
      <mc:Choice xmlns:a14="http://schemas.microsoft.com/office/drawing/2010/main" Requires="a14">
        <xdr:sp macro="" textlink="">
          <xdr:nvSpPr>
            <xdr:cNvPr id="62" name="CuadroTexto 106">
              <a:extLst>
                <a:ext uri="{FF2B5EF4-FFF2-40B4-BE49-F238E27FC236}">
                  <a16:creationId xmlns:a16="http://schemas.microsoft.com/office/drawing/2014/main" id="{D4CC2034-2DCE-4BB1-8BE7-81DF71CE8810}"/>
                </a:ext>
              </a:extLst>
            </xdr:cNvPr>
            <xdr:cNvSpPr txBox="1"/>
          </xdr:nvSpPr>
          <xdr:spPr>
            <a:xfrm>
              <a:off x="982980" y="85907880"/>
              <a:ext cx="2000356" cy="253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𝑆𝐷𝑊</m:t>
                    </m:r>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ea typeface="Cambria Math" panose="02040503050406030204" pitchFamily="18" charset="0"/>
                      </a:rPr>
                      <m:t>×</m:t>
                    </m:r>
                    <m:r>
                      <a:rPr lang="es-ES" sz="1100" b="0" i="1">
                        <a:latin typeface="Cambria Math" panose="02040503050406030204" pitchFamily="18" charset="0"/>
                        <a:ea typeface="Cambria Math" panose="02040503050406030204" pitchFamily="18" charset="0"/>
                      </a:rPr>
                      <m:t>(0.6+</m:t>
                    </m:r>
                    <m:f>
                      <m:fPr>
                        <m:type m:val="skw"/>
                        <m:ctrlPr>
                          <a:rPr lang="es-ES" sz="1100" b="0" i="1">
                            <a:latin typeface="Cambria Math" panose="02040503050406030204" pitchFamily="18" charset="0"/>
                            <a:ea typeface="Cambria Math" panose="02040503050406030204" pitchFamily="18" charset="0"/>
                          </a:rPr>
                        </m:ctrlPr>
                      </m:fPr>
                      <m:num>
                        <m:sSub>
                          <m:sSubPr>
                            <m:ctrlPr>
                              <a:rPr lang="es-ES" sz="1100" b="0" i="1">
                                <a:latin typeface="Cambria Math" panose="02040503050406030204" pitchFamily="18" charset="0"/>
                                <a:ea typeface="Cambria Math" panose="02040503050406030204" pitchFamily="18" charset="0"/>
                              </a:rPr>
                            </m:ctrlPr>
                          </m:sSubPr>
                          <m:e>
                            <m:r>
                              <a:rPr lang="es-ES" sz="1100" b="0" i="1">
                                <a:latin typeface="Cambria Math" panose="02040503050406030204" pitchFamily="18" charset="0"/>
                                <a:ea typeface="Cambria Math" panose="02040503050406030204" pitchFamily="18" charset="0"/>
                              </a:rPr>
                              <m:t>𝑈</m:t>
                            </m:r>
                          </m:e>
                          <m:sub>
                            <m:r>
                              <a:rPr lang="es-ES" sz="1100" b="0" i="1">
                                <a:latin typeface="Cambria Math" panose="02040503050406030204" pitchFamily="18" charset="0"/>
                                <a:ea typeface="Cambria Math" panose="02040503050406030204" pitchFamily="18" charset="0"/>
                              </a:rPr>
                              <m:t>𝑟𝑤</m:t>
                            </m:r>
                          </m:sub>
                        </m:sSub>
                      </m:num>
                      <m:den>
                        <m:r>
                          <a:rPr lang="es-ES" sz="1100" b="0" i="1">
                            <a:latin typeface="Cambria Math" panose="02040503050406030204" pitchFamily="18" charset="0"/>
                            <a:ea typeface="Cambria Math" panose="02040503050406030204" pitchFamily="18" charset="0"/>
                          </a:rPr>
                          <m:t>8500</m:t>
                        </m:r>
                      </m:den>
                    </m:f>
                    <m:r>
                      <a:rPr lang="es-ES" sz="1100" b="0" i="1">
                        <a:latin typeface="Cambria Math" panose="02040503050406030204" pitchFamily="18" charset="0"/>
                        <a:ea typeface="Cambria Math" panose="02040503050406030204" pitchFamily="18" charset="0"/>
                      </a:rPr>
                      <m:t>)</m:t>
                    </m:r>
                  </m:oMath>
                </m:oMathPara>
              </a14:m>
              <a:endParaRPr lang="es-PE" sz="1100"/>
            </a:p>
          </xdr:txBody>
        </xdr:sp>
      </mc:Choice>
      <mc:Fallback>
        <xdr:sp macro="" textlink="">
          <xdr:nvSpPr>
            <xdr:cNvPr id="62" name="CuadroTexto 106">
              <a:extLst>
                <a:ext uri="{FF2B5EF4-FFF2-40B4-BE49-F238E27FC236}">
                  <a16:creationId xmlns:a16="http://schemas.microsoft.com/office/drawing/2014/main" id="{D4CC2034-2DCE-4BB1-8BE7-81DF71CE8810}"/>
                </a:ext>
              </a:extLst>
            </xdr:cNvPr>
            <xdr:cNvSpPr txBox="1"/>
          </xdr:nvSpPr>
          <xdr:spPr>
            <a:xfrm>
              <a:off x="982980" y="85907880"/>
              <a:ext cx="2000356" cy="253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𝑆𝐷𝑊=𝑈_𝑟𝑤</a:t>
              </a:r>
              <a:r>
                <a:rPr lang="es-PE" sz="1100" b="0" i="0">
                  <a:latin typeface="Cambria Math" panose="02040503050406030204" pitchFamily="18" charset="0"/>
                  <a:ea typeface="Cambria Math" panose="02040503050406030204" pitchFamily="18" charset="0"/>
                </a:rPr>
                <a:t>×</a:t>
              </a:r>
              <a:r>
                <a:rPr lang="es-ES" sz="1100" b="0" i="0">
                  <a:latin typeface="Cambria Math" panose="02040503050406030204" pitchFamily="18" charset="0"/>
                  <a:ea typeface="Cambria Math" panose="02040503050406030204" pitchFamily="18" charset="0"/>
                </a:rPr>
                <a:t>(0.6+𝑈_𝑟𝑤⁄8500)</a:t>
              </a:r>
              <a:endParaRPr lang="es-PE" sz="1100"/>
            </a:p>
          </xdr:txBody>
        </xdr:sp>
      </mc:Fallback>
    </mc:AlternateContent>
    <xdr:clientData/>
  </xdr:oneCellAnchor>
  <xdr:oneCellAnchor>
    <xdr:from>
      <xdr:col>3</xdr:col>
      <xdr:colOff>0</xdr:colOff>
      <xdr:row>455</xdr:row>
      <xdr:rowOff>0</xdr:rowOff>
    </xdr:from>
    <xdr:ext cx="2051780" cy="249620"/>
    <mc:AlternateContent xmlns:mc="http://schemas.openxmlformats.org/markup-compatibility/2006">
      <mc:Choice xmlns:a14="http://schemas.microsoft.com/office/drawing/2010/main" Requires="a14">
        <xdr:sp macro="" textlink="">
          <xdr:nvSpPr>
            <xdr:cNvPr id="63" name="CuadroTexto 107">
              <a:extLst>
                <a:ext uri="{FF2B5EF4-FFF2-40B4-BE49-F238E27FC236}">
                  <a16:creationId xmlns:a16="http://schemas.microsoft.com/office/drawing/2014/main" id="{72AACC24-4815-4BC9-8E5E-A7634BE2C0FE}"/>
                </a:ext>
              </a:extLst>
            </xdr:cNvPr>
            <xdr:cNvSpPr txBox="1"/>
          </xdr:nvSpPr>
          <xdr:spPr>
            <a:xfrm>
              <a:off x="982980" y="86288880"/>
              <a:ext cx="2051780" cy="249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𝑆𝐷𝑊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(0.6+</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12700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dr:sp macro="" textlink="">
          <xdr:nvSpPr>
            <xdr:cNvPr id="63" name="CuadroTexto 107">
              <a:extLst>
                <a:ext uri="{FF2B5EF4-FFF2-40B4-BE49-F238E27FC236}">
                  <a16:creationId xmlns:a16="http://schemas.microsoft.com/office/drawing/2014/main" id="{72AACC24-4815-4BC9-8E5E-A7634BE2C0FE}"/>
                </a:ext>
              </a:extLst>
            </xdr:cNvPr>
            <xdr:cNvSpPr txBox="1"/>
          </xdr:nvSpPr>
          <xdr:spPr>
            <a:xfrm>
              <a:off x="982980" y="86288880"/>
              <a:ext cx="2051780" cy="249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𝑆𝐷𝑊=𝑈_𝑟𝑤×</a:t>
              </a:r>
              <a:r>
                <a:rPr lang="es-ES" sz="1100" b="0" i="0">
                  <a:solidFill>
                    <a:schemeClr val="tx1"/>
                  </a:solidFill>
                  <a:effectLst/>
                  <a:latin typeface="Cambria Math" panose="02040503050406030204" pitchFamily="18" charset="0"/>
                  <a:ea typeface="+mn-ea"/>
                  <a:cs typeface="+mn-cs"/>
                </a:rPr>
                <a:t>(0.6+𝑈_𝑟𝑤⁄12700)</a:t>
              </a:r>
              <a:endParaRPr lang="es-PE">
                <a:effectLst/>
              </a:endParaRPr>
            </a:p>
          </xdr:txBody>
        </xdr:sp>
      </mc:Fallback>
    </mc:AlternateContent>
    <xdr:clientData/>
  </xdr:oneCellAnchor>
  <xdr:twoCellAnchor>
    <xdr:from>
      <xdr:col>9</xdr:col>
      <xdr:colOff>253998</xdr:colOff>
      <xdr:row>463</xdr:row>
      <xdr:rowOff>0</xdr:rowOff>
    </xdr:from>
    <xdr:to>
      <xdr:col>11</xdr:col>
      <xdr:colOff>107154</xdr:colOff>
      <xdr:row>463</xdr:row>
      <xdr:rowOff>166687</xdr:rowOff>
    </xdr:to>
    <xdr:sp macro="" textlink="">
      <xdr:nvSpPr>
        <xdr:cNvPr id="64" name="Flecha derecha 108">
          <a:extLst>
            <a:ext uri="{FF2B5EF4-FFF2-40B4-BE49-F238E27FC236}">
              <a16:creationId xmlns:a16="http://schemas.microsoft.com/office/drawing/2014/main" id="{F6EC9D28-8E8C-4557-9771-FBC662D01302}"/>
            </a:ext>
          </a:extLst>
        </xdr:cNvPr>
        <xdr:cNvSpPr/>
      </xdr:nvSpPr>
      <xdr:spPr>
        <a:xfrm>
          <a:off x="3202938" y="87812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465</xdr:row>
      <xdr:rowOff>0</xdr:rowOff>
    </xdr:from>
    <xdr:to>
      <xdr:col>11</xdr:col>
      <xdr:colOff>107157</xdr:colOff>
      <xdr:row>465</xdr:row>
      <xdr:rowOff>166687</xdr:rowOff>
    </xdr:to>
    <xdr:sp macro="" textlink="">
      <xdr:nvSpPr>
        <xdr:cNvPr id="65" name="Flecha derecha 109">
          <a:extLst>
            <a:ext uri="{FF2B5EF4-FFF2-40B4-BE49-F238E27FC236}">
              <a16:creationId xmlns:a16="http://schemas.microsoft.com/office/drawing/2014/main" id="{310198D6-E6A9-4D95-A0E0-F3BFECD0C7BC}"/>
            </a:ext>
          </a:extLst>
        </xdr:cNvPr>
        <xdr:cNvSpPr/>
      </xdr:nvSpPr>
      <xdr:spPr>
        <a:xfrm>
          <a:off x="3202941" y="88193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463</xdr:row>
      <xdr:rowOff>0</xdr:rowOff>
    </xdr:from>
    <xdr:ext cx="2000356" cy="253146"/>
    <mc:AlternateContent xmlns:mc="http://schemas.openxmlformats.org/markup-compatibility/2006">
      <mc:Choice xmlns:a14="http://schemas.microsoft.com/office/drawing/2010/main" Requires="a14">
        <xdr:sp macro="" textlink="">
          <xdr:nvSpPr>
            <xdr:cNvPr id="66" name="CuadroTexto 110">
              <a:extLst>
                <a:ext uri="{FF2B5EF4-FFF2-40B4-BE49-F238E27FC236}">
                  <a16:creationId xmlns:a16="http://schemas.microsoft.com/office/drawing/2014/main" id="{68B4F03D-5B47-487E-B4C6-3A0CF155C13E}"/>
                </a:ext>
              </a:extLst>
            </xdr:cNvPr>
            <xdr:cNvSpPr txBox="1"/>
          </xdr:nvSpPr>
          <xdr:spPr>
            <a:xfrm>
              <a:off x="982980" y="87812880"/>
              <a:ext cx="2000356" cy="253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𝑆𝐷𝑊</m:t>
                    </m:r>
                    <m:r>
                      <a:rPr lang="es-PE" sz="1100" b="0" i="1">
                        <a:latin typeface="Cambria Math" panose="02040503050406030204" pitchFamily="18" charset="0"/>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(0.6+</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8500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dr:sp macro="" textlink="">
          <xdr:nvSpPr>
            <xdr:cNvPr id="66" name="CuadroTexto 110">
              <a:extLst>
                <a:ext uri="{FF2B5EF4-FFF2-40B4-BE49-F238E27FC236}">
                  <a16:creationId xmlns:a16="http://schemas.microsoft.com/office/drawing/2014/main" id="{68B4F03D-5B47-487E-B4C6-3A0CF155C13E}"/>
                </a:ext>
              </a:extLst>
            </xdr:cNvPr>
            <xdr:cNvSpPr txBox="1"/>
          </xdr:nvSpPr>
          <xdr:spPr>
            <a:xfrm>
              <a:off x="982980" y="87812880"/>
              <a:ext cx="2000356" cy="253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𝑆𝐷𝑊=</a:t>
              </a:r>
              <a:r>
                <a:rPr lang="es-PE" sz="1100" b="0" i="0">
                  <a:solidFill>
                    <a:schemeClr val="tx1"/>
                  </a:solidFill>
                  <a:effectLst/>
                  <a:latin typeface="Cambria Math" panose="02040503050406030204" pitchFamily="18" charset="0"/>
                  <a:ea typeface="+mn-ea"/>
                  <a:cs typeface="+mn-cs"/>
                </a:rPr>
                <a:t>𝑈_𝑟𝑤×</a:t>
              </a:r>
              <a:r>
                <a:rPr lang="es-ES" sz="1100" b="0" i="0">
                  <a:solidFill>
                    <a:schemeClr val="tx1"/>
                  </a:solidFill>
                  <a:effectLst/>
                  <a:latin typeface="Cambria Math" panose="02040503050406030204" pitchFamily="18" charset="0"/>
                  <a:ea typeface="+mn-ea"/>
                  <a:cs typeface="+mn-cs"/>
                </a:rPr>
                <a:t>(0.6+𝑈_𝑟𝑤⁄8500)</a:t>
              </a:r>
              <a:endParaRPr lang="es-PE">
                <a:effectLst/>
              </a:endParaRPr>
            </a:p>
          </xdr:txBody>
        </xdr:sp>
      </mc:Fallback>
    </mc:AlternateContent>
    <xdr:clientData/>
  </xdr:oneCellAnchor>
  <xdr:oneCellAnchor>
    <xdr:from>
      <xdr:col>3</xdr:col>
      <xdr:colOff>0</xdr:colOff>
      <xdr:row>465</xdr:row>
      <xdr:rowOff>0</xdr:rowOff>
    </xdr:from>
    <xdr:ext cx="2078454" cy="249684"/>
    <mc:AlternateContent xmlns:mc="http://schemas.openxmlformats.org/markup-compatibility/2006">
      <mc:Choice xmlns:a14="http://schemas.microsoft.com/office/drawing/2010/main" Requires="a14">
        <xdr:sp macro="" textlink="">
          <xdr:nvSpPr>
            <xdr:cNvPr id="67" name="CuadroTexto 111">
              <a:extLst>
                <a:ext uri="{FF2B5EF4-FFF2-40B4-BE49-F238E27FC236}">
                  <a16:creationId xmlns:a16="http://schemas.microsoft.com/office/drawing/2014/main" id="{636D993E-3390-4595-9410-B5B39CAD9E10}"/>
                </a:ext>
              </a:extLst>
            </xdr:cNvPr>
            <xdr:cNvSpPr txBox="1"/>
          </xdr:nvSpPr>
          <xdr:spPr>
            <a:xfrm>
              <a:off x="982980" y="88193880"/>
              <a:ext cx="2078454"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𝑆𝐷𝑊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(0.6+</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12700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dr:sp macro="" textlink="">
          <xdr:nvSpPr>
            <xdr:cNvPr id="67" name="CuadroTexto 111">
              <a:extLst>
                <a:ext uri="{FF2B5EF4-FFF2-40B4-BE49-F238E27FC236}">
                  <a16:creationId xmlns:a16="http://schemas.microsoft.com/office/drawing/2014/main" id="{636D993E-3390-4595-9410-B5B39CAD9E10}"/>
                </a:ext>
              </a:extLst>
            </xdr:cNvPr>
            <xdr:cNvSpPr txBox="1"/>
          </xdr:nvSpPr>
          <xdr:spPr>
            <a:xfrm>
              <a:off x="982980" y="88193880"/>
              <a:ext cx="2078454"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𝑆𝐷𝑊=𝑈_𝑟𝑤×</a:t>
              </a:r>
              <a:r>
                <a:rPr lang="es-ES" sz="1100" b="0" i="0">
                  <a:solidFill>
                    <a:schemeClr val="tx1"/>
                  </a:solidFill>
                  <a:effectLst/>
                  <a:latin typeface="Cambria Math" panose="02040503050406030204" pitchFamily="18" charset="0"/>
                  <a:ea typeface="+mn-ea"/>
                  <a:cs typeface="+mn-cs"/>
                </a:rPr>
                <a:t>(0.6+𝑈_𝑟𝑤⁄12700)</a:t>
              </a:r>
              <a:endParaRPr lang="es-PE">
                <a:effectLst/>
              </a:endParaRPr>
            </a:p>
          </xdr:txBody>
        </xdr:sp>
      </mc:Fallback>
    </mc:AlternateContent>
    <xdr:clientData/>
  </xdr:oneCellAnchor>
  <xdr:twoCellAnchor>
    <xdr:from>
      <xdr:col>9</xdr:col>
      <xdr:colOff>253998</xdr:colOff>
      <xdr:row>471</xdr:row>
      <xdr:rowOff>0</xdr:rowOff>
    </xdr:from>
    <xdr:to>
      <xdr:col>11</xdr:col>
      <xdr:colOff>107154</xdr:colOff>
      <xdr:row>471</xdr:row>
      <xdr:rowOff>166687</xdr:rowOff>
    </xdr:to>
    <xdr:sp macro="" textlink="">
      <xdr:nvSpPr>
        <xdr:cNvPr id="68" name="Flecha derecha 112">
          <a:extLst>
            <a:ext uri="{FF2B5EF4-FFF2-40B4-BE49-F238E27FC236}">
              <a16:creationId xmlns:a16="http://schemas.microsoft.com/office/drawing/2014/main" id="{52ECFE3B-31E6-4321-B6A1-AC390D10700E}"/>
            </a:ext>
          </a:extLst>
        </xdr:cNvPr>
        <xdr:cNvSpPr/>
      </xdr:nvSpPr>
      <xdr:spPr>
        <a:xfrm>
          <a:off x="3202938" y="89336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473</xdr:row>
      <xdr:rowOff>0</xdr:rowOff>
    </xdr:from>
    <xdr:to>
      <xdr:col>11</xdr:col>
      <xdr:colOff>107157</xdr:colOff>
      <xdr:row>473</xdr:row>
      <xdr:rowOff>166687</xdr:rowOff>
    </xdr:to>
    <xdr:sp macro="" textlink="">
      <xdr:nvSpPr>
        <xdr:cNvPr id="69" name="Flecha derecha 113">
          <a:extLst>
            <a:ext uri="{FF2B5EF4-FFF2-40B4-BE49-F238E27FC236}">
              <a16:creationId xmlns:a16="http://schemas.microsoft.com/office/drawing/2014/main" id="{9A44FCB2-B1C2-4B58-BB27-7FCD3859DA41}"/>
            </a:ext>
          </a:extLst>
        </xdr:cNvPr>
        <xdr:cNvSpPr/>
      </xdr:nvSpPr>
      <xdr:spPr>
        <a:xfrm>
          <a:off x="3202941" y="89717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471</xdr:row>
      <xdr:rowOff>0</xdr:rowOff>
    </xdr:from>
    <xdr:ext cx="1040733" cy="172227"/>
    <mc:AlternateContent xmlns:mc="http://schemas.openxmlformats.org/markup-compatibility/2006">
      <mc:Choice xmlns:a14="http://schemas.microsoft.com/office/drawing/2010/main" Requires="a14">
        <xdr:sp macro="" textlink="">
          <xdr:nvSpPr>
            <xdr:cNvPr id="70" name="CuadroTexto 114">
              <a:extLst>
                <a:ext uri="{FF2B5EF4-FFF2-40B4-BE49-F238E27FC236}">
                  <a16:creationId xmlns:a16="http://schemas.microsoft.com/office/drawing/2014/main" id="{5E519A9F-3235-45C5-97C9-33FDE8D6E4D8}"/>
                </a:ext>
              </a:extLst>
            </xdr:cNvPr>
            <xdr:cNvSpPr txBox="1"/>
          </xdr:nvSpPr>
          <xdr:spPr>
            <a:xfrm>
              <a:off x="982980" y="89336880"/>
              <a:ext cx="10407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𝑆𝐷𝑊</m:t>
                    </m:r>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ea typeface="Cambria Math" panose="02040503050406030204" pitchFamily="18" charset="0"/>
                      </a:rPr>
                      <m:t>×</m:t>
                    </m:r>
                    <m:r>
                      <a:rPr lang="es-PE" sz="1100" b="0" i="1">
                        <a:latin typeface="Cambria Math" panose="02040503050406030204" pitchFamily="18" charset="0"/>
                        <a:ea typeface="Cambria Math" panose="02040503050406030204" pitchFamily="18" charset="0"/>
                      </a:rPr>
                      <m:t>𝑓</m:t>
                    </m:r>
                    <m:r>
                      <a:rPr lang="es-PE" sz="1100" b="0" i="1">
                        <a:latin typeface="Cambria Math" panose="02040503050406030204" pitchFamily="18" charset="0"/>
                        <a:ea typeface="Cambria Math" panose="02040503050406030204" pitchFamily="18" charset="0"/>
                      </a:rPr>
                      <m:t>′</m:t>
                    </m:r>
                  </m:oMath>
                </m:oMathPara>
              </a14:m>
              <a:endParaRPr lang="es-PE" sz="1100"/>
            </a:p>
          </xdr:txBody>
        </xdr:sp>
      </mc:Choice>
      <mc:Fallback>
        <xdr:sp macro="" textlink="">
          <xdr:nvSpPr>
            <xdr:cNvPr id="70" name="CuadroTexto 114">
              <a:extLst>
                <a:ext uri="{FF2B5EF4-FFF2-40B4-BE49-F238E27FC236}">
                  <a16:creationId xmlns:a16="http://schemas.microsoft.com/office/drawing/2014/main" id="{5E519A9F-3235-45C5-97C9-33FDE8D6E4D8}"/>
                </a:ext>
              </a:extLst>
            </xdr:cNvPr>
            <xdr:cNvSpPr txBox="1"/>
          </xdr:nvSpPr>
          <xdr:spPr>
            <a:xfrm>
              <a:off x="982980" y="89336880"/>
              <a:ext cx="10407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𝑆𝐷𝑊=𝑈_𝑟𝑤</a:t>
              </a:r>
              <a:r>
                <a:rPr lang="es-PE" sz="1100" b="0" i="0">
                  <a:latin typeface="Cambria Math" panose="02040503050406030204" pitchFamily="18" charset="0"/>
                  <a:ea typeface="Cambria Math" panose="02040503050406030204" pitchFamily="18" charset="0"/>
                </a:rPr>
                <a:t>×𝑓′</a:t>
              </a:r>
              <a:endParaRPr lang="es-PE" sz="1100"/>
            </a:p>
          </xdr:txBody>
        </xdr:sp>
      </mc:Fallback>
    </mc:AlternateContent>
    <xdr:clientData/>
  </xdr:oneCellAnchor>
  <xdr:oneCellAnchor>
    <xdr:from>
      <xdr:col>3</xdr:col>
      <xdr:colOff>0</xdr:colOff>
      <xdr:row>473</xdr:row>
      <xdr:rowOff>0</xdr:rowOff>
    </xdr:from>
    <xdr:ext cx="1040733" cy="172227"/>
    <mc:AlternateContent xmlns:mc="http://schemas.openxmlformats.org/markup-compatibility/2006">
      <mc:Choice xmlns:a14="http://schemas.microsoft.com/office/drawing/2010/main" Requires="a14">
        <xdr:sp macro="" textlink="">
          <xdr:nvSpPr>
            <xdr:cNvPr id="71" name="CuadroTexto 115">
              <a:extLst>
                <a:ext uri="{FF2B5EF4-FFF2-40B4-BE49-F238E27FC236}">
                  <a16:creationId xmlns:a16="http://schemas.microsoft.com/office/drawing/2014/main" id="{33F64A7E-2628-40C0-A6A5-B8F364571BCC}"/>
                </a:ext>
              </a:extLst>
            </xdr:cNvPr>
            <xdr:cNvSpPr txBox="1"/>
          </xdr:nvSpPr>
          <xdr:spPr>
            <a:xfrm>
              <a:off x="982980" y="89717880"/>
              <a:ext cx="10407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𝑆𝐷𝑊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𝑓</m:t>
                    </m:r>
                    <m:r>
                      <a:rPr lang="es-PE"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dr:sp macro="" textlink="">
          <xdr:nvSpPr>
            <xdr:cNvPr id="71" name="CuadroTexto 115">
              <a:extLst>
                <a:ext uri="{FF2B5EF4-FFF2-40B4-BE49-F238E27FC236}">
                  <a16:creationId xmlns:a16="http://schemas.microsoft.com/office/drawing/2014/main" id="{33F64A7E-2628-40C0-A6A5-B8F364571BCC}"/>
                </a:ext>
              </a:extLst>
            </xdr:cNvPr>
            <xdr:cNvSpPr txBox="1"/>
          </xdr:nvSpPr>
          <xdr:spPr>
            <a:xfrm>
              <a:off x="982980" y="89717880"/>
              <a:ext cx="10407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𝑆𝐷𝑊=𝑈_𝑟𝑤×𝑓′</a:t>
              </a:r>
              <a:endParaRPr lang="es-PE">
                <a:effectLst/>
              </a:endParaRPr>
            </a:p>
          </xdr:txBody>
        </xdr:sp>
      </mc:Fallback>
    </mc:AlternateContent>
    <xdr:clientData/>
  </xdr:oneCellAnchor>
  <xdr:twoCellAnchor>
    <xdr:from>
      <xdr:col>13</xdr:col>
      <xdr:colOff>0</xdr:colOff>
      <xdr:row>469</xdr:row>
      <xdr:rowOff>0</xdr:rowOff>
    </xdr:from>
    <xdr:to>
      <xdr:col>14</xdr:col>
      <xdr:colOff>170656</xdr:colOff>
      <xdr:row>469</xdr:row>
      <xdr:rowOff>166687</xdr:rowOff>
    </xdr:to>
    <xdr:sp macro="" textlink="">
      <xdr:nvSpPr>
        <xdr:cNvPr id="72" name="Flecha derecha 116">
          <a:extLst>
            <a:ext uri="{FF2B5EF4-FFF2-40B4-BE49-F238E27FC236}">
              <a16:creationId xmlns:a16="http://schemas.microsoft.com/office/drawing/2014/main" id="{61C11FC6-9762-4233-8046-0160272AD2F9}"/>
            </a:ext>
          </a:extLst>
        </xdr:cNvPr>
        <xdr:cNvSpPr/>
      </xdr:nvSpPr>
      <xdr:spPr>
        <a:xfrm>
          <a:off x="4259580" y="88955880"/>
          <a:ext cx="49831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253998</xdr:colOff>
      <xdr:row>483</xdr:row>
      <xdr:rowOff>0</xdr:rowOff>
    </xdr:from>
    <xdr:to>
      <xdr:col>11</xdr:col>
      <xdr:colOff>107154</xdr:colOff>
      <xdr:row>483</xdr:row>
      <xdr:rowOff>166687</xdr:rowOff>
    </xdr:to>
    <xdr:sp macro="" textlink="">
      <xdr:nvSpPr>
        <xdr:cNvPr id="73" name="Flecha derecha 117">
          <a:extLst>
            <a:ext uri="{FF2B5EF4-FFF2-40B4-BE49-F238E27FC236}">
              <a16:creationId xmlns:a16="http://schemas.microsoft.com/office/drawing/2014/main" id="{7761AB90-EDA9-4199-BDF2-161192341B8F}"/>
            </a:ext>
          </a:extLst>
        </xdr:cNvPr>
        <xdr:cNvSpPr/>
      </xdr:nvSpPr>
      <xdr:spPr>
        <a:xfrm>
          <a:off x="3202938" y="91622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485</xdr:row>
      <xdr:rowOff>0</xdr:rowOff>
    </xdr:from>
    <xdr:to>
      <xdr:col>11</xdr:col>
      <xdr:colOff>107157</xdr:colOff>
      <xdr:row>485</xdr:row>
      <xdr:rowOff>166687</xdr:rowOff>
    </xdr:to>
    <xdr:sp macro="" textlink="">
      <xdr:nvSpPr>
        <xdr:cNvPr id="74" name="Flecha derecha 118">
          <a:extLst>
            <a:ext uri="{FF2B5EF4-FFF2-40B4-BE49-F238E27FC236}">
              <a16:creationId xmlns:a16="http://schemas.microsoft.com/office/drawing/2014/main" id="{7E8FD914-45FF-4652-8622-1A3568FE8FD0}"/>
            </a:ext>
          </a:extLst>
        </xdr:cNvPr>
        <xdr:cNvSpPr/>
      </xdr:nvSpPr>
      <xdr:spPr>
        <a:xfrm>
          <a:off x="3202941" y="92003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483</xdr:row>
      <xdr:rowOff>0</xdr:rowOff>
    </xdr:from>
    <xdr:ext cx="2007986" cy="249620"/>
    <mc:AlternateContent xmlns:mc="http://schemas.openxmlformats.org/markup-compatibility/2006">
      <mc:Choice xmlns:a14="http://schemas.microsoft.com/office/drawing/2010/main" Requires="a14">
        <xdr:sp macro="" textlink="">
          <xdr:nvSpPr>
            <xdr:cNvPr id="75" name="CuadroTexto 119">
              <a:extLst>
                <a:ext uri="{FF2B5EF4-FFF2-40B4-BE49-F238E27FC236}">
                  <a16:creationId xmlns:a16="http://schemas.microsoft.com/office/drawing/2014/main" id="{2ECE1E87-2A4A-4E15-AE9F-7D9C24329E8A}"/>
                </a:ext>
              </a:extLst>
            </xdr:cNvPr>
            <xdr:cNvSpPr txBox="1"/>
          </xdr:nvSpPr>
          <xdr:spPr>
            <a:xfrm>
              <a:off x="982980" y="91622880"/>
              <a:ext cx="2007986" cy="249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𝐿𝐼𝑊</m:t>
                    </m:r>
                    <m:r>
                      <a:rPr lang="es-PE" sz="1100" b="0" i="1">
                        <a:latin typeface="Cambria Math" panose="02040503050406030204" pitchFamily="18" charset="0"/>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(1.05+</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6000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dr:sp macro="" textlink="">
          <xdr:nvSpPr>
            <xdr:cNvPr id="75" name="CuadroTexto 119">
              <a:extLst>
                <a:ext uri="{FF2B5EF4-FFF2-40B4-BE49-F238E27FC236}">
                  <a16:creationId xmlns:a16="http://schemas.microsoft.com/office/drawing/2014/main" id="{2ECE1E87-2A4A-4E15-AE9F-7D9C24329E8A}"/>
                </a:ext>
              </a:extLst>
            </xdr:cNvPr>
            <xdr:cNvSpPr txBox="1"/>
          </xdr:nvSpPr>
          <xdr:spPr>
            <a:xfrm>
              <a:off x="982980" y="91622880"/>
              <a:ext cx="2007986" cy="249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𝐿𝐼𝑊=</a:t>
              </a:r>
              <a:r>
                <a:rPr lang="es-PE" sz="1100" b="0" i="0">
                  <a:solidFill>
                    <a:schemeClr val="tx1"/>
                  </a:solidFill>
                  <a:effectLst/>
                  <a:latin typeface="Cambria Math" panose="02040503050406030204" pitchFamily="18" charset="0"/>
                  <a:ea typeface="+mn-ea"/>
                  <a:cs typeface="+mn-cs"/>
                </a:rPr>
                <a:t>𝑈_𝑟𝑤×</a:t>
              </a:r>
              <a:r>
                <a:rPr lang="es-ES" sz="1100" b="0" i="0">
                  <a:solidFill>
                    <a:schemeClr val="tx1"/>
                  </a:solidFill>
                  <a:effectLst/>
                  <a:latin typeface="Cambria Math" panose="02040503050406030204" pitchFamily="18" charset="0"/>
                  <a:ea typeface="+mn-ea"/>
                  <a:cs typeface="+mn-cs"/>
                </a:rPr>
                <a:t>(1.05+𝑈_𝑟𝑤⁄6000)</a:t>
              </a:r>
              <a:endParaRPr lang="es-PE">
                <a:effectLst/>
              </a:endParaRPr>
            </a:p>
          </xdr:txBody>
        </xdr:sp>
      </mc:Fallback>
    </mc:AlternateContent>
    <xdr:clientData/>
  </xdr:oneCellAnchor>
  <xdr:oneCellAnchor>
    <xdr:from>
      <xdr:col>3</xdr:col>
      <xdr:colOff>0</xdr:colOff>
      <xdr:row>485</xdr:row>
      <xdr:rowOff>0</xdr:rowOff>
    </xdr:from>
    <xdr:ext cx="2034660" cy="249684"/>
    <mc:AlternateContent xmlns:mc="http://schemas.openxmlformats.org/markup-compatibility/2006">
      <mc:Choice xmlns:a14="http://schemas.microsoft.com/office/drawing/2010/main" Requires="a14">
        <xdr:sp macro="" textlink="">
          <xdr:nvSpPr>
            <xdr:cNvPr id="76" name="CuadroTexto 120">
              <a:extLst>
                <a:ext uri="{FF2B5EF4-FFF2-40B4-BE49-F238E27FC236}">
                  <a16:creationId xmlns:a16="http://schemas.microsoft.com/office/drawing/2014/main" id="{B2AECDDF-607D-4958-8050-06830EE72324}"/>
                </a:ext>
              </a:extLst>
            </xdr:cNvPr>
            <xdr:cNvSpPr txBox="1"/>
          </xdr:nvSpPr>
          <xdr:spPr>
            <a:xfrm>
              <a:off x="982980" y="9200388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𝐿𝐼𝑊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(1.05+</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9000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dr:sp macro="" textlink="">
          <xdr:nvSpPr>
            <xdr:cNvPr id="76" name="CuadroTexto 120">
              <a:extLst>
                <a:ext uri="{FF2B5EF4-FFF2-40B4-BE49-F238E27FC236}">
                  <a16:creationId xmlns:a16="http://schemas.microsoft.com/office/drawing/2014/main" id="{B2AECDDF-607D-4958-8050-06830EE72324}"/>
                </a:ext>
              </a:extLst>
            </xdr:cNvPr>
            <xdr:cNvSpPr txBox="1"/>
          </xdr:nvSpPr>
          <xdr:spPr>
            <a:xfrm>
              <a:off x="982980" y="9200388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𝐿𝐼𝑊=𝑈_𝑟𝑤×</a:t>
              </a:r>
              <a:r>
                <a:rPr lang="es-ES" sz="1100" b="0" i="0">
                  <a:solidFill>
                    <a:schemeClr val="tx1"/>
                  </a:solidFill>
                  <a:effectLst/>
                  <a:latin typeface="Cambria Math" panose="02040503050406030204" pitchFamily="18" charset="0"/>
                  <a:ea typeface="+mn-ea"/>
                  <a:cs typeface="+mn-cs"/>
                </a:rPr>
                <a:t>(1.05+𝑈_𝑟𝑤⁄9000)</a:t>
              </a:r>
              <a:endParaRPr lang="es-PE">
                <a:effectLst/>
              </a:endParaRPr>
            </a:p>
          </xdr:txBody>
        </xdr:sp>
      </mc:Fallback>
    </mc:AlternateContent>
    <xdr:clientData/>
  </xdr:oneCellAnchor>
  <xdr:twoCellAnchor>
    <xdr:from>
      <xdr:col>9</xdr:col>
      <xdr:colOff>258052</xdr:colOff>
      <xdr:row>493</xdr:row>
      <xdr:rowOff>57150</xdr:rowOff>
    </xdr:from>
    <xdr:to>
      <xdr:col>11</xdr:col>
      <xdr:colOff>112569</xdr:colOff>
      <xdr:row>494</xdr:row>
      <xdr:rowOff>33337</xdr:rowOff>
    </xdr:to>
    <xdr:sp macro="" textlink="">
      <xdr:nvSpPr>
        <xdr:cNvPr id="77" name="Flecha derecha 121">
          <a:extLst>
            <a:ext uri="{FF2B5EF4-FFF2-40B4-BE49-F238E27FC236}">
              <a16:creationId xmlns:a16="http://schemas.microsoft.com/office/drawing/2014/main" id="{3263D9D0-2784-4FBA-90CD-77766FA1DF66}"/>
            </a:ext>
          </a:extLst>
        </xdr:cNvPr>
        <xdr:cNvSpPr/>
      </xdr:nvSpPr>
      <xdr:spPr>
        <a:xfrm>
          <a:off x="3206992" y="93585030"/>
          <a:ext cx="509837"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495</xdr:row>
      <xdr:rowOff>0</xdr:rowOff>
    </xdr:from>
    <xdr:to>
      <xdr:col>11</xdr:col>
      <xdr:colOff>107157</xdr:colOff>
      <xdr:row>495</xdr:row>
      <xdr:rowOff>166687</xdr:rowOff>
    </xdr:to>
    <xdr:sp macro="" textlink="">
      <xdr:nvSpPr>
        <xdr:cNvPr id="78" name="Flecha derecha 122">
          <a:extLst>
            <a:ext uri="{FF2B5EF4-FFF2-40B4-BE49-F238E27FC236}">
              <a16:creationId xmlns:a16="http://schemas.microsoft.com/office/drawing/2014/main" id="{2C225BFF-21A4-400A-B156-E23F853B9761}"/>
            </a:ext>
          </a:extLst>
        </xdr:cNvPr>
        <xdr:cNvSpPr/>
      </xdr:nvSpPr>
      <xdr:spPr>
        <a:xfrm>
          <a:off x="3202941" y="93908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493</xdr:row>
      <xdr:rowOff>0</xdr:rowOff>
    </xdr:from>
    <xdr:ext cx="2034660" cy="249684"/>
    <mc:AlternateContent xmlns:mc="http://schemas.openxmlformats.org/markup-compatibility/2006">
      <mc:Choice xmlns:a14="http://schemas.microsoft.com/office/drawing/2010/main" Requires="a14">
        <xdr:sp macro="" textlink="">
          <xdr:nvSpPr>
            <xdr:cNvPr id="79" name="CuadroTexto 123">
              <a:extLst>
                <a:ext uri="{FF2B5EF4-FFF2-40B4-BE49-F238E27FC236}">
                  <a16:creationId xmlns:a16="http://schemas.microsoft.com/office/drawing/2014/main" id="{ECB0F14F-116D-4E1F-83F8-2B5EDBC1BDCB}"/>
                </a:ext>
              </a:extLst>
            </xdr:cNvPr>
            <xdr:cNvSpPr txBox="1"/>
          </xdr:nvSpPr>
          <xdr:spPr>
            <a:xfrm>
              <a:off x="982980" y="9352788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𝐿𝐼𝑊</m:t>
                    </m:r>
                    <m:r>
                      <a:rPr lang="es-PE" sz="1100" b="0" i="1">
                        <a:latin typeface="Cambria Math" panose="02040503050406030204" pitchFamily="18" charset="0"/>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(1.05+</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6000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dr:sp macro="" textlink="">
          <xdr:nvSpPr>
            <xdr:cNvPr id="79" name="CuadroTexto 123">
              <a:extLst>
                <a:ext uri="{FF2B5EF4-FFF2-40B4-BE49-F238E27FC236}">
                  <a16:creationId xmlns:a16="http://schemas.microsoft.com/office/drawing/2014/main" id="{ECB0F14F-116D-4E1F-83F8-2B5EDBC1BDCB}"/>
                </a:ext>
              </a:extLst>
            </xdr:cNvPr>
            <xdr:cNvSpPr txBox="1"/>
          </xdr:nvSpPr>
          <xdr:spPr>
            <a:xfrm>
              <a:off x="982980" y="9352788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𝐿𝐼𝑊=</a:t>
              </a:r>
              <a:r>
                <a:rPr lang="es-PE" sz="1100" b="0" i="0">
                  <a:solidFill>
                    <a:schemeClr val="tx1"/>
                  </a:solidFill>
                  <a:effectLst/>
                  <a:latin typeface="Cambria Math" panose="02040503050406030204" pitchFamily="18" charset="0"/>
                  <a:ea typeface="+mn-ea"/>
                  <a:cs typeface="+mn-cs"/>
                </a:rPr>
                <a:t>𝑈_𝑟𝑤×</a:t>
              </a:r>
              <a:r>
                <a:rPr lang="es-ES" sz="1100" b="0" i="0">
                  <a:solidFill>
                    <a:schemeClr val="tx1"/>
                  </a:solidFill>
                  <a:effectLst/>
                  <a:latin typeface="Cambria Math" panose="02040503050406030204" pitchFamily="18" charset="0"/>
                  <a:ea typeface="+mn-ea"/>
                  <a:cs typeface="+mn-cs"/>
                </a:rPr>
                <a:t>(1.05+𝑈_𝑟𝑤⁄6000)</a:t>
              </a:r>
              <a:endParaRPr lang="es-PE">
                <a:effectLst/>
              </a:endParaRPr>
            </a:p>
          </xdr:txBody>
        </xdr:sp>
      </mc:Fallback>
    </mc:AlternateContent>
    <xdr:clientData/>
  </xdr:oneCellAnchor>
  <xdr:oneCellAnchor>
    <xdr:from>
      <xdr:col>3</xdr:col>
      <xdr:colOff>0</xdr:colOff>
      <xdr:row>495</xdr:row>
      <xdr:rowOff>0</xdr:rowOff>
    </xdr:from>
    <xdr:ext cx="2034660" cy="249684"/>
    <mc:AlternateContent xmlns:mc="http://schemas.openxmlformats.org/markup-compatibility/2006">
      <mc:Choice xmlns:a14="http://schemas.microsoft.com/office/drawing/2010/main" Requires="a14">
        <xdr:sp macro="" textlink="">
          <xdr:nvSpPr>
            <xdr:cNvPr id="80" name="CuadroTexto 124">
              <a:extLst>
                <a:ext uri="{FF2B5EF4-FFF2-40B4-BE49-F238E27FC236}">
                  <a16:creationId xmlns:a16="http://schemas.microsoft.com/office/drawing/2014/main" id="{E4112CB0-B1F2-4334-B541-AE2F09F6FB54}"/>
                </a:ext>
              </a:extLst>
            </xdr:cNvPr>
            <xdr:cNvSpPr txBox="1"/>
          </xdr:nvSpPr>
          <xdr:spPr>
            <a:xfrm>
              <a:off x="982980" y="9390888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𝐿𝐼𝑊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(1.05+</m:t>
                    </m:r>
                    <m:f>
                      <m:fPr>
                        <m:type m:val="skw"/>
                        <m:ctrlPr>
                          <a:rPr lang="es-ES" sz="1100" b="0" i="1">
                            <a:solidFill>
                              <a:schemeClr val="tx1"/>
                            </a:solidFill>
                            <a:effectLst/>
                            <a:latin typeface="Cambria Math" panose="02040503050406030204" pitchFamily="18" charset="0"/>
                            <a:ea typeface="+mn-ea"/>
                            <a:cs typeface="+mn-cs"/>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𝑈</m:t>
                            </m:r>
                          </m:e>
                          <m:sub>
                            <m:r>
                              <a:rPr lang="es-ES" sz="1100" b="0" i="1">
                                <a:solidFill>
                                  <a:schemeClr val="tx1"/>
                                </a:solidFill>
                                <a:effectLst/>
                                <a:latin typeface="Cambria Math" panose="02040503050406030204" pitchFamily="18" charset="0"/>
                                <a:ea typeface="+mn-ea"/>
                                <a:cs typeface="+mn-cs"/>
                              </a:rPr>
                              <m:t>𝑟𝑤</m:t>
                            </m:r>
                          </m:sub>
                        </m:sSub>
                      </m:num>
                      <m:den>
                        <m:r>
                          <a:rPr lang="es-ES" sz="1100" b="0" i="1">
                            <a:solidFill>
                              <a:schemeClr val="tx1"/>
                            </a:solidFill>
                            <a:effectLst/>
                            <a:latin typeface="Cambria Math" panose="02040503050406030204" pitchFamily="18" charset="0"/>
                            <a:ea typeface="+mn-ea"/>
                            <a:cs typeface="+mn-cs"/>
                          </a:rPr>
                          <m:t>9000</m:t>
                        </m:r>
                      </m:den>
                    </m:f>
                    <m:r>
                      <a:rPr lang="es-ES"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dr:sp macro="" textlink="">
          <xdr:nvSpPr>
            <xdr:cNvPr id="80" name="CuadroTexto 124">
              <a:extLst>
                <a:ext uri="{FF2B5EF4-FFF2-40B4-BE49-F238E27FC236}">
                  <a16:creationId xmlns:a16="http://schemas.microsoft.com/office/drawing/2014/main" id="{E4112CB0-B1F2-4334-B541-AE2F09F6FB54}"/>
                </a:ext>
              </a:extLst>
            </xdr:cNvPr>
            <xdr:cNvSpPr txBox="1"/>
          </xdr:nvSpPr>
          <xdr:spPr>
            <a:xfrm>
              <a:off x="982980" y="93908880"/>
              <a:ext cx="2034660" cy="249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𝐿𝐼𝑊=𝑈_𝑟𝑤×</a:t>
              </a:r>
              <a:r>
                <a:rPr lang="es-ES" sz="1100" b="0" i="0">
                  <a:solidFill>
                    <a:schemeClr val="tx1"/>
                  </a:solidFill>
                  <a:effectLst/>
                  <a:latin typeface="Cambria Math" panose="02040503050406030204" pitchFamily="18" charset="0"/>
                  <a:ea typeface="+mn-ea"/>
                  <a:cs typeface="+mn-cs"/>
                </a:rPr>
                <a:t>(1.05+𝑈_𝑟𝑤⁄9000)</a:t>
              </a:r>
              <a:endParaRPr lang="es-PE">
                <a:effectLst/>
              </a:endParaRPr>
            </a:p>
          </xdr:txBody>
        </xdr:sp>
      </mc:Fallback>
    </mc:AlternateContent>
    <xdr:clientData/>
  </xdr:oneCellAnchor>
  <xdr:twoCellAnchor>
    <xdr:from>
      <xdr:col>9</xdr:col>
      <xdr:colOff>253998</xdr:colOff>
      <xdr:row>501</xdr:row>
      <xdr:rowOff>0</xdr:rowOff>
    </xdr:from>
    <xdr:to>
      <xdr:col>11</xdr:col>
      <xdr:colOff>107154</xdr:colOff>
      <xdr:row>501</xdr:row>
      <xdr:rowOff>166687</xdr:rowOff>
    </xdr:to>
    <xdr:sp macro="" textlink="">
      <xdr:nvSpPr>
        <xdr:cNvPr id="81" name="Flecha derecha 125">
          <a:extLst>
            <a:ext uri="{FF2B5EF4-FFF2-40B4-BE49-F238E27FC236}">
              <a16:creationId xmlns:a16="http://schemas.microsoft.com/office/drawing/2014/main" id="{31CA49C3-AE60-40CE-95EE-6BF1AD0ED40E}"/>
            </a:ext>
          </a:extLst>
        </xdr:cNvPr>
        <xdr:cNvSpPr/>
      </xdr:nvSpPr>
      <xdr:spPr>
        <a:xfrm>
          <a:off x="3202938" y="95051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503</xdr:row>
      <xdr:rowOff>0</xdr:rowOff>
    </xdr:from>
    <xdr:to>
      <xdr:col>11</xdr:col>
      <xdr:colOff>107157</xdr:colOff>
      <xdr:row>503</xdr:row>
      <xdr:rowOff>166687</xdr:rowOff>
    </xdr:to>
    <xdr:sp macro="" textlink="">
      <xdr:nvSpPr>
        <xdr:cNvPr id="82" name="Flecha derecha 126">
          <a:extLst>
            <a:ext uri="{FF2B5EF4-FFF2-40B4-BE49-F238E27FC236}">
              <a16:creationId xmlns:a16="http://schemas.microsoft.com/office/drawing/2014/main" id="{B126C637-965D-45D2-9467-9347D579BFCB}"/>
            </a:ext>
          </a:extLst>
        </xdr:cNvPr>
        <xdr:cNvSpPr/>
      </xdr:nvSpPr>
      <xdr:spPr>
        <a:xfrm>
          <a:off x="3202941" y="95432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0</xdr:colOff>
      <xdr:row>501</xdr:row>
      <xdr:rowOff>0</xdr:rowOff>
    </xdr:from>
    <xdr:ext cx="996940" cy="172227"/>
    <mc:AlternateContent xmlns:mc="http://schemas.openxmlformats.org/markup-compatibility/2006">
      <mc:Choice xmlns:a14="http://schemas.microsoft.com/office/drawing/2010/main" Requires="a14">
        <xdr:sp macro="" textlink="">
          <xdr:nvSpPr>
            <xdr:cNvPr id="83" name="CuadroTexto 127">
              <a:extLst>
                <a:ext uri="{FF2B5EF4-FFF2-40B4-BE49-F238E27FC236}">
                  <a16:creationId xmlns:a16="http://schemas.microsoft.com/office/drawing/2014/main" id="{3D6E531D-4CD4-4DBE-8E4C-127F91088ACC}"/>
                </a:ext>
              </a:extLst>
            </xdr:cNvPr>
            <xdr:cNvSpPr txBox="1"/>
          </xdr:nvSpPr>
          <xdr:spPr>
            <a:xfrm>
              <a:off x="982980" y="95051880"/>
              <a:ext cx="9969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latin typeface="Cambria Math" panose="02040503050406030204" pitchFamily="18" charset="0"/>
                      </a:rPr>
                      <m:t>𝐿𝐼𝑊</m:t>
                    </m:r>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ea typeface="Cambria Math" panose="02040503050406030204" pitchFamily="18" charset="0"/>
                      </a:rPr>
                      <m:t>×</m:t>
                    </m:r>
                    <m:r>
                      <a:rPr lang="es-PE" sz="1100" b="0" i="1">
                        <a:latin typeface="Cambria Math" panose="02040503050406030204" pitchFamily="18" charset="0"/>
                        <a:ea typeface="Cambria Math" panose="02040503050406030204" pitchFamily="18" charset="0"/>
                      </a:rPr>
                      <m:t>𝑓</m:t>
                    </m:r>
                    <m:r>
                      <a:rPr lang="es-PE" sz="1100" b="0" i="1">
                        <a:latin typeface="Cambria Math" panose="02040503050406030204" pitchFamily="18" charset="0"/>
                        <a:ea typeface="Cambria Math" panose="02040503050406030204" pitchFamily="18" charset="0"/>
                      </a:rPr>
                      <m:t>′</m:t>
                    </m:r>
                  </m:oMath>
                </m:oMathPara>
              </a14:m>
              <a:endParaRPr lang="es-PE" sz="1100"/>
            </a:p>
          </xdr:txBody>
        </xdr:sp>
      </mc:Choice>
      <mc:Fallback>
        <xdr:sp macro="" textlink="">
          <xdr:nvSpPr>
            <xdr:cNvPr id="83" name="CuadroTexto 127">
              <a:extLst>
                <a:ext uri="{FF2B5EF4-FFF2-40B4-BE49-F238E27FC236}">
                  <a16:creationId xmlns:a16="http://schemas.microsoft.com/office/drawing/2014/main" id="{3D6E531D-4CD4-4DBE-8E4C-127F91088ACC}"/>
                </a:ext>
              </a:extLst>
            </xdr:cNvPr>
            <xdr:cNvSpPr txBox="1"/>
          </xdr:nvSpPr>
          <xdr:spPr>
            <a:xfrm>
              <a:off x="982980" y="95051880"/>
              <a:ext cx="9969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𝐿𝐼𝑊=𝑈_𝑟𝑤</a:t>
              </a:r>
              <a:r>
                <a:rPr lang="es-PE" sz="1100" b="0" i="0">
                  <a:latin typeface="Cambria Math" panose="02040503050406030204" pitchFamily="18" charset="0"/>
                  <a:ea typeface="Cambria Math" panose="02040503050406030204" pitchFamily="18" charset="0"/>
                </a:rPr>
                <a:t>×𝑓′</a:t>
              </a:r>
              <a:endParaRPr lang="es-PE" sz="1100"/>
            </a:p>
          </xdr:txBody>
        </xdr:sp>
      </mc:Fallback>
    </mc:AlternateContent>
    <xdr:clientData/>
  </xdr:oneCellAnchor>
  <xdr:oneCellAnchor>
    <xdr:from>
      <xdr:col>3</xdr:col>
      <xdr:colOff>0</xdr:colOff>
      <xdr:row>503</xdr:row>
      <xdr:rowOff>0</xdr:rowOff>
    </xdr:from>
    <xdr:ext cx="996940" cy="172227"/>
    <mc:AlternateContent xmlns:mc="http://schemas.openxmlformats.org/markup-compatibility/2006">
      <mc:Choice xmlns:a14="http://schemas.microsoft.com/office/drawing/2010/main" Requires="a14">
        <xdr:sp macro="" textlink="">
          <xdr:nvSpPr>
            <xdr:cNvPr id="84" name="CuadroTexto 128">
              <a:extLst>
                <a:ext uri="{FF2B5EF4-FFF2-40B4-BE49-F238E27FC236}">
                  <a16:creationId xmlns:a16="http://schemas.microsoft.com/office/drawing/2014/main" id="{C38BE8A1-570B-43C4-9EEA-B657DEC885FE}"/>
                </a:ext>
              </a:extLst>
            </xdr:cNvPr>
            <xdr:cNvSpPr txBox="1"/>
          </xdr:nvSpPr>
          <xdr:spPr>
            <a:xfrm>
              <a:off x="982980" y="95432880"/>
              <a:ext cx="9969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solidFill>
                        <a:effectLst/>
                        <a:latin typeface="Cambria Math" panose="02040503050406030204" pitchFamily="18" charset="0"/>
                        <a:ea typeface="+mn-ea"/>
                        <a:cs typeface="+mn-cs"/>
                      </a:rPr>
                      <m:t>𝐿𝐼𝑊</m:t>
                    </m:r>
                    <m:r>
                      <a:rPr lang="es-PE" sz="11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𝑈</m:t>
                        </m:r>
                      </m:e>
                      <m:sub>
                        <m:r>
                          <a:rPr lang="es-PE" sz="1100" b="0" i="1">
                            <a:solidFill>
                              <a:schemeClr val="tx1"/>
                            </a:solidFill>
                            <a:effectLst/>
                            <a:latin typeface="Cambria Math" panose="02040503050406030204" pitchFamily="18" charset="0"/>
                            <a:ea typeface="+mn-ea"/>
                            <a:cs typeface="+mn-cs"/>
                          </a:rPr>
                          <m:t>𝑟𝑤</m:t>
                        </m:r>
                      </m:sub>
                    </m:sSub>
                    <m:r>
                      <a:rPr lang="es-PE" sz="1100" b="0" i="1">
                        <a:solidFill>
                          <a:schemeClr val="tx1"/>
                        </a:solidFill>
                        <a:effectLst/>
                        <a:latin typeface="Cambria Math" panose="02040503050406030204" pitchFamily="18" charset="0"/>
                        <a:ea typeface="+mn-ea"/>
                        <a:cs typeface="+mn-cs"/>
                      </a:rPr>
                      <m:t>×</m:t>
                    </m:r>
                    <m:r>
                      <a:rPr lang="es-PE" sz="1100" b="0" i="1">
                        <a:solidFill>
                          <a:schemeClr val="tx1"/>
                        </a:solidFill>
                        <a:effectLst/>
                        <a:latin typeface="Cambria Math" panose="02040503050406030204" pitchFamily="18" charset="0"/>
                        <a:ea typeface="+mn-ea"/>
                        <a:cs typeface="+mn-cs"/>
                      </a:rPr>
                      <m:t>𝑓</m:t>
                    </m:r>
                    <m:r>
                      <a:rPr lang="es-PE" sz="1100" b="0" i="1">
                        <a:solidFill>
                          <a:schemeClr val="tx1"/>
                        </a:solidFill>
                        <a:effectLst/>
                        <a:latin typeface="Cambria Math" panose="02040503050406030204" pitchFamily="18" charset="0"/>
                        <a:ea typeface="+mn-ea"/>
                        <a:cs typeface="+mn-cs"/>
                      </a:rPr>
                      <m:t>′</m:t>
                    </m:r>
                  </m:oMath>
                </m:oMathPara>
              </a14:m>
              <a:endParaRPr lang="es-PE">
                <a:effectLst/>
              </a:endParaRPr>
            </a:p>
          </xdr:txBody>
        </xdr:sp>
      </mc:Choice>
      <mc:Fallback>
        <xdr:sp macro="" textlink="">
          <xdr:nvSpPr>
            <xdr:cNvPr id="84" name="CuadroTexto 128">
              <a:extLst>
                <a:ext uri="{FF2B5EF4-FFF2-40B4-BE49-F238E27FC236}">
                  <a16:creationId xmlns:a16="http://schemas.microsoft.com/office/drawing/2014/main" id="{C38BE8A1-570B-43C4-9EEA-B657DEC885FE}"/>
                </a:ext>
              </a:extLst>
            </xdr:cNvPr>
            <xdr:cNvSpPr txBox="1"/>
          </xdr:nvSpPr>
          <xdr:spPr>
            <a:xfrm>
              <a:off x="982980" y="95432880"/>
              <a:ext cx="9969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solidFill>
                    <a:schemeClr val="tx1"/>
                  </a:solidFill>
                  <a:effectLst/>
                  <a:latin typeface="Cambria Math" panose="02040503050406030204" pitchFamily="18" charset="0"/>
                  <a:ea typeface="+mn-ea"/>
                  <a:cs typeface="+mn-cs"/>
                </a:rPr>
                <a:t>𝐿𝐼𝑊=𝑈_𝑟𝑤×𝑓′</a:t>
              </a:r>
              <a:endParaRPr lang="es-PE">
                <a:effectLst/>
              </a:endParaRPr>
            </a:p>
          </xdr:txBody>
        </xdr:sp>
      </mc:Fallback>
    </mc:AlternateContent>
    <xdr:clientData/>
  </xdr:oneCellAnchor>
  <xdr:twoCellAnchor>
    <xdr:from>
      <xdr:col>13</xdr:col>
      <xdr:colOff>0</xdr:colOff>
      <xdr:row>499</xdr:row>
      <xdr:rowOff>0</xdr:rowOff>
    </xdr:from>
    <xdr:to>
      <xdr:col>14</xdr:col>
      <xdr:colOff>170656</xdr:colOff>
      <xdr:row>499</xdr:row>
      <xdr:rowOff>166687</xdr:rowOff>
    </xdr:to>
    <xdr:sp macro="" textlink="">
      <xdr:nvSpPr>
        <xdr:cNvPr id="85" name="Flecha derecha 129">
          <a:extLst>
            <a:ext uri="{FF2B5EF4-FFF2-40B4-BE49-F238E27FC236}">
              <a16:creationId xmlns:a16="http://schemas.microsoft.com/office/drawing/2014/main" id="{77BF09CA-5E9A-4F6E-A9D8-7AB153D96918}"/>
            </a:ext>
          </a:extLst>
        </xdr:cNvPr>
        <xdr:cNvSpPr/>
      </xdr:nvSpPr>
      <xdr:spPr>
        <a:xfrm>
          <a:off x="4259580" y="94670880"/>
          <a:ext cx="49831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13</xdr:col>
      <xdr:colOff>0</xdr:colOff>
      <xdr:row>536</xdr:row>
      <xdr:rowOff>0</xdr:rowOff>
    </xdr:from>
    <xdr:to>
      <xdr:col>14</xdr:col>
      <xdr:colOff>170656</xdr:colOff>
      <xdr:row>536</xdr:row>
      <xdr:rowOff>166687</xdr:rowOff>
    </xdr:to>
    <xdr:sp macro="" textlink="">
      <xdr:nvSpPr>
        <xdr:cNvPr id="86" name="Flecha derecha 97">
          <a:extLst>
            <a:ext uri="{FF2B5EF4-FFF2-40B4-BE49-F238E27FC236}">
              <a16:creationId xmlns:a16="http://schemas.microsoft.com/office/drawing/2014/main" id="{40738166-391B-4ED8-B18B-0862E13E0C98}"/>
            </a:ext>
          </a:extLst>
        </xdr:cNvPr>
        <xdr:cNvSpPr/>
      </xdr:nvSpPr>
      <xdr:spPr>
        <a:xfrm>
          <a:off x="4259580" y="101719380"/>
          <a:ext cx="49831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13</xdr:col>
      <xdr:colOff>0</xdr:colOff>
      <xdr:row>541</xdr:row>
      <xdr:rowOff>0</xdr:rowOff>
    </xdr:from>
    <xdr:to>
      <xdr:col>14</xdr:col>
      <xdr:colOff>170656</xdr:colOff>
      <xdr:row>541</xdr:row>
      <xdr:rowOff>166687</xdr:rowOff>
    </xdr:to>
    <xdr:sp macro="" textlink="">
      <xdr:nvSpPr>
        <xdr:cNvPr id="87" name="Flecha derecha 98">
          <a:extLst>
            <a:ext uri="{FF2B5EF4-FFF2-40B4-BE49-F238E27FC236}">
              <a16:creationId xmlns:a16="http://schemas.microsoft.com/office/drawing/2014/main" id="{26CEA09A-81C7-46F8-AEE1-74E0F6AA7AA5}"/>
            </a:ext>
          </a:extLst>
        </xdr:cNvPr>
        <xdr:cNvSpPr/>
      </xdr:nvSpPr>
      <xdr:spPr>
        <a:xfrm>
          <a:off x="4259580" y="102671880"/>
          <a:ext cx="49831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71436</xdr:colOff>
      <xdr:row>343</xdr:row>
      <xdr:rowOff>0</xdr:rowOff>
    </xdr:from>
    <xdr:to>
      <xdr:col>15</xdr:col>
      <xdr:colOff>242092</xdr:colOff>
      <xdr:row>343</xdr:row>
      <xdr:rowOff>166687</xdr:rowOff>
    </xdr:to>
    <xdr:sp macro="" textlink="">
      <xdr:nvSpPr>
        <xdr:cNvPr id="88" name="Flecha derecha 103">
          <a:extLst>
            <a:ext uri="{FF2B5EF4-FFF2-40B4-BE49-F238E27FC236}">
              <a16:creationId xmlns:a16="http://schemas.microsoft.com/office/drawing/2014/main" id="{90413DFA-AC6F-411E-997B-AEF0B1B3D8DC}"/>
            </a:ext>
          </a:extLst>
        </xdr:cNvPr>
        <xdr:cNvSpPr/>
      </xdr:nvSpPr>
      <xdr:spPr>
        <a:xfrm>
          <a:off x="4658676" y="64952880"/>
          <a:ext cx="49831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13</xdr:col>
      <xdr:colOff>0</xdr:colOff>
      <xdr:row>557</xdr:row>
      <xdr:rowOff>0</xdr:rowOff>
    </xdr:from>
    <xdr:to>
      <xdr:col>14</xdr:col>
      <xdr:colOff>170656</xdr:colOff>
      <xdr:row>557</xdr:row>
      <xdr:rowOff>166687</xdr:rowOff>
    </xdr:to>
    <xdr:sp macro="" textlink="">
      <xdr:nvSpPr>
        <xdr:cNvPr id="89" name="Flecha derecha 105">
          <a:extLst>
            <a:ext uri="{FF2B5EF4-FFF2-40B4-BE49-F238E27FC236}">
              <a16:creationId xmlns:a16="http://schemas.microsoft.com/office/drawing/2014/main" id="{67199773-A472-485F-B7F2-1486147A4224}"/>
            </a:ext>
          </a:extLst>
        </xdr:cNvPr>
        <xdr:cNvSpPr/>
      </xdr:nvSpPr>
      <xdr:spPr>
        <a:xfrm>
          <a:off x="4259580" y="105719880"/>
          <a:ext cx="49831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13</xdr:col>
      <xdr:colOff>0</xdr:colOff>
      <xdr:row>562</xdr:row>
      <xdr:rowOff>0</xdr:rowOff>
    </xdr:from>
    <xdr:to>
      <xdr:col>14</xdr:col>
      <xdr:colOff>170656</xdr:colOff>
      <xdr:row>562</xdr:row>
      <xdr:rowOff>166687</xdr:rowOff>
    </xdr:to>
    <xdr:sp macro="" textlink="">
      <xdr:nvSpPr>
        <xdr:cNvPr id="90" name="Flecha derecha 131">
          <a:extLst>
            <a:ext uri="{FF2B5EF4-FFF2-40B4-BE49-F238E27FC236}">
              <a16:creationId xmlns:a16="http://schemas.microsoft.com/office/drawing/2014/main" id="{EA7F717E-972E-48C4-AB03-BF7E002954A7}"/>
            </a:ext>
          </a:extLst>
        </xdr:cNvPr>
        <xdr:cNvSpPr/>
      </xdr:nvSpPr>
      <xdr:spPr>
        <a:xfrm>
          <a:off x="4259580" y="106672380"/>
          <a:ext cx="49831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331</xdr:row>
      <xdr:rowOff>0</xdr:rowOff>
    </xdr:from>
    <xdr:to>
      <xdr:col>15</xdr:col>
      <xdr:colOff>276487</xdr:colOff>
      <xdr:row>331</xdr:row>
      <xdr:rowOff>166687</xdr:rowOff>
    </xdr:to>
    <xdr:sp macro="" textlink="">
      <xdr:nvSpPr>
        <xdr:cNvPr id="91" name="Flecha derecha 132">
          <a:extLst>
            <a:ext uri="{FF2B5EF4-FFF2-40B4-BE49-F238E27FC236}">
              <a16:creationId xmlns:a16="http://schemas.microsoft.com/office/drawing/2014/main" id="{9DCFA31E-4B1A-4816-9CCC-3473036CF3EF}"/>
            </a:ext>
          </a:extLst>
        </xdr:cNvPr>
        <xdr:cNvSpPr/>
      </xdr:nvSpPr>
      <xdr:spPr>
        <a:xfrm>
          <a:off x="4693071" y="62666880"/>
          <a:ext cx="49831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14</xdr:col>
      <xdr:colOff>105831</xdr:colOff>
      <xdr:row>335</xdr:row>
      <xdr:rowOff>0</xdr:rowOff>
    </xdr:from>
    <xdr:to>
      <xdr:col>15</xdr:col>
      <xdr:colOff>276487</xdr:colOff>
      <xdr:row>335</xdr:row>
      <xdr:rowOff>166687</xdr:rowOff>
    </xdr:to>
    <xdr:sp macro="" textlink="">
      <xdr:nvSpPr>
        <xdr:cNvPr id="92" name="Flecha derecha 133">
          <a:extLst>
            <a:ext uri="{FF2B5EF4-FFF2-40B4-BE49-F238E27FC236}">
              <a16:creationId xmlns:a16="http://schemas.microsoft.com/office/drawing/2014/main" id="{8D73479E-EB4F-4FDC-A1A2-D6AE5585F01D}"/>
            </a:ext>
          </a:extLst>
        </xdr:cNvPr>
        <xdr:cNvSpPr/>
      </xdr:nvSpPr>
      <xdr:spPr>
        <a:xfrm>
          <a:off x="4693071" y="63428880"/>
          <a:ext cx="49831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253998</xdr:colOff>
      <xdr:row>377</xdr:row>
      <xdr:rowOff>0</xdr:rowOff>
    </xdr:from>
    <xdr:to>
      <xdr:col>11</xdr:col>
      <xdr:colOff>107154</xdr:colOff>
      <xdr:row>377</xdr:row>
      <xdr:rowOff>166687</xdr:rowOff>
    </xdr:to>
    <xdr:sp macro="" textlink="">
      <xdr:nvSpPr>
        <xdr:cNvPr id="93" name="Flecha derecha 134">
          <a:extLst>
            <a:ext uri="{FF2B5EF4-FFF2-40B4-BE49-F238E27FC236}">
              <a16:creationId xmlns:a16="http://schemas.microsoft.com/office/drawing/2014/main" id="{2D0E2B7E-3162-4B2C-972A-78A6D855B6C3}"/>
            </a:ext>
          </a:extLst>
        </xdr:cNvPr>
        <xdr:cNvSpPr/>
      </xdr:nvSpPr>
      <xdr:spPr>
        <a:xfrm>
          <a:off x="3202938" y="71429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twoCellAnchor>
    <xdr:from>
      <xdr:col>9</xdr:col>
      <xdr:colOff>254001</xdr:colOff>
      <xdr:row>379</xdr:row>
      <xdr:rowOff>0</xdr:rowOff>
    </xdr:from>
    <xdr:to>
      <xdr:col>11</xdr:col>
      <xdr:colOff>107157</xdr:colOff>
      <xdr:row>379</xdr:row>
      <xdr:rowOff>166687</xdr:rowOff>
    </xdr:to>
    <xdr:sp macro="" textlink="">
      <xdr:nvSpPr>
        <xdr:cNvPr id="94" name="Flecha derecha 135">
          <a:extLst>
            <a:ext uri="{FF2B5EF4-FFF2-40B4-BE49-F238E27FC236}">
              <a16:creationId xmlns:a16="http://schemas.microsoft.com/office/drawing/2014/main" id="{0D98AAF0-1AA6-459E-A775-70A87025067C}"/>
            </a:ext>
          </a:extLst>
        </xdr:cNvPr>
        <xdr:cNvSpPr/>
      </xdr:nvSpPr>
      <xdr:spPr>
        <a:xfrm>
          <a:off x="3202941" y="71810880"/>
          <a:ext cx="508476" cy="166687"/>
        </a:xfrm>
        <a:prstGeom prst="rightArrow">
          <a:avLst/>
        </a:prstGeom>
        <a:ln>
          <a:solidFill>
            <a:schemeClr val="accent6">
              <a:lumMod val="75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s-PE" sz="1100"/>
        </a:p>
      </xdr:txBody>
    </xdr:sp>
    <xdr:clientData/>
  </xdr:twoCellAnchor>
  <xdr:oneCellAnchor>
    <xdr:from>
      <xdr:col>3</xdr:col>
      <xdr:colOff>84666</xdr:colOff>
      <xdr:row>377</xdr:row>
      <xdr:rowOff>0</xdr:rowOff>
    </xdr:from>
    <xdr:ext cx="993285" cy="172227"/>
    <mc:AlternateContent xmlns:mc="http://schemas.openxmlformats.org/markup-compatibility/2006">
      <mc:Choice xmlns:a14="http://schemas.microsoft.com/office/drawing/2010/main" Requires="a14">
        <xdr:sp macro="" textlink="">
          <xdr:nvSpPr>
            <xdr:cNvPr id="95" name="CuadroTexto 136">
              <a:extLst>
                <a:ext uri="{FF2B5EF4-FFF2-40B4-BE49-F238E27FC236}">
                  <a16:creationId xmlns:a16="http://schemas.microsoft.com/office/drawing/2014/main" id="{BC30B767-B984-4041-A4B0-1CB17D9E113D}"/>
                </a:ext>
              </a:extLst>
            </xdr:cNvPr>
            <xdr:cNvSpPr txBox="1"/>
          </xdr:nvSpPr>
          <xdr:spPr>
            <a:xfrm>
              <a:off x="1067646" y="714298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dr:sp macro="" textlink="">
          <xdr:nvSpPr>
            <xdr:cNvPr id="95" name="CuadroTexto 136">
              <a:extLst>
                <a:ext uri="{FF2B5EF4-FFF2-40B4-BE49-F238E27FC236}">
                  <a16:creationId xmlns:a16="http://schemas.microsoft.com/office/drawing/2014/main" id="{BC30B767-B984-4041-A4B0-1CB17D9E113D}"/>
                </a:ext>
              </a:extLst>
            </xdr:cNvPr>
            <xdr:cNvSpPr txBox="1"/>
          </xdr:nvSpPr>
          <xdr:spPr>
            <a:xfrm>
              <a:off x="1067646" y="714298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oneCellAnchor>
    <xdr:from>
      <xdr:col>3</xdr:col>
      <xdr:colOff>74082</xdr:colOff>
      <xdr:row>379</xdr:row>
      <xdr:rowOff>0</xdr:rowOff>
    </xdr:from>
    <xdr:ext cx="993285" cy="172227"/>
    <mc:AlternateContent xmlns:mc="http://schemas.openxmlformats.org/markup-compatibility/2006">
      <mc:Choice xmlns:a14="http://schemas.microsoft.com/office/drawing/2010/main" Requires="a14">
        <xdr:sp macro="" textlink="">
          <xdr:nvSpPr>
            <xdr:cNvPr id="96" name="CuadroTexto 137">
              <a:extLst>
                <a:ext uri="{FF2B5EF4-FFF2-40B4-BE49-F238E27FC236}">
                  <a16:creationId xmlns:a16="http://schemas.microsoft.com/office/drawing/2014/main" id="{52B29274-CAB5-4C38-9F8F-AE13393068EA}"/>
                </a:ext>
              </a:extLst>
            </xdr:cNvPr>
            <xdr:cNvSpPr txBox="1"/>
          </xdr:nvSpPr>
          <xdr:spPr>
            <a:xfrm>
              <a:off x="1057062" y="718108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𝑟𝑤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𝑈</m:t>
                        </m:r>
                      </m:e>
                      <m:sub>
                        <m:r>
                          <a:rPr lang="es-PE" sz="1100" b="0" i="1">
                            <a:latin typeface="Cambria Math" panose="02040503050406030204" pitchFamily="18" charset="0"/>
                          </a:rPr>
                          <m:t>𝑐𝑤</m:t>
                        </m:r>
                      </m:sub>
                    </m:sSub>
                    <m:r>
                      <a:rPr lang="es-PE" sz="1100" b="0" i="1">
                        <a:latin typeface="Cambria Math" panose="02040503050406030204" pitchFamily="18" charset="0"/>
                        <a:ea typeface="Cambria Math" panose="02040503050406030204" pitchFamily="18" charset="0"/>
                      </a:rPr>
                      <m:t>×</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𝐾</m:t>
                        </m:r>
                      </m:e>
                      <m:sub>
                        <m:r>
                          <a:rPr lang="es-PE" sz="1100" b="0" i="1">
                            <a:latin typeface="Cambria Math" panose="02040503050406030204" pitchFamily="18" charset="0"/>
                            <a:ea typeface="Cambria Math" panose="02040503050406030204" pitchFamily="18" charset="0"/>
                          </a:rPr>
                          <m:t>𝑠</m:t>
                        </m:r>
                      </m:sub>
                    </m:sSub>
                  </m:oMath>
                </m:oMathPara>
              </a14:m>
              <a:endParaRPr lang="es-PE" sz="1100"/>
            </a:p>
          </xdr:txBody>
        </xdr:sp>
      </mc:Choice>
      <mc:Fallback>
        <xdr:sp macro="" textlink="">
          <xdr:nvSpPr>
            <xdr:cNvPr id="96" name="CuadroTexto 137">
              <a:extLst>
                <a:ext uri="{FF2B5EF4-FFF2-40B4-BE49-F238E27FC236}">
                  <a16:creationId xmlns:a16="http://schemas.microsoft.com/office/drawing/2014/main" id="{52B29274-CAB5-4C38-9F8F-AE13393068EA}"/>
                </a:ext>
              </a:extLst>
            </xdr:cNvPr>
            <xdr:cNvSpPr txBox="1"/>
          </xdr:nvSpPr>
          <xdr:spPr>
            <a:xfrm>
              <a:off x="1057062" y="71810880"/>
              <a:ext cx="9932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𝑈_𝑟𝑤=𝑈_𝑐𝑤</a:t>
              </a:r>
              <a:r>
                <a:rPr lang="es-PE" sz="1100" b="0" i="0">
                  <a:latin typeface="Cambria Math" panose="02040503050406030204" pitchFamily="18" charset="0"/>
                  <a:ea typeface="Cambria Math" panose="02040503050406030204" pitchFamily="18" charset="0"/>
                </a:rPr>
                <a:t>×𝐾_𝑠</a:t>
              </a:r>
              <a:endParaRPr lang="es-PE" sz="1100"/>
            </a:p>
          </xdr:txBody>
        </xdr:sp>
      </mc:Fallback>
    </mc:AlternateContent>
    <xdr:clientData/>
  </xdr:oneCellAnchor>
  <xdr:twoCellAnchor editAs="oneCell">
    <xdr:from>
      <xdr:col>6</xdr:col>
      <xdr:colOff>209550</xdr:colOff>
      <xdr:row>89</xdr:row>
      <xdr:rowOff>171450</xdr:rowOff>
    </xdr:from>
    <xdr:to>
      <xdr:col>19</xdr:col>
      <xdr:colOff>178327</xdr:colOff>
      <xdr:row>102</xdr:row>
      <xdr:rowOff>136786</xdr:rowOff>
    </xdr:to>
    <xdr:pic>
      <xdr:nvPicPr>
        <xdr:cNvPr id="97" name="Imagen 1">
          <a:extLst>
            <a:ext uri="{FF2B5EF4-FFF2-40B4-BE49-F238E27FC236}">
              <a16:creationId xmlns:a16="http://schemas.microsoft.com/office/drawing/2014/main" id="{FA8D27D3-AB7B-4F3C-8ABB-88263D2FF24A}"/>
            </a:ext>
          </a:extLst>
        </xdr:cNvPr>
        <xdr:cNvPicPr>
          <a:picLocks noChangeAspect="1"/>
        </xdr:cNvPicPr>
      </xdr:nvPicPr>
      <xdr:blipFill>
        <a:blip xmlns:r="http://schemas.openxmlformats.org/officeDocument/2006/relationships" r:embed="rId1"/>
        <a:stretch>
          <a:fillRect/>
        </a:stretch>
      </xdr:blipFill>
      <xdr:spPr>
        <a:xfrm>
          <a:off x="2175510" y="16737330"/>
          <a:ext cx="4228357" cy="2441836"/>
        </a:xfrm>
        <a:prstGeom prst="rect">
          <a:avLst/>
        </a:prstGeom>
        <a:ln>
          <a:solidFill>
            <a:sysClr val="windowText" lastClr="000000"/>
          </a:solidFill>
        </a:ln>
      </xdr:spPr>
    </xdr:pic>
    <xdr:clientData/>
  </xdr:twoCellAnchor>
  <mc:AlternateContent xmlns:mc="http://schemas.openxmlformats.org/markup-compatibility/2006">
    <mc:Choice xmlns:a14="http://schemas.microsoft.com/office/drawing/2010/main" Requires="a14">
      <xdr:twoCellAnchor>
        <xdr:from>
          <xdr:col>2</xdr:col>
          <xdr:colOff>0</xdr:colOff>
          <xdr:row>1</xdr:row>
          <xdr:rowOff>60960</xdr:rowOff>
        </xdr:from>
        <xdr:to>
          <xdr:col>5</xdr:col>
          <xdr:colOff>53340</xdr:colOff>
          <xdr:row>5</xdr:row>
          <xdr:rowOff>129540</xdr:rowOff>
        </xdr:to>
        <xdr:sp macro="" textlink="">
          <xdr:nvSpPr>
            <xdr:cNvPr id="13313" name="Object 1" hidden="1">
              <a:extLst>
                <a:ext uri="{63B3BB69-23CF-44E3-9099-C40C66FF867C}">
                  <a14:compatExt spid="_x0000_s13313"/>
                </a:ext>
                <a:ext uri="{FF2B5EF4-FFF2-40B4-BE49-F238E27FC236}">
                  <a16:creationId xmlns:a16="http://schemas.microsoft.com/office/drawing/2014/main" id="{1DDC3A2B-A210-419F-8026-4ED0837449ED}"/>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5</xdr:col>
      <xdr:colOff>302560</xdr:colOff>
      <xdr:row>249</xdr:row>
      <xdr:rowOff>45984</xdr:rowOff>
    </xdr:from>
    <xdr:to>
      <xdr:col>20</xdr:col>
      <xdr:colOff>21554</xdr:colOff>
      <xdr:row>267</xdr:row>
      <xdr:rowOff>59702</xdr:rowOff>
    </xdr:to>
    <xdr:pic>
      <xdr:nvPicPr>
        <xdr:cNvPr id="99" name="98 Imagen">
          <a:extLst>
            <a:ext uri="{FF2B5EF4-FFF2-40B4-BE49-F238E27FC236}">
              <a16:creationId xmlns:a16="http://schemas.microsoft.com/office/drawing/2014/main" id="{31427EBC-F939-4B8D-B815-66B1AACF3873}"/>
            </a:ext>
          </a:extLst>
        </xdr:cNvPr>
        <xdr:cNvPicPr>
          <a:picLocks noChangeAspect="1"/>
        </xdr:cNvPicPr>
      </xdr:nvPicPr>
      <xdr:blipFill>
        <a:blip xmlns:r="http://schemas.openxmlformats.org/officeDocument/2006/relationships" r:embed="rId2"/>
        <a:stretch>
          <a:fillRect/>
        </a:stretch>
      </xdr:blipFill>
      <xdr:spPr>
        <a:xfrm>
          <a:off x="1940860" y="47091864"/>
          <a:ext cx="4633894" cy="3442718"/>
        </a:xfrm>
        <a:prstGeom prst="rect">
          <a:avLst/>
        </a:prstGeom>
        <a:ln>
          <a:solidFill>
            <a:sysClr val="windowText" lastClr="000000"/>
          </a:solidFill>
        </a:ln>
      </xdr:spPr>
    </xdr:pic>
    <xdr:clientData/>
  </xdr:twoCellAnchor>
  <xdr:twoCellAnchor editAs="oneCell">
    <xdr:from>
      <xdr:col>5</xdr:col>
      <xdr:colOff>0</xdr:colOff>
      <xdr:row>181</xdr:row>
      <xdr:rowOff>95250</xdr:rowOff>
    </xdr:from>
    <xdr:to>
      <xdr:col>21</xdr:col>
      <xdr:colOff>19719</xdr:colOff>
      <xdr:row>197</xdr:row>
      <xdr:rowOff>63499</xdr:rowOff>
    </xdr:to>
    <xdr:pic>
      <xdr:nvPicPr>
        <xdr:cNvPr id="100" name="99 Imagen">
          <a:extLst>
            <a:ext uri="{FF2B5EF4-FFF2-40B4-BE49-F238E27FC236}">
              <a16:creationId xmlns:a16="http://schemas.microsoft.com/office/drawing/2014/main" id="{56795C34-2A13-4406-855E-96D946403C66}"/>
            </a:ext>
          </a:extLst>
        </xdr:cNvPr>
        <xdr:cNvPicPr>
          <a:picLocks noChangeAspect="1"/>
        </xdr:cNvPicPr>
      </xdr:nvPicPr>
      <xdr:blipFill>
        <a:blip xmlns:r="http://schemas.openxmlformats.org/officeDocument/2006/relationships" r:embed="rId3"/>
        <a:stretch>
          <a:fillRect/>
        </a:stretch>
      </xdr:blipFill>
      <xdr:spPr>
        <a:xfrm>
          <a:off x="1638300" y="34187130"/>
          <a:ext cx="5262279" cy="3016249"/>
        </a:xfrm>
        <a:prstGeom prst="rect">
          <a:avLst/>
        </a:prstGeom>
        <a:ln>
          <a:solidFill>
            <a:sysClr val="windowText" lastClr="000000"/>
          </a:solidFill>
        </a:ln>
      </xdr:spPr>
    </xdr:pic>
    <xdr:clientData/>
  </xdr:twoCellAnchor>
  <xdr:twoCellAnchor>
    <xdr:from>
      <xdr:col>13</xdr:col>
      <xdr:colOff>128273</xdr:colOff>
      <xdr:row>440</xdr:row>
      <xdr:rowOff>31185</xdr:rowOff>
    </xdr:from>
    <xdr:to>
      <xdr:col>15</xdr:col>
      <xdr:colOff>107104</xdr:colOff>
      <xdr:row>441</xdr:row>
      <xdr:rowOff>20603</xdr:rowOff>
    </xdr:to>
    <xdr:sp macro="" textlink="">
      <xdr:nvSpPr>
        <xdr:cNvPr id="101" name="Rectángulo redondeado 99">
          <a:extLst>
            <a:ext uri="{FF2B5EF4-FFF2-40B4-BE49-F238E27FC236}">
              <a16:creationId xmlns:a16="http://schemas.microsoft.com/office/drawing/2014/main" id="{827D03F9-386B-4B0B-B912-1BB73BCDC51B}"/>
            </a:ext>
          </a:extLst>
        </xdr:cNvPr>
        <xdr:cNvSpPr/>
      </xdr:nvSpPr>
      <xdr:spPr>
        <a:xfrm>
          <a:off x="4387853" y="83462565"/>
          <a:ext cx="634151" cy="179918"/>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17</xdr:col>
      <xdr:colOff>110268</xdr:colOff>
      <xdr:row>440</xdr:row>
      <xdr:rowOff>31185</xdr:rowOff>
    </xdr:from>
    <xdr:to>
      <xdr:col>19</xdr:col>
      <xdr:colOff>89099</xdr:colOff>
      <xdr:row>441</xdr:row>
      <xdr:rowOff>20603</xdr:rowOff>
    </xdr:to>
    <xdr:sp macro="" textlink="">
      <xdr:nvSpPr>
        <xdr:cNvPr id="102" name="Rectángulo redondeado 100">
          <a:extLst>
            <a:ext uri="{FF2B5EF4-FFF2-40B4-BE49-F238E27FC236}">
              <a16:creationId xmlns:a16="http://schemas.microsoft.com/office/drawing/2014/main" id="{305D3FEE-AFF1-4BD0-A930-3271177CAA47}"/>
            </a:ext>
          </a:extLst>
        </xdr:cNvPr>
        <xdr:cNvSpPr/>
      </xdr:nvSpPr>
      <xdr:spPr>
        <a:xfrm>
          <a:off x="5680488" y="83462565"/>
          <a:ext cx="634151" cy="179918"/>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285751</xdr:colOff>
      <xdr:row>436</xdr:row>
      <xdr:rowOff>32497</xdr:rowOff>
    </xdr:from>
    <xdr:to>
      <xdr:col>15</xdr:col>
      <xdr:colOff>217170</xdr:colOff>
      <xdr:row>437</xdr:row>
      <xdr:rowOff>136437</xdr:rowOff>
    </xdr:to>
    <xdr:sp macro="" textlink="">
      <xdr:nvSpPr>
        <xdr:cNvPr id="103" name="Rectángulo redondeado 104">
          <a:extLst>
            <a:ext uri="{FF2B5EF4-FFF2-40B4-BE49-F238E27FC236}">
              <a16:creationId xmlns:a16="http://schemas.microsoft.com/office/drawing/2014/main" id="{DCB47385-F761-4846-839C-90D99A33BC44}"/>
            </a:ext>
          </a:extLst>
        </xdr:cNvPr>
        <xdr:cNvSpPr/>
      </xdr:nvSpPr>
      <xdr:spPr>
        <a:xfrm>
          <a:off x="4217671" y="82701877"/>
          <a:ext cx="914399" cy="29444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16</xdr:col>
      <xdr:colOff>300991</xdr:colOff>
      <xdr:row>436</xdr:row>
      <xdr:rowOff>29757</xdr:rowOff>
    </xdr:from>
    <xdr:to>
      <xdr:col>19</xdr:col>
      <xdr:colOff>209550</xdr:colOff>
      <xdr:row>437</xdr:row>
      <xdr:rowOff>136437</xdr:rowOff>
    </xdr:to>
    <xdr:sp macro="" textlink="">
      <xdr:nvSpPr>
        <xdr:cNvPr id="104" name="Rectángulo redondeado 130">
          <a:extLst>
            <a:ext uri="{FF2B5EF4-FFF2-40B4-BE49-F238E27FC236}">
              <a16:creationId xmlns:a16="http://schemas.microsoft.com/office/drawing/2014/main" id="{78E99AB0-4EF0-41F8-B187-63F3D6AD9A73}"/>
            </a:ext>
          </a:extLst>
        </xdr:cNvPr>
        <xdr:cNvSpPr/>
      </xdr:nvSpPr>
      <xdr:spPr>
        <a:xfrm>
          <a:off x="5543551" y="82699137"/>
          <a:ext cx="891539" cy="29718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editAs="oneCell">
    <xdr:from>
      <xdr:col>5</xdr:col>
      <xdr:colOff>0</xdr:colOff>
      <xdr:row>74</xdr:row>
      <xdr:rowOff>28575</xdr:rowOff>
    </xdr:from>
    <xdr:to>
      <xdr:col>21</xdr:col>
      <xdr:colOff>1970</xdr:colOff>
      <xdr:row>88</xdr:row>
      <xdr:rowOff>60625</xdr:rowOff>
    </xdr:to>
    <xdr:pic>
      <xdr:nvPicPr>
        <xdr:cNvPr id="105" name="104 Imagen">
          <a:extLst>
            <a:ext uri="{FF2B5EF4-FFF2-40B4-BE49-F238E27FC236}">
              <a16:creationId xmlns:a16="http://schemas.microsoft.com/office/drawing/2014/main" id="{3BA50B4E-5651-49E0-97B4-83709AD0B00B}"/>
            </a:ext>
          </a:extLst>
        </xdr:cNvPr>
        <xdr:cNvPicPr>
          <a:picLocks noChangeAspect="1"/>
        </xdr:cNvPicPr>
      </xdr:nvPicPr>
      <xdr:blipFill>
        <a:blip xmlns:r="http://schemas.openxmlformats.org/officeDocument/2006/relationships" r:embed="rId4"/>
        <a:stretch>
          <a:fillRect/>
        </a:stretch>
      </xdr:blipFill>
      <xdr:spPr>
        <a:xfrm>
          <a:off x="1638300" y="13736955"/>
          <a:ext cx="5244530" cy="2699050"/>
        </a:xfrm>
        <a:prstGeom prst="rect">
          <a:avLst/>
        </a:prstGeom>
        <a:ln>
          <a:solidFill>
            <a:sysClr val="windowText" lastClr="000000"/>
          </a:solidFill>
        </a:ln>
      </xdr:spPr>
    </xdr:pic>
    <xdr:clientData/>
  </xdr:twoCellAnchor>
  <xdr:twoCellAnchor editAs="oneCell">
    <xdr:from>
      <xdr:col>5</xdr:col>
      <xdr:colOff>112058</xdr:colOff>
      <xdr:row>431</xdr:row>
      <xdr:rowOff>0</xdr:rowOff>
    </xdr:from>
    <xdr:to>
      <xdr:col>20</xdr:col>
      <xdr:colOff>112346</xdr:colOff>
      <xdr:row>443</xdr:row>
      <xdr:rowOff>136296</xdr:rowOff>
    </xdr:to>
    <xdr:pic>
      <xdr:nvPicPr>
        <xdr:cNvPr id="106" name="105 Imagen">
          <a:extLst>
            <a:ext uri="{FF2B5EF4-FFF2-40B4-BE49-F238E27FC236}">
              <a16:creationId xmlns:a16="http://schemas.microsoft.com/office/drawing/2014/main" id="{FA0152AB-BCDB-43D9-9F01-DDDEEC1F69D3}"/>
            </a:ext>
          </a:extLst>
        </xdr:cNvPr>
        <xdr:cNvPicPr>
          <a:picLocks noChangeAspect="1"/>
        </xdr:cNvPicPr>
      </xdr:nvPicPr>
      <xdr:blipFill>
        <a:blip xmlns:r="http://schemas.openxmlformats.org/officeDocument/2006/relationships" r:embed="rId5"/>
        <a:stretch>
          <a:fillRect/>
        </a:stretch>
      </xdr:blipFill>
      <xdr:spPr>
        <a:xfrm>
          <a:off x="1750358" y="81716880"/>
          <a:ext cx="4915188" cy="2422296"/>
        </a:xfrm>
        <a:prstGeom prst="rect">
          <a:avLst/>
        </a:prstGeom>
        <a:ln>
          <a:solidFill>
            <a:sysClr val="windowText" lastClr="000000"/>
          </a:solidFill>
        </a:ln>
      </xdr:spPr>
    </xdr:pic>
    <xdr:clientData/>
  </xdr:twoCellAnchor>
  <xdr:twoCellAnchor editAs="oneCell">
    <xdr:from>
      <xdr:col>20</xdr:col>
      <xdr:colOff>228600</xdr:colOff>
      <xdr:row>1</xdr:row>
      <xdr:rowOff>114300</xdr:rowOff>
    </xdr:from>
    <xdr:to>
      <xdr:col>24</xdr:col>
      <xdr:colOff>37465</xdr:colOff>
      <xdr:row>5</xdr:row>
      <xdr:rowOff>101600</xdr:rowOff>
    </xdr:to>
    <xdr:pic>
      <xdr:nvPicPr>
        <xdr:cNvPr id="107" name="107 Imagen">
          <a:extLst>
            <a:ext uri="{FF2B5EF4-FFF2-40B4-BE49-F238E27FC236}">
              <a16:creationId xmlns:a16="http://schemas.microsoft.com/office/drawing/2014/main" id="{AF80343E-28CD-4B11-BCCF-CDCF96341795}"/>
            </a:ext>
          </a:extLst>
        </xdr:cNvPr>
        <xdr:cNvPicPr/>
      </xdr:nvPicPr>
      <xdr:blipFill>
        <a:blip xmlns:r="http://schemas.openxmlformats.org/officeDocument/2006/relationships" r:embed="rId6"/>
        <a:stretch>
          <a:fillRect/>
        </a:stretch>
      </xdr:blipFill>
      <xdr:spPr>
        <a:xfrm>
          <a:off x="6781800" y="304800"/>
          <a:ext cx="1119505" cy="49022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AF610"/>
  <sheetViews>
    <sheetView showGridLines="0" tabSelected="1" view="pageBreakPreview" topLeftCell="A550" zoomScaleNormal="85" zoomScaleSheetLayoutView="100" workbookViewId="0">
      <selection activeCell="V20" sqref="V20"/>
    </sheetView>
  </sheetViews>
  <sheetFormatPr baseColWidth="10" defaultColWidth="15.21875" defaultRowHeight="15" customHeight="1" x14ac:dyDescent="0.3"/>
  <cols>
    <col min="1" max="26" width="4.77734375" style="1" customWidth="1"/>
    <col min="27" max="27" width="8.21875" style="1" customWidth="1"/>
    <col min="28" max="37" width="20.77734375" style="1" customWidth="1"/>
    <col min="38" max="16384" width="15.21875" style="1"/>
  </cols>
  <sheetData>
    <row r="1" spans="1:28" ht="15" customHeight="1" thickBot="1" x14ac:dyDescent="0.35">
      <c r="A1" s="73"/>
      <c r="B1" s="74"/>
      <c r="C1" s="74"/>
      <c r="D1" s="74"/>
      <c r="E1" s="74"/>
      <c r="F1" s="74"/>
      <c r="G1" s="74"/>
      <c r="H1" s="74"/>
      <c r="I1" s="74"/>
      <c r="J1" s="74"/>
      <c r="K1" s="74"/>
      <c r="L1" s="74"/>
      <c r="M1" s="74"/>
      <c r="N1" s="74"/>
      <c r="O1" s="74"/>
      <c r="P1" s="74"/>
      <c r="Q1" s="74"/>
      <c r="R1" s="74"/>
      <c r="S1" s="74"/>
      <c r="T1" s="74"/>
      <c r="U1" s="74"/>
      <c r="V1" s="74"/>
      <c r="W1" s="74"/>
      <c r="X1" s="74"/>
      <c r="Y1" s="74"/>
      <c r="Z1" s="12"/>
    </row>
    <row r="2" spans="1:28" ht="15" customHeight="1" x14ac:dyDescent="0.3">
      <c r="A2" s="94"/>
      <c r="B2" s="133"/>
      <c r="C2" s="134"/>
      <c r="D2" s="134"/>
      <c r="E2" s="134"/>
      <c r="F2" s="135"/>
      <c r="G2" s="143" t="s">
        <v>1</v>
      </c>
      <c r="H2" s="144"/>
      <c r="I2" s="144"/>
      <c r="J2" s="144"/>
      <c r="K2" s="144"/>
      <c r="L2" s="144"/>
      <c r="M2" s="144"/>
      <c r="N2" s="144"/>
      <c r="O2" s="144"/>
      <c r="P2" s="144"/>
      <c r="Q2" s="144"/>
      <c r="R2" s="144"/>
      <c r="S2" s="144"/>
      <c r="T2" s="145"/>
      <c r="U2" s="133"/>
      <c r="V2" s="134"/>
      <c r="W2" s="134"/>
      <c r="X2" s="134"/>
      <c r="Y2" s="135"/>
      <c r="Z2" s="95"/>
    </row>
    <row r="3" spans="1:28" ht="5.0999999999999996" customHeight="1" x14ac:dyDescent="0.3">
      <c r="A3" s="94"/>
      <c r="B3" s="136"/>
      <c r="C3" s="142"/>
      <c r="D3" s="142"/>
      <c r="E3" s="142"/>
      <c r="F3" s="138"/>
      <c r="G3" s="146"/>
      <c r="H3" s="147"/>
      <c r="I3" s="147"/>
      <c r="J3" s="147"/>
      <c r="K3" s="147"/>
      <c r="L3" s="147"/>
      <c r="M3" s="147"/>
      <c r="N3" s="147"/>
      <c r="O3" s="147"/>
      <c r="P3" s="147"/>
      <c r="Q3" s="147"/>
      <c r="R3" s="147"/>
      <c r="S3" s="147"/>
      <c r="T3" s="148"/>
      <c r="U3" s="136"/>
      <c r="V3" s="137"/>
      <c r="W3" s="137"/>
      <c r="X3" s="137"/>
      <c r="Y3" s="138"/>
      <c r="Z3" s="95"/>
    </row>
    <row r="4" spans="1:28" ht="15" customHeight="1" x14ac:dyDescent="0.3">
      <c r="A4" s="94"/>
      <c r="B4" s="136"/>
      <c r="C4" s="142"/>
      <c r="D4" s="142"/>
      <c r="E4" s="142"/>
      <c r="F4" s="138"/>
      <c r="G4" s="146" t="str">
        <f>CONCATENATE("COORDINACIÓN DE AISLAMIENTO ",P13," kV")</f>
        <v>COORDINACIÓN DE AISLAMIENTO 138 kV</v>
      </c>
      <c r="H4" s="147"/>
      <c r="I4" s="147"/>
      <c r="J4" s="147"/>
      <c r="K4" s="147"/>
      <c r="L4" s="147"/>
      <c r="M4" s="147"/>
      <c r="N4" s="147"/>
      <c r="O4" s="147"/>
      <c r="P4" s="147"/>
      <c r="Q4" s="147"/>
      <c r="R4" s="147"/>
      <c r="S4" s="147"/>
      <c r="T4" s="148"/>
      <c r="U4" s="136"/>
      <c r="V4" s="137"/>
      <c r="W4" s="137"/>
      <c r="X4" s="137"/>
      <c r="Y4" s="138"/>
      <c r="Z4" s="95"/>
    </row>
    <row r="5" spans="1:28" ht="5.0999999999999996" customHeight="1" x14ac:dyDescent="0.3">
      <c r="A5" s="94"/>
      <c r="B5" s="136"/>
      <c r="C5" s="142"/>
      <c r="D5" s="142"/>
      <c r="E5" s="142"/>
      <c r="F5" s="138"/>
      <c r="G5" s="53"/>
      <c r="H5" s="54"/>
      <c r="I5" s="54"/>
      <c r="J5" s="54"/>
      <c r="K5" s="54"/>
      <c r="L5" s="54"/>
      <c r="M5" s="54"/>
      <c r="N5" s="54"/>
      <c r="O5" s="54"/>
      <c r="P5" s="54"/>
      <c r="Q5" s="54"/>
      <c r="R5" s="54"/>
      <c r="S5" s="54"/>
      <c r="T5" s="54"/>
      <c r="U5" s="136"/>
      <c r="V5" s="137"/>
      <c r="W5" s="137"/>
      <c r="X5" s="137"/>
      <c r="Y5" s="138"/>
      <c r="Z5" s="95"/>
    </row>
    <row r="6" spans="1:28" ht="15" customHeight="1" thickBot="1" x14ac:dyDescent="0.35">
      <c r="A6" s="94"/>
      <c r="B6" s="139"/>
      <c r="C6" s="140"/>
      <c r="D6" s="140"/>
      <c r="E6" s="140"/>
      <c r="F6" s="141"/>
      <c r="G6" s="149" t="s">
        <v>273</v>
      </c>
      <c r="H6" s="150"/>
      <c r="I6" s="150"/>
      <c r="J6" s="150"/>
      <c r="K6" s="150"/>
      <c r="L6" s="150"/>
      <c r="M6" s="150"/>
      <c r="N6" s="150"/>
      <c r="O6" s="150"/>
      <c r="P6" s="150"/>
      <c r="Q6" s="150"/>
      <c r="R6" s="150"/>
      <c r="S6" s="150"/>
      <c r="T6" s="151"/>
      <c r="U6" s="139"/>
      <c r="V6" s="140"/>
      <c r="W6" s="140"/>
      <c r="X6" s="140"/>
      <c r="Y6" s="141"/>
      <c r="Z6" s="95"/>
    </row>
    <row r="7" spans="1:28" ht="15" customHeight="1" x14ac:dyDescent="0.3">
      <c r="A7" s="94"/>
      <c r="B7" s="2"/>
      <c r="C7" s="2"/>
      <c r="D7" s="2"/>
      <c r="E7" s="2"/>
      <c r="F7" s="2"/>
      <c r="G7" s="2"/>
      <c r="H7" s="2"/>
      <c r="I7" s="2"/>
      <c r="J7" s="2"/>
      <c r="K7" s="2"/>
      <c r="L7" s="2"/>
      <c r="M7" s="2"/>
      <c r="N7" s="2"/>
      <c r="O7" s="2"/>
      <c r="P7" s="2"/>
      <c r="Q7" s="2"/>
      <c r="R7" s="2"/>
      <c r="S7" s="2"/>
      <c r="T7" s="2"/>
      <c r="U7" s="2"/>
      <c r="V7" s="2"/>
      <c r="W7" s="2"/>
      <c r="X7" s="2"/>
      <c r="Y7" s="2"/>
      <c r="Z7" s="95"/>
    </row>
    <row r="8" spans="1:28" ht="5.0999999999999996" customHeight="1" x14ac:dyDescent="0.3">
      <c r="A8" s="94"/>
      <c r="B8" s="2"/>
      <c r="C8" s="2"/>
      <c r="D8" s="2"/>
      <c r="E8" s="2"/>
      <c r="F8" s="2"/>
      <c r="G8" s="2"/>
      <c r="H8" s="2"/>
      <c r="I8" s="2"/>
      <c r="J8" s="2"/>
      <c r="K8" s="2"/>
      <c r="L8" s="2"/>
      <c r="M8" s="2"/>
      <c r="N8" s="2"/>
      <c r="O8" s="2"/>
      <c r="P8" s="2"/>
      <c r="Q8" s="2"/>
      <c r="R8" s="2"/>
      <c r="S8" s="2"/>
      <c r="T8" s="2"/>
      <c r="U8" s="2"/>
      <c r="V8" s="2"/>
      <c r="W8" s="2"/>
      <c r="X8" s="2"/>
      <c r="Y8" s="2"/>
      <c r="Z8" s="95"/>
    </row>
    <row r="9" spans="1:28" ht="15" customHeight="1" x14ac:dyDescent="0.3">
      <c r="A9" s="94"/>
      <c r="B9" s="3">
        <v>1</v>
      </c>
      <c r="C9" s="4" t="s">
        <v>3</v>
      </c>
      <c r="D9" s="4"/>
      <c r="E9" s="4"/>
      <c r="F9" s="4"/>
      <c r="G9" s="4"/>
      <c r="H9" s="4"/>
      <c r="I9" s="4"/>
      <c r="J9" s="4"/>
      <c r="K9" s="4"/>
      <c r="L9" s="4"/>
      <c r="M9" s="4"/>
      <c r="N9" s="4"/>
      <c r="O9" s="4"/>
      <c r="P9" s="4"/>
      <c r="Q9" s="4"/>
      <c r="R9" s="4"/>
      <c r="S9" s="4"/>
      <c r="T9" s="4"/>
      <c r="U9" s="4"/>
      <c r="V9" s="4"/>
      <c r="W9" s="4"/>
      <c r="X9" s="4"/>
      <c r="Y9" s="4"/>
      <c r="Z9" s="95"/>
      <c r="AB9" s="1" t="s">
        <v>225</v>
      </c>
    </row>
    <row r="10" spans="1:28" ht="15" customHeight="1" x14ac:dyDescent="0.3">
      <c r="A10" s="94"/>
      <c r="B10" s="2"/>
      <c r="C10" s="2"/>
      <c r="D10" s="2"/>
      <c r="E10" s="2"/>
      <c r="F10" s="2"/>
      <c r="G10" s="2"/>
      <c r="H10" s="2"/>
      <c r="I10" s="2"/>
      <c r="J10" s="2"/>
      <c r="K10" s="2"/>
      <c r="L10" s="2"/>
      <c r="M10" s="2"/>
      <c r="N10" s="2"/>
      <c r="O10" s="2"/>
      <c r="P10" s="2"/>
      <c r="Q10" s="2"/>
      <c r="R10" s="2"/>
      <c r="S10" s="2"/>
      <c r="T10" s="2"/>
      <c r="U10" s="2"/>
      <c r="V10" s="2"/>
      <c r="W10" s="2"/>
      <c r="X10" s="2"/>
      <c r="Y10" s="2"/>
      <c r="Z10" s="95"/>
    </row>
    <row r="11" spans="1:28" ht="15" customHeight="1" x14ac:dyDescent="0.3">
      <c r="A11" s="94"/>
      <c r="B11" s="2"/>
      <c r="C11" s="2"/>
      <c r="D11" s="2"/>
      <c r="E11" s="2"/>
      <c r="F11" s="221" t="s">
        <v>4</v>
      </c>
      <c r="G11" s="222"/>
      <c r="H11" s="222"/>
      <c r="I11" s="222"/>
      <c r="J11" s="222"/>
      <c r="K11" s="222"/>
      <c r="L11" s="222"/>
      <c r="M11" s="223"/>
      <c r="N11" s="221" t="s">
        <v>25</v>
      </c>
      <c r="O11" s="223"/>
      <c r="P11" s="227" t="str">
        <f>CONCATENATE("Nivel ",P13," kV")</f>
        <v>Nivel 138 kV</v>
      </c>
      <c r="Q11" s="227"/>
      <c r="R11" s="227"/>
      <c r="S11" s="227"/>
      <c r="T11" s="227"/>
      <c r="U11" s="227"/>
      <c r="V11" s="2"/>
      <c r="W11" s="2"/>
      <c r="X11" s="2"/>
      <c r="Y11" s="2"/>
      <c r="Z11" s="95"/>
    </row>
    <row r="12" spans="1:28" ht="15" customHeight="1" x14ac:dyDescent="0.3">
      <c r="A12" s="94"/>
      <c r="B12" s="2"/>
      <c r="C12" s="2"/>
      <c r="D12" s="2"/>
      <c r="E12" s="2"/>
      <c r="F12" s="224"/>
      <c r="G12" s="225"/>
      <c r="H12" s="225"/>
      <c r="I12" s="225"/>
      <c r="J12" s="225"/>
      <c r="K12" s="225"/>
      <c r="L12" s="225"/>
      <c r="M12" s="226"/>
      <c r="N12" s="224"/>
      <c r="O12" s="226"/>
      <c r="P12" s="227" t="s">
        <v>0</v>
      </c>
      <c r="Q12" s="227"/>
      <c r="R12" s="228"/>
      <c r="S12" s="227" t="s">
        <v>5</v>
      </c>
      <c r="T12" s="227"/>
      <c r="U12" s="227"/>
      <c r="V12" s="2"/>
      <c r="W12" s="2"/>
      <c r="X12" s="2"/>
      <c r="Y12" s="2"/>
      <c r="Z12" s="95"/>
    </row>
    <row r="13" spans="1:28" ht="15" customHeight="1" x14ac:dyDescent="0.3">
      <c r="A13" s="94"/>
      <c r="B13" s="2"/>
      <c r="C13" s="2"/>
      <c r="D13" s="2"/>
      <c r="E13" s="2"/>
      <c r="F13" s="5" t="s">
        <v>28</v>
      </c>
      <c r="G13" s="6"/>
      <c r="H13" s="7"/>
      <c r="I13" s="8"/>
      <c r="J13" s="8"/>
      <c r="K13" s="9"/>
      <c r="L13" s="9"/>
      <c r="M13" s="9"/>
      <c r="N13" s="172" t="s">
        <v>218</v>
      </c>
      <c r="O13" s="160"/>
      <c r="P13" s="167">
        <v>138</v>
      </c>
      <c r="Q13" s="168"/>
      <c r="R13" s="169"/>
      <c r="S13" s="10"/>
      <c r="T13" s="11" t="s">
        <v>6</v>
      </c>
      <c r="U13" s="12"/>
      <c r="V13" s="2"/>
      <c r="W13" s="2"/>
      <c r="X13" s="2"/>
      <c r="Y13" s="2"/>
      <c r="Z13" s="95"/>
    </row>
    <row r="14" spans="1:28" ht="15" customHeight="1" x14ac:dyDescent="0.3">
      <c r="A14" s="94"/>
      <c r="B14" s="2"/>
      <c r="C14" s="2"/>
      <c r="D14" s="2"/>
      <c r="E14" s="2"/>
      <c r="F14" s="5" t="s">
        <v>29</v>
      </c>
      <c r="G14" s="6"/>
      <c r="H14" s="13"/>
      <c r="I14" s="8"/>
      <c r="J14" s="8"/>
      <c r="K14" s="9"/>
      <c r="L14" s="9"/>
      <c r="M14" s="9"/>
      <c r="N14" s="172" t="s">
        <v>219</v>
      </c>
      <c r="O14" s="160"/>
      <c r="P14" s="210">
        <f>+P13*1.05</f>
        <v>144.9</v>
      </c>
      <c r="Q14" s="211"/>
      <c r="R14" s="212"/>
      <c r="S14" s="14"/>
      <c r="T14" s="11" t="s">
        <v>6</v>
      </c>
      <c r="U14" s="15"/>
      <c r="V14" s="2"/>
      <c r="W14" s="2"/>
      <c r="X14" s="2"/>
      <c r="Y14" s="2"/>
      <c r="Z14" s="95"/>
    </row>
    <row r="15" spans="1:28" ht="15" customHeight="1" x14ac:dyDescent="0.3">
      <c r="A15" s="94"/>
      <c r="B15" s="2"/>
      <c r="C15" s="2"/>
      <c r="D15" s="2"/>
      <c r="E15" s="2"/>
      <c r="F15" s="5" t="s">
        <v>30</v>
      </c>
      <c r="G15" s="6"/>
      <c r="H15" s="13"/>
      <c r="I15" s="8"/>
      <c r="J15" s="8"/>
      <c r="K15" s="9"/>
      <c r="L15" s="9"/>
      <c r="M15" s="9"/>
      <c r="N15" s="172" t="s">
        <v>220</v>
      </c>
      <c r="O15" s="160"/>
      <c r="P15" s="167">
        <v>170</v>
      </c>
      <c r="Q15" s="168"/>
      <c r="R15" s="169"/>
      <c r="S15" s="14"/>
      <c r="T15" s="16" t="s">
        <v>6</v>
      </c>
      <c r="U15" s="15"/>
      <c r="V15" s="2"/>
      <c r="W15" s="2"/>
      <c r="X15" s="2"/>
      <c r="Y15" s="2"/>
      <c r="Z15" s="95"/>
    </row>
    <row r="16" spans="1:28" ht="15" customHeight="1" x14ac:dyDescent="0.3">
      <c r="A16" s="94"/>
      <c r="B16" s="2"/>
      <c r="C16" s="2"/>
      <c r="D16" s="2"/>
      <c r="E16" s="2"/>
      <c r="F16" s="5" t="s">
        <v>7</v>
      </c>
      <c r="G16" s="6"/>
      <c r="H16" s="13"/>
      <c r="I16" s="8"/>
      <c r="J16" s="8"/>
      <c r="K16" s="9"/>
      <c r="L16" s="9"/>
      <c r="M16" s="9"/>
      <c r="N16" s="172" t="s">
        <v>26</v>
      </c>
      <c r="O16" s="160"/>
      <c r="P16" s="167">
        <v>60</v>
      </c>
      <c r="Q16" s="168"/>
      <c r="R16" s="169"/>
      <c r="S16" s="17"/>
      <c r="T16" s="18" t="s">
        <v>8</v>
      </c>
      <c r="U16" s="19"/>
      <c r="V16" s="2"/>
      <c r="W16" s="2"/>
      <c r="X16" s="2"/>
      <c r="Y16" s="2"/>
      <c r="Z16" s="95"/>
    </row>
    <row r="17" spans="1:26" ht="15" customHeight="1" x14ac:dyDescent="0.3">
      <c r="A17" s="94"/>
      <c r="B17" s="2"/>
      <c r="C17" s="2"/>
      <c r="D17" s="2"/>
      <c r="E17" s="2"/>
      <c r="F17" s="20" t="s">
        <v>9</v>
      </c>
      <c r="G17" s="21"/>
      <c r="H17" s="22"/>
      <c r="I17" s="23"/>
      <c r="J17" s="23"/>
      <c r="K17" s="24"/>
      <c r="L17" s="24"/>
      <c r="M17" s="24"/>
      <c r="N17" s="172" t="s">
        <v>27</v>
      </c>
      <c r="O17" s="160"/>
      <c r="P17" s="167">
        <v>3828</v>
      </c>
      <c r="Q17" s="168"/>
      <c r="R17" s="169"/>
      <c r="S17" s="17"/>
      <c r="T17" s="18" t="s">
        <v>10</v>
      </c>
      <c r="U17" s="19"/>
      <c r="V17" s="2"/>
      <c r="W17" s="2"/>
      <c r="X17" s="2"/>
      <c r="Y17" s="2"/>
      <c r="Z17" s="95"/>
    </row>
    <row r="18" spans="1:26" ht="15" customHeight="1" x14ac:dyDescent="0.3">
      <c r="A18" s="94"/>
      <c r="B18" s="2"/>
      <c r="C18" s="2"/>
      <c r="D18" s="2"/>
      <c r="E18" s="2"/>
      <c r="F18" s="2"/>
      <c r="G18" s="2"/>
      <c r="H18" s="2"/>
      <c r="I18" s="2"/>
      <c r="J18" s="2"/>
      <c r="K18" s="2"/>
      <c r="L18" s="2"/>
      <c r="M18" s="2"/>
      <c r="N18" s="2"/>
      <c r="O18" s="2"/>
      <c r="P18" s="2"/>
      <c r="Q18" s="2"/>
      <c r="R18" s="2"/>
      <c r="S18" s="2"/>
      <c r="T18" s="2"/>
      <c r="U18" s="2"/>
      <c r="V18" s="2"/>
      <c r="W18" s="2"/>
      <c r="X18" s="2"/>
      <c r="Y18" s="2"/>
      <c r="Z18" s="95"/>
    </row>
    <row r="19" spans="1:26" ht="15" customHeight="1" x14ac:dyDescent="0.3">
      <c r="A19" s="94"/>
      <c r="B19" s="3">
        <f>B9+1</f>
        <v>2</v>
      </c>
      <c r="C19" s="4" t="s">
        <v>31</v>
      </c>
      <c r="D19" s="4"/>
      <c r="E19" s="4"/>
      <c r="F19" s="4"/>
      <c r="G19" s="4"/>
      <c r="H19" s="4"/>
      <c r="I19" s="4"/>
      <c r="J19" s="4"/>
      <c r="K19" s="4"/>
      <c r="L19" s="4"/>
      <c r="M19" s="4"/>
      <c r="N19" s="4"/>
      <c r="O19" s="4"/>
      <c r="P19" s="4"/>
      <c r="Q19" s="4"/>
      <c r="R19" s="4"/>
      <c r="S19" s="4"/>
      <c r="T19" s="4"/>
      <c r="U19" s="4"/>
      <c r="V19" s="4"/>
      <c r="W19" s="4"/>
      <c r="X19" s="4"/>
      <c r="Y19" s="4"/>
      <c r="Z19" s="95"/>
    </row>
    <row r="20" spans="1:26" ht="15" customHeight="1" x14ac:dyDescent="0.3">
      <c r="A20" s="94"/>
      <c r="B20" s="2"/>
      <c r="C20" s="2"/>
      <c r="D20" s="2"/>
      <c r="E20" s="2"/>
      <c r="F20" s="2"/>
      <c r="G20" s="2"/>
      <c r="H20" s="2"/>
      <c r="I20" s="2"/>
      <c r="J20" s="2"/>
      <c r="K20" s="2"/>
      <c r="L20" s="2"/>
      <c r="M20" s="2"/>
      <c r="N20" s="2"/>
      <c r="O20" s="2"/>
      <c r="P20" s="2"/>
      <c r="Q20" s="2"/>
      <c r="R20" s="2"/>
      <c r="S20" s="2"/>
      <c r="T20" s="2"/>
      <c r="U20" s="2"/>
      <c r="V20" s="2"/>
      <c r="W20" s="2"/>
      <c r="X20" s="2"/>
      <c r="Y20" s="2"/>
      <c r="Z20" s="95"/>
    </row>
    <row r="21" spans="1:26" ht="15" customHeight="1" x14ac:dyDescent="0.3">
      <c r="A21" s="94"/>
      <c r="B21" s="25">
        <f>B19+0.1</f>
        <v>2.1</v>
      </c>
      <c r="C21" s="26" t="s">
        <v>32</v>
      </c>
      <c r="D21" s="26"/>
      <c r="E21" s="26"/>
      <c r="F21" s="26"/>
      <c r="G21" s="26"/>
      <c r="H21" s="26"/>
      <c r="I21" s="26"/>
      <c r="J21" s="26"/>
      <c r="K21" s="26"/>
      <c r="L21" s="26"/>
      <c r="M21" s="26"/>
      <c r="N21" s="26"/>
      <c r="O21" s="26"/>
      <c r="P21" s="26"/>
      <c r="Q21" s="26"/>
      <c r="R21" s="26"/>
      <c r="S21" s="26"/>
      <c r="T21" s="26"/>
      <c r="U21" s="26"/>
      <c r="V21" s="26"/>
      <c r="W21" s="26"/>
      <c r="X21" s="26"/>
      <c r="Y21" s="26"/>
      <c r="Z21" s="95"/>
    </row>
    <row r="22" spans="1:26" ht="15" customHeight="1" x14ac:dyDescent="0.3">
      <c r="A22" s="94"/>
      <c r="B22" s="2"/>
      <c r="C22" s="27"/>
      <c r="D22" s="27"/>
      <c r="E22" s="27"/>
      <c r="F22" s="27"/>
      <c r="G22" s="27"/>
      <c r="H22" s="27"/>
      <c r="I22" s="27"/>
      <c r="J22" s="27"/>
      <c r="K22" s="27"/>
      <c r="L22" s="27"/>
      <c r="M22" s="27"/>
      <c r="N22" s="27"/>
      <c r="O22" s="27"/>
      <c r="P22" s="27"/>
      <c r="Q22" s="27"/>
      <c r="R22" s="27"/>
      <c r="S22" s="27"/>
      <c r="T22" s="27"/>
      <c r="U22" s="27"/>
      <c r="V22" s="27"/>
      <c r="W22" s="27"/>
      <c r="X22" s="27"/>
      <c r="Y22" s="27"/>
      <c r="Z22" s="95"/>
    </row>
    <row r="23" spans="1:26" ht="15" customHeight="1" x14ac:dyDescent="0.3">
      <c r="A23" s="94"/>
      <c r="B23" s="2"/>
      <c r="C23" s="27" t="s">
        <v>34</v>
      </c>
      <c r="D23" s="27"/>
      <c r="E23" s="27"/>
      <c r="F23" s="27"/>
      <c r="G23" s="27"/>
      <c r="H23" s="27"/>
      <c r="I23" s="27"/>
      <c r="J23" s="27"/>
      <c r="K23" s="27"/>
      <c r="L23" s="27"/>
      <c r="M23" s="27"/>
      <c r="N23" s="27"/>
      <c r="O23" s="27"/>
      <c r="P23" s="27"/>
      <c r="Q23" s="27"/>
      <c r="R23" s="27"/>
      <c r="S23" s="27"/>
      <c r="T23" s="27"/>
      <c r="U23" s="27"/>
      <c r="V23" s="27"/>
      <c r="W23" s="27"/>
      <c r="X23" s="27"/>
      <c r="Y23" s="27"/>
      <c r="Z23" s="95"/>
    </row>
    <row r="24" spans="1:26" ht="15" customHeight="1" x14ac:dyDescent="0.3">
      <c r="A24" s="94"/>
      <c r="B24" s="2"/>
      <c r="C24" s="27" t="str">
        <f>CONCATENATE("Anexo A), para un nivel de ",P13," kV"," corresponde a una tensión máxima de la red de Us = ",P14," kV y una tensión base de:")</f>
        <v>Anexo A), para un nivel de 138 kV corresponde a una tensión máxima de la red de Us = 144.9 kV y una tensión base de:</v>
      </c>
      <c r="D24" s="27"/>
      <c r="E24" s="27"/>
      <c r="F24" s="27"/>
      <c r="G24" s="27"/>
      <c r="H24" s="27"/>
      <c r="I24" s="27"/>
      <c r="J24" s="27"/>
      <c r="K24" s="27"/>
      <c r="L24" s="27"/>
      <c r="M24" s="27"/>
      <c r="N24" s="27"/>
      <c r="O24" s="27"/>
      <c r="P24" s="27"/>
      <c r="Q24" s="27"/>
      <c r="R24" s="27"/>
      <c r="S24" s="27"/>
      <c r="T24" s="27"/>
      <c r="U24" s="27"/>
      <c r="V24" s="27"/>
      <c r="W24" s="27"/>
      <c r="X24" s="27"/>
      <c r="Y24" s="27"/>
      <c r="Z24" s="95"/>
    </row>
    <row r="25" spans="1:26" ht="15" customHeight="1" x14ac:dyDescent="0.3">
      <c r="A25" s="94"/>
      <c r="B25" s="2"/>
      <c r="C25" s="27"/>
      <c r="D25" s="27"/>
      <c r="E25" s="27"/>
      <c r="F25" s="27"/>
      <c r="G25" s="27"/>
      <c r="H25" s="27"/>
      <c r="I25" s="27"/>
      <c r="J25" s="27"/>
      <c r="K25" s="27"/>
      <c r="L25" s="27"/>
      <c r="M25" s="71"/>
      <c r="N25" s="27"/>
      <c r="O25" s="70"/>
      <c r="P25" s="28"/>
      <c r="Q25" s="28"/>
      <c r="R25" s="28"/>
      <c r="S25" s="27"/>
      <c r="T25" s="27"/>
      <c r="U25" s="27"/>
      <c r="V25" s="27"/>
      <c r="W25" s="27"/>
      <c r="X25" s="27"/>
      <c r="Y25" s="27"/>
      <c r="Z25" s="95"/>
    </row>
    <row r="26" spans="1:26" ht="15" customHeight="1" x14ac:dyDescent="0.3">
      <c r="A26" s="94"/>
      <c r="B26" s="2"/>
      <c r="C26" s="27"/>
      <c r="D26" s="27"/>
      <c r="E26" s="27"/>
      <c r="F26" s="27"/>
      <c r="G26" s="27"/>
      <c r="H26" s="27"/>
      <c r="I26" s="27"/>
      <c r="J26" s="27"/>
      <c r="K26" s="27"/>
      <c r="L26" s="27"/>
      <c r="M26" s="71" t="s">
        <v>33</v>
      </c>
      <c r="N26" s="27"/>
      <c r="O26" s="70" t="s">
        <v>2</v>
      </c>
      <c r="P26" s="170">
        <f>P14*SQRT(2)/SQRT(3)</f>
        <v>118.31035457642753</v>
      </c>
      <c r="Q26" s="170"/>
      <c r="R26" s="170"/>
      <c r="S26" s="27" t="s">
        <v>221</v>
      </c>
      <c r="T26" s="27"/>
      <c r="U26" s="27"/>
      <c r="V26" s="29">
        <v>1</v>
      </c>
      <c r="W26" s="27" t="s">
        <v>202</v>
      </c>
      <c r="X26" s="27"/>
      <c r="Y26" s="27"/>
      <c r="Z26" s="95"/>
    </row>
    <row r="27" spans="1:26" ht="15" customHeight="1" x14ac:dyDescent="0.3">
      <c r="A27" s="94"/>
      <c r="B27" s="2"/>
      <c r="C27" s="27"/>
      <c r="D27" s="27"/>
      <c r="E27" s="27"/>
      <c r="F27" s="27"/>
      <c r="G27" s="27"/>
      <c r="H27" s="27"/>
      <c r="I27" s="27"/>
      <c r="J27" s="27"/>
      <c r="K27" s="27"/>
      <c r="L27" s="27"/>
      <c r="M27" s="27"/>
      <c r="N27" s="27"/>
      <c r="O27" s="27"/>
      <c r="P27" s="27"/>
      <c r="Q27" s="27"/>
      <c r="R27" s="27"/>
      <c r="S27" s="27"/>
      <c r="T27" s="27"/>
      <c r="U27" s="27"/>
      <c r="V27" s="27"/>
      <c r="W27" s="27"/>
      <c r="X27" s="27"/>
      <c r="Y27" s="27"/>
      <c r="Z27" s="95"/>
    </row>
    <row r="28" spans="1:26" ht="15" customHeight="1" x14ac:dyDescent="0.3">
      <c r="A28" s="94"/>
      <c r="B28" s="2"/>
      <c r="C28" s="27"/>
      <c r="D28" s="27"/>
      <c r="E28" s="27"/>
      <c r="F28" s="27"/>
      <c r="G28" s="27"/>
      <c r="H28" s="27"/>
      <c r="I28" s="27"/>
      <c r="J28" s="27"/>
      <c r="K28" s="27"/>
      <c r="L28" s="27"/>
      <c r="M28" s="27"/>
      <c r="N28" s="27"/>
      <c r="O28" s="27"/>
      <c r="P28" s="27"/>
      <c r="Q28" s="27"/>
      <c r="R28" s="27"/>
      <c r="S28" s="27"/>
      <c r="T28" s="27"/>
      <c r="U28" s="27"/>
      <c r="V28" s="27"/>
      <c r="W28" s="27"/>
      <c r="X28" s="27"/>
      <c r="Y28" s="27"/>
      <c r="Z28" s="95"/>
    </row>
    <row r="29" spans="1:26" ht="15" customHeight="1" x14ac:dyDescent="0.3">
      <c r="A29" s="94"/>
      <c r="B29" s="25">
        <f>B21+0.1</f>
        <v>2.2000000000000002</v>
      </c>
      <c r="C29" s="26" t="s">
        <v>35</v>
      </c>
      <c r="D29" s="26"/>
      <c r="E29" s="26"/>
      <c r="F29" s="26"/>
      <c r="G29" s="26"/>
      <c r="H29" s="26"/>
      <c r="I29" s="26"/>
      <c r="J29" s="26"/>
      <c r="K29" s="26"/>
      <c r="L29" s="26"/>
      <c r="M29" s="26"/>
      <c r="N29" s="26"/>
      <c r="O29" s="26"/>
      <c r="P29" s="26"/>
      <c r="Q29" s="26"/>
      <c r="R29" s="26"/>
      <c r="S29" s="26"/>
      <c r="T29" s="26"/>
      <c r="U29" s="26"/>
      <c r="V29" s="26"/>
      <c r="W29" s="26"/>
      <c r="X29" s="26"/>
      <c r="Y29" s="26"/>
      <c r="Z29" s="95"/>
    </row>
    <row r="30" spans="1:26" ht="15" customHeight="1" x14ac:dyDescent="0.3">
      <c r="A30" s="94"/>
      <c r="B30" s="2"/>
      <c r="C30" s="27"/>
      <c r="D30" s="27"/>
      <c r="E30" s="27"/>
      <c r="F30" s="27"/>
      <c r="G30" s="27"/>
      <c r="H30" s="27"/>
      <c r="I30" s="27"/>
      <c r="J30" s="27"/>
      <c r="K30" s="27"/>
      <c r="L30" s="27"/>
      <c r="M30" s="27"/>
      <c r="N30" s="27"/>
      <c r="O30" s="27"/>
      <c r="P30" s="27"/>
      <c r="Q30" s="27"/>
      <c r="R30" s="27"/>
      <c r="S30" s="27"/>
      <c r="T30" s="27"/>
      <c r="U30" s="27"/>
      <c r="V30" s="27"/>
      <c r="W30" s="27"/>
      <c r="X30" s="27"/>
      <c r="Y30" s="27"/>
      <c r="Z30" s="95"/>
    </row>
    <row r="31" spans="1:26" ht="15" customHeight="1" x14ac:dyDescent="0.3">
      <c r="A31" s="94"/>
      <c r="B31" s="2"/>
      <c r="C31" s="27" t="s">
        <v>36</v>
      </c>
      <c r="D31" s="27"/>
      <c r="E31" s="27"/>
      <c r="F31" s="27"/>
      <c r="G31" s="27"/>
      <c r="H31" s="27"/>
      <c r="I31" s="27"/>
      <c r="J31" s="27"/>
      <c r="K31" s="27"/>
      <c r="L31" s="27"/>
      <c r="M31" s="27"/>
      <c r="N31" s="27"/>
      <c r="O31" s="27"/>
      <c r="P31" s="27"/>
      <c r="Q31" s="27"/>
      <c r="R31" s="27"/>
      <c r="S31" s="27"/>
      <c r="T31" s="27"/>
      <c r="U31" s="27"/>
      <c r="V31" s="27"/>
      <c r="W31" s="27"/>
      <c r="X31" s="27"/>
      <c r="Y31" s="27"/>
      <c r="Z31" s="95"/>
    </row>
    <row r="32" spans="1:26" ht="15" customHeight="1" x14ac:dyDescent="0.3">
      <c r="A32" s="94"/>
      <c r="B32" s="2"/>
      <c r="C32" s="27" t="s">
        <v>37</v>
      </c>
      <c r="D32" s="27"/>
      <c r="E32" s="27"/>
      <c r="F32" s="27"/>
      <c r="G32" s="27"/>
      <c r="H32" s="27"/>
      <c r="I32" s="27"/>
      <c r="J32" s="27"/>
      <c r="K32" s="27"/>
      <c r="L32" s="27"/>
      <c r="M32" s="27"/>
      <c r="N32" s="27"/>
      <c r="O32" s="27"/>
      <c r="P32" s="27"/>
      <c r="Q32" s="27"/>
      <c r="R32" s="27"/>
      <c r="S32" s="27"/>
      <c r="T32" s="27"/>
      <c r="U32" s="27"/>
      <c r="V32" s="27"/>
      <c r="W32" s="27"/>
      <c r="X32" s="27"/>
      <c r="Y32" s="27"/>
      <c r="Z32" s="95"/>
    </row>
    <row r="33" spans="1:26" ht="15" customHeight="1" x14ac:dyDescent="0.3">
      <c r="A33" s="94"/>
      <c r="B33" s="2"/>
      <c r="C33" s="27"/>
      <c r="D33" s="27"/>
      <c r="E33" s="27"/>
      <c r="F33" s="27"/>
      <c r="G33" s="27"/>
      <c r="H33" s="27"/>
      <c r="I33" s="27"/>
      <c r="J33" s="27"/>
      <c r="K33" s="27"/>
      <c r="L33" s="27"/>
      <c r="M33" s="27"/>
      <c r="N33" s="27"/>
      <c r="O33" s="27"/>
      <c r="P33" s="27"/>
      <c r="Q33" s="27"/>
      <c r="R33" s="27"/>
      <c r="S33" s="27"/>
      <c r="T33" s="27"/>
      <c r="U33" s="27"/>
      <c r="V33" s="27"/>
      <c r="W33" s="27"/>
      <c r="X33" s="27"/>
      <c r="Y33" s="27"/>
      <c r="Z33" s="95"/>
    </row>
    <row r="34" spans="1:26" ht="15" customHeight="1" x14ac:dyDescent="0.3">
      <c r="A34" s="94"/>
      <c r="B34" s="55" t="s">
        <v>38</v>
      </c>
      <c r="C34" s="31" t="s">
        <v>39</v>
      </c>
      <c r="D34" s="30"/>
      <c r="E34" s="30"/>
      <c r="F34" s="30"/>
      <c r="G34" s="30"/>
      <c r="H34" s="30"/>
      <c r="I34" s="30"/>
      <c r="J34" s="30"/>
      <c r="K34" s="30"/>
      <c r="L34" s="30"/>
      <c r="M34" s="30"/>
      <c r="N34" s="30"/>
      <c r="O34" s="30"/>
      <c r="P34" s="30"/>
      <c r="Q34" s="30"/>
      <c r="R34" s="30"/>
      <c r="S34" s="30"/>
      <c r="T34" s="30"/>
      <c r="U34" s="32"/>
      <c r="V34" s="33"/>
      <c r="W34" s="32"/>
      <c r="X34" s="32"/>
      <c r="Y34" s="32"/>
      <c r="Z34" s="95"/>
    </row>
    <row r="35" spans="1:26" ht="15" customHeight="1" x14ac:dyDescent="0.3">
      <c r="A35" s="94"/>
      <c r="B35" s="2"/>
      <c r="C35" s="27"/>
      <c r="D35" s="27"/>
      <c r="E35" s="27"/>
      <c r="F35" s="27"/>
      <c r="G35" s="27"/>
      <c r="H35" s="27"/>
      <c r="I35" s="27"/>
      <c r="J35" s="27"/>
      <c r="K35" s="27"/>
      <c r="L35" s="27"/>
      <c r="M35" s="27"/>
      <c r="N35" s="27"/>
      <c r="O35" s="27"/>
      <c r="P35" s="27"/>
      <c r="Q35" s="27"/>
      <c r="R35" s="27"/>
      <c r="S35" s="27"/>
      <c r="T35" s="27"/>
      <c r="U35" s="27"/>
      <c r="V35" s="27"/>
      <c r="W35" s="27"/>
      <c r="X35" s="27"/>
      <c r="Y35" s="27"/>
      <c r="Z35" s="95"/>
    </row>
    <row r="36" spans="1:26" ht="15" customHeight="1" x14ac:dyDescent="0.3">
      <c r="A36" s="94"/>
      <c r="B36" s="2"/>
      <c r="C36" s="27" t="s">
        <v>40</v>
      </c>
      <c r="D36" s="27"/>
      <c r="E36" s="27"/>
      <c r="F36" s="27"/>
      <c r="G36" s="27"/>
      <c r="H36" s="27"/>
      <c r="I36" s="27"/>
      <c r="J36" s="27"/>
      <c r="K36" s="27"/>
      <c r="L36" s="27"/>
      <c r="M36" s="27"/>
      <c r="N36" s="27"/>
      <c r="O36" s="70"/>
      <c r="P36" s="27"/>
      <c r="Q36" s="27"/>
      <c r="R36" s="27"/>
      <c r="S36" s="27"/>
      <c r="T36" s="27"/>
      <c r="U36" s="27"/>
      <c r="V36" s="27"/>
      <c r="W36" s="27"/>
      <c r="X36" s="27"/>
      <c r="Y36" s="27"/>
      <c r="Z36" s="95"/>
    </row>
    <row r="37" spans="1:26" ht="15" customHeight="1" x14ac:dyDescent="0.3">
      <c r="A37" s="94"/>
      <c r="B37" s="2"/>
      <c r="C37" s="27" t="s">
        <v>41</v>
      </c>
      <c r="D37" s="27"/>
      <c r="E37" s="27"/>
      <c r="F37" s="27"/>
      <c r="G37" s="27"/>
      <c r="H37" s="27"/>
      <c r="I37" s="27"/>
      <c r="J37" s="27"/>
      <c r="K37" s="27"/>
      <c r="L37" s="27"/>
      <c r="M37" s="27"/>
      <c r="N37" s="27"/>
      <c r="O37" s="70"/>
      <c r="P37" s="27"/>
      <c r="Q37" s="27"/>
      <c r="R37" s="27"/>
      <c r="S37" s="27"/>
      <c r="T37" s="27"/>
      <c r="U37" s="27"/>
      <c r="V37" s="27"/>
      <c r="W37" s="27"/>
      <c r="X37" s="27"/>
      <c r="Y37" s="27"/>
      <c r="Z37" s="95"/>
    </row>
    <row r="38" spans="1:26" ht="15" customHeight="1" x14ac:dyDescent="0.3">
      <c r="A38" s="94"/>
      <c r="B38" s="2"/>
      <c r="C38" s="27"/>
      <c r="D38" s="27"/>
      <c r="E38" s="27"/>
      <c r="F38" s="27"/>
      <c r="G38" s="27"/>
      <c r="H38" s="27"/>
      <c r="I38" s="27"/>
      <c r="J38" s="27"/>
      <c r="K38" s="27"/>
      <c r="L38" s="27"/>
      <c r="M38" s="27"/>
      <c r="N38" s="27"/>
      <c r="O38" s="27"/>
      <c r="P38" s="27"/>
      <c r="Q38" s="27"/>
      <c r="R38" s="27"/>
      <c r="S38" s="27"/>
      <c r="T38" s="27"/>
      <c r="U38" s="27"/>
      <c r="V38" s="27"/>
      <c r="W38" s="27"/>
      <c r="X38" s="27"/>
      <c r="Y38" s="27"/>
      <c r="Z38" s="95"/>
    </row>
    <row r="39" spans="1:26" ht="15" customHeight="1" x14ac:dyDescent="0.3">
      <c r="A39" s="94"/>
      <c r="B39" s="2"/>
      <c r="C39" s="70"/>
      <c r="D39" s="70"/>
      <c r="E39" s="70"/>
      <c r="F39" s="70"/>
      <c r="G39" s="70"/>
      <c r="H39" s="70"/>
      <c r="I39" s="70"/>
      <c r="J39" s="70"/>
      <c r="K39" s="70"/>
      <c r="L39" s="27"/>
      <c r="M39" s="27"/>
      <c r="N39" s="27"/>
      <c r="O39" s="27"/>
      <c r="P39" s="27"/>
      <c r="Q39" s="71" t="s">
        <v>51</v>
      </c>
      <c r="R39" s="27"/>
      <c r="S39" s="70" t="s">
        <v>2</v>
      </c>
      <c r="T39" s="170">
        <f>T42*P14/SQRT(3)</f>
        <v>117.12127560780748</v>
      </c>
      <c r="U39" s="170"/>
      <c r="V39" s="170"/>
      <c r="W39" s="27" t="s">
        <v>6</v>
      </c>
      <c r="X39" s="27"/>
      <c r="Y39" s="27"/>
      <c r="Z39" s="95"/>
    </row>
    <row r="40" spans="1:26" ht="15" customHeight="1" x14ac:dyDescent="0.3">
      <c r="A40" s="96"/>
      <c r="B40" s="72"/>
      <c r="C40" s="70"/>
      <c r="D40" s="34"/>
      <c r="E40" s="35"/>
      <c r="F40" s="27"/>
      <c r="G40" s="70"/>
      <c r="H40" s="70"/>
      <c r="I40" s="70"/>
      <c r="J40" s="70"/>
      <c r="K40" s="70"/>
      <c r="L40" s="70"/>
      <c r="M40" s="70"/>
      <c r="N40" s="70"/>
      <c r="O40" s="70"/>
      <c r="P40" s="70"/>
      <c r="Q40" s="70"/>
      <c r="R40" s="70"/>
      <c r="S40" s="70"/>
      <c r="T40" s="70"/>
      <c r="U40" s="70"/>
      <c r="V40" s="70"/>
      <c r="W40" s="70"/>
      <c r="X40" s="70"/>
      <c r="Y40" s="70"/>
      <c r="Z40" s="97"/>
    </row>
    <row r="41" spans="1:26" ht="15" customHeight="1" x14ac:dyDescent="0.3">
      <c r="A41" s="96"/>
      <c r="B41" s="72"/>
      <c r="C41" s="70"/>
      <c r="D41" s="34"/>
      <c r="E41" s="35"/>
      <c r="F41" s="27"/>
      <c r="G41" s="70"/>
      <c r="H41" s="70"/>
      <c r="I41" s="70"/>
      <c r="J41" s="70"/>
      <c r="K41" s="70"/>
      <c r="L41" s="70"/>
      <c r="M41" s="70"/>
      <c r="N41" s="70"/>
      <c r="O41" s="70"/>
      <c r="P41" s="70"/>
      <c r="Q41" s="70"/>
      <c r="R41" s="70"/>
      <c r="S41" s="70"/>
      <c r="T41" s="70"/>
      <c r="U41" s="70"/>
      <c r="V41" s="70"/>
      <c r="W41" s="70"/>
      <c r="X41" s="70"/>
      <c r="Y41" s="70"/>
      <c r="Z41" s="97"/>
    </row>
    <row r="42" spans="1:26" ht="15" customHeight="1" x14ac:dyDescent="0.3">
      <c r="A42" s="96"/>
      <c r="B42" s="72"/>
      <c r="C42" s="70" t="s">
        <v>13</v>
      </c>
      <c r="D42" s="34" t="s">
        <v>42</v>
      </c>
      <c r="E42" s="35" t="s">
        <v>20</v>
      </c>
      <c r="F42" s="27" t="s">
        <v>43</v>
      </c>
      <c r="G42" s="70"/>
      <c r="H42" s="70"/>
      <c r="I42" s="70"/>
      <c r="J42" s="70"/>
      <c r="K42" s="70"/>
      <c r="L42" s="70"/>
      <c r="M42" s="70"/>
      <c r="N42" s="70"/>
      <c r="O42" s="70"/>
      <c r="P42" s="27"/>
      <c r="Q42" s="27"/>
      <c r="R42" s="27" t="s">
        <v>42</v>
      </c>
      <c r="S42" s="70" t="s">
        <v>2</v>
      </c>
      <c r="T42" s="229">
        <v>1.4</v>
      </c>
      <c r="U42" s="229"/>
      <c r="V42" s="229"/>
      <c r="W42" s="70"/>
      <c r="X42" s="70"/>
      <c r="Y42" s="70"/>
      <c r="Z42" s="97"/>
    </row>
    <row r="43" spans="1:26" ht="15" customHeight="1" x14ac:dyDescent="0.3">
      <c r="A43" s="96"/>
      <c r="B43" s="72"/>
      <c r="C43" s="27"/>
      <c r="D43" s="34"/>
      <c r="E43" s="34"/>
      <c r="F43" s="27"/>
      <c r="G43" s="70"/>
      <c r="H43" s="70"/>
      <c r="I43" s="70"/>
      <c r="J43" s="70"/>
      <c r="K43" s="70"/>
      <c r="L43" s="70"/>
      <c r="M43" s="70"/>
      <c r="N43" s="70"/>
      <c r="O43" s="70"/>
      <c r="P43" s="27"/>
      <c r="Q43" s="27"/>
      <c r="R43" s="27"/>
      <c r="S43" s="70"/>
      <c r="T43" s="70"/>
      <c r="U43" s="70"/>
      <c r="V43" s="70"/>
      <c r="W43" s="70"/>
      <c r="X43" s="70"/>
      <c r="Y43" s="70"/>
      <c r="Z43" s="97"/>
    </row>
    <row r="44" spans="1:26" ht="15" customHeight="1" x14ac:dyDescent="0.3">
      <c r="A44" s="96"/>
      <c r="B44" s="55" t="s">
        <v>44</v>
      </c>
      <c r="C44" s="31" t="s">
        <v>45</v>
      </c>
      <c r="D44" s="30"/>
      <c r="E44" s="30"/>
      <c r="F44" s="30"/>
      <c r="G44" s="30"/>
      <c r="H44" s="30"/>
      <c r="I44" s="30"/>
      <c r="J44" s="30"/>
      <c r="K44" s="30"/>
      <c r="L44" s="30"/>
      <c r="M44" s="30"/>
      <c r="N44" s="30"/>
      <c r="O44" s="30"/>
      <c r="P44" s="30"/>
      <c r="Q44" s="30"/>
      <c r="R44" s="30"/>
      <c r="S44" s="30"/>
      <c r="T44" s="30"/>
      <c r="U44" s="32"/>
      <c r="V44" s="33"/>
      <c r="W44" s="32"/>
      <c r="X44" s="32"/>
      <c r="Y44" s="32"/>
      <c r="Z44" s="97"/>
    </row>
    <row r="45" spans="1:26" ht="15" customHeight="1" x14ac:dyDescent="0.3">
      <c r="A45" s="96"/>
      <c r="B45" s="72"/>
      <c r="C45" s="27"/>
      <c r="D45" s="27"/>
      <c r="E45" s="27"/>
      <c r="F45" s="27"/>
      <c r="G45" s="27"/>
      <c r="H45" s="27"/>
      <c r="I45" s="27"/>
      <c r="J45" s="27"/>
      <c r="K45" s="27"/>
      <c r="L45" s="27"/>
      <c r="M45" s="27"/>
      <c r="N45" s="27"/>
      <c r="O45" s="27"/>
      <c r="P45" s="27"/>
      <c r="Q45" s="27"/>
      <c r="R45" s="27"/>
      <c r="S45" s="70"/>
      <c r="T45" s="70"/>
      <c r="U45" s="70"/>
      <c r="V45" s="70"/>
      <c r="W45" s="70"/>
      <c r="X45" s="70"/>
      <c r="Y45" s="70"/>
      <c r="Z45" s="97"/>
    </row>
    <row r="46" spans="1:26" ht="15" customHeight="1" x14ac:dyDescent="0.3">
      <c r="A46" s="96"/>
      <c r="B46" s="72"/>
      <c r="C46" s="27" t="s">
        <v>46</v>
      </c>
      <c r="D46" s="27"/>
      <c r="E46" s="27"/>
      <c r="F46" s="27"/>
      <c r="G46" s="27"/>
      <c r="H46" s="27"/>
      <c r="I46" s="27"/>
      <c r="J46" s="27"/>
      <c r="K46" s="27"/>
      <c r="L46" s="27"/>
      <c r="M46" s="27"/>
      <c r="N46" s="27"/>
      <c r="O46" s="27"/>
      <c r="P46" s="27"/>
      <c r="Q46" s="27"/>
      <c r="R46" s="27"/>
      <c r="S46" s="70"/>
      <c r="T46" s="72"/>
      <c r="U46" s="70"/>
      <c r="V46" s="70"/>
      <c r="W46" s="70"/>
      <c r="X46" s="70"/>
      <c r="Y46" s="70"/>
      <c r="Z46" s="97"/>
    </row>
    <row r="47" spans="1:26" ht="15" customHeight="1" x14ac:dyDescent="0.3">
      <c r="A47" s="96"/>
      <c r="B47" s="72"/>
      <c r="C47" s="27" t="s">
        <v>47</v>
      </c>
      <c r="D47" s="27"/>
      <c r="E47" s="34"/>
      <c r="F47" s="27"/>
      <c r="G47" s="70"/>
      <c r="H47" s="70"/>
      <c r="I47" s="70"/>
      <c r="J47" s="70"/>
      <c r="K47" s="70"/>
      <c r="L47" s="70"/>
      <c r="M47" s="70"/>
      <c r="N47" s="70"/>
      <c r="O47" s="70"/>
      <c r="P47" s="70"/>
      <c r="Q47" s="70"/>
      <c r="R47" s="70"/>
      <c r="S47" s="70"/>
      <c r="T47" s="72"/>
      <c r="U47" s="70"/>
      <c r="V47" s="70"/>
      <c r="W47" s="70"/>
      <c r="X47" s="70"/>
      <c r="Y47" s="70"/>
      <c r="Z47" s="97"/>
    </row>
    <row r="48" spans="1:26" ht="15" customHeight="1" x14ac:dyDescent="0.3">
      <c r="A48" s="96"/>
      <c r="B48" s="72"/>
      <c r="C48" s="27"/>
      <c r="D48" s="27"/>
      <c r="E48" s="34"/>
      <c r="F48" s="27"/>
      <c r="G48" s="70"/>
      <c r="H48" s="70"/>
      <c r="I48" s="70"/>
      <c r="J48" s="70"/>
      <c r="K48" s="70"/>
      <c r="L48" s="70"/>
      <c r="M48" s="70"/>
      <c r="N48" s="70"/>
      <c r="O48" s="70"/>
      <c r="P48" s="27"/>
      <c r="Q48" s="27"/>
      <c r="R48" s="27"/>
      <c r="S48" s="70"/>
      <c r="T48" s="72"/>
      <c r="U48" s="70"/>
      <c r="V48" s="70"/>
      <c r="W48" s="70"/>
      <c r="X48" s="70"/>
      <c r="Y48" s="70"/>
      <c r="Z48" s="97"/>
    </row>
    <row r="49" spans="1:26" ht="15" customHeight="1" x14ac:dyDescent="0.3">
      <c r="A49" s="96"/>
      <c r="B49" s="72"/>
      <c r="C49" s="27"/>
      <c r="D49" s="34"/>
      <c r="E49" s="34"/>
      <c r="F49" s="27"/>
      <c r="G49" s="70"/>
      <c r="H49" s="70"/>
      <c r="I49" s="27"/>
      <c r="J49" s="27"/>
      <c r="K49" s="27"/>
      <c r="L49" s="27"/>
      <c r="M49" s="27" t="s">
        <v>49</v>
      </c>
      <c r="N49" s="70"/>
      <c r="O49" s="70"/>
      <c r="P49" s="70"/>
      <c r="Q49" s="71" t="s">
        <v>51</v>
      </c>
      <c r="R49" s="27"/>
      <c r="S49" s="70" t="s">
        <v>2</v>
      </c>
      <c r="T49" s="159">
        <f>T54*P15/SQRT(3)</f>
        <v>127.5944094909073</v>
      </c>
      <c r="U49" s="173"/>
      <c r="V49" s="174"/>
      <c r="W49" s="27" t="s">
        <v>6</v>
      </c>
      <c r="X49" s="70"/>
      <c r="Y49" s="70"/>
      <c r="Z49" s="97"/>
    </row>
    <row r="50" spans="1:26" ht="15" customHeight="1" x14ac:dyDescent="0.3">
      <c r="A50" s="96"/>
      <c r="B50" s="72"/>
      <c r="C50" s="27"/>
      <c r="D50" s="34"/>
      <c r="E50" s="34"/>
      <c r="F50" s="27"/>
      <c r="G50" s="70"/>
      <c r="H50" s="70"/>
      <c r="I50" s="27"/>
      <c r="J50" s="27"/>
      <c r="K50" s="27"/>
      <c r="L50" s="27"/>
      <c r="M50" s="70"/>
      <c r="N50" s="70"/>
      <c r="O50" s="70"/>
      <c r="P50" s="70"/>
      <c r="Q50" s="70"/>
      <c r="R50" s="70"/>
      <c r="S50" s="70"/>
      <c r="T50" s="70"/>
      <c r="U50" s="70"/>
      <c r="V50" s="70"/>
      <c r="W50" s="70"/>
      <c r="X50" s="70"/>
      <c r="Y50" s="70"/>
      <c r="Z50" s="97"/>
    </row>
    <row r="51" spans="1:26" ht="15" customHeight="1" x14ac:dyDescent="0.3">
      <c r="A51" s="96"/>
      <c r="B51" s="72"/>
      <c r="C51" s="27"/>
      <c r="D51" s="34"/>
      <c r="E51" s="34"/>
      <c r="F51" s="27"/>
      <c r="G51" s="70"/>
      <c r="H51" s="70"/>
      <c r="I51" s="27"/>
      <c r="J51" s="27"/>
      <c r="K51" s="27"/>
      <c r="L51" s="27"/>
      <c r="M51" s="27" t="s">
        <v>50</v>
      </c>
      <c r="N51" s="70"/>
      <c r="O51" s="70"/>
      <c r="P51" s="70"/>
      <c r="Q51" s="71" t="s">
        <v>52</v>
      </c>
      <c r="R51" s="27"/>
      <c r="S51" s="70" t="s">
        <v>2</v>
      </c>
      <c r="T51" s="159">
        <f>T54*P15</f>
        <v>221</v>
      </c>
      <c r="U51" s="173"/>
      <c r="V51" s="174"/>
      <c r="W51" s="27" t="s">
        <v>6</v>
      </c>
      <c r="X51" s="70"/>
      <c r="Y51" s="70"/>
      <c r="Z51" s="97"/>
    </row>
    <row r="52" spans="1:26" ht="15" customHeight="1" x14ac:dyDescent="0.3">
      <c r="A52" s="96"/>
      <c r="B52" s="72"/>
      <c r="C52" s="27"/>
      <c r="D52" s="27"/>
      <c r="E52" s="27"/>
      <c r="F52" s="27"/>
      <c r="G52" s="27"/>
      <c r="H52" s="27"/>
      <c r="I52" s="27"/>
      <c r="J52" s="27"/>
      <c r="K52" s="27"/>
      <c r="L52" s="27"/>
      <c r="M52" s="27"/>
      <c r="N52" s="27"/>
      <c r="O52" s="27"/>
      <c r="P52" s="27"/>
      <c r="Q52" s="27"/>
      <c r="R52" s="27"/>
      <c r="S52" s="70"/>
      <c r="T52" s="70"/>
      <c r="U52" s="70"/>
      <c r="V52" s="70"/>
      <c r="W52" s="70"/>
      <c r="X52" s="70"/>
      <c r="Y52" s="70"/>
      <c r="Z52" s="97"/>
    </row>
    <row r="53" spans="1:26" ht="15" customHeight="1" x14ac:dyDescent="0.3">
      <c r="A53" s="96"/>
      <c r="B53" s="72"/>
      <c r="C53" s="27"/>
      <c r="D53" s="27"/>
      <c r="E53" s="27"/>
      <c r="F53" s="27"/>
      <c r="G53" s="27"/>
      <c r="H53" s="27"/>
      <c r="I53" s="27"/>
      <c r="J53" s="27"/>
      <c r="K53" s="27"/>
      <c r="L53" s="27"/>
      <c r="M53" s="27"/>
      <c r="N53" s="27"/>
      <c r="O53" s="27"/>
      <c r="P53" s="27"/>
      <c r="Q53" s="27"/>
      <c r="R53" s="27"/>
      <c r="S53" s="70"/>
      <c r="T53" s="70"/>
      <c r="U53" s="70"/>
      <c r="V53" s="70"/>
      <c r="W53" s="70"/>
      <c r="X53" s="70"/>
      <c r="Y53" s="70"/>
      <c r="Z53" s="97"/>
    </row>
    <row r="54" spans="1:26" ht="15" customHeight="1" x14ac:dyDescent="0.3">
      <c r="A54" s="96"/>
      <c r="B54" s="72"/>
      <c r="C54" s="27"/>
      <c r="D54" s="70" t="s">
        <v>13</v>
      </c>
      <c r="E54" s="34" t="s">
        <v>42</v>
      </c>
      <c r="F54" s="35" t="s">
        <v>20</v>
      </c>
      <c r="G54" s="27" t="s">
        <v>48</v>
      </c>
      <c r="H54" s="70"/>
      <c r="I54" s="70"/>
      <c r="J54" s="70"/>
      <c r="K54" s="70"/>
      <c r="L54" s="70"/>
      <c r="M54" s="70"/>
      <c r="N54" s="70"/>
      <c r="O54" s="70"/>
      <c r="P54" s="27"/>
      <c r="Q54" s="71"/>
      <c r="R54" s="27" t="s">
        <v>42</v>
      </c>
      <c r="S54" s="70" t="s">
        <v>2</v>
      </c>
      <c r="T54" s="229">
        <v>1.3</v>
      </c>
      <c r="U54" s="229"/>
      <c r="V54" s="229"/>
      <c r="W54" s="70"/>
      <c r="X54" s="70"/>
      <c r="Y54" s="70"/>
      <c r="Z54" s="97"/>
    </row>
    <row r="55" spans="1:26" ht="15" customHeight="1" x14ac:dyDescent="0.3">
      <c r="A55" s="96"/>
      <c r="B55" s="72"/>
      <c r="C55" s="27"/>
      <c r="D55" s="27"/>
      <c r="E55" s="34"/>
      <c r="F55" s="27"/>
      <c r="G55" s="27"/>
      <c r="H55" s="70"/>
      <c r="I55" s="70"/>
      <c r="J55" s="70"/>
      <c r="K55" s="70"/>
      <c r="L55" s="70"/>
      <c r="M55" s="70"/>
      <c r="N55" s="70"/>
      <c r="O55" s="70"/>
      <c r="P55" s="27"/>
      <c r="Q55" s="27"/>
      <c r="R55" s="27"/>
      <c r="S55" s="70"/>
      <c r="T55" s="72"/>
      <c r="U55" s="70"/>
      <c r="V55" s="70"/>
      <c r="W55" s="70"/>
      <c r="X55" s="70"/>
      <c r="Y55" s="70"/>
      <c r="Z55" s="97"/>
    </row>
    <row r="56" spans="1:26" ht="15" customHeight="1" x14ac:dyDescent="0.3">
      <c r="A56" s="96"/>
      <c r="B56" s="55" t="s">
        <v>53</v>
      </c>
      <c r="C56" s="31" t="s">
        <v>54</v>
      </c>
      <c r="D56" s="30"/>
      <c r="E56" s="30"/>
      <c r="F56" s="30"/>
      <c r="G56" s="30"/>
      <c r="H56" s="30"/>
      <c r="I56" s="30"/>
      <c r="J56" s="30"/>
      <c r="K56" s="30"/>
      <c r="L56" s="30"/>
      <c r="M56" s="30"/>
      <c r="N56" s="30"/>
      <c r="O56" s="30"/>
      <c r="P56" s="30"/>
      <c r="Q56" s="30"/>
      <c r="R56" s="30"/>
      <c r="S56" s="30"/>
      <c r="T56" s="30"/>
      <c r="U56" s="32"/>
      <c r="V56" s="33"/>
      <c r="W56" s="32"/>
      <c r="X56" s="32"/>
      <c r="Y56" s="32"/>
      <c r="Z56" s="97"/>
    </row>
    <row r="57" spans="1:26" ht="15" customHeight="1" x14ac:dyDescent="0.3">
      <c r="A57" s="96"/>
      <c r="B57" s="72"/>
      <c r="C57" s="27"/>
      <c r="D57" s="27"/>
      <c r="E57" s="34"/>
      <c r="F57" s="27"/>
      <c r="G57" s="70"/>
      <c r="H57" s="70"/>
      <c r="I57" s="70"/>
      <c r="J57" s="70"/>
      <c r="K57" s="70"/>
      <c r="L57" s="70"/>
      <c r="M57" s="70"/>
      <c r="N57" s="70"/>
      <c r="O57" s="70"/>
      <c r="P57" s="27"/>
      <c r="Q57" s="27"/>
      <c r="R57" s="27"/>
      <c r="S57" s="70"/>
      <c r="T57" s="72"/>
      <c r="U57" s="70"/>
      <c r="V57" s="70"/>
      <c r="W57" s="70"/>
      <c r="X57" s="70"/>
      <c r="Y57" s="70"/>
      <c r="Z57" s="97"/>
    </row>
    <row r="58" spans="1:26" ht="15" customHeight="1" x14ac:dyDescent="0.3">
      <c r="A58" s="96"/>
      <c r="B58" s="72"/>
      <c r="C58" s="27" t="s">
        <v>55</v>
      </c>
      <c r="D58" s="34"/>
      <c r="E58" s="34"/>
      <c r="F58" s="27"/>
      <c r="G58" s="70"/>
      <c r="H58" s="70"/>
      <c r="I58" s="70"/>
      <c r="J58" s="70"/>
      <c r="K58" s="70"/>
      <c r="L58" s="70"/>
      <c r="M58" s="27"/>
      <c r="N58" s="27"/>
      <c r="O58" s="70"/>
      <c r="P58" s="27"/>
      <c r="Q58" s="27"/>
      <c r="R58" s="27"/>
      <c r="S58" s="27"/>
      <c r="T58" s="70"/>
      <c r="U58" s="70"/>
      <c r="V58" s="70"/>
      <c r="W58" s="70"/>
      <c r="X58" s="70"/>
      <c r="Y58" s="70"/>
      <c r="Z58" s="97"/>
    </row>
    <row r="59" spans="1:26" ht="15" customHeight="1" x14ac:dyDescent="0.3">
      <c r="A59" s="96"/>
      <c r="B59" s="72"/>
      <c r="C59" s="27" t="s">
        <v>56</v>
      </c>
      <c r="D59" s="34"/>
      <c r="E59" s="34"/>
      <c r="F59" s="27"/>
      <c r="G59" s="70"/>
      <c r="H59" s="70"/>
      <c r="I59" s="70"/>
      <c r="J59" s="70"/>
      <c r="K59" s="70"/>
      <c r="L59" s="70"/>
      <c r="M59" s="70"/>
      <c r="N59" s="70"/>
      <c r="O59" s="70"/>
      <c r="P59" s="27"/>
      <c r="Q59" s="27"/>
      <c r="R59" s="27"/>
      <c r="S59" s="70"/>
      <c r="T59" s="70"/>
      <c r="U59" s="70"/>
      <c r="V59" s="70"/>
      <c r="W59" s="70"/>
      <c r="X59" s="70"/>
      <c r="Y59" s="70"/>
      <c r="Z59" s="97"/>
    </row>
    <row r="60" spans="1:26" ht="15" customHeight="1" x14ac:dyDescent="0.3">
      <c r="A60" s="96"/>
      <c r="B60" s="72"/>
      <c r="C60" s="27"/>
      <c r="D60" s="27"/>
      <c r="E60" s="34"/>
      <c r="F60" s="27"/>
      <c r="G60" s="70"/>
      <c r="H60" s="70"/>
      <c r="I60" s="70"/>
      <c r="J60" s="70"/>
      <c r="K60" s="70"/>
      <c r="L60" s="70"/>
      <c r="M60" s="70"/>
      <c r="N60" s="70"/>
      <c r="O60" s="70"/>
      <c r="P60" s="27"/>
      <c r="Q60" s="27"/>
      <c r="R60" s="27"/>
      <c r="S60" s="70"/>
      <c r="T60" s="70"/>
      <c r="U60" s="70"/>
      <c r="V60" s="70"/>
      <c r="W60" s="70"/>
      <c r="X60" s="70"/>
      <c r="Y60" s="70"/>
      <c r="Z60" s="97"/>
    </row>
    <row r="61" spans="1:26" ht="15" customHeight="1" x14ac:dyDescent="0.3">
      <c r="A61" s="96"/>
      <c r="B61" s="72"/>
      <c r="C61" s="27"/>
      <c r="D61" s="70"/>
      <c r="E61" s="34"/>
      <c r="F61" s="27"/>
      <c r="G61" s="70"/>
      <c r="H61" s="70"/>
      <c r="I61" s="27"/>
      <c r="J61" s="27"/>
      <c r="K61" s="27" t="s">
        <v>213</v>
      </c>
      <c r="L61" s="27"/>
      <c r="M61" s="27" t="s">
        <v>49</v>
      </c>
      <c r="N61" s="70"/>
      <c r="O61" s="70"/>
      <c r="P61" s="70"/>
      <c r="Q61" s="71" t="s">
        <v>51</v>
      </c>
      <c r="R61" s="27"/>
      <c r="S61" s="70" t="s">
        <v>2</v>
      </c>
      <c r="T61" s="159">
        <f>MAX(T39,T49)</f>
        <v>127.5944094909073</v>
      </c>
      <c r="U61" s="173"/>
      <c r="V61" s="174"/>
      <c r="W61" s="27" t="s">
        <v>6</v>
      </c>
      <c r="X61" s="70"/>
      <c r="Y61" s="70"/>
      <c r="Z61" s="97"/>
    </row>
    <row r="62" spans="1:26" ht="15" customHeight="1" x14ac:dyDescent="0.3">
      <c r="A62" s="96"/>
      <c r="B62" s="72"/>
      <c r="C62" s="27"/>
      <c r="D62" s="34"/>
      <c r="E62" s="35"/>
      <c r="F62" s="27"/>
      <c r="G62" s="70"/>
      <c r="H62" s="70"/>
      <c r="I62" s="27"/>
      <c r="J62" s="27"/>
      <c r="K62" s="27"/>
      <c r="L62" s="27"/>
      <c r="M62" s="70"/>
      <c r="N62" s="70"/>
      <c r="O62" s="70"/>
      <c r="P62" s="70"/>
      <c r="Q62" s="70"/>
      <c r="R62" s="70"/>
      <c r="S62" s="70"/>
      <c r="T62" s="27"/>
      <c r="U62" s="27"/>
      <c r="V62" s="27"/>
      <c r="W62" s="70"/>
      <c r="X62" s="70"/>
      <c r="Y62" s="70"/>
      <c r="Z62" s="97"/>
    </row>
    <row r="63" spans="1:26" ht="15" customHeight="1" x14ac:dyDescent="0.3">
      <c r="A63" s="96"/>
      <c r="B63" s="72"/>
      <c r="C63" s="27"/>
      <c r="D63" s="34"/>
      <c r="E63" s="34"/>
      <c r="F63" s="27"/>
      <c r="G63" s="70"/>
      <c r="H63" s="70"/>
      <c r="I63" s="27"/>
      <c r="J63" s="27"/>
      <c r="K63" s="27"/>
      <c r="L63" s="27"/>
      <c r="M63" s="27" t="s">
        <v>50</v>
      </c>
      <c r="N63" s="70"/>
      <c r="O63" s="70"/>
      <c r="P63" s="70"/>
      <c r="Q63" s="71" t="s">
        <v>52</v>
      </c>
      <c r="R63" s="27"/>
      <c r="S63" s="70" t="s">
        <v>2</v>
      </c>
      <c r="T63" s="159">
        <f>T51</f>
        <v>221</v>
      </c>
      <c r="U63" s="173"/>
      <c r="V63" s="174"/>
      <c r="W63" s="27" t="s">
        <v>6</v>
      </c>
      <c r="X63" s="70"/>
      <c r="Y63" s="70"/>
      <c r="Z63" s="97"/>
    </row>
    <row r="64" spans="1:26" ht="15" customHeight="1" x14ac:dyDescent="0.3">
      <c r="A64" s="96"/>
      <c r="B64" s="72"/>
      <c r="C64" s="27"/>
      <c r="D64" s="34"/>
      <c r="E64" s="34"/>
      <c r="F64" s="27"/>
      <c r="G64" s="70"/>
      <c r="H64" s="70"/>
      <c r="I64" s="27"/>
      <c r="J64" s="27"/>
      <c r="K64" s="27"/>
      <c r="L64" s="27"/>
      <c r="M64" s="27"/>
      <c r="N64" s="70"/>
      <c r="O64" s="70"/>
      <c r="P64" s="70"/>
      <c r="Q64" s="71"/>
      <c r="R64" s="27"/>
      <c r="S64" s="70"/>
      <c r="T64" s="28"/>
      <c r="U64" s="28"/>
      <c r="V64" s="28"/>
      <c r="W64" s="27"/>
      <c r="X64" s="70"/>
      <c r="Y64" s="70"/>
      <c r="Z64" s="97"/>
    </row>
    <row r="65" spans="1:28" ht="15" customHeight="1" x14ac:dyDescent="0.3">
      <c r="A65" s="96"/>
      <c r="B65" s="72"/>
      <c r="C65" s="27"/>
      <c r="D65" s="34"/>
      <c r="E65" s="34"/>
      <c r="F65" s="27"/>
      <c r="G65" s="70"/>
      <c r="H65" s="70"/>
      <c r="I65" s="70"/>
      <c r="J65" s="70"/>
      <c r="K65" s="70"/>
      <c r="L65" s="70"/>
      <c r="M65" s="70"/>
      <c r="N65" s="70"/>
      <c r="O65" s="70"/>
      <c r="P65" s="27"/>
      <c r="Q65" s="27"/>
      <c r="R65" s="27"/>
      <c r="S65" s="70"/>
      <c r="T65" s="70"/>
      <c r="U65" s="70"/>
      <c r="V65" s="70"/>
      <c r="W65" s="70"/>
      <c r="X65" s="70"/>
      <c r="Y65" s="70"/>
      <c r="Z65" s="97"/>
    </row>
    <row r="66" spans="1:28" s="36" customFormat="1" ht="15" customHeight="1" x14ac:dyDescent="0.3">
      <c r="A66" s="86"/>
      <c r="B66" s="25">
        <f>B29+0.1</f>
        <v>2.3000000000000003</v>
      </c>
      <c r="C66" s="26" t="s">
        <v>57</v>
      </c>
      <c r="D66" s="26"/>
      <c r="E66" s="26"/>
      <c r="F66" s="26"/>
      <c r="G66" s="26"/>
      <c r="H66" s="26"/>
      <c r="I66" s="26"/>
      <c r="J66" s="26"/>
      <c r="K66" s="26"/>
      <c r="L66" s="26"/>
      <c r="M66" s="26"/>
      <c r="N66" s="26"/>
      <c r="O66" s="26"/>
      <c r="P66" s="26"/>
      <c r="Q66" s="26"/>
      <c r="R66" s="26"/>
      <c r="S66" s="26"/>
      <c r="T66" s="26"/>
      <c r="U66" s="26"/>
      <c r="V66" s="26"/>
      <c r="W66" s="26"/>
      <c r="X66" s="26"/>
      <c r="Y66" s="26"/>
      <c r="Z66" s="88"/>
    </row>
    <row r="67" spans="1:28" s="36" customFormat="1" ht="15" customHeight="1" x14ac:dyDescent="0.3">
      <c r="A67" s="86"/>
      <c r="B67" s="34"/>
      <c r="C67" s="27"/>
      <c r="D67" s="34"/>
      <c r="E67" s="34"/>
      <c r="F67" s="27"/>
      <c r="G67" s="37"/>
      <c r="H67" s="37"/>
      <c r="I67" s="37"/>
      <c r="J67" s="37"/>
      <c r="K67" s="37"/>
      <c r="L67" s="37"/>
      <c r="M67" s="27"/>
      <c r="N67" s="27"/>
      <c r="O67" s="70"/>
      <c r="P67" s="27"/>
      <c r="Q67" s="27"/>
      <c r="R67" s="27"/>
      <c r="S67" s="27"/>
      <c r="T67" s="34"/>
      <c r="U67" s="38"/>
      <c r="V67" s="71"/>
      <c r="W67" s="39"/>
      <c r="X67" s="39"/>
      <c r="Y67" s="39"/>
      <c r="Z67" s="88"/>
    </row>
    <row r="68" spans="1:28" s="36" customFormat="1" ht="15" customHeight="1" x14ac:dyDescent="0.3">
      <c r="A68" s="86"/>
      <c r="B68" s="34"/>
      <c r="C68" s="27" t="s">
        <v>58</v>
      </c>
      <c r="D68" s="34"/>
      <c r="E68" s="34"/>
      <c r="F68" s="27"/>
      <c r="G68" s="37"/>
      <c r="H68" s="37"/>
      <c r="I68" s="37"/>
      <c r="J68" s="37"/>
      <c r="K68" s="37"/>
      <c r="L68" s="37"/>
      <c r="M68" s="37"/>
      <c r="N68" s="37"/>
      <c r="O68" s="37"/>
      <c r="P68" s="34"/>
      <c r="Q68" s="34"/>
      <c r="R68" s="34"/>
      <c r="S68" s="34"/>
      <c r="T68" s="34"/>
      <c r="U68" s="38"/>
      <c r="V68" s="71"/>
      <c r="W68" s="39"/>
      <c r="X68" s="39"/>
      <c r="Y68" s="39"/>
      <c r="Z68" s="88"/>
    </row>
    <row r="69" spans="1:28" s="36" customFormat="1" ht="15" customHeight="1" x14ac:dyDescent="0.3">
      <c r="A69" s="86"/>
      <c r="B69" s="34"/>
      <c r="C69" s="27" t="s">
        <v>59</v>
      </c>
      <c r="D69" s="34"/>
      <c r="E69" s="34"/>
      <c r="F69" s="27"/>
      <c r="G69" s="37"/>
      <c r="H69" s="37"/>
      <c r="I69" s="37"/>
      <c r="J69" s="37"/>
      <c r="K69" s="37"/>
      <c r="L69" s="37"/>
      <c r="M69" s="37"/>
      <c r="N69" s="37"/>
      <c r="O69" s="37"/>
      <c r="P69" s="34"/>
      <c r="Q69" s="34"/>
      <c r="R69" s="34"/>
      <c r="S69" s="34"/>
      <c r="T69" s="34"/>
      <c r="U69" s="38"/>
      <c r="V69" s="71"/>
      <c r="W69" s="39"/>
      <c r="X69" s="39"/>
      <c r="Y69" s="39"/>
      <c r="Z69" s="88"/>
    </row>
    <row r="70" spans="1:28" s="36" customFormat="1" ht="15" customHeight="1" x14ac:dyDescent="0.3">
      <c r="A70" s="86"/>
      <c r="B70" s="34"/>
      <c r="C70" s="27"/>
      <c r="D70" s="34"/>
      <c r="E70" s="34"/>
      <c r="F70" s="27"/>
      <c r="G70" s="37"/>
      <c r="H70" s="37"/>
      <c r="I70" s="37"/>
      <c r="J70" s="37"/>
      <c r="K70" s="37"/>
      <c r="L70" s="37"/>
      <c r="M70" s="37"/>
      <c r="N70" s="37"/>
      <c r="O70" s="37"/>
      <c r="P70" s="34"/>
      <c r="Q70" s="34"/>
      <c r="R70" s="34"/>
      <c r="S70" s="34"/>
      <c r="T70" s="34"/>
      <c r="U70" s="38"/>
      <c r="V70" s="71"/>
      <c r="W70" s="39"/>
      <c r="X70" s="39"/>
      <c r="Y70" s="39"/>
      <c r="Z70" s="88"/>
    </row>
    <row r="71" spans="1:28" s="36" customFormat="1" ht="15" customHeight="1" x14ac:dyDescent="0.3">
      <c r="A71" s="86"/>
      <c r="B71" s="34"/>
      <c r="C71" s="27"/>
      <c r="D71" s="27"/>
      <c r="E71" s="27"/>
      <c r="F71" s="27"/>
      <c r="G71" s="27"/>
      <c r="H71" s="27"/>
      <c r="I71" s="27"/>
      <c r="J71" s="27"/>
      <c r="K71" s="27"/>
      <c r="L71" s="27"/>
      <c r="M71" s="27"/>
      <c r="N71" s="27"/>
      <c r="O71" s="27"/>
      <c r="P71" s="27"/>
      <c r="Q71" s="27"/>
      <c r="R71" s="27"/>
      <c r="S71" s="27"/>
      <c r="T71" s="27"/>
      <c r="U71" s="27"/>
      <c r="V71" s="27"/>
      <c r="W71" s="27"/>
      <c r="X71" s="27"/>
      <c r="Y71" s="39"/>
      <c r="Z71" s="88"/>
    </row>
    <row r="72" spans="1:28" s="36" customFormat="1" ht="15" customHeight="1" x14ac:dyDescent="0.3">
      <c r="A72" s="86"/>
      <c r="B72" s="34"/>
      <c r="C72" s="27"/>
      <c r="D72" s="27"/>
      <c r="E72" s="27"/>
      <c r="F72" s="27"/>
      <c r="G72" s="27"/>
      <c r="H72" s="27"/>
      <c r="I72" s="27"/>
      <c r="J72" s="27"/>
      <c r="K72" s="27"/>
      <c r="L72" s="27"/>
      <c r="M72" s="27"/>
      <c r="N72" s="27"/>
      <c r="O72" s="27"/>
      <c r="P72" s="27"/>
      <c r="Q72" s="27"/>
      <c r="R72" s="27"/>
      <c r="S72" s="27"/>
      <c r="T72" s="27"/>
      <c r="U72" s="27"/>
      <c r="V72" s="27"/>
      <c r="W72" s="27"/>
      <c r="X72" s="27"/>
      <c r="Y72" s="39"/>
      <c r="Z72" s="88"/>
    </row>
    <row r="73" spans="1:28" s="36" customFormat="1" ht="15" customHeight="1" x14ac:dyDescent="0.3">
      <c r="A73" s="98"/>
      <c r="B73" s="99"/>
      <c r="C73" s="23"/>
      <c r="D73" s="23"/>
      <c r="E73" s="23"/>
      <c r="F73" s="23"/>
      <c r="G73" s="23"/>
      <c r="H73" s="23"/>
      <c r="I73" s="23"/>
      <c r="J73" s="23"/>
      <c r="K73" s="23"/>
      <c r="L73" s="23"/>
      <c r="M73" s="23"/>
      <c r="N73" s="23"/>
      <c r="O73" s="23"/>
      <c r="P73" s="23"/>
      <c r="Q73" s="23"/>
      <c r="R73" s="23"/>
      <c r="S73" s="23"/>
      <c r="T73" s="23"/>
      <c r="U73" s="23"/>
      <c r="V73" s="23"/>
      <c r="W73" s="23"/>
      <c r="X73" s="23"/>
      <c r="Y73" s="93"/>
      <c r="Z73" s="100"/>
      <c r="AB73" s="1" t="s">
        <v>225</v>
      </c>
    </row>
    <row r="74" spans="1:28" s="36" customFormat="1" ht="15" customHeight="1" x14ac:dyDescent="0.3">
      <c r="A74" s="86"/>
      <c r="B74" s="34"/>
      <c r="C74" s="27"/>
      <c r="D74" s="27"/>
      <c r="E74" s="27"/>
      <c r="F74" s="27"/>
      <c r="G74" s="27"/>
      <c r="H74" s="27"/>
      <c r="I74" s="27"/>
      <c r="J74" s="27"/>
      <c r="K74" s="27"/>
      <c r="L74" s="27"/>
      <c r="M74" s="27"/>
      <c r="N74" s="27"/>
      <c r="O74" s="27"/>
      <c r="P74" s="27"/>
      <c r="Q74" s="27"/>
      <c r="R74" s="27"/>
      <c r="S74" s="27"/>
      <c r="T74" s="27"/>
      <c r="U74" s="27"/>
      <c r="V74" s="27"/>
      <c r="W74" s="27"/>
      <c r="X74" s="27"/>
      <c r="Y74" s="39"/>
      <c r="Z74" s="88"/>
      <c r="AB74" s="1" t="s">
        <v>225</v>
      </c>
    </row>
    <row r="75" spans="1:28" s="36" customFormat="1" ht="15" customHeight="1" x14ac:dyDescent="0.3">
      <c r="A75" s="86"/>
      <c r="B75" s="34"/>
      <c r="C75" s="27"/>
      <c r="D75" s="27"/>
      <c r="E75" s="27"/>
      <c r="F75" s="27"/>
      <c r="G75" s="27"/>
      <c r="H75" s="27"/>
      <c r="I75" s="27"/>
      <c r="J75" s="27"/>
      <c r="K75" s="27"/>
      <c r="L75" s="27"/>
      <c r="M75" s="27"/>
      <c r="N75" s="27"/>
      <c r="O75" s="27"/>
      <c r="P75" s="27"/>
      <c r="Q75" s="27"/>
      <c r="R75" s="27"/>
      <c r="S75" s="27"/>
      <c r="T75" s="27"/>
      <c r="U75" s="27"/>
      <c r="V75" s="27"/>
      <c r="W75" s="27"/>
      <c r="X75" s="27"/>
      <c r="Y75" s="39"/>
      <c r="Z75" s="88"/>
      <c r="AB75" s="1"/>
    </row>
    <row r="76" spans="1:28" s="36" customFormat="1" ht="15" customHeight="1" x14ac:dyDescent="0.3">
      <c r="A76" s="86"/>
      <c r="B76" s="34"/>
      <c r="C76" s="27"/>
      <c r="D76" s="27"/>
      <c r="E76" s="27"/>
      <c r="F76" s="27"/>
      <c r="G76" s="27"/>
      <c r="H76" s="27"/>
      <c r="I76" s="27"/>
      <c r="J76" s="27"/>
      <c r="K76" s="27"/>
      <c r="L76" s="27"/>
      <c r="M76" s="27"/>
      <c r="N76" s="27"/>
      <c r="O76" s="27"/>
      <c r="P76" s="27"/>
      <c r="Q76" s="27"/>
      <c r="R76" s="27"/>
      <c r="S76" s="27"/>
      <c r="T76" s="27"/>
      <c r="U76" s="27"/>
      <c r="V76" s="27"/>
      <c r="W76" s="27"/>
      <c r="X76" s="27"/>
      <c r="Y76" s="39"/>
      <c r="Z76" s="88"/>
      <c r="AB76" s="1"/>
    </row>
    <row r="77" spans="1:28" s="36" customFormat="1" ht="15" customHeight="1" x14ac:dyDescent="0.3">
      <c r="A77" s="86"/>
      <c r="B77" s="34"/>
      <c r="C77" s="27"/>
      <c r="D77" s="27"/>
      <c r="E77" s="27"/>
      <c r="F77" s="27"/>
      <c r="G77" s="27"/>
      <c r="H77" s="27"/>
      <c r="I77" s="27"/>
      <c r="J77" s="27"/>
      <c r="K77" s="27"/>
      <c r="L77" s="27"/>
      <c r="M77" s="27"/>
      <c r="N77" s="27"/>
      <c r="O77" s="27"/>
      <c r="P77" s="27"/>
      <c r="Q77" s="27"/>
      <c r="R77" s="27"/>
      <c r="S77" s="27"/>
      <c r="T77" s="27"/>
      <c r="U77" s="27"/>
      <c r="V77" s="27"/>
      <c r="W77" s="27"/>
      <c r="X77" s="27"/>
      <c r="Y77" s="39"/>
      <c r="Z77" s="88"/>
      <c r="AB77" s="1"/>
    </row>
    <row r="78" spans="1:28" s="36" customFormat="1" ht="15" customHeight="1" x14ac:dyDescent="0.3">
      <c r="A78" s="86"/>
      <c r="B78" s="34"/>
      <c r="C78" s="27"/>
      <c r="D78" s="27"/>
      <c r="E78" s="27"/>
      <c r="F78" s="27"/>
      <c r="G78" s="27"/>
      <c r="H78" s="27"/>
      <c r="I78" s="27"/>
      <c r="J78" s="27"/>
      <c r="K78" s="27"/>
      <c r="L78" s="27"/>
      <c r="M78" s="27"/>
      <c r="N78" s="27"/>
      <c r="O78" s="27"/>
      <c r="P78" s="27"/>
      <c r="Q78" s="27"/>
      <c r="R78" s="27"/>
      <c r="S78" s="27"/>
      <c r="T78" s="27"/>
      <c r="U78" s="27"/>
      <c r="V78" s="27"/>
      <c r="W78" s="27"/>
      <c r="X78" s="27"/>
      <c r="Y78" s="39"/>
      <c r="Z78" s="88"/>
      <c r="AB78" s="1"/>
    </row>
    <row r="79" spans="1:28" s="36" customFormat="1" ht="15" customHeight="1" x14ac:dyDescent="0.3">
      <c r="A79" s="86"/>
      <c r="B79" s="34"/>
      <c r="C79" s="27"/>
      <c r="D79" s="27"/>
      <c r="E79" s="27"/>
      <c r="F79" s="27"/>
      <c r="G79" s="27"/>
      <c r="H79" s="27"/>
      <c r="I79" s="27"/>
      <c r="J79" s="27"/>
      <c r="K79" s="27"/>
      <c r="L79" s="27"/>
      <c r="M79" s="27"/>
      <c r="N79" s="27"/>
      <c r="O79" s="27"/>
      <c r="P79" s="27"/>
      <c r="Q79" s="27"/>
      <c r="R79" s="27"/>
      <c r="S79" s="27"/>
      <c r="T79" s="27"/>
      <c r="U79" s="27"/>
      <c r="V79" s="27"/>
      <c r="W79" s="27"/>
      <c r="X79" s="27"/>
      <c r="Y79" s="39"/>
      <c r="Z79" s="88"/>
      <c r="AB79" s="1"/>
    </row>
    <row r="80" spans="1:28" s="36" customFormat="1" ht="15" customHeight="1" x14ac:dyDescent="0.3">
      <c r="A80" s="86"/>
      <c r="B80" s="34"/>
      <c r="C80" s="27"/>
      <c r="D80" s="27"/>
      <c r="E80" s="27"/>
      <c r="F80" s="27"/>
      <c r="G80" s="27"/>
      <c r="H80" s="27"/>
      <c r="I80" s="27"/>
      <c r="J80" s="27"/>
      <c r="K80" s="27"/>
      <c r="L80" s="27"/>
      <c r="M80" s="27"/>
      <c r="N80" s="27"/>
      <c r="O80" s="27"/>
      <c r="P80" s="27"/>
      <c r="Q80" s="27"/>
      <c r="R80" s="27"/>
      <c r="S80" s="27"/>
      <c r="T80" s="27"/>
      <c r="U80" s="27"/>
      <c r="V80" s="27"/>
      <c r="W80" s="27"/>
      <c r="X80" s="27"/>
      <c r="Y80" s="39"/>
      <c r="Z80" s="88"/>
      <c r="AB80" s="1"/>
    </row>
    <row r="81" spans="1:28" s="36" customFormat="1" ht="15" customHeight="1" x14ac:dyDescent="0.3">
      <c r="A81" s="86"/>
      <c r="B81" s="34"/>
      <c r="C81" s="27"/>
      <c r="D81" s="27"/>
      <c r="E81" s="27"/>
      <c r="F81" s="27"/>
      <c r="G81" s="27"/>
      <c r="H81" s="27"/>
      <c r="I81" s="27"/>
      <c r="J81" s="27"/>
      <c r="K81" s="27"/>
      <c r="L81" s="27"/>
      <c r="M81" s="27"/>
      <c r="N81" s="27"/>
      <c r="O81" s="27"/>
      <c r="P81" s="27"/>
      <c r="Q81" s="27"/>
      <c r="R81" s="27"/>
      <c r="S81" s="27"/>
      <c r="T81" s="27"/>
      <c r="U81" s="27"/>
      <c r="V81" s="27"/>
      <c r="W81" s="27"/>
      <c r="X81" s="27"/>
      <c r="Y81" s="39"/>
      <c r="Z81" s="88"/>
      <c r="AB81" s="1"/>
    </row>
    <row r="82" spans="1:28" s="36" customFormat="1" ht="15" customHeight="1" x14ac:dyDescent="0.3">
      <c r="A82" s="86"/>
      <c r="B82" s="34"/>
      <c r="C82" s="27"/>
      <c r="D82" s="27"/>
      <c r="E82" s="27"/>
      <c r="F82" s="27"/>
      <c r="G82" s="27"/>
      <c r="H82" s="27"/>
      <c r="I82" s="27"/>
      <c r="J82" s="27"/>
      <c r="K82" s="27"/>
      <c r="L82" s="27"/>
      <c r="M82" s="27"/>
      <c r="N82" s="27"/>
      <c r="O82" s="27"/>
      <c r="P82" s="27"/>
      <c r="Q82" s="27"/>
      <c r="R82" s="27"/>
      <c r="S82" s="27"/>
      <c r="T82" s="27"/>
      <c r="U82" s="27"/>
      <c r="V82" s="27"/>
      <c r="W82" s="27"/>
      <c r="X82" s="27"/>
      <c r="Y82" s="39"/>
      <c r="Z82" s="88"/>
      <c r="AB82" s="1"/>
    </row>
    <row r="83" spans="1:28" s="36" customFormat="1" ht="15" customHeight="1" x14ac:dyDescent="0.3">
      <c r="A83" s="86"/>
      <c r="B83" s="34"/>
      <c r="C83" s="27"/>
      <c r="D83" s="27"/>
      <c r="E83" s="27"/>
      <c r="F83" s="27"/>
      <c r="G83" s="27"/>
      <c r="H83" s="27"/>
      <c r="I83" s="27"/>
      <c r="J83" s="27"/>
      <c r="K83" s="27"/>
      <c r="L83" s="27"/>
      <c r="M83" s="27"/>
      <c r="N83" s="27"/>
      <c r="O83" s="27"/>
      <c r="P83" s="27"/>
      <c r="Q83" s="27"/>
      <c r="R83" s="27"/>
      <c r="S83" s="27"/>
      <c r="T83" s="27"/>
      <c r="U83" s="27"/>
      <c r="V83" s="27"/>
      <c r="W83" s="27"/>
      <c r="X83" s="27"/>
      <c r="Y83" s="39"/>
      <c r="Z83" s="88"/>
      <c r="AB83" s="1"/>
    </row>
    <row r="84" spans="1:28" s="36" customFormat="1" ht="15" customHeight="1" x14ac:dyDescent="0.3">
      <c r="A84" s="86"/>
      <c r="B84" s="34"/>
      <c r="C84" s="27"/>
      <c r="D84" s="27"/>
      <c r="E84" s="27"/>
      <c r="F84" s="27"/>
      <c r="G84" s="27"/>
      <c r="H84" s="27"/>
      <c r="I84" s="27"/>
      <c r="J84" s="27"/>
      <c r="K84" s="27"/>
      <c r="L84" s="27"/>
      <c r="M84" s="27"/>
      <c r="N84" s="27"/>
      <c r="O84" s="27"/>
      <c r="P84" s="27"/>
      <c r="Q84" s="27"/>
      <c r="R84" s="27"/>
      <c r="S84" s="27"/>
      <c r="T84" s="27"/>
      <c r="U84" s="27"/>
      <c r="V84" s="27"/>
      <c r="W84" s="27"/>
      <c r="X84" s="27"/>
      <c r="Y84" s="39"/>
      <c r="Z84" s="88"/>
      <c r="AB84" s="1"/>
    </row>
    <row r="85" spans="1:28" s="36" customFormat="1" ht="15" customHeight="1" x14ac:dyDescent="0.3">
      <c r="A85" s="86"/>
      <c r="B85" s="34"/>
      <c r="C85" s="27"/>
      <c r="D85" s="27"/>
      <c r="E85" s="27"/>
      <c r="F85" s="27"/>
      <c r="G85" s="27"/>
      <c r="H85" s="27"/>
      <c r="I85" s="27"/>
      <c r="J85" s="27"/>
      <c r="K85" s="27"/>
      <c r="L85" s="27"/>
      <c r="M85" s="27"/>
      <c r="N85" s="27"/>
      <c r="O85" s="27"/>
      <c r="P85" s="27"/>
      <c r="Q85" s="27"/>
      <c r="R85" s="27"/>
      <c r="S85" s="27"/>
      <c r="T85" s="27"/>
      <c r="U85" s="27"/>
      <c r="V85" s="27"/>
      <c r="W85" s="27"/>
      <c r="X85" s="27"/>
      <c r="Y85" s="39"/>
      <c r="Z85" s="88"/>
      <c r="AB85" s="1"/>
    </row>
    <row r="86" spans="1:28" s="36" customFormat="1" ht="15" customHeight="1" x14ac:dyDescent="0.3">
      <c r="A86" s="86"/>
      <c r="B86" s="34"/>
      <c r="C86" s="70"/>
      <c r="D86" s="27"/>
      <c r="E86" s="34"/>
      <c r="F86" s="27"/>
      <c r="G86" s="37"/>
      <c r="H86" s="37"/>
      <c r="I86" s="37"/>
      <c r="J86" s="37"/>
      <c r="K86" s="37"/>
      <c r="L86" s="37"/>
      <c r="M86" s="37"/>
      <c r="N86" s="37"/>
      <c r="O86" s="37"/>
      <c r="P86" s="28"/>
      <c r="Q86" s="28"/>
      <c r="R86" s="28"/>
      <c r="S86" s="34"/>
      <c r="T86" s="34"/>
      <c r="U86" s="38"/>
      <c r="V86" s="71"/>
      <c r="W86" s="39"/>
      <c r="X86" s="39"/>
      <c r="Y86" s="39"/>
      <c r="Z86" s="88"/>
      <c r="AA86" s="1"/>
      <c r="AB86" s="1"/>
    </row>
    <row r="87" spans="1:28" s="36" customFormat="1" ht="15" customHeight="1" x14ac:dyDescent="0.3">
      <c r="A87" s="86"/>
      <c r="B87" s="34"/>
      <c r="C87" s="27"/>
      <c r="D87" s="27"/>
      <c r="E87" s="34"/>
      <c r="F87" s="27"/>
      <c r="G87" s="37"/>
      <c r="H87" s="37"/>
      <c r="I87" s="37"/>
      <c r="J87" s="37"/>
      <c r="K87" s="37"/>
      <c r="L87" s="37"/>
      <c r="M87" s="37"/>
      <c r="N87" s="37"/>
      <c r="O87" s="37"/>
      <c r="P87" s="28"/>
      <c r="Q87" s="28"/>
      <c r="R87" s="28"/>
      <c r="S87" s="34"/>
      <c r="T87" s="34"/>
      <c r="U87" s="38"/>
      <c r="V87" s="71"/>
      <c r="W87" s="39"/>
      <c r="X87" s="39"/>
      <c r="Y87" s="39"/>
      <c r="Z87" s="88"/>
      <c r="AA87" s="1"/>
      <c r="AB87" s="1"/>
    </row>
    <row r="88" spans="1:28" s="36" customFormat="1" ht="15" customHeight="1" x14ac:dyDescent="0.3">
      <c r="A88" s="86"/>
      <c r="B88" s="34"/>
      <c r="C88" s="27"/>
      <c r="D88" s="27"/>
      <c r="E88" s="34"/>
      <c r="F88" s="27"/>
      <c r="G88" s="37"/>
      <c r="H88" s="37"/>
      <c r="I88" s="37"/>
      <c r="J88" s="37"/>
      <c r="K88" s="37"/>
      <c r="L88" s="37"/>
      <c r="M88" s="37"/>
      <c r="N88" s="37"/>
      <c r="O88" s="37"/>
      <c r="P88" s="28"/>
      <c r="Q88" s="28"/>
      <c r="R88" s="28"/>
      <c r="S88" s="34"/>
      <c r="T88" s="34"/>
      <c r="U88" s="38"/>
      <c r="V88" s="71"/>
      <c r="W88" s="39"/>
      <c r="X88" s="39"/>
      <c r="Y88" s="39"/>
      <c r="Z88" s="88"/>
      <c r="AA88" s="1"/>
      <c r="AB88" s="1"/>
    </row>
    <row r="89" spans="1:28" s="36" customFormat="1" ht="15" customHeight="1" x14ac:dyDescent="0.3">
      <c r="A89" s="86"/>
      <c r="B89" s="34"/>
      <c r="C89" s="27"/>
      <c r="D89" s="27"/>
      <c r="E89" s="34"/>
      <c r="F89" s="27"/>
      <c r="G89" s="37"/>
      <c r="H89" s="37"/>
      <c r="I89" s="37"/>
      <c r="J89" s="37"/>
      <c r="K89" s="37"/>
      <c r="L89" s="39"/>
      <c r="M89" s="27"/>
      <c r="N89" s="37"/>
      <c r="O89" s="70"/>
      <c r="P89" s="28"/>
      <c r="Q89" s="28"/>
      <c r="R89" s="28"/>
      <c r="S89" s="27"/>
      <c r="T89" s="34"/>
      <c r="U89" s="38"/>
      <c r="V89" s="71"/>
      <c r="W89" s="39"/>
      <c r="X89" s="39"/>
      <c r="Y89" s="39"/>
      <c r="Z89" s="88"/>
      <c r="AA89" s="1"/>
      <c r="AB89" s="1"/>
    </row>
    <row r="90" spans="1:28" s="36" customFormat="1" ht="15" customHeight="1" x14ac:dyDescent="0.3">
      <c r="A90" s="86"/>
      <c r="B90" s="34"/>
      <c r="C90" s="27"/>
      <c r="D90" s="27"/>
      <c r="E90" s="34"/>
      <c r="F90" s="27"/>
      <c r="G90" s="37"/>
      <c r="H90" s="37"/>
      <c r="I90" s="37"/>
      <c r="J90" s="37"/>
      <c r="K90" s="37"/>
      <c r="L90" s="37"/>
      <c r="M90" s="37"/>
      <c r="N90" s="37"/>
      <c r="O90" s="37"/>
      <c r="P90" s="28"/>
      <c r="Q90" s="28"/>
      <c r="R90" s="28"/>
      <c r="S90" s="34"/>
      <c r="T90" s="34"/>
      <c r="U90" s="38"/>
      <c r="V90" s="71"/>
      <c r="W90" s="39"/>
      <c r="X90" s="39"/>
      <c r="Y90" s="39"/>
      <c r="Z90" s="88"/>
      <c r="AA90" s="1"/>
      <c r="AB90" s="1"/>
    </row>
    <row r="91" spans="1:28" s="36" customFormat="1" ht="15" customHeight="1" x14ac:dyDescent="0.3">
      <c r="A91" s="86"/>
      <c r="B91" s="34"/>
      <c r="C91" s="27"/>
      <c r="D91" s="27"/>
      <c r="E91" s="34"/>
      <c r="F91" s="27"/>
      <c r="G91" s="37"/>
      <c r="H91" s="37"/>
      <c r="I91" s="37"/>
      <c r="J91" s="37"/>
      <c r="K91" s="37"/>
      <c r="L91" s="37"/>
      <c r="M91" s="37"/>
      <c r="N91" s="37"/>
      <c r="O91" s="37"/>
      <c r="P91" s="28"/>
      <c r="Q91" s="28"/>
      <c r="R91" s="28"/>
      <c r="S91" s="34"/>
      <c r="T91" s="34"/>
      <c r="U91" s="38"/>
      <c r="V91" s="71"/>
      <c r="W91" s="39"/>
      <c r="X91" s="39"/>
      <c r="Y91" s="39"/>
      <c r="Z91" s="88"/>
      <c r="AA91" s="1"/>
      <c r="AB91" s="1"/>
    </row>
    <row r="92" spans="1:28" s="36" customFormat="1" ht="15" customHeight="1" x14ac:dyDescent="0.3">
      <c r="A92" s="86"/>
      <c r="B92" s="34"/>
      <c r="C92" s="27"/>
      <c r="D92" s="27"/>
      <c r="E92" s="34"/>
      <c r="F92" s="27"/>
      <c r="G92" s="37"/>
      <c r="H92" s="37"/>
      <c r="I92" s="37"/>
      <c r="J92" s="37"/>
      <c r="K92" s="37"/>
      <c r="L92" s="37"/>
      <c r="M92" s="37"/>
      <c r="N92" s="37"/>
      <c r="O92" s="37"/>
      <c r="P92" s="28"/>
      <c r="Q92" s="28"/>
      <c r="R92" s="28"/>
      <c r="S92" s="34"/>
      <c r="T92" s="34"/>
      <c r="U92" s="38"/>
      <c r="V92" s="71"/>
      <c r="W92" s="39"/>
      <c r="X92" s="39"/>
      <c r="Y92" s="39"/>
      <c r="Z92" s="88"/>
      <c r="AA92" s="1"/>
      <c r="AB92" s="1"/>
    </row>
    <row r="93" spans="1:28" s="36" customFormat="1" ht="15" customHeight="1" x14ac:dyDescent="0.3">
      <c r="A93" s="86"/>
      <c r="B93" s="34"/>
      <c r="C93" s="27"/>
      <c r="D93" s="27"/>
      <c r="E93" s="34"/>
      <c r="F93" s="27"/>
      <c r="G93" s="37"/>
      <c r="H93" s="37"/>
      <c r="I93" s="37"/>
      <c r="J93" s="37"/>
      <c r="K93" s="37"/>
      <c r="L93" s="37"/>
      <c r="M93" s="37"/>
      <c r="N93" s="37"/>
      <c r="O93" s="37"/>
      <c r="P93" s="28"/>
      <c r="Q93" s="28"/>
      <c r="R93" s="28"/>
      <c r="S93" s="34"/>
      <c r="T93" s="34"/>
      <c r="U93" s="38"/>
      <c r="V93" s="71"/>
      <c r="W93" s="39"/>
      <c r="X93" s="39"/>
      <c r="Y93" s="39"/>
      <c r="Z93" s="88"/>
      <c r="AA93" s="1"/>
      <c r="AB93" s="1"/>
    </row>
    <row r="94" spans="1:28" s="36" customFormat="1" ht="15" customHeight="1" x14ac:dyDescent="0.3">
      <c r="A94" s="86"/>
      <c r="B94" s="34"/>
      <c r="C94" s="27"/>
      <c r="D94" s="27"/>
      <c r="E94" s="34"/>
      <c r="F94" s="27"/>
      <c r="G94" s="37"/>
      <c r="H94" s="37"/>
      <c r="I94" s="37"/>
      <c r="J94" s="37"/>
      <c r="K94" s="37"/>
      <c r="L94" s="37"/>
      <c r="M94" s="37"/>
      <c r="N94" s="37"/>
      <c r="O94" s="70"/>
      <c r="P94" s="28"/>
      <c r="Q94" s="28"/>
      <c r="R94" s="28"/>
      <c r="S94" s="27"/>
      <c r="T94" s="34"/>
      <c r="U94" s="38"/>
      <c r="V94" s="71"/>
      <c r="W94" s="39"/>
      <c r="X94" s="39"/>
      <c r="Y94" s="39"/>
      <c r="Z94" s="88"/>
      <c r="AA94" s="1"/>
      <c r="AB94" s="1"/>
    </row>
    <row r="95" spans="1:28" s="36" customFormat="1" ht="15" customHeight="1" x14ac:dyDescent="0.3">
      <c r="A95" s="86"/>
      <c r="B95" s="34"/>
      <c r="C95" s="27"/>
      <c r="D95" s="27"/>
      <c r="E95" s="34"/>
      <c r="F95" s="27"/>
      <c r="G95" s="37"/>
      <c r="H95" s="37"/>
      <c r="I95" s="37"/>
      <c r="J95" s="37"/>
      <c r="K95" s="37"/>
      <c r="L95" s="37"/>
      <c r="M95" s="37"/>
      <c r="N95" s="37"/>
      <c r="O95" s="37"/>
      <c r="P95" s="28"/>
      <c r="Q95" s="28"/>
      <c r="R95" s="28"/>
      <c r="S95" s="34"/>
      <c r="T95" s="34"/>
      <c r="U95" s="38"/>
      <c r="V95" s="71"/>
      <c r="W95" s="39"/>
      <c r="X95" s="39"/>
      <c r="Y95" s="39"/>
      <c r="Z95" s="88"/>
      <c r="AA95" s="1"/>
      <c r="AB95" s="1"/>
    </row>
    <row r="96" spans="1:28" s="36" customFormat="1" ht="15" customHeight="1" x14ac:dyDescent="0.3">
      <c r="A96" s="86"/>
      <c r="B96" s="34"/>
      <c r="C96" s="27"/>
      <c r="D96" s="27"/>
      <c r="E96" s="34"/>
      <c r="F96" s="27"/>
      <c r="G96" s="37"/>
      <c r="H96" s="37"/>
      <c r="I96" s="37"/>
      <c r="J96" s="37"/>
      <c r="K96" s="37"/>
      <c r="L96" s="37"/>
      <c r="M96" s="37"/>
      <c r="N96" s="37"/>
      <c r="O96" s="37"/>
      <c r="P96" s="28"/>
      <c r="Q96" s="28"/>
      <c r="R96" s="28"/>
      <c r="S96" s="34"/>
      <c r="T96" s="34"/>
      <c r="U96" s="38"/>
      <c r="V96" s="71"/>
      <c r="W96" s="39"/>
      <c r="X96" s="39"/>
      <c r="Y96" s="39"/>
      <c r="Z96" s="88"/>
      <c r="AA96" s="1"/>
      <c r="AB96" s="1"/>
    </row>
    <row r="97" spans="1:28" s="36" customFormat="1" ht="15" customHeight="1" x14ac:dyDescent="0.3">
      <c r="A97" s="86"/>
      <c r="B97" s="34"/>
      <c r="C97" s="27"/>
      <c r="D97" s="27"/>
      <c r="E97" s="34"/>
      <c r="F97" s="27"/>
      <c r="G97" s="37"/>
      <c r="H97" s="37"/>
      <c r="I97" s="37"/>
      <c r="J97" s="37"/>
      <c r="K97" s="37"/>
      <c r="L97" s="37"/>
      <c r="M97" s="37"/>
      <c r="N97" s="37"/>
      <c r="O97" s="37"/>
      <c r="P97" s="28"/>
      <c r="Q97" s="28"/>
      <c r="R97" s="28"/>
      <c r="S97" s="34"/>
      <c r="T97" s="34"/>
      <c r="U97" s="38"/>
      <c r="V97" s="71"/>
      <c r="W97" s="39"/>
      <c r="X97" s="39"/>
      <c r="Y97" s="39"/>
      <c r="Z97" s="88"/>
      <c r="AA97" s="1"/>
      <c r="AB97" s="1"/>
    </row>
    <row r="98" spans="1:28" s="36" customFormat="1" ht="15" customHeight="1" x14ac:dyDescent="0.3">
      <c r="A98" s="86"/>
      <c r="B98" s="34"/>
      <c r="C98" s="27"/>
      <c r="D98" s="27"/>
      <c r="E98" s="34"/>
      <c r="F98" s="27"/>
      <c r="G98" s="37"/>
      <c r="H98" s="37"/>
      <c r="I98" s="37"/>
      <c r="J98" s="37"/>
      <c r="K98" s="37"/>
      <c r="L98" s="37"/>
      <c r="M98" s="37"/>
      <c r="N98" s="37"/>
      <c r="O98" s="37"/>
      <c r="P98" s="28"/>
      <c r="Q98" s="28"/>
      <c r="R98" s="28"/>
      <c r="S98" s="34"/>
      <c r="T98" s="34"/>
      <c r="U98" s="38"/>
      <c r="V98" s="71"/>
      <c r="W98" s="39"/>
      <c r="X98" s="39"/>
      <c r="Y98" s="39"/>
      <c r="Z98" s="88"/>
      <c r="AA98" s="1"/>
      <c r="AB98" s="1"/>
    </row>
    <row r="99" spans="1:28" s="36" customFormat="1" ht="15" customHeight="1" x14ac:dyDescent="0.3">
      <c r="A99" s="86"/>
      <c r="B99" s="34"/>
      <c r="C99" s="27"/>
      <c r="D99" s="27"/>
      <c r="E99" s="34"/>
      <c r="F99" s="27"/>
      <c r="G99" s="37"/>
      <c r="H99" s="37"/>
      <c r="I99" s="37"/>
      <c r="J99" s="37"/>
      <c r="K99" s="37"/>
      <c r="L99" s="37"/>
      <c r="M99" s="37"/>
      <c r="N99" s="37"/>
      <c r="O99" s="37"/>
      <c r="P99" s="28"/>
      <c r="Q99" s="28"/>
      <c r="R99" s="28"/>
      <c r="S99" s="34"/>
      <c r="T99" s="34"/>
      <c r="U99" s="38"/>
      <c r="V99" s="71"/>
      <c r="W99" s="39"/>
      <c r="X99" s="39"/>
      <c r="Y99" s="39"/>
      <c r="Z99" s="88"/>
      <c r="AA99" s="1"/>
      <c r="AB99" s="1"/>
    </row>
    <row r="100" spans="1:28" s="36" customFormat="1" ht="15" customHeight="1" x14ac:dyDescent="0.3">
      <c r="A100" s="86"/>
      <c r="B100" s="34"/>
      <c r="C100" s="27"/>
      <c r="D100" s="27"/>
      <c r="E100" s="34"/>
      <c r="F100" s="27"/>
      <c r="G100" s="37"/>
      <c r="H100" s="37"/>
      <c r="I100" s="37"/>
      <c r="J100" s="37"/>
      <c r="K100" s="37"/>
      <c r="L100" s="37"/>
      <c r="M100" s="37"/>
      <c r="N100" s="37"/>
      <c r="O100" s="37"/>
      <c r="P100" s="28"/>
      <c r="Q100" s="28"/>
      <c r="R100" s="28"/>
      <c r="S100" s="34"/>
      <c r="T100" s="34"/>
      <c r="U100" s="38"/>
      <c r="V100" s="71"/>
      <c r="W100" s="39"/>
      <c r="X100" s="39"/>
      <c r="Y100" s="39"/>
      <c r="Z100" s="88"/>
      <c r="AA100" s="1"/>
      <c r="AB100" s="1"/>
    </row>
    <row r="101" spans="1:28" s="36" customFormat="1" ht="15" customHeight="1" x14ac:dyDescent="0.3">
      <c r="A101" s="86"/>
      <c r="B101" s="34"/>
      <c r="C101" s="70"/>
      <c r="D101" s="34"/>
      <c r="E101" s="35"/>
      <c r="F101" s="27"/>
      <c r="G101" s="37"/>
      <c r="H101" s="37"/>
      <c r="I101" s="37"/>
      <c r="J101" s="37"/>
      <c r="K101" s="37"/>
      <c r="L101" s="37"/>
      <c r="M101" s="37"/>
      <c r="N101" s="34"/>
      <c r="O101" s="35"/>
      <c r="P101" s="28"/>
      <c r="Q101" s="28"/>
      <c r="R101" s="28"/>
      <c r="S101" s="34"/>
      <c r="T101" s="34"/>
      <c r="U101" s="38"/>
      <c r="V101" s="71"/>
      <c r="W101" s="39"/>
      <c r="X101" s="39"/>
      <c r="Y101" s="39"/>
      <c r="Z101" s="88"/>
      <c r="AA101" s="1"/>
      <c r="AB101" s="1"/>
    </row>
    <row r="102" spans="1:28" s="36" customFormat="1" ht="15" customHeight="1" x14ac:dyDescent="0.3">
      <c r="A102" s="86"/>
      <c r="B102" s="34"/>
      <c r="C102" s="27"/>
      <c r="D102" s="27"/>
      <c r="E102" s="34"/>
      <c r="F102" s="27"/>
      <c r="G102" s="37"/>
      <c r="H102" s="37"/>
      <c r="I102" s="37"/>
      <c r="J102" s="37"/>
      <c r="K102" s="37"/>
      <c r="L102" s="37"/>
      <c r="M102" s="37"/>
      <c r="N102" s="37"/>
      <c r="O102" s="37"/>
      <c r="P102" s="28"/>
      <c r="Q102" s="28"/>
      <c r="R102" s="28"/>
      <c r="S102" s="34"/>
      <c r="T102" s="34"/>
      <c r="U102" s="38"/>
      <c r="V102" s="71"/>
      <c r="W102" s="39"/>
      <c r="X102" s="39"/>
      <c r="Y102" s="39"/>
      <c r="Z102" s="88"/>
      <c r="AA102" s="1"/>
      <c r="AB102" s="1"/>
    </row>
    <row r="103" spans="1:28" s="36" customFormat="1" ht="15" customHeight="1" x14ac:dyDescent="0.3">
      <c r="A103" s="86"/>
      <c r="B103" s="34"/>
      <c r="C103" s="27"/>
      <c r="D103" s="27"/>
      <c r="E103" s="34"/>
      <c r="F103" s="27"/>
      <c r="G103" s="37"/>
      <c r="H103" s="37"/>
      <c r="I103" s="37"/>
      <c r="J103" s="37"/>
      <c r="K103" s="37"/>
      <c r="L103" s="37"/>
      <c r="M103" s="37"/>
      <c r="N103" s="37"/>
      <c r="O103" s="37"/>
      <c r="P103" s="28"/>
      <c r="Q103" s="28"/>
      <c r="R103" s="28"/>
      <c r="S103" s="34"/>
      <c r="T103" s="34"/>
      <c r="U103" s="38"/>
      <c r="V103" s="71"/>
      <c r="W103" s="39"/>
      <c r="X103" s="39"/>
      <c r="Y103" s="39"/>
      <c r="Z103" s="88"/>
      <c r="AA103" s="1"/>
      <c r="AB103" s="1"/>
    </row>
    <row r="104" spans="1:28" s="36" customFormat="1" ht="15" customHeight="1" x14ac:dyDescent="0.3">
      <c r="A104" s="86"/>
      <c r="B104" s="34"/>
      <c r="C104" s="27"/>
      <c r="D104" s="27"/>
      <c r="E104" s="34"/>
      <c r="F104" s="27"/>
      <c r="G104" s="37"/>
      <c r="H104" s="37"/>
      <c r="I104" s="37"/>
      <c r="J104" s="37"/>
      <c r="K104" s="37"/>
      <c r="L104" s="37"/>
      <c r="M104" s="37"/>
      <c r="N104" s="37"/>
      <c r="O104" s="37"/>
      <c r="P104" s="28"/>
      <c r="Q104" s="28"/>
      <c r="R104" s="28"/>
      <c r="S104" s="34"/>
      <c r="T104" s="34"/>
      <c r="U104" s="38"/>
      <c r="V104" s="71"/>
      <c r="W104" s="39"/>
      <c r="X104" s="39"/>
      <c r="Y104" s="39"/>
      <c r="Z104" s="88"/>
      <c r="AA104" s="1"/>
      <c r="AB104" s="1"/>
    </row>
    <row r="105" spans="1:28" s="36" customFormat="1" ht="15" customHeight="1" x14ac:dyDescent="0.3">
      <c r="A105" s="86"/>
      <c r="B105" s="55" t="s">
        <v>60</v>
      </c>
      <c r="C105" s="31" t="s">
        <v>61</v>
      </c>
      <c r="D105" s="30"/>
      <c r="E105" s="30"/>
      <c r="F105" s="30"/>
      <c r="G105" s="30"/>
      <c r="H105" s="30"/>
      <c r="I105" s="30"/>
      <c r="J105" s="30"/>
      <c r="K105" s="30"/>
      <c r="L105" s="30"/>
      <c r="M105" s="30"/>
      <c r="N105" s="30"/>
      <c r="O105" s="30"/>
      <c r="P105" s="30"/>
      <c r="Q105" s="30"/>
      <c r="R105" s="30"/>
      <c r="S105" s="30"/>
      <c r="T105" s="30"/>
      <c r="U105" s="32"/>
      <c r="V105" s="33"/>
      <c r="W105" s="32"/>
      <c r="X105" s="32"/>
      <c r="Y105" s="32"/>
      <c r="Z105" s="88"/>
      <c r="AA105" s="1"/>
      <c r="AB105" s="1"/>
    </row>
    <row r="106" spans="1:28" s="36" customFormat="1" ht="15" customHeight="1" x14ac:dyDescent="0.3">
      <c r="A106" s="86"/>
      <c r="B106" s="34"/>
      <c r="C106" s="27"/>
      <c r="D106" s="27"/>
      <c r="E106" s="34"/>
      <c r="F106" s="27"/>
      <c r="G106" s="37"/>
      <c r="H106" s="37"/>
      <c r="I106" s="37"/>
      <c r="J106" s="37"/>
      <c r="K106" s="37"/>
      <c r="L106" s="37"/>
      <c r="M106" s="37"/>
      <c r="N106" s="37"/>
      <c r="O106" s="37"/>
      <c r="P106" s="28"/>
      <c r="Q106" s="28"/>
      <c r="R106" s="28"/>
      <c r="S106" s="34"/>
      <c r="T106" s="34"/>
      <c r="U106" s="38"/>
      <c r="V106" s="71"/>
      <c r="W106" s="39"/>
      <c r="X106" s="39"/>
      <c r="Y106" s="39"/>
      <c r="Z106" s="88"/>
      <c r="AA106" s="1"/>
      <c r="AB106" s="1"/>
    </row>
    <row r="107" spans="1:28" ht="15" customHeight="1" x14ac:dyDescent="0.3">
      <c r="A107" s="75"/>
      <c r="B107" s="27"/>
      <c r="C107" s="27" t="s">
        <v>62</v>
      </c>
      <c r="D107" s="27"/>
      <c r="E107" s="27"/>
      <c r="F107" s="27"/>
      <c r="G107" s="27"/>
      <c r="H107" s="27"/>
      <c r="I107" s="27"/>
      <c r="J107" s="27"/>
      <c r="K107" s="27"/>
      <c r="L107" s="27"/>
      <c r="M107" s="27"/>
      <c r="N107" s="27"/>
      <c r="O107" s="27"/>
      <c r="P107" s="27"/>
      <c r="Q107" s="27"/>
      <c r="R107" s="27"/>
      <c r="S107" s="27"/>
      <c r="T107" s="27"/>
      <c r="U107" s="72"/>
      <c r="V107" s="27"/>
      <c r="W107" s="27"/>
      <c r="X107" s="27"/>
      <c r="Y107" s="27"/>
      <c r="Z107" s="76"/>
    </row>
    <row r="108" spans="1:28" ht="15" customHeight="1" x14ac:dyDescent="0.3">
      <c r="A108" s="75"/>
      <c r="B108" s="27"/>
      <c r="C108" s="27" t="s">
        <v>63</v>
      </c>
      <c r="D108" s="27"/>
      <c r="E108" s="27"/>
      <c r="F108" s="27"/>
      <c r="G108" s="27"/>
      <c r="H108" s="27"/>
      <c r="I108" s="27"/>
      <c r="J108" s="27"/>
      <c r="K108" s="27"/>
      <c r="L108" s="27"/>
      <c r="M108" s="27"/>
      <c r="N108" s="27"/>
      <c r="O108" s="27"/>
      <c r="P108" s="27"/>
      <c r="Q108" s="27"/>
      <c r="R108" s="27"/>
      <c r="S108" s="27"/>
      <c r="T108" s="27"/>
      <c r="U108" s="72"/>
      <c r="V108" s="27"/>
      <c r="W108" s="27"/>
      <c r="X108" s="27"/>
      <c r="Y108" s="27"/>
      <c r="Z108" s="76"/>
    </row>
    <row r="109" spans="1:28" ht="15" customHeight="1" x14ac:dyDescent="0.3">
      <c r="A109" s="75"/>
      <c r="B109" s="27"/>
      <c r="C109" s="27"/>
      <c r="D109" s="27"/>
      <c r="E109" s="27"/>
      <c r="F109" s="27"/>
      <c r="G109" s="27"/>
      <c r="H109" s="27"/>
      <c r="I109" s="27"/>
      <c r="J109" s="27"/>
      <c r="K109" s="27"/>
      <c r="L109" s="27"/>
      <c r="M109" s="27"/>
      <c r="N109" s="27"/>
      <c r="O109" s="27"/>
      <c r="P109" s="27"/>
      <c r="Q109" s="27"/>
      <c r="R109" s="27"/>
      <c r="S109" s="27"/>
      <c r="T109" s="27"/>
      <c r="U109" s="72"/>
      <c r="V109" s="27"/>
      <c r="W109" s="27"/>
      <c r="X109" s="27"/>
      <c r="Y109" s="27"/>
      <c r="Z109" s="76"/>
    </row>
    <row r="110" spans="1:28" ht="15" customHeight="1" x14ac:dyDescent="0.3">
      <c r="A110" s="75"/>
      <c r="B110" s="27"/>
      <c r="C110" s="27"/>
      <c r="D110" s="27"/>
      <c r="E110" s="27"/>
      <c r="F110" s="27"/>
      <c r="G110" s="27"/>
      <c r="H110" s="27"/>
      <c r="I110" s="27"/>
      <c r="J110" s="27"/>
      <c r="K110" s="27"/>
      <c r="L110" s="27"/>
      <c r="M110" s="27" t="s">
        <v>49</v>
      </c>
      <c r="N110" s="70"/>
      <c r="O110" s="70"/>
      <c r="P110" s="70"/>
      <c r="Q110" s="71" t="s">
        <v>64</v>
      </c>
      <c r="R110" s="27"/>
      <c r="S110" s="70" t="s">
        <v>2</v>
      </c>
      <c r="T110" s="159">
        <f>(1.25*T114-0.25)*P26</f>
        <v>414.08624101749638</v>
      </c>
      <c r="U110" s="173"/>
      <c r="V110" s="174"/>
      <c r="W110" s="27" t="s">
        <v>6</v>
      </c>
      <c r="X110" s="27"/>
      <c r="Y110" s="27"/>
      <c r="Z110" s="76"/>
    </row>
    <row r="111" spans="1:28" ht="15" customHeight="1" x14ac:dyDescent="0.3">
      <c r="A111" s="75"/>
      <c r="B111" s="27"/>
      <c r="C111" s="27"/>
      <c r="D111" s="27"/>
      <c r="E111" s="27"/>
      <c r="F111" s="27"/>
      <c r="G111" s="27"/>
      <c r="H111" s="27"/>
      <c r="I111" s="27"/>
      <c r="J111" s="27"/>
      <c r="K111" s="27"/>
      <c r="L111" s="27"/>
      <c r="M111" s="70"/>
      <c r="N111" s="70"/>
      <c r="O111" s="70"/>
      <c r="P111" s="70"/>
      <c r="Q111" s="70"/>
      <c r="R111" s="70"/>
      <c r="S111" s="70"/>
      <c r="T111" s="70"/>
      <c r="U111" s="70"/>
      <c r="V111" s="70"/>
      <c r="W111" s="70"/>
      <c r="X111" s="27"/>
      <c r="Y111" s="27"/>
      <c r="Z111" s="76"/>
    </row>
    <row r="112" spans="1:28" ht="15" customHeight="1" x14ac:dyDescent="0.3">
      <c r="A112" s="75"/>
      <c r="B112" s="27"/>
      <c r="C112" s="27"/>
      <c r="D112" s="27"/>
      <c r="E112" s="27"/>
      <c r="F112" s="27"/>
      <c r="G112" s="27"/>
      <c r="H112" s="27"/>
      <c r="I112" s="27"/>
      <c r="J112" s="27"/>
      <c r="K112" s="27"/>
      <c r="L112" s="27"/>
      <c r="M112" s="27" t="s">
        <v>50</v>
      </c>
      <c r="N112" s="70"/>
      <c r="O112" s="70"/>
      <c r="P112" s="70"/>
      <c r="Q112" s="71" t="s">
        <v>65</v>
      </c>
      <c r="R112" s="27"/>
      <c r="S112" s="70" t="s">
        <v>2</v>
      </c>
      <c r="T112" s="159">
        <f>(1.25*T117-0.43)*P26</f>
        <v>614.62229202454103</v>
      </c>
      <c r="U112" s="173"/>
      <c r="V112" s="174"/>
      <c r="W112" s="27" t="s">
        <v>6</v>
      </c>
      <c r="X112" s="27"/>
      <c r="Y112" s="27"/>
      <c r="Z112" s="76"/>
    </row>
    <row r="113" spans="1:26" ht="15" customHeight="1" x14ac:dyDescent="0.3">
      <c r="A113" s="75"/>
      <c r="B113" s="27"/>
      <c r="C113" s="27"/>
      <c r="D113" s="27"/>
      <c r="E113" s="27"/>
      <c r="F113" s="27"/>
      <c r="G113" s="27"/>
      <c r="H113" s="27"/>
      <c r="I113" s="27"/>
      <c r="J113" s="27"/>
      <c r="K113" s="27"/>
      <c r="L113" s="27"/>
      <c r="M113" s="27"/>
      <c r="N113" s="27"/>
      <c r="O113" s="27"/>
      <c r="P113" s="27"/>
      <c r="Q113" s="27"/>
      <c r="R113" s="27"/>
      <c r="S113" s="27"/>
      <c r="T113" s="72"/>
      <c r="U113" s="27"/>
      <c r="V113" s="27"/>
      <c r="W113" s="27"/>
      <c r="X113" s="27"/>
      <c r="Y113" s="27"/>
      <c r="Z113" s="76"/>
    </row>
    <row r="114" spans="1:26" ht="15" customHeight="1" x14ac:dyDescent="0.3">
      <c r="A114" s="75"/>
      <c r="B114" s="27"/>
      <c r="C114" s="70" t="s">
        <v>13</v>
      </c>
      <c r="D114" s="27" t="s">
        <v>82</v>
      </c>
      <c r="E114" s="27"/>
      <c r="F114" s="27"/>
      <c r="G114" s="27"/>
      <c r="H114" s="27"/>
      <c r="I114" s="27"/>
      <c r="J114" s="27"/>
      <c r="K114" s="27"/>
      <c r="L114" s="27"/>
      <c r="M114" s="27"/>
      <c r="N114" s="27"/>
      <c r="O114" s="27"/>
      <c r="P114" s="27"/>
      <c r="Q114" s="27"/>
      <c r="R114" s="27" t="s">
        <v>66</v>
      </c>
      <c r="S114" s="70" t="s">
        <v>2</v>
      </c>
      <c r="T114" s="161">
        <v>3</v>
      </c>
      <c r="U114" s="162"/>
      <c r="V114" s="163"/>
      <c r="W114" s="27"/>
      <c r="X114" s="219"/>
      <c r="Y114" s="219"/>
      <c r="Z114" s="76"/>
    </row>
    <row r="115" spans="1:26" ht="15" customHeight="1" x14ac:dyDescent="0.3">
      <c r="A115" s="75"/>
      <c r="B115" s="27"/>
      <c r="C115" s="27"/>
      <c r="D115" s="27" t="s">
        <v>83</v>
      </c>
      <c r="E115" s="27"/>
      <c r="F115" s="27"/>
      <c r="G115" s="27"/>
      <c r="H115" s="27"/>
      <c r="I115" s="27"/>
      <c r="J115" s="27"/>
      <c r="K115" s="27"/>
      <c r="L115" s="27"/>
      <c r="M115" s="27"/>
      <c r="N115" s="27"/>
      <c r="O115" s="27"/>
      <c r="P115" s="27"/>
      <c r="Q115" s="27"/>
      <c r="R115" s="27"/>
      <c r="S115" s="27"/>
      <c r="T115" s="72"/>
      <c r="U115" s="27"/>
      <c r="V115" s="27"/>
      <c r="W115" s="27"/>
      <c r="X115" s="219"/>
      <c r="Y115" s="219"/>
      <c r="Z115" s="76"/>
    </row>
    <row r="116" spans="1:26" ht="15" customHeight="1" x14ac:dyDescent="0.3">
      <c r="A116" s="75"/>
      <c r="B116" s="27"/>
      <c r="C116" s="27"/>
      <c r="D116" s="27"/>
      <c r="E116" s="27"/>
      <c r="F116" s="27"/>
      <c r="G116" s="27"/>
      <c r="H116" s="27"/>
      <c r="I116" s="27"/>
      <c r="J116" s="27"/>
      <c r="K116" s="27"/>
      <c r="L116" s="27"/>
      <c r="M116" s="27"/>
      <c r="N116" s="27"/>
      <c r="O116" s="27"/>
      <c r="P116" s="27"/>
      <c r="Q116" s="27"/>
      <c r="R116" s="27"/>
      <c r="S116" s="27"/>
      <c r="T116" s="72"/>
      <c r="U116" s="27"/>
      <c r="V116" s="27"/>
      <c r="W116" s="27"/>
      <c r="X116" s="27"/>
      <c r="Y116" s="27"/>
      <c r="Z116" s="76"/>
    </row>
    <row r="117" spans="1:26" ht="15" customHeight="1" x14ac:dyDescent="0.3">
      <c r="A117" s="75"/>
      <c r="B117" s="27"/>
      <c r="C117" s="70" t="s">
        <v>13</v>
      </c>
      <c r="D117" s="27" t="s">
        <v>84</v>
      </c>
      <c r="E117" s="27"/>
      <c r="F117" s="27"/>
      <c r="G117" s="27"/>
      <c r="H117" s="27"/>
      <c r="I117" s="27"/>
      <c r="J117" s="27"/>
      <c r="K117" s="27"/>
      <c r="L117" s="27"/>
      <c r="M117" s="27"/>
      <c r="N117" s="27"/>
      <c r="O117" s="27"/>
      <c r="P117" s="27"/>
      <c r="Q117" s="27"/>
      <c r="R117" s="27" t="s">
        <v>67</v>
      </c>
      <c r="S117" s="70" t="s">
        <v>2</v>
      </c>
      <c r="T117" s="161">
        <f>T114*1.5</f>
        <v>4.5</v>
      </c>
      <c r="U117" s="162"/>
      <c r="V117" s="163"/>
      <c r="W117" s="27"/>
      <c r="X117" s="27"/>
      <c r="Y117" s="27"/>
      <c r="Z117" s="76"/>
    </row>
    <row r="118" spans="1:26" ht="15" customHeight="1" x14ac:dyDescent="0.3">
      <c r="A118" s="75"/>
      <c r="B118" s="27"/>
      <c r="C118" s="27"/>
      <c r="D118" s="27" t="s">
        <v>83</v>
      </c>
      <c r="E118" s="27"/>
      <c r="F118" s="27"/>
      <c r="G118" s="27"/>
      <c r="H118" s="27"/>
      <c r="I118" s="27"/>
      <c r="J118" s="27"/>
      <c r="K118" s="27"/>
      <c r="L118" s="27"/>
      <c r="M118" s="27"/>
      <c r="N118" s="27"/>
      <c r="O118" s="27"/>
      <c r="P118" s="27"/>
      <c r="Q118" s="27"/>
      <c r="R118" s="27"/>
      <c r="S118" s="27"/>
      <c r="T118" s="72"/>
      <c r="U118" s="27"/>
      <c r="V118" s="27"/>
      <c r="W118" s="27"/>
      <c r="X118" s="27"/>
      <c r="Y118" s="27"/>
      <c r="Z118" s="76"/>
    </row>
    <row r="119" spans="1:26" ht="15" customHeight="1" x14ac:dyDescent="0.3">
      <c r="A119" s="75"/>
      <c r="B119" s="27"/>
      <c r="C119" s="27"/>
      <c r="D119" s="27"/>
      <c r="E119" s="27"/>
      <c r="F119" s="27"/>
      <c r="G119" s="27"/>
      <c r="H119" s="27"/>
      <c r="I119" s="27"/>
      <c r="J119" s="27"/>
      <c r="K119" s="27"/>
      <c r="L119" s="27"/>
      <c r="M119" s="27"/>
      <c r="N119" s="27"/>
      <c r="O119" s="27"/>
      <c r="P119" s="27"/>
      <c r="Q119" s="27"/>
      <c r="R119" s="27"/>
      <c r="S119" s="27"/>
      <c r="T119" s="72"/>
      <c r="U119" s="27"/>
      <c r="V119" s="27"/>
      <c r="W119" s="27"/>
      <c r="X119" s="27"/>
      <c r="Y119" s="27"/>
      <c r="Z119" s="76"/>
    </row>
    <row r="120" spans="1:26" ht="15" customHeight="1" x14ac:dyDescent="0.3">
      <c r="A120" s="75"/>
      <c r="B120" s="55" t="s">
        <v>68</v>
      </c>
      <c r="C120" s="31" t="s">
        <v>73</v>
      </c>
      <c r="D120" s="30"/>
      <c r="E120" s="30"/>
      <c r="F120" s="30"/>
      <c r="G120" s="30"/>
      <c r="H120" s="30"/>
      <c r="I120" s="30"/>
      <c r="J120" s="30"/>
      <c r="K120" s="30"/>
      <c r="L120" s="30"/>
      <c r="M120" s="30"/>
      <c r="N120" s="30"/>
      <c r="O120" s="30"/>
      <c r="P120" s="30"/>
      <c r="Q120" s="30"/>
      <c r="R120" s="30"/>
      <c r="S120" s="30"/>
      <c r="T120" s="30"/>
      <c r="U120" s="32"/>
      <c r="V120" s="33"/>
      <c r="W120" s="32"/>
      <c r="X120" s="32"/>
      <c r="Y120" s="32"/>
      <c r="Z120" s="76"/>
    </row>
    <row r="121" spans="1:26" ht="15" customHeight="1" x14ac:dyDescent="0.3">
      <c r="A121" s="75"/>
      <c r="B121" s="27"/>
      <c r="C121" s="27"/>
      <c r="D121" s="27"/>
      <c r="E121" s="27"/>
      <c r="F121" s="27"/>
      <c r="G121" s="27"/>
      <c r="H121" s="27"/>
      <c r="I121" s="27"/>
      <c r="J121" s="27"/>
      <c r="K121" s="27"/>
      <c r="L121" s="27"/>
      <c r="M121" s="27"/>
      <c r="N121" s="27"/>
      <c r="O121" s="27"/>
      <c r="P121" s="27"/>
      <c r="Q121" s="27"/>
      <c r="R121" s="27"/>
      <c r="S121" s="27"/>
      <c r="T121" s="72"/>
      <c r="U121" s="27"/>
      <c r="V121" s="27"/>
      <c r="W121" s="27"/>
      <c r="X121" s="27"/>
      <c r="Y121" s="27"/>
      <c r="Z121" s="76"/>
    </row>
    <row r="122" spans="1:26" ht="15" customHeight="1" x14ac:dyDescent="0.3">
      <c r="A122" s="75"/>
      <c r="B122" s="27"/>
      <c r="C122" s="27" t="s">
        <v>69</v>
      </c>
      <c r="D122" s="27"/>
      <c r="E122" s="27"/>
      <c r="F122" s="27"/>
      <c r="G122" s="27"/>
      <c r="H122" s="27"/>
      <c r="I122" s="27"/>
      <c r="J122" s="27"/>
      <c r="K122" s="27"/>
      <c r="L122" s="27"/>
      <c r="M122" s="27"/>
      <c r="N122" s="27"/>
      <c r="O122" s="27"/>
      <c r="P122" s="27"/>
      <c r="Q122" s="27"/>
      <c r="R122" s="27"/>
      <c r="S122" s="27"/>
      <c r="T122" s="72"/>
      <c r="U122" s="27"/>
      <c r="V122" s="27"/>
      <c r="W122" s="27"/>
      <c r="X122" s="27"/>
      <c r="Y122" s="27"/>
      <c r="Z122" s="76"/>
    </row>
    <row r="123" spans="1:26" ht="15" customHeight="1" x14ac:dyDescent="0.3">
      <c r="A123" s="75"/>
      <c r="B123" s="27"/>
      <c r="C123" s="27" t="s">
        <v>71</v>
      </c>
      <c r="D123" s="27"/>
      <c r="E123" s="27"/>
      <c r="F123" s="27"/>
      <c r="G123" s="27"/>
      <c r="H123" s="27"/>
      <c r="I123" s="27"/>
      <c r="J123" s="27"/>
      <c r="K123" s="27"/>
      <c r="L123" s="27"/>
      <c r="M123" s="27"/>
      <c r="N123" s="27"/>
      <c r="O123" s="27"/>
      <c r="P123" s="27"/>
      <c r="Q123" s="27"/>
      <c r="R123" s="27"/>
      <c r="S123" s="27"/>
      <c r="T123" s="72"/>
      <c r="U123" s="27"/>
      <c r="V123" s="27"/>
      <c r="W123" s="27"/>
      <c r="X123" s="27"/>
      <c r="Y123" s="27"/>
      <c r="Z123" s="76"/>
    </row>
    <row r="124" spans="1:26" ht="15" customHeight="1" x14ac:dyDescent="0.3">
      <c r="A124" s="86"/>
      <c r="B124" s="27"/>
      <c r="C124" s="27" t="s">
        <v>70</v>
      </c>
      <c r="D124" s="27"/>
      <c r="E124" s="27"/>
      <c r="F124" s="27"/>
      <c r="G124" s="27"/>
      <c r="H124" s="27"/>
      <c r="I124" s="27"/>
      <c r="J124" s="27"/>
      <c r="K124" s="27"/>
      <c r="L124" s="27"/>
      <c r="M124" s="27"/>
      <c r="N124" s="27"/>
      <c r="O124" s="27"/>
      <c r="P124" s="27"/>
      <c r="Q124" s="27"/>
      <c r="R124" s="27"/>
      <c r="S124" s="27"/>
      <c r="T124" s="72"/>
      <c r="U124" s="27"/>
      <c r="V124" s="27"/>
      <c r="W124" s="27"/>
      <c r="X124" s="27"/>
      <c r="Y124" s="27"/>
      <c r="Z124" s="76"/>
    </row>
    <row r="125" spans="1:26" ht="15" customHeight="1" x14ac:dyDescent="0.3">
      <c r="A125" s="86"/>
      <c r="B125" s="27"/>
      <c r="C125" s="27"/>
      <c r="D125" s="27"/>
      <c r="E125" s="27"/>
      <c r="F125" s="27"/>
      <c r="G125" s="27"/>
      <c r="H125" s="27"/>
      <c r="I125" s="27"/>
      <c r="J125" s="27"/>
      <c r="K125" s="27"/>
      <c r="L125" s="27"/>
      <c r="M125" s="27"/>
      <c r="N125" s="27"/>
      <c r="O125" s="27"/>
      <c r="P125" s="27"/>
      <c r="Q125" s="27"/>
      <c r="R125" s="27"/>
      <c r="S125" s="27"/>
      <c r="T125" s="72"/>
      <c r="U125" s="27"/>
      <c r="V125" s="27"/>
      <c r="W125" s="27"/>
      <c r="X125" s="27"/>
      <c r="Y125" s="27"/>
      <c r="Z125" s="76"/>
    </row>
    <row r="126" spans="1:26" ht="15" customHeight="1" x14ac:dyDescent="0.3">
      <c r="A126" s="86"/>
      <c r="B126" s="27"/>
      <c r="C126" s="27"/>
      <c r="D126" s="27"/>
      <c r="E126" s="27"/>
      <c r="F126" s="27"/>
      <c r="G126" s="27"/>
      <c r="H126" s="27"/>
      <c r="I126" s="27"/>
      <c r="J126" s="27"/>
      <c r="K126" s="27"/>
      <c r="L126" s="27"/>
      <c r="M126" s="27" t="s">
        <v>49</v>
      </c>
      <c r="N126" s="70"/>
      <c r="O126" s="70"/>
      <c r="P126" s="70"/>
      <c r="Q126" s="71" t="s">
        <v>64</v>
      </c>
      <c r="R126" s="27"/>
      <c r="S126" s="70" t="s">
        <v>2</v>
      </c>
      <c r="T126" s="159">
        <f>(1.25*T130-0.25)*P26</f>
        <v>251.40950347490849</v>
      </c>
      <c r="U126" s="173"/>
      <c r="V126" s="174"/>
      <c r="W126" s="27" t="s">
        <v>6</v>
      </c>
      <c r="X126" s="27"/>
      <c r="Y126" s="27"/>
      <c r="Z126" s="76"/>
    </row>
    <row r="127" spans="1:26" ht="15" customHeight="1" x14ac:dyDescent="0.3">
      <c r="A127" s="85"/>
      <c r="B127" s="27"/>
      <c r="C127" s="27"/>
      <c r="D127" s="27"/>
      <c r="E127" s="27"/>
      <c r="F127" s="27"/>
      <c r="G127" s="27"/>
      <c r="H127" s="27"/>
      <c r="I127" s="27"/>
      <c r="J127" s="27"/>
      <c r="K127" s="27"/>
      <c r="L127" s="27"/>
      <c r="M127" s="70"/>
      <c r="N127" s="70"/>
      <c r="O127" s="70"/>
      <c r="P127" s="70"/>
      <c r="Q127" s="70"/>
      <c r="R127" s="70"/>
      <c r="S127" s="70"/>
      <c r="T127" s="70"/>
      <c r="U127" s="70"/>
      <c r="V127" s="70"/>
      <c r="W127" s="70"/>
      <c r="X127" s="27"/>
      <c r="Y127" s="27"/>
      <c r="Z127" s="76"/>
    </row>
    <row r="128" spans="1:26" ht="15" customHeight="1" x14ac:dyDescent="0.3">
      <c r="A128" s="85"/>
      <c r="B128" s="27"/>
      <c r="C128" s="27"/>
      <c r="D128" s="27"/>
      <c r="E128" s="27"/>
      <c r="F128" s="27"/>
      <c r="G128" s="27"/>
      <c r="H128" s="27"/>
      <c r="I128" s="27"/>
      <c r="J128" s="27"/>
      <c r="K128" s="27"/>
      <c r="L128" s="27"/>
      <c r="M128" s="27" t="s">
        <v>50</v>
      </c>
      <c r="N128" s="70"/>
      <c r="O128" s="70"/>
      <c r="P128" s="70"/>
      <c r="Q128" s="71" t="s">
        <v>65</v>
      </c>
      <c r="R128" s="27"/>
      <c r="S128" s="70" t="s">
        <v>2</v>
      </c>
      <c r="T128" s="159">
        <f>(1.25*T133-0.43)*P26</f>
        <v>381.84666939541978</v>
      </c>
      <c r="U128" s="173"/>
      <c r="V128" s="174"/>
      <c r="W128" s="27" t="s">
        <v>6</v>
      </c>
      <c r="X128" s="27"/>
      <c r="Y128" s="27"/>
      <c r="Z128" s="76"/>
    </row>
    <row r="129" spans="1:28" ht="15" customHeight="1" x14ac:dyDescent="0.3">
      <c r="A129" s="83"/>
      <c r="B129" s="27"/>
      <c r="C129" s="27"/>
      <c r="D129" s="27"/>
      <c r="E129" s="27"/>
      <c r="F129" s="27"/>
      <c r="G129" s="27"/>
      <c r="H129" s="27"/>
      <c r="I129" s="27"/>
      <c r="J129" s="27"/>
      <c r="K129" s="27"/>
      <c r="L129" s="27"/>
      <c r="M129" s="27"/>
      <c r="N129" s="27"/>
      <c r="O129" s="27"/>
      <c r="P129" s="27"/>
      <c r="Q129" s="27"/>
      <c r="R129" s="27"/>
      <c r="S129" s="27"/>
      <c r="T129" s="72"/>
      <c r="U129" s="27"/>
      <c r="V129" s="27"/>
      <c r="W129" s="27"/>
      <c r="X129" s="27"/>
      <c r="Y129" s="27"/>
      <c r="Z129" s="76"/>
    </row>
    <row r="130" spans="1:28" ht="15" customHeight="1" x14ac:dyDescent="0.3">
      <c r="A130" s="75"/>
      <c r="B130" s="27"/>
      <c r="C130" s="70" t="s">
        <v>13</v>
      </c>
      <c r="D130" s="27" t="s">
        <v>82</v>
      </c>
      <c r="E130" s="27"/>
      <c r="F130" s="27"/>
      <c r="G130" s="27"/>
      <c r="H130" s="27"/>
      <c r="I130" s="27"/>
      <c r="J130" s="27"/>
      <c r="K130" s="27"/>
      <c r="L130" s="27"/>
      <c r="M130" s="27"/>
      <c r="N130" s="27"/>
      <c r="O130" s="27"/>
      <c r="P130" s="27"/>
      <c r="Q130" s="27"/>
      <c r="R130" s="27" t="s">
        <v>66</v>
      </c>
      <c r="S130" s="70" t="s">
        <v>2</v>
      </c>
      <c r="T130" s="161">
        <v>1.9</v>
      </c>
      <c r="U130" s="162"/>
      <c r="V130" s="163"/>
      <c r="W130" s="27"/>
      <c r="X130" s="27"/>
      <c r="Y130" s="27"/>
      <c r="Z130" s="76"/>
    </row>
    <row r="131" spans="1:28" ht="15" customHeight="1" x14ac:dyDescent="0.3">
      <c r="A131" s="82"/>
      <c r="B131" s="27"/>
      <c r="C131" s="27"/>
      <c r="D131" s="27" t="s">
        <v>83</v>
      </c>
      <c r="E131" s="27"/>
      <c r="F131" s="27"/>
      <c r="G131" s="27"/>
      <c r="H131" s="27"/>
      <c r="I131" s="27"/>
      <c r="J131" s="27"/>
      <c r="K131" s="27"/>
      <c r="L131" s="27"/>
      <c r="M131" s="27"/>
      <c r="N131" s="27"/>
      <c r="O131" s="27"/>
      <c r="P131" s="27"/>
      <c r="Q131" s="27"/>
      <c r="R131" s="27"/>
      <c r="S131" s="27"/>
      <c r="T131" s="72"/>
      <c r="U131" s="27"/>
      <c r="V131" s="27"/>
      <c r="W131" s="27"/>
      <c r="X131" s="27"/>
      <c r="Y131" s="27"/>
      <c r="Z131" s="76"/>
      <c r="AB131" s="36"/>
    </row>
    <row r="132" spans="1:28" ht="15" customHeight="1" x14ac:dyDescent="0.3">
      <c r="A132" s="82"/>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76"/>
      <c r="AB132" s="36"/>
    </row>
    <row r="133" spans="1:28" ht="15" customHeight="1" x14ac:dyDescent="0.3">
      <c r="A133" s="82"/>
      <c r="B133" s="27"/>
      <c r="C133" s="70" t="s">
        <v>13</v>
      </c>
      <c r="D133" s="27" t="s">
        <v>84</v>
      </c>
      <c r="E133" s="27"/>
      <c r="F133" s="27"/>
      <c r="G133" s="27"/>
      <c r="H133" s="27"/>
      <c r="I133" s="27"/>
      <c r="J133" s="27"/>
      <c r="K133" s="27"/>
      <c r="L133" s="27"/>
      <c r="M133" s="27"/>
      <c r="N133" s="27"/>
      <c r="O133" s="27"/>
      <c r="P133" s="27"/>
      <c r="Q133" s="27"/>
      <c r="R133" s="27" t="s">
        <v>67</v>
      </c>
      <c r="S133" s="70" t="s">
        <v>2</v>
      </c>
      <c r="T133" s="161">
        <f>T130*1.54</f>
        <v>2.9259999999999997</v>
      </c>
      <c r="U133" s="162"/>
      <c r="V133" s="163"/>
      <c r="W133" s="27"/>
      <c r="X133" s="27"/>
      <c r="Y133" s="27"/>
      <c r="Z133" s="76"/>
      <c r="AB133" s="36"/>
    </row>
    <row r="134" spans="1:28" ht="15" customHeight="1" x14ac:dyDescent="0.3">
      <c r="A134" s="82"/>
      <c r="B134" s="27"/>
      <c r="C134" s="27"/>
      <c r="D134" s="27" t="s">
        <v>83</v>
      </c>
      <c r="E134" s="27"/>
      <c r="F134" s="27"/>
      <c r="G134" s="27"/>
      <c r="H134" s="27"/>
      <c r="I134" s="27"/>
      <c r="J134" s="27"/>
      <c r="K134" s="27"/>
      <c r="L134" s="27"/>
      <c r="M134" s="27"/>
      <c r="N134" s="27"/>
      <c r="O134" s="27"/>
      <c r="P134" s="27"/>
      <c r="Q134" s="27"/>
      <c r="R134" s="27"/>
      <c r="S134" s="27"/>
      <c r="T134" s="72"/>
      <c r="U134" s="27"/>
      <c r="V134" s="27"/>
      <c r="W134" s="27"/>
      <c r="X134" s="27"/>
      <c r="Y134" s="27"/>
      <c r="Z134" s="76"/>
      <c r="AB134" s="36"/>
    </row>
    <row r="135" spans="1:28" ht="15" customHeight="1" x14ac:dyDescent="0.3">
      <c r="A135" s="75"/>
      <c r="B135" s="27"/>
      <c r="C135" s="27"/>
      <c r="D135" s="27"/>
      <c r="E135" s="27"/>
      <c r="F135" s="27"/>
      <c r="G135" s="27"/>
      <c r="H135" s="27"/>
      <c r="I135" s="27"/>
      <c r="J135" s="27"/>
      <c r="K135" s="27"/>
      <c r="L135" s="27"/>
      <c r="M135" s="27"/>
      <c r="N135" s="27"/>
      <c r="O135" s="27"/>
      <c r="P135" s="27"/>
      <c r="Q135" s="27"/>
      <c r="R135" s="27"/>
      <c r="S135" s="27"/>
      <c r="T135" s="72"/>
      <c r="U135" s="27"/>
      <c r="V135" s="27"/>
      <c r="W135" s="27"/>
      <c r="X135" s="27"/>
      <c r="Y135" s="27"/>
      <c r="Z135" s="76"/>
      <c r="AB135" s="36"/>
    </row>
    <row r="136" spans="1:28" ht="15" customHeight="1" x14ac:dyDescent="0.3">
      <c r="A136" s="75"/>
      <c r="B136" s="55" t="s">
        <v>72</v>
      </c>
      <c r="C136" s="31" t="s">
        <v>74</v>
      </c>
      <c r="D136" s="30"/>
      <c r="E136" s="30"/>
      <c r="F136" s="30"/>
      <c r="G136" s="30"/>
      <c r="H136" s="30"/>
      <c r="I136" s="30"/>
      <c r="J136" s="30"/>
      <c r="K136" s="30"/>
      <c r="L136" s="30"/>
      <c r="M136" s="30"/>
      <c r="N136" s="30"/>
      <c r="O136" s="30"/>
      <c r="P136" s="30"/>
      <c r="Q136" s="30"/>
      <c r="R136" s="30"/>
      <c r="S136" s="30"/>
      <c r="T136" s="30"/>
      <c r="U136" s="32"/>
      <c r="V136" s="33"/>
      <c r="W136" s="32"/>
      <c r="X136" s="32"/>
      <c r="Y136" s="32"/>
      <c r="Z136" s="76"/>
      <c r="AB136" s="36"/>
    </row>
    <row r="137" spans="1:28" ht="15" customHeight="1" x14ac:dyDescent="0.3">
      <c r="A137" s="82"/>
      <c r="B137" s="40"/>
      <c r="C137" s="40"/>
      <c r="D137" s="40"/>
      <c r="E137" s="40"/>
      <c r="F137" s="40"/>
      <c r="G137" s="40"/>
      <c r="H137" s="40"/>
      <c r="I137" s="40"/>
      <c r="J137" s="40"/>
      <c r="K137" s="40"/>
      <c r="L137" s="40"/>
      <c r="M137" s="40"/>
      <c r="N137" s="40"/>
      <c r="O137" s="40"/>
      <c r="P137" s="40"/>
      <c r="Q137" s="40"/>
      <c r="R137" s="40"/>
      <c r="S137" s="40"/>
      <c r="T137" s="40"/>
      <c r="U137" s="27"/>
      <c r="V137" s="28"/>
      <c r="W137" s="27"/>
      <c r="X137" s="27"/>
      <c r="Y137" s="27"/>
      <c r="Z137" s="76"/>
      <c r="AB137" s="36"/>
    </row>
    <row r="138" spans="1:28" ht="15" customHeight="1" x14ac:dyDescent="0.3">
      <c r="A138" s="89"/>
      <c r="B138" s="90"/>
      <c r="C138" s="91" t="s">
        <v>75</v>
      </c>
      <c r="D138" s="90"/>
      <c r="E138" s="90"/>
      <c r="F138" s="90"/>
      <c r="G138" s="90"/>
      <c r="H138" s="90"/>
      <c r="I138" s="90"/>
      <c r="J138" s="90"/>
      <c r="K138" s="90"/>
      <c r="L138" s="90"/>
      <c r="M138" s="90"/>
      <c r="N138" s="90"/>
      <c r="O138" s="90"/>
      <c r="P138" s="90"/>
      <c r="Q138" s="90"/>
      <c r="R138" s="90"/>
      <c r="S138" s="90"/>
      <c r="T138" s="90"/>
      <c r="U138" s="24"/>
      <c r="V138" s="92"/>
      <c r="W138" s="23"/>
      <c r="X138" s="23"/>
      <c r="Y138" s="23"/>
      <c r="Z138" s="19"/>
      <c r="AB138" s="1" t="s">
        <v>225</v>
      </c>
    </row>
    <row r="139" spans="1:28" ht="15" customHeight="1" x14ac:dyDescent="0.3">
      <c r="A139" s="81"/>
      <c r="B139" s="41"/>
      <c r="C139" s="46" t="s">
        <v>80</v>
      </c>
      <c r="D139" s="41"/>
      <c r="E139" s="41"/>
      <c r="F139" s="41"/>
      <c r="G139" s="41"/>
      <c r="H139" s="41"/>
      <c r="I139" s="41"/>
      <c r="J139" s="41"/>
      <c r="K139" s="41"/>
      <c r="L139" s="41"/>
      <c r="M139" s="41"/>
      <c r="N139" s="41"/>
      <c r="O139" s="41"/>
      <c r="P139" s="41"/>
      <c r="Q139" s="41"/>
      <c r="R139" s="41"/>
      <c r="S139" s="41"/>
      <c r="T139" s="41"/>
      <c r="U139" s="2"/>
      <c r="V139" s="28"/>
      <c r="W139" s="27"/>
      <c r="X139" s="27"/>
      <c r="Y139" s="27"/>
      <c r="Z139" s="76"/>
      <c r="AB139" s="1" t="s">
        <v>225</v>
      </c>
    </row>
    <row r="140" spans="1:28" ht="15" customHeight="1" x14ac:dyDescent="0.3">
      <c r="A140" s="81"/>
      <c r="B140" s="41"/>
      <c r="C140" s="46" t="s">
        <v>85</v>
      </c>
      <c r="D140" s="41"/>
      <c r="E140" s="41"/>
      <c r="F140" s="41"/>
      <c r="G140" s="41"/>
      <c r="H140" s="41"/>
      <c r="I140" s="41"/>
      <c r="J140" s="41"/>
      <c r="K140" s="41"/>
      <c r="L140" s="41"/>
      <c r="M140" s="41"/>
      <c r="N140" s="41"/>
      <c r="O140" s="41"/>
      <c r="P140" s="41"/>
      <c r="Q140" s="41"/>
      <c r="R140" s="41"/>
      <c r="S140" s="41"/>
      <c r="T140" s="41"/>
      <c r="U140" s="2"/>
      <c r="V140" s="28"/>
      <c r="W140" s="27"/>
      <c r="X140" s="27"/>
      <c r="Y140" s="27"/>
      <c r="Z140" s="76"/>
    </row>
    <row r="141" spans="1:28" ht="15" customHeight="1" x14ac:dyDescent="0.3">
      <c r="A141" s="81"/>
      <c r="B141" s="41"/>
      <c r="C141" s="41" t="s">
        <v>76</v>
      </c>
      <c r="D141" s="41"/>
      <c r="E141" s="41"/>
      <c r="F141" s="41"/>
      <c r="G141" s="41"/>
      <c r="H141" s="41"/>
      <c r="I141" s="41"/>
      <c r="J141" s="41"/>
      <c r="K141" s="41"/>
      <c r="L141" s="41"/>
      <c r="M141" s="41"/>
      <c r="N141" s="41"/>
      <c r="O141" s="41"/>
      <c r="P141" s="41"/>
      <c r="Q141" s="41"/>
      <c r="R141" s="41"/>
      <c r="S141" s="41"/>
      <c r="T141" s="41"/>
      <c r="U141" s="2"/>
      <c r="V141" s="28"/>
      <c r="W141" s="27"/>
      <c r="X141" s="27"/>
      <c r="Y141" s="27"/>
      <c r="Z141" s="76"/>
      <c r="AA141" s="36"/>
    </row>
    <row r="142" spans="1:28" ht="15" customHeight="1" x14ac:dyDescent="0.3">
      <c r="A142" s="81"/>
      <c r="B142" s="41"/>
      <c r="C142" s="41"/>
      <c r="D142" s="41"/>
      <c r="E142" s="41"/>
      <c r="F142" s="41"/>
      <c r="G142" s="41"/>
      <c r="H142" s="41"/>
      <c r="I142" s="41"/>
      <c r="J142" s="41"/>
      <c r="K142" s="41"/>
      <c r="L142" s="41"/>
      <c r="M142" s="41"/>
      <c r="N142" s="41"/>
      <c r="O142" s="41"/>
      <c r="P142" s="41"/>
      <c r="Q142" s="41"/>
      <c r="R142" s="41"/>
      <c r="S142" s="41"/>
      <c r="T142" s="41"/>
      <c r="U142" s="2"/>
      <c r="V142" s="28"/>
      <c r="W142" s="27"/>
      <c r="X142" s="27"/>
      <c r="Y142" s="27"/>
      <c r="Z142" s="76"/>
      <c r="AA142" s="36"/>
    </row>
    <row r="143" spans="1:28" ht="15" customHeight="1" x14ac:dyDescent="0.3">
      <c r="A143" s="81"/>
      <c r="B143" s="41"/>
      <c r="C143" s="42" t="s">
        <v>13</v>
      </c>
      <c r="D143" s="41" t="s">
        <v>206</v>
      </c>
      <c r="E143" s="27"/>
      <c r="F143" s="41"/>
      <c r="G143" s="41"/>
      <c r="H143" s="41"/>
      <c r="I143" s="27"/>
      <c r="J143" s="41"/>
      <c r="K143" s="41"/>
      <c r="L143" s="41"/>
      <c r="M143" s="41"/>
      <c r="N143" s="41"/>
      <c r="O143" s="41"/>
      <c r="P143" s="41"/>
      <c r="Q143" s="41"/>
      <c r="R143" s="41" t="s">
        <v>79</v>
      </c>
      <c r="S143" s="70" t="s">
        <v>2</v>
      </c>
      <c r="T143" s="161">
        <v>120</v>
      </c>
      <c r="U143" s="162"/>
      <c r="V143" s="163"/>
      <c r="W143" s="27" t="s">
        <v>6</v>
      </c>
      <c r="X143" s="27"/>
      <c r="Y143" s="27"/>
      <c r="Z143" s="76"/>
      <c r="AA143" s="36"/>
    </row>
    <row r="144" spans="1:28" ht="15" customHeight="1" x14ac:dyDescent="0.3">
      <c r="A144" s="81"/>
      <c r="B144" s="41"/>
      <c r="C144" s="42"/>
      <c r="D144" s="41"/>
      <c r="E144" s="27"/>
      <c r="F144" s="41"/>
      <c r="G144" s="41"/>
      <c r="H144" s="41"/>
      <c r="I144" s="27"/>
      <c r="J144" s="41"/>
      <c r="K144" s="41"/>
      <c r="L144" s="41"/>
      <c r="M144" s="41"/>
      <c r="N144" s="41"/>
      <c r="O144" s="41"/>
      <c r="P144" s="41"/>
      <c r="Q144" s="41"/>
      <c r="R144" s="41"/>
      <c r="S144" s="70"/>
      <c r="T144" s="41"/>
      <c r="U144" s="2"/>
      <c r="V144" s="28"/>
      <c r="W144" s="27"/>
      <c r="X144" s="27"/>
      <c r="Y144" s="27"/>
      <c r="Z144" s="76"/>
      <c r="AA144" s="36"/>
    </row>
    <row r="145" spans="1:27" ht="15" customHeight="1" x14ac:dyDescent="0.3">
      <c r="A145" s="81"/>
      <c r="B145" s="41"/>
      <c r="C145" s="42" t="s">
        <v>13</v>
      </c>
      <c r="D145" s="41" t="s">
        <v>207</v>
      </c>
      <c r="E145" s="27"/>
      <c r="F145" s="41"/>
      <c r="G145" s="41"/>
      <c r="H145" s="41"/>
      <c r="I145" s="27"/>
      <c r="J145" s="41"/>
      <c r="K145" s="41"/>
      <c r="L145" s="41"/>
      <c r="M145" s="41"/>
      <c r="N145" s="41"/>
      <c r="O145" s="41"/>
      <c r="P145" s="41"/>
      <c r="Q145" s="41"/>
      <c r="R145" s="41" t="s">
        <v>77</v>
      </c>
      <c r="S145" s="70" t="s">
        <v>2</v>
      </c>
      <c r="T145" s="161">
        <v>234</v>
      </c>
      <c r="U145" s="162"/>
      <c r="V145" s="163"/>
      <c r="W145" s="27" t="s">
        <v>6</v>
      </c>
      <c r="X145" s="27"/>
      <c r="Y145" s="27"/>
      <c r="Z145" s="76"/>
      <c r="AA145" s="36"/>
    </row>
    <row r="146" spans="1:27" ht="15" customHeight="1" x14ac:dyDescent="0.3">
      <c r="A146" s="81"/>
      <c r="B146" s="41"/>
      <c r="C146" s="42"/>
      <c r="D146" s="41"/>
      <c r="E146" s="27"/>
      <c r="F146" s="41"/>
      <c r="G146" s="41"/>
      <c r="H146" s="41"/>
      <c r="I146" s="27"/>
      <c r="J146" s="41"/>
      <c r="K146" s="41"/>
      <c r="L146" s="41"/>
      <c r="M146" s="41"/>
      <c r="N146" s="41"/>
      <c r="O146" s="41"/>
      <c r="P146" s="41"/>
      <c r="Q146" s="41"/>
      <c r="R146" s="41"/>
      <c r="S146" s="27"/>
      <c r="T146" s="41"/>
      <c r="U146" s="43"/>
      <c r="V146" s="28"/>
      <c r="W146" s="27"/>
      <c r="X146" s="27"/>
      <c r="Y146" s="27"/>
      <c r="Z146" s="76"/>
      <c r="AA146" s="36"/>
    </row>
    <row r="147" spans="1:27" ht="15" customHeight="1" x14ac:dyDescent="0.3">
      <c r="A147" s="81"/>
      <c r="B147" s="41"/>
      <c r="C147" s="42" t="s">
        <v>13</v>
      </c>
      <c r="D147" s="41" t="s">
        <v>208</v>
      </c>
      <c r="E147" s="27"/>
      <c r="F147" s="41"/>
      <c r="G147" s="41"/>
      <c r="H147" s="41"/>
      <c r="I147" s="27"/>
      <c r="J147" s="41"/>
      <c r="K147" s="41"/>
      <c r="L147" s="41"/>
      <c r="M147" s="41"/>
      <c r="N147" s="41"/>
      <c r="O147" s="41"/>
      <c r="P147" s="41"/>
      <c r="Q147" s="41"/>
      <c r="R147" s="41" t="s">
        <v>78</v>
      </c>
      <c r="S147" s="70" t="s">
        <v>2</v>
      </c>
      <c r="T147" s="229">
        <v>260</v>
      </c>
      <c r="U147" s="229"/>
      <c r="V147" s="229"/>
      <c r="W147" s="27" t="s">
        <v>15</v>
      </c>
      <c r="X147" s="27"/>
      <c r="Y147" s="27"/>
      <c r="Z147" s="76"/>
      <c r="AA147" s="36"/>
    </row>
    <row r="148" spans="1:27" ht="15" customHeight="1" x14ac:dyDescent="0.3">
      <c r="A148" s="81"/>
      <c r="B148" s="41"/>
      <c r="C148" s="41"/>
      <c r="D148" s="41"/>
      <c r="E148" s="41"/>
      <c r="F148" s="41"/>
      <c r="G148" s="41"/>
      <c r="H148" s="41"/>
      <c r="I148" s="41"/>
      <c r="J148" s="41"/>
      <c r="K148" s="41"/>
      <c r="L148" s="41"/>
      <c r="M148" s="41"/>
      <c r="N148" s="41"/>
      <c r="O148" s="41"/>
      <c r="P148" s="41"/>
      <c r="Q148" s="41"/>
      <c r="R148" s="41"/>
      <c r="S148" s="41"/>
      <c r="T148" s="41"/>
      <c r="U148" s="43"/>
      <c r="V148" s="28"/>
      <c r="W148" s="27"/>
      <c r="X148" s="27"/>
      <c r="Y148" s="27"/>
      <c r="Z148" s="76"/>
      <c r="AA148" s="36"/>
    </row>
    <row r="149" spans="1:27" ht="15" customHeight="1" x14ac:dyDescent="0.3">
      <c r="A149" s="81"/>
      <c r="B149" s="55" t="s">
        <v>81</v>
      </c>
      <c r="C149" s="31" t="s">
        <v>54</v>
      </c>
      <c r="D149" s="30"/>
      <c r="E149" s="30"/>
      <c r="F149" s="30"/>
      <c r="G149" s="30"/>
      <c r="H149" s="30"/>
      <c r="I149" s="30"/>
      <c r="J149" s="30"/>
      <c r="K149" s="30"/>
      <c r="L149" s="30"/>
      <c r="M149" s="30"/>
      <c r="N149" s="30"/>
      <c r="O149" s="30"/>
      <c r="P149" s="30"/>
      <c r="Q149" s="30"/>
      <c r="R149" s="30"/>
      <c r="S149" s="30"/>
      <c r="T149" s="30"/>
      <c r="U149" s="32"/>
      <c r="V149" s="33"/>
      <c r="W149" s="32"/>
      <c r="X149" s="32"/>
      <c r="Y149" s="32"/>
      <c r="Z149" s="76"/>
      <c r="AA149" s="36"/>
    </row>
    <row r="150" spans="1:27" ht="15" customHeight="1" x14ac:dyDescent="0.3">
      <c r="A150" s="81"/>
      <c r="B150" s="41"/>
      <c r="C150" s="41"/>
      <c r="D150" s="41"/>
      <c r="E150" s="41"/>
      <c r="F150" s="41"/>
      <c r="G150" s="41"/>
      <c r="H150" s="41"/>
      <c r="I150" s="41"/>
      <c r="J150" s="41"/>
      <c r="K150" s="41"/>
      <c r="L150" s="41"/>
      <c r="M150" s="41"/>
      <c r="N150" s="41"/>
      <c r="O150" s="41"/>
      <c r="P150" s="41"/>
      <c r="Q150" s="41"/>
      <c r="R150" s="41"/>
      <c r="S150" s="41"/>
      <c r="T150" s="41"/>
      <c r="U150" s="43"/>
      <c r="V150" s="28"/>
      <c r="W150" s="27"/>
      <c r="X150" s="27"/>
      <c r="Y150" s="27"/>
      <c r="Z150" s="76"/>
      <c r="AA150" s="36"/>
    </row>
    <row r="151" spans="1:27" ht="15" customHeight="1" x14ac:dyDescent="0.3">
      <c r="A151" s="81"/>
      <c r="B151" s="41"/>
      <c r="C151" s="41" t="s">
        <v>88</v>
      </c>
      <c r="D151" s="41"/>
      <c r="E151" s="41"/>
      <c r="F151" s="41"/>
      <c r="G151" s="41"/>
      <c r="H151" s="41"/>
      <c r="I151" s="41"/>
      <c r="J151" s="41"/>
      <c r="K151" s="41"/>
      <c r="L151" s="41"/>
      <c r="M151" s="41"/>
      <c r="N151" s="41"/>
      <c r="O151" s="41"/>
      <c r="P151" s="41"/>
      <c r="Q151" s="41"/>
      <c r="R151" s="41"/>
      <c r="S151" s="41"/>
      <c r="T151" s="41"/>
      <c r="U151" s="43"/>
      <c r="V151" s="28"/>
      <c r="W151" s="27"/>
      <c r="X151" s="27"/>
      <c r="Y151" s="27"/>
      <c r="Z151" s="76"/>
    </row>
    <row r="152" spans="1:27" ht="15" customHeight="1" x14ac:dyDescent="0.3">
      <c r="A152" s="81"/>
      <c r="B152" s="41"/>
      <c r="C152" s="41" t="s">
        <v>89</v>
      </c>
      <c r="D152" s="41"/>
      <c r="E152" s="41"/>
      <c r="F152" s="41"/>
      <c r="G152" s="41"/>
      <c r="H152" s="41"/>
      <c r="I152" s="41"/>
      <c r="J152" s="41"/>
      <c r="K152" s="41"/>
      <c r="L152" s="41"/>
      <c r="M152" s="41"/>
      <c r="N152" s="41"/>
      <c r="O152" s="41"/>
      <c r="P152" s="41"/>
      <c r="Q152" s="41"/>
      <c r="R152" s="41"/>
      <c r="S152" s="41"/>
      <c r="T152" s="41"/>
      <c r="U152" s="43"/>
      <c r="V152" s="28"/>
      <c r="W152" s="27"/>
      <c r="X152" s="27"/>
      <c r="Y152" s="27"/>
      <c r="Z152" s="76"/>
    </row>
    <row r="153" spans="1:27" ht="15" customHeight="1" x14ac:dyDescent="0.3">
      <c r="A153" s="81"/>
      <c r="B153" s="41"/>
      <c r="C153" s="41"/>
      <c r="D153" s="41"/>
      <c r="E153" s="41"/>
      <c r="F153" s="41"/>
      <c r="G153" s="41"/>
      <c r="H153" s="41"/>
      <c r="I153" s="41"/>
      <c r="J153" s="41"/>
      <c r="K153" s="41"/>
      <c r="L153" s="41"/>
      <c r="M153" s="41"/>
      <c r="N153" s="41"/>
      <c r="O153" s="41"/>
      <c r="P153" s="41"/>
      <c r="Q153" s="41"/>
      <c r="R153" s="41"/>
      <c r="S153" s="41"/>
      <c r="T153" s="41"/>
      <c r="U153" s="43"/>
      <c r="V153" s="28"/>
      <c r="W153" s="27"/>
      <c r="X153" s="27"/>
      <c r="Y153" s="27"/>
      <c r="Z153" s="76"/>
    </row>
    <row r="154" spans="1:27" ht="15" customHeight="1" x14ac:dyDescent="0.3">
      <c r="A154" s="75"/>
      <c r="B154" s="41"/>
      <c r="C154" s="42" t="s">
        <v>13</v>
      </c>
      <c r="D154" s="41" t="s">
        <v>86</v>
      </c>
      <c r="E154" s="41"/>
      <c r="F154" s="41"/>
      <c r="G154" s="41"/>
      <c r="H154" s="41"/>
      <c r="I154" s="41"/>
      <c r="J154" s="41"/>
      <c r="K154" s="41"/>
      <c r="L154" s="41"/>
      <c r="M154" s="27" t="s">
        <v>49</v>
      </c>
      <c r="N154" s="70"/>
      <c r="O154" s="70"/>
      <c r="P154" s="70"/>
      <c r="Q154" s="71" t="s">
        <v>51</v>
      </c>
      <c r="R154" s="27"/>
      <c r="S154" s="70" t="s">
        <v>2</v>
      </c>
      <c r="T154" s="159">
        <f>MIN(T145,T126)</f>
        <v>234</v>
      </c>
      <c r="U154" s="173"/>
      <c r="V154" s="174"/>
      <c r="W154" s="27" t="s">
        <v>6</v>
      </c>
      <c r="X154" s="27"/>
      <c r="Y154" s="27"/>
      <c r="Z154" s="76"/>
    </row>
    <row r="155" spans="1:27" ht="15" customHeight="1" x14ac:dyDescent="0.3">
      <c r="A155" s="82"/>
      <c r="B155" s="41"/>
      <c r="C155" s="42"/>
      <c r="D155" s="41"/>
      <c r="E155" s="41"/>
      <c r="F155" s="41"/>
      <c r="G155" s="41"/>
      <c r="H155" s="41"/>
      <c r="I155" s="41"/>
      <c r="J155" s="41"/>
      <c r="K155" s="41"/>
      <c r="L155" s="41"/>
      <c r="M155" s="41"/>
      <c r="N155" s="41"/>
      <c r="O155" s="41"/>
      <c r="P155" s="41"/>
      <c r="Q155" s="41"/>
      <c r="R155" s="41"/>
      <c r="S155" s="41"/>
      <c r="T155" s="41"/>
      <c r="U155" s="43"/>
      <c r="V155" s="28"/>
      <c r="W155" s="27"/>
      <c r="X155" s="27"/>
      <c r="Y155" s="27"/>
      <c r="Z155" s="76"/>
    </row>
    <row r="156" spans="1:27" ht="15" customHeight="1" x14ac:dyDescent="0.3">
      <c r="A156" s="82"/>
      <c r="B156" s="41"/>
      <c r="C156" s="42" t="s">
        <v>13</v>
      </c>
      <c r="D156" s="41" t="s">
        <v>203</v>
      </c>
      <c r="E156" s="41"/>
      <c r="F156" s="41"/>
      <c r="G156" s="41"/>
      <c r="H156" s="41"/>
      <c r="I156" s="41"/>
      <c r="J156" s="41"/>
      <c r="K156" s="41"/>
      <c r="L156" s="41"/>
      <c r="M156" s="27" t="s">
        <v>50</v>
      </c>
      <c r="N156" s="70"/>
      <c r="O156" s="70"/>
      <c r="P156" s="70"/>
      <c r="Q156" s="71" t="s">
        <v>52</v>
      </c>
      <c r="R156" s="27"/>
      <c r="S156" s="70" t="s">
        <v>2</v>
      </c>
      <c r="T156" s="235">
        <f>+MIN(T128,T145*2)</f>
        <v>381.84666939541978</v>
      </c>
      <c r="U156" s="236"/>
      <c r="V156" s="237"/>
      <c r="W156" s="27" t="s">
        <v>6</v>
      </c>
      <c r="X156" s="27"/>
      <c r="Y156" s="27"/>
      <c r="Z156" s="76"/>
    </row>
    <row r="157" spans="1:27" ht="15" customHeight="1" x14ac:dyDescent="0.3">
      <c r="A157" s="82"/>
      <c r="B157" s="41"/>
      <c r="C157" s="27"/>
      <c r="D157" s="27" t="s">
        <v>204</v>
      </c>
      <c r="E157" s="27"/>
      <c r="F157" s="27"/>
      <c r="G157" s="27"/>
      <c r="H157" s="27"/>
      <c r="I157" s="27"/>
      <c r="J157" s="27"/>
      <c r="K157" s="27"/>
      <c r="L157" s="27"/>
      <c r="M157" s="27"/>
      <c r="N157" s="27"/>
      <c r="O157" s="27"/>
      <c r="P157" s="27"/>
      <c r="Q157" s="27"/>
      <c r="R157" s="27"/>
      <c r="S157" s="27"/>
      <c r="T157" s="27"/>
      <c r="U157" s="27"/>
      <c r="V157" s="27"/>
      <c r="W157" s="27"/>
      <c r="X157" s="27"/>
      <c r="Y157" s="27"/>
      <c r="Z157" s="76"/>
    </row>
    <row r="158" spans="1:27" ht="15" customHeight="1" x14ac:dyDescent="0.3">
      <c r="A158" s="75"/>
      <c r="B158" s="41"/>
      <c r="C158" s="42"/>
      <c r="D158" s="41"/>
      <c r="E158" s="41"/>
      <c r="F158" s="41"/>
      <c r="G158" s="41"/>
      <c r="H158" s="41"/>
      <c r="I158" s="41"/>
      <c r="J158" s="41"/>
      <c r="K158" s="41"/>
      <c r="L158" s="41"/>
      <c r="M158" s="41"/>
      <c r="N158" s="41"/>
      <c r="O158" s="41"/>
      <c r="P158" s="41"/>
      <c r="Q158" s="41"/>
      <c r="R158" s="41"/>
      <c r="S158" s="41"/>
      <c r="T158" s="41"/>
      <c r="U158" s="43"/>
      <c r="V158" s="28"/>
      <c r="W158" s="27"/>
      <c r="X158" s="27"/>
      <c r="Y158" s="27"/>
      <c r="Z158" s="76"/>
    </row>
    <row r="159" spans="1:27" ht="15" customHeight="1" x14ac:dyDescent="0.3">
      <c r="A159" s="75"/>
      <c r="B159" s="41"/>
      <c r="C159" s="42" t="s">
        <v>13</v>
      </c>
      <c r="D159" s="41" t="s">
        <v>87</v>
      </c>
      <c r="E159" s="41"/>
      <c r="F159" s="41"/>
      <c r="G159" s="41"/>
      <c r="H159" s="41"/>
      <c r="I159" s="41"/>
      <c r="J159" s="41"/>
      <c r="K159" s="41"/>
      <c r="L159" s="41"/>
      <c r="M159" s="27" t="s">
        <v>50</v>
      </c>
      <c r="N159" s="70"/>
      <c r="O159" s="70"/>
      <c r="P159" s="70"/>
      <c r="Q159" s="71" t="s">
        <v>52</v>
      </c>
      <c r="R159" s="27"/>
      <c r="S159" s="70" t="s">
        <v>2</v>
      </c>
      <c r="T159" s="235">
        <f>MIN(T112,T145*2)</f>
        <v>468</v>
      </c>
      <c r="U159" s="236"/>
      <c r="V159" s="237"/>
      <c r="W159" s="27" t="s">
        <v>6</v>
      </c>
      <c r="X159" s="27"/>
      <c r="Y159" s="27"/>
      <c r="Z159" s="76"/>
    </row>
    <row r="160" spans="1:27" ht="15" customHeight="1" x14ac:dyDescent="0.3">
      <c r="A160" s="75"/>
      <c r="B160" s="41"/>
      <c r="C160" s="42"/>
      <c r="D160" s="41"/>
      <c r="E160" s="41"/>
      <c r="F160" s="41"/>
      <c r="G160" s="41"/>
      <c r="H160" s="41"/>
      <c r="I160" s="41"/>
      <c r="J160" s="41"/>
      <c r="K160" s="41"/>
      <c r="L160" s="41"/>
      <c r="M160" s="27"/>
      <c r="N160" s="70"/>
      <c r="O160" s="70"/>
      <c r="P160" s="70"/>
      <c r="Q160" s="71"/>
      <c r="R160" s="27"/>
      <c r="S160" s="70"/>
      <c r="T160" s="28"/>
      <c r="U160" s="28"/>
      <c r="V160" s="28"/>
      <c r="W160" s="27"/>
      <c r="X160" s="27"/>
      <c r="Y160" s="27"/>
      <c r="Z160" s="76"/>
    </row>
    <row r="161" spans="1:26" ht="15" customHeight="1" x14ac:dyDescent="0.3">
      <c r="A161" s="75"/>
      <c r="B161" s="27"/>
      <c r="C161" s="27"/>
      <c r="D161" s="27"/>
      <c r="E161" s="27"/>
      <c r="F161" s="27"/>
      <c r="G161" s="27"/>
      <c r="H161" s="27"/>
      <c r="I161" s="27"/>
      <c r="J161" s="27"/>
      <c r="K161" s="27"/>
      <c r="L161" s="27"/>
      <c r="M161" s="27"/>
      <c r="N161" s="27"/>
      <c r="O161" s="27"/>
      <c r="P161" s="27"/>
      <c r="Q161" s="27"/>
      <c r="R161" s="27"/>
      <c r="S161" s="27"/>
      <c r="T161" s="27"/>
      <c r="U161" s="70"/>
      <c r="V161" s="27"/>
      <c r="W161" s="27"/>
      <c r="X161" s="27"/>
      <c r="Y161" s="27"/>
      <c r="Z161" s="76"/>
    </row>
    <row r="162" spans="1:26" ht="15" customHeight="1" x14ac:dyDescent="0.3">
      <c r="A162" s="75"/>
      <c r="B162" s="3">
        <f>B19+1</f>
        <v>3</v>
      </c>
      <c r="C162" s="4" t="s">
        <v>222</v>
      </c>
      <c r="D162" s="4"/>
      <c r="E162" s="4"/>
      <c r="F162" s="4"/>
      <c r="G162" s="4"/>
      <c r="H162" s="4"/>
      <c r="I162" s="4"/>
      <c r="J162" s="4"/>
      <c r="K162" s="4"/>
      <c r="L162" s="4"/>
      <c r="M162" s="4"/>
      <c r="N162" s="4"/>
      <c r="O162" s="4"/>
      <c r="P162" s="4"/>
      <c r="Q162" s="4"/>
      <c r="R162" s="4"/>
      <c r="S162" s="4"/>
      <c r="T162" s="4"/>
      <c r="U162" s="4"/>
      <c r="V162" s="4"/>
      <c r="W162" s="4"/>
      <c r="X162" s="4"/>
      <c r="Y162" s="4"/>
      <c r="Z162" s="76"/>
    </row>
    <row r="163" spans="1:26" ht="15" customHeight="1" x14ac:dyDescent="0.3">
      <c r="A163" s="82"/>
      <c r="B163" s="40"/>
      <c r="C163" s="40"/>
      <c r="D163" s="40"/>
      <c r="E163" s="40"/>
      <c r="F163" s="40"/>
      <c r="G163" s="40"/>
      <c r="H163" s="40"/>
      <c r="I163" s="40"/>
      <c r="J163" s="40"/>
      <c r="K163" s="40"/>
      <c r="L163" s="40"/>
      <c r="M163" s="40"/>
      <c r="N163" s="40"/>
      <c r="O163" s="40"/>
      <c r="P163" s="40"/>
      <c r="Q163" s="40"/>
      <c r="R163" s="40"/>
      <c r="S163" s="40"/>
      <c r="T163" s="40"/>
      <c r="U163" s="27"/>
      <c r="V163" s="27"/>
      <c r="W163" s="27"/>
      <c r="X163" s="27"/>
      <c r="Y163" s="27"/>
      <c r="Z163" s="76"/>
    </row>
    <row r="164" spans="1:26" ht="15" customHeight="1" x14ac:dyDescent="0.3">
      <c r="A164" s="82"/>
      <c r="B164" s="40"/>
      <c r="C164" s="71" t="s">
        <v>214</v>
      </c>
      <c r="D164" s="40"/>
      <c r="E164" s="40"/>
      <c r="F164" s="40"/>
      <c r="G164" s="40"/>
      <c r="H164" s="40"/>
      <c r="I164" s="40"/>
      <c r="J164" s="40"/>
      <c r="K164" s="40"/>
      <c r="L164" s="40"/>
      <c r="M164" s="40"/>
      <c r="N164" s="40"/>
      <c r="O164" s="40"/>
      <c r="P164" s="40"/>
      <c r="Q164" s="40"/>
      <c r="R164" s="40"/>
      <c r="S164" s="40"/>
      <c r="T164" s="40"/>
      <c r="U164" s="2"/>
      <c r="V164" s="27"/>
      <c r="W164" s="71"/>
      <c r="X164" s="27"/>
      <c r="Y164" s="27"/>
      <c r="Z164" s="76"/>
    </row>
    <row r="165" spans="1:26" ht="15" customHeight="1" x14ac:dyDescent="0.3">
      <c r="A165" s="82"/>
      <c r="B165" s="40"/>
      <c r="C165" s="40"/>
      <c r="D165" s="40"/>
      <c r="E165" s="40"/>
      <c r="F165" s="40"/>
      <c r="G165" s="40"/>
      <c r="H165" s="40"/>
      <c r="I165" s="40"/>
      <c r="J165" s="40"/>
      <c r="K165" s="40"/>
      <c r="L165" s="40"/>
      <c r="M165" s="40"/>
      <c r="N165" s="40"/>
      <c r="O165" s="40"/>
      <c r="P165" s="40"/>
      <c r="Q165" s="40"/>
      <c r="R165" s="40"/>
      <c r="S165" s="40"/>
      <c r="T165" s="40"/>
      <c r="U165" s="43"/>
      <c r="V165" s="27"/>
      <c r="W165" s="71"/>
      <c r="X165" s="27"/>
      <c r="Y165" s="27"/>
      <c r="Z165" s="76"/>
    </row>
    <row r="166" spans="1:26" ht="15" customHeight="1" x14ac:dyDescent="0.3">
      <c r="A166" s="82"/>
      <c r="B166" s="25">
        <f>B162+0.1</f>
        <v>3.1</v>
      </c>
      <c r="C166" s="26" t="s">
        <v>35</v>
      </c>
      <c r="D166" s="26"/>
      <c r="E166" s="26"/>
      <c r="F166" s="26"/>
      <c r="G166" s="26"/>
      <c r="H166" s="26"/>
      <c r="I166" s="26"/>
      <c r="J166" s="26"/>
      <c r="K166" s="26"/>
      <c r="L166" s="26"/>
      <c r="M166" s="26"/>
      <c r="N166" s="26"/>
      <c r="O166" s="26"/>
      <c r="P166" s="26"/>
      <c r="Q166" s="26"/>
      <c r="R166" s="26"/>
      <c r="S166" s="26"/>
      <c r="T166" s="26"/>
      <c r="U166" s="26"/>
      <c r="V166" s="26"/>
      <c r="W166" s="26"/>
      <c r="X166" s="26"/>
      <c r="Y166" s="26"/>
      <c r="Z166" s="76"/>
    </row>
    <row r="167" spans="1:26" ht="15" customHeight="1" x14ac:dyDescent="0.3">
      <c r="A167" s="75"/>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76"/>
    </row>
    <row r="168" spans="1:26" ht="15" customHeight="1" x14ac:dyDescent="0.3">
      <c r="A168" s="83"/>
      <c r="B168" s="44"/>
      <c r="C168" s="27" t="s">
        <v>90</v>
      </c>
      <c r="D168" s="44"/>
      <c r="E168" s="44"/>
      <c r="F168" s="44"/>
      <c r="G168" s="44"/>
      <c r="H168" s="44"/>
      <c r="I168" s="44"/>
      <c r="J168" s="44"/>
      <c r="K168" s="44"/>
      <c r="L168" s="44"/>
      <c r="M168" s="44"/>
      <c r="N168" s="44"/>
      <c r="O168" s="44"/>
      <c r="P168" s="44"/>
      <c r="Q168" s="44"/>
      <c r="R168" s="44"/>
      <c r="S168" s="44"/>
      <c r="T168" s="44"/>
      <c r="U168" s="27"/>
      <c r="V168" s="45"/>
      <c r="W168" s="27"/>
      <c r="X168" s="27"/>
      <c r="Y168" s="27"/>
      <c r="Z168" s="76"/>
    </row>
    <row r="169" spans="1:26" ht="15" customHeight="1" x14ac:dyDescent="0.3">
      <c r="A169" s="75"/>
      <c r="B169" s="27"/>
      <c r="C169" s="27" t="s">
        <v>91</v>
      </c>
      <c r="D169" s="27"/>
      <c r="E169" s="27"/>
      <c r="F169" s="27"/>
      <c r="G169" s="27"/>
      <c r="H169" s="27"/>
      <c r="I169" s="27"/>
      <c r="J169" s="27"/>
      <c r="K169" s="27"/>
      <c r="L169" s="27"/>
      <c r="M169" s="27"/>
      <c r="N169" s="27"/>
      <c r="O169" s="27"/>
      <c r="P169" s="27"/>
      <c r="Q169" s="27"/>
      <c r="R169" s="27"/>
      <c r="S169" s="27"/>
      <c r="T169" s="27"/>
      <c r="U169" s="27"/>
      <c r="V169" s="27"/>
      <c r="W169" s="27"/>
      <c r="X169" s="27"/>
      <c r="Y169" s="27"/>
      <c r="Z169" s="76"/>
    </row>
    <row r="170" spans="1:26" ht="15" customHeight="1" x14ac:dyDescent="0.3">
      <c r="A170" s="82"/>
      <c r="B170" s="40"/>
      <c r="C170" s="27"/>
      <c r="D170" s="40"/>
      <c r="E170" s="40"/>
      <c r="F170" s="40"/>
      <c r="G170" s="40"/>
      <c r="H170" s="40"/>
      <c r="I170" s="40"/>
      <c r="J170" s="40"/>
      <c r="K170" s="40"/>
      <c r="L170" s="40"/>
      <c r="M170" s="40"/>
      <c r="N170" s="40"/>
      <c r="O170" s="40"/>
      <c r="P170" s="40"/>
      <c r="Q170" s="40"/>
      <c r="R170" s="40"/>
      <c r="S170" s="40"/>
      <c r="T170" s="40"/>
      <c r="U170" s="27"/>
      <c r="V170" s="27"/>
      <c r="W170" s="27"/>
      <c r="X170" s="27"/>
      <c r="Y170" s="27"/>
      <c r="Z170" s="76"/>
    </row>
    <row r="171" spans="1:26" ht="15" customHeight="1" x14ac:dyDescent="0.3">
      <c r="A171" s="75"/>
      <c r="B171" s="27"/>
      <c r="C171" s="27"/>
      <c r="D171" s="27"/>
      <c r="E171" s="27"/>
      <c r="F171" s="27"/>
      <c r="G171" s="27"/>
      <c r="H171" s="27"/>
      <c r="I171" s="27"/>
      <c r="J171" s="27"/>
      <c r="K171" s="27"/>
      <c r="L171" s="27"/>
      <c r="M171" s="27" t="s">
        <v>49</v>
      </c>
      <c r="N171" s="70"/>
      <c r="O171" s="70"/>
      <c r="P171" s="70"/>
      <c r="Q171" s="71" t="s">
        <v>92</v>
      </c>
      <c r="R171" s="27"/>
      <c r="S171" s="70" t="s">
        <v>2</v>
      </c>
      <c r="T171" s="159">
        <f>T61*T175</f>
        <v>127.5944094909073</v>
      </c>
      <c r="U171" s="173"/>
      <c r="V171" s="174"/>
      <c r="W171" s="27" t="s">
        <v>6</v>
      </c>
      <c r="X171" s="27"/>
      <c r="Y171" s="27"/>
      <c r="Z171" s="76"/>
    </row>
    <row r="172" spans="1:26" ht="15" customHeight="1" x14ac:dyDescent="0.3">
      <c r="A172" s="81"/>
      <c r="B172" s="41"/>
      <c r="C172" s="27"/>
      <c r="D172" s="41"/>
      <c r="E172" s="41"/>
      <c r="F172" s="41"/>
      <c r="G172" s="41"/>
      <c r="H172" s="41"/>
      <c r="I172" s="41"/>
      <c r="J172" s="41"/>
      <c r="K172" s="41"/>
      <c r="L172" s="41"/>
      <c r="M172" s="70"/>
      <c r="N172" s="70"/>
      <c r="O172" s="70"/>
      <c r="P172" s="70"/>
      <c r="Q172" s="70"/>
      <c r="R172" s="70"/>
      <c r="S172" s="70"/>
      <c r="T172" s="70"/>
      <c r="U172" s="70"/>
      <c r="V172" s="70"/>
      <c r="W172" s="70"/>
      <c r="X172" s="27"/>
      <c r="Y172" s="27"/>
      <c r="Z172" s="76"/>
    </row>
    <row r="173" spans="1:26" ht="15" customHeight="1" x14ac:dyDescent="0.3">
      <c r="A173" s="84"/>
      <c r="B173" s="27"/>
      <c r="C173" s="27"/>
      <c r="D173" s="27"/>
      <c r="E173" s="27"/>
      <c r="F173" s="27"/>
      <c r="G173" s="27"/>
      <c r="H173" s="27"/>
      <c r="I173" s="27"/>
      <c r="J173" s="27"/>
      <c r="K173" s="27"/>
      <c r="L173" s="27"/>
      <c r="M173" s="27" t="s">
        <v>50</v>
      </c>
      <c r="N173" s="70"/>
      <c r="O173" s="70"/>
      <c r="P173" s="70"/>
      <c r="Q173" s="71" t="s">
        <v>93</v>
      </c>
      <c r="R173" s="27"/>
      <c r="S173" s="70" t="s">
        <v>2</v>
      </c>
      <c r="T173" s="159">
        <f>T63*T175</f>
        <v>221</v>
      </c>
      <c r="U173" s="173"/>
      <c r="V173" s="174"/>
      <c r="W173" s="27" t="s">
        <v>6</v>
      </c>
      <c r="X173" s="27"/>
      <c r="Y173" s="27"/>
      <c r="Z173" s="76"/>
    </row>
    <row r="174" spans="1:26" ht="15" customHeight="1" x14ac:dyDescent="0.3">
      <c r="A174" s="85"/>
      <c r="B174" s="40"/>
      <c r="C174" s="27"/>
      <c r="D174" s="40"/>
      <c r="E174" s="40"/>
      <c r="F174" s="40"/>
      <c r="G174" s="40"/>
      <c r="H174" s="40"/>
      <c r="I174" s="40"/>
      <c r="J174" s="40"/>
      <c r="K174" s="40"/>
      <c r="L174" s="40"/>
      <c r="M174" s="40"/>
      <c r="N174" s="40"/>
      <c r="O174" s="40"/>
      <c r="P174" s="40"/>
      <c r="Q174" s="40"/>
      <c r="R174" s="40"/>
      <c r="S174" s="40"/>
      <c r="T174" s="40"/>
      <c r="U174" s="27"/>
      <c r="V174" s="27"/>
      <c r="W174" s="27"/>
      <c r="X174" s="27"/>
      <c r="Y174" s="27"/>
      <c r="Z174" s="76"/>
    </row>
    <row r="175" spans="1:26" ht="15" customHeight="1" x14ac:dyDescent="0.3">
      <c r="A175" s="85"/>
      <c r="B175" s="27"/>
      <c r="C175" s="27"/>
      <c r="D175" s="70" t="s">
        <v>13</v>
      </c>
      <c r="E175" s="34" t="s">
        <v>95</v>
      </c>
      <c r="F175" s="35" t="s">
        <v>20</v>
      </c>
      <c r="G175" s="27" t="s">
        <v>94</v>
      </c>
      <c r="H175" s="70"/>
      <c r="I175" s="70"/>
      <c r="J175" s="70"/>
      <c r="K175" s="70"/>
      <c r="L175" s="70"/>
      <c r="M175" s="70"/>
      <c r="N175" s="70"/>
      <c r="O175" s="70"/>
      <c r="P175" s="27"/>
      <c r="Q175" s="71"/>
      <c r="R175" s="27" t="s">
        <v>223</v>
      </c>
      <c r="S175" s="70" t="s">
        <v>2</v>
      </c>
      <c r="T175" s="229">
        <v>1</v>
      </c>
      <c r="U175" s="229"/>
      <c r="V175" s="229"/>
      <c r="W175" s="27"/>
      <c r="X175" s="27"/>
      <c r="Y175" s="27"/>
      <c r="Z175" s="76"/>
    </row>
    <row r="176" spans="1:26" ht="15" customHeight="1" x14ac:dyDescent="0.3">
      <c r="A176" s="85"/>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76"/>
    </row>
    <row r="177" spans="1:26" ht="15" customHeight="1" x14ac:dyDescent="0.3">
      <c r="A177" s="85"/>
      <c r="B177" s="25">
        <f>B166+0.1</f>
        <v>3.2</v>
      </c>
      <c r="C177" s="26" t="s">
        <v>57</v>
      </c>
      <c r="D177" s="26"/>
      <c r="E177" s="26"/>
      <c r="F177" s="26"/>
      <c r="G177" s="26"/>
      <c r="H177" s="26"/>
      <c r="I177" s="26"/>
      <c r="J177" s="26"/>
      <c r="K177" s="26"/>
      <c r="L177" s="26"/>
      <c r="M177" s="26"/>
      <c r="N177" s="26"/>
      <c r="O177" s="26"/>
      <c r="P177" s="26"/>
      <c r="Q177" s="26"/>
      <c r="R177" s="26"/>
      <c r="S177" s="26"/>
      <c r="T177" s="26"/>
      <c r="U177" s="26"/>
      <c r="V177" s="26"/>
      <c r="W177" s="26"/>
      <c r="X177" s="26"/>
      <c r="Y177" s="26"/>
      <c r="Z177" s="76"/>
    </row>
    <row r="178" spans="1:26" ht="15" customHeight="1" x14ac:dyDescent="0.3">
      <c r="A178" s="81"/>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76"/>
    </row>
    <row r="179" spans="1:26" ht="15" customHeight="1" x14ac:dyDescent="0.3">
      <c r="A179" s="85"/>
      <c r="B179" s="27"/>
      <c r="C179" s="46" t="s">
        <v>229</v>
      </c>
      <c r="D179" s="27"/>
      <c r="E179" s="27"/>
      <c r="F179" s="27"/>
      <c r="G179" s="27"/>
      <c r="H179" s="27"/>
      <c r="I179" s="27"/>
      <c r="J179" s="27"/>
      <c r="K179" s="27"/>
      <c r="L179" s="27"/>
      <c r="M179" s="27"/>
      <c r="N179" s="27"/>
      <c r="O179" s="27"/>
      <c r="P179" s="27"/>
      <c r="Q179" s="27"/>
      <c r="R179" s="27"/>
      <c r="S179" s="27"/>
      <c r="T179" s="27"/>
      <c r="U179" s="27"/>
      <c r="V179" s="27"/>
      <c r="W179" s="27"/>
      <c r="X179" s="27"/>
      <c r="Y179" s="27"/>
      <c r="Z179" s="76"/>
    </row>
    <row r="180" spans="1:26" ht="15" customHeight="1" x14ac:dyDescent="0.3">
      <c r="A180" s="85"/>
      <c r="B180" s="40"/>
      <c r="C180" s="46" t="s">
        <v>96</v>
      </c>
      <c r="D180" s="40"/>
      <c r="E180" s="40"/>
      <c r="F180" s="40"/>
      <c r="G180" s="40"/>
      <c r="H180" s="40"/>
      <c r="I180" s="40"/>
      <c r="J180" s="40"/>
      <c r="K180" s="40"/>
      <c r="L180" s="40"/>
      <c r="M180" s="40"/>
      <c r="N180" s="40"/>
      <c r="O180" s="40"/>
      <c r="P180" s="40"/>
      <c r="Q180" s="40"/>
      <c r="R180" s="40"/>
      <c r="S180" s="40"/>
      <c r="T180" s="40"/>
      <c r="U180" s="27"/>
      <c r="V180" s="27"/>
      <c r="W180" s="27"/>
      <c r="X180" s="27"/>
      <c r="Y180" s="27"/>
      <c r="Z180" s="76"/>
    </row>
    <row r="181" spans="1:26" ht="15" customHeight="1" x14ac:dyDescent="0.3">
      <c r="A181" s="86"/>
      <c r="B181" s="27"/>
      <c r="C181" s="46" t="s">
        <v>97</v>
      </c>
      <c r="D181" s="27"/>
      <c r="E181" s="27"/>
      <c r="F181" s="27"/>
      <c r="G181" s="27"/>
      <c r="H181" s="27"/>
      <c r="I181" s="27"/>
      <c r="J181" s="27"/>
      <c r="K181" s="27"/>
      <c r="L181" s="27"/>
      <c r="M181" s="27"/>
      <c r="N181" s="27"/>
      <c r="O181" s="27"/>
      <c r="P181" s="27"/>
      <c r="Q181" s="27"/>
      <c r="R181" s="27"/>
      <c r="S181" s="27"/>
      <c r="T181" s="27"/>
      <c r="U181" s="27"/>
      <c r="V181" s="27"/>
      <c r="W181" s="27"/>
      <c r="X181" s="27"/>
      <c r="Y181" s="27"/>
      <c r="Z181" s="76"/>
    </row>
    <row r="182" spans="1:26" ht="15" customHeight="1" x14ac:dyDescent="0.3">
      <c r="A182" s="86"/>
      <c r="B182" s="27"/>
      <c r="C182" s="46"/>
      <c r="D182" s="27"/>
      <c r="E182" s="27"/>
      <c r="F182" s="27"/>
      <c r="G182" s="27"/>
      <c r="H182" s="27"/>
      <c r="I182" s="27"/>
      <c r="J182" s="27"/>
      <c r="K182" s="27"/>
      <c r="L182" s="27"/>
      <c r="M182" s="27"/>
      <c r="N182" s="27"/>
      <c r="O182" s="27"/>
      <c r="P182" s="27"/>
      <c r="Q182" s="27"/>
      <c r="R182" s="27"/>
      <c r="S182" s="27"/>
      <c r="T182" s="27"/>
      <c r="U182" s="27"/>
      <c r="V182" s="27"/>
      <c r="W182" s="27"/>
      <c r="X182" s="27"/>
      <c r="Y182" s="27"/>
      <c r="Z182" s="76"/>
    </row>
    <row r="183" spans="1:26" ht="15" customHeight="1" x14ac:dyDescent="0.3">
      <c r="A183" s="75"/>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76"/>
    </row>
    <row r="184" spans="1:26" ht="15" customHeight="1" x14ac:dyDescent="0.3">
      <c r="A184" s="82"/>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76"/>
    </row>
    <row r="185" spans="1:26" ht="15" customHeight="1" x14ac:dyDescent="0.3">
      <c r="A185" s="82"/>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76"/>
    </row>
    <row r="186" spans="1:26" ht="15" customHeight="1" x14ac:dyDescent="0.3">
      <c r="A186" s="81"/>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76"/>
    </row>
    <row r="187" spans="1:26" ht="15" customHeight="1" x14ac:dyDescent="0.3">
      <c r="A187" s="84"/>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76"/>
    </row>
    <row r="188" spans="1:26" ht="15" customHeight="1" x14ac:dyDescent="0.3">
      <c r="A188" s="85"/>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76"/>
    </row>
    <row r="189" spans="1:26" ht="15" customHeight="1" x14ac:dyDescent="0.3">
      <c r="A189" s="85"/>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76"/>
    </row>
    <row r="190" spans="1:26" ht="15" customHeight="1" x14ac:dyDescent="0.3">
      <c r="A190" s="85"/>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76"/>
    </row>
    <row r="191" spans="1:26" ht="15" customHeight="1" x14ac:dyDescent="0.3">
      <c r="A191" s="85"/>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76"/>
    </row>
    <row r="192" spans="1:26" ht="15" customHeight="1" x14ac:dyDescent="0.3">
      <c r="A192" s="85"/>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76"/>
    </row>
    <row r="193" spans="1:28" ht="15" customHeight="1" x14ac:dyDescent="0.3">
      <c r="A193" s="84"/>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76"/>
    </row>
    <row r="194" spans="1:28" ht="15" customHeight="1" x14ac:dyDescent="0.3">
      <c r="A194" s="75"/>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76"/>
    </row>
    <row r="195" spans="1:28" ht="15" customHeight="1" x14ac:dyDescent="0.3">
      <c r="A195" s="85"/>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76"/>
    </row>
    <row r="196" spans="1:28" ht="15" customHeight="1" x14ac:dyDescent="0.3">
      <c r="A196" s="85"/>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76"/>
      <c r="AB196" s="36"/>
    </row>
    <row r="197" spans="1:28" ht="15" customHeight="1" x14ac:dyDescent="0.3">
      <c r="A197" s="86"/>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76"/>
      <c r="AB197" s="36"/>
    </row>
    <row r="198" spans="1:28" ht="15" customHeight="1" x14ac:dyDescent="0.3">
      <c r="A198" s="86"/>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76"/>
      <c r="AB198" s="36"/>
    </row>
    <row r="199" spans="1:28" ht="15" customHeight="1" x14ac:dyDescent="0.3">
      <c r="A199" s="75"/>
      <c r="B199" s="55" t="s">
        <v>18</v>
      </c>
      <c r="C199" s="31" t="s">
        <v>98</v>
      </c>
      <c r="D199" s="30"/>
      <c r="E199" s="30"/>
      <c r="F199" s="30"/>
      <c r="G199" s="30"/>
      <c r="H199" s="30"/>
      <c r="I199" s="30"/>
      <c r="J199" s="30"/>
      <c r="K199" s="30"/>
      <c r="L199" s="30"/>
      <c r="M199" s="30"/>
      <c r="N199" s="30"/>
      <c r="O199" s="30"/>
      <c r="P199" s="30"/>
      <c r="Q199" s="30"/>
      <c r="R199" s="30"/>
      <c r="S199" s="30"/>
      <c r="T199" s="30"/>
      <c r="U199" s="32"/>
      <c r="V199" s="33"/>
      <c r="W199" s="32"/>
      <c r="X199" s="32"/>
      <c r="Y199" s="32"/>
      <c r="Z199" s="76"/>
      <c r="AB199" s="36"/>
    </row>
    <row r="200" spans="1:28" ht="15" customHeight="1" x14ac:dyDescent="0.3">
      <c r="A200" s="83"/>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76"/>
      <c r="AB200" s="36"/>
    </row>
    <row r="201" spans="1:28" ht="15" customHeight="1" x14ac:dyDescent="0.3">
      <c r="A201" s="75"/>
      <c r="B201" s="27"/>
      <c r="C201" s="42" t="s">
        <v>13</v>
      </c>
      <c r="D201" s="27" t="s">
        <v>49</v>
      </c>
      <c r="E201" s="27"/>
      <c r="F201" s="27"/>
      <c r="G201" s="27"/>
      <c r="H201" s="27"/>
      <c r="I201" s="27"/>
      <c r="J201" s="27"/>
      <c r="K201" s="159">
        <f>IF(T145&gt;0,T145/(T114*P26),"No Aplica")</f>
        <v>0.65928295354412647</v>
      </c>
      <c r="L201" s="158"/>
      <c r="M201" s="160"/>
      <c r="N201" s="70"/>
      <c r="O201" s="70"/>
      <c r="P201" s="27"/>
      <c r="Q201" s="71"/>
      <c r="R201" s="27" t="s">
        <v>224</v>
      </c>
      <c r="S201" s="70" t="s">
        <v>2</v>
      </c>
      <c r="T201" s="161">
        <f>+IF(K201&lt;=0.7,1.1,IF(K201&gt;=1.18,1,(1.1-(0.1/0.48)*(K201-0.7))))</f>
        <v>1.1000000000000001</v>
      </c>
      <c r="U201" s="162"/>
      <c r="V201" s="163"/>
      <c r="W201" s="27" t="s">
        <v>99</v>
      </c>
      <c r="X201" s="27"/>
      <c r="Y201" s="27"/>
      <c r="Z201" s="76"/>
      <c r="AB201" s="36"/>
    </row>
    <row r="202" spans="1:28" ht="15" customHeight="1" x14ac:dyDescent="0.3">
      <c r="A202" s="75"/>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76"/>
      <c r="AB202" s="36"/>
    </row>
    <row r="203" spans="1:28" ht="15" customHeight="1" x14ac:dyDescent="0.3">
      <c r="A203" s="77"/>
      <c r="B203" s="23"/>
      <c r="C203" s="87" t="s">
        <v>13</v>
      </c>
      <c r="D203" s="23" t="s">
        <v>50</v>
      </c>
      <c r="E203" s="23"/>
      <c r="F203" s="23"/>
      <c r="G203" s="23"/>
      <c r="H203" s="23"/>
      <c r="I203" s="23"/>
      <c r="J203" s="23"/>
      <c r="K203" s="159">
        <f>IF(T145&gt;0,2*T145/(T117*P26),"No Aplica")</f>
        <v>0.87904393805883529</v>
      </c>
      <c r="L203" s="173"/>
      <c r="M203" s="174"/>
      <c r="N203" s="23"/>
      <c r="O203" s="23"/>
      <c r="P203" s="23"/>
      <c r="Q203" s="23"/>
      <c r="R203" s="23" t="s">
        <v>224</v>
      </c>
      <c r="S203" s="80" t="s">
        <v>2</v>
      </c>
      <c r="T203" s="161">
        <f>+IF(K203&lt;=0.5,1.1,IF(K203&gt;=0.9,1,(1/4*(4.9-K203))))</f>
        <v>1.0052390154852913</v>
      </c>
      <c r="U203" s="162"/>
      <c r="V203" s="163"/>
      <c r="W203" s="23" t="s">
        <v>100</v>
      </c>
      <c r="X203" s="23"/>
      <c r="Y203" s="23"/>
      <c r="Z203" s="19"/>
      <c r="AB203" s="1" t="s">
        <v>225</v>
      </c>
    </row>
    <row r="204" spans="1:28" ht="15" customHeight="1" x14ac:dyDescent="0.3">
      <c r="A204" s="75"/>
      <c r="B204" s="27"/>
      <c r="C204" s="27"/>
      <c r="D204" s="27"/>
      <c r="E204" s="27"/>
      <c r="F204" s="27"/>
      <c r="G204" s="27"/>
      <c r="H204" s="27"/>
      <c r="I204" s="27"/>
      <c r="J204" s="27"/>
      <c r="K204" s="27"/>
      <c r="L204" s="27"/>
      <c r="M204" s="40"/>
      <c r="N204" s="40"/>
      <c r="O204" s="40"/>
      <c r="P204" s="40"/>
      <c r="Q204" s="40"/>
      <c r="R204" s="40"/>
      <c r="S204" s="40"/>
      <c r="T204" s="27"/>
      <c r="U204" s="27"/>
      <c r="V204" s="27"/>
      <c r="W204" s="27"/>
      <c r="X204" s="27"/>
      <c r="Y204" s="27"/>
      <c r="Z204" s="76"/>
      <c r="AB204" s="1" t="s">
        <v>225</v>
      </c>
    </row>
    <row r="205" spans="1:28" ht="15" customHeight="1" x14ac:dyDescent="0.3">
      <c r="A205" s="75"/>
      <c r="B205" s="27"/>
      <c r="C205" s="27"/>
      <c r="D205" s="27"/>
      <c r="E205" s="27"/>
      <c r="F205" s="27"/>
      <c r="G205" s="27"/>
      <c r="H205" s="27"/>
      <c r="I205" s="27"/>
      <c r="J205" s="27"/>
      <c r="K205" s="27"/>
      <c r="L205" s="27"/>
      <c r="M205" s="40"/>
      <c r="N205" s="27"/>
      <c r="O205" s="27"/>
      <c r="P205" s="27"/>
      <c r="Q205" s="27"/>
      <c r="R205" s="27"/>
      <c r="S205" s="27"/>
      <c r="T205" s="27"/>
      <c r="U205" s="27"/>
      <c r="V205" s="27"/>
      <c r="W205" s="27"/>
      <c r="X205" s="27"/>
      <c r="Y205" s="27"/>
      <c r="Z205" s="76"/>
    </row>
    <row r="206" spans="1:28" ht="15" customHeight="1" x14ac:dyDescent="0.3">
      <c r="A206" s="75"/>
      <c r="B206" s="27"/>
      <c r="C206" s="27"/>
      <c r="D206" s="27"/>
      <c r="E206" s="27"/>
      <c r="F206" s="27"/>
      <c r="G206" s="27"/>
      <c r="H206" s="27"/>
      <c r="I206" s="27"/>
      <c r="J206" s="27"/>
      <c r="K206" s="27"/>
      <c r="L206" s="27"/>
      <c r="M206" s="27" t="s">
        <v>49</v>
      </c>
      <c r="N206" s="70"/>
      <c r="O206" s="70"/>
      <c r="P206" s="70"/>
      <c r="Q206" s="71" t="s">
        <v>92</v>
      </c>
      <c r="R206" s="27"/>
      <c r="S206" s="70" t="s">
        <v>2</v>
      </c>
      <c r="T206" s="159">
        <f>T154*T201</f>
        <v>257.40000000000003</v>
      </c>
      <c r="U206" s="173"/>
      <c r="V206" s="174"/>
      <c r="W206" s="27" t="s">
        <v>6</v>
      </c>
      <c r="X206" s="27"/>
      <c r="Y206" s="27"/>
      <c r="Z206" s="76"/>
      <c r="AA206" s="36"/>
    </row>
    <row r="207" spans="1:28" ht="15" customHeight="1" x14ac:dyDescent="0.3">
      <c r="A207" s="75"/>
      <c r="B207" s="27"/>
      <c r="C207" s="27"/>
      <c r="D207" s="27"/>
      <c r="E207" s="27"/>
      <c r="F207" s="27"/>
      <c r="G207" s="27"/>
      <c r="H207" s="27"/>
      <c r="I207" s="27"/>
      <c r="J207" s="27"/>
      <c r="K207" s="27"/>
      <c r="L207" s="27"/>
      <c r="M207" s="70"/>
      <c r="N207" s="70"/>
      <c r="O207" s="70"/>
      <c r="P207" s="70"/>
      <c r="Q207" s="70"/>
      <c r="R207" s="70"/>
      <c r="S207" s="70"/>
      <c r="T207" s="70"/>
      <c r="U207" s="70"/>
      <c r="V207" s="70"/>
      <c r="W207" s="70"/>
      <c r="X207" s="27"/>
      <c r="Y207" s="27"/>
      <c r="Z207" s="76"/>
    </row>
    <row r="208" spans="1:28" ht="15" customHeight="1" x14ac:dyDescent="0.3">
      <c r="A208" s="75"/>
      <c r="B208" s="27"/>
      <c r="C208" s="27"/>
      <c r="D208" s="27"/>
      <c r="E208" s="27"/>
      <c r="F208" s="27"/>
      <c r="G208" s="27"/>
      <c r="H208" s="27"/>
      <c r="I208" s="27"/>
      <c r="J208" s="27"/>
      <c r="K208" s="27"/>
      <c r="L208" s="27"/>
      <c r="M208" s="27" t="s">
        <v>50</v>
      </c>
      <c r="N208" s="70"/>
      <c r="O208" s="70"/>
      <c r="P208" s="70"/>
      <c r="Q208" s="71" t="s">
        <v>93</v>
      </c>
      <c r="R208" s="27"/>
      <c r="S208" s="70" t="s">
        <v>2</v>
      </c>
      <c r="T208" s="159">
        <f>T159*T203</f>
        <v>470.45185924711632</v>
      </c>
      <c r="U208" s="173"/>
      <c r="V208" s="174"/>
      <c r="W208" s="27" t="s">
        <v>6</v>
      </c>
      <c r="X208" s="27"/>
      <c r="Y208" s="27"/>
      <c r="Z208" s="76"/>
    </row>
    <row r="209" spans="1:27" ht="15" customHeight="1" x14ac:dyDescent="0.3">
      <c r="A209" s="75"/>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76"/>
    </row>
    <row r="210" spans="1:27" ht="15" customHeight="1" x14ac:dyDescent="0.3">
      <c r="A210" s="75"/>
      <c r="B210" s="55" t="s">
        <v>19</v>
      </c>
      <c r="C210" s="31" t="s">
        <v>86</v>
      </c>
      <c r="D210" s="30"/>
      <c r="E210" s="30"/>
      <c r="F210" s="30"/>
      <c r="G210" s="30"/>
      <c r="H210" s="30"/>
      <c r="I210" s="30"/>
      <c r="J210" s="30"/>
      <c r="K210" s="30"/>
      <c r="L210" s="30"/>
      <c r="M210" s="30"/>
      <c r="N210" s="30"/>
      <c r="O210" s="30"/>
      <c r="P210" s="30"/>
      <c r="Q210" s="30"/>
      <c r="R210" s="30"/>
      <c r="S210" s="30"/>
      <c r="T210" s="30"/>
      <c r="U210" s="32"/>
      <c r="V210" s="33"/>
      <c r="W210" s="32"/>
      <c r="X210" s="32"/>
      <c r="Y210" s="32"/>
      <c r="Z210" s="76"/>
    </row>
    <row r="211" spans="1:27" ht="15" customHeight="1" x14ac:dyDescent="0.3">
      <c r="A211" s="75"/>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76"/>
    </row>
    <row r="212" spans="1:27" ht="15" customHeight="1" x14ac:dyDescent="0.3">
      <c r="A212" s="75"/>
      <c r="B212" s="27"/>
      <c r="C212" s="42" t="s">
        <v>13</v>
      </c>
      <c r="D212" s="27" t="s">
        <v>49</v>
      </c>
      <c r="E212" s="27"/>
      <c r="F212" s="27"/>
      <c r="G212" s="27"/>
      <c r="H212" s="27"/>
      <c r="I212" s="27"/>
      <c r="J212" s="27"/>
      <c r="K212" s="159">
        <f>IF(T145&gt;0,T145/(T130*P26),"No Aplica")</f>
        <v>1.0409730845433576</v>
      </c>
      <c r="L212" s="173"/>
      <c r="M212" s="174"/>
      <c r="N212" s="70"/>
      <c r="O212" s="70"/>
      <c r="P212" s="27"/>
      <c r="Q212" s="71"/>
      <c r="R212" s="27" t="s">
        <v>224</v>
      </c>
      <c r="S212" s="70" t="s">
        <v>2</v>
      </c>
      <c r="T212" s="161">
        <f>+IF(K212&lt;=0.7,1.1,IF(K212&gt;=1.18,1,(1.1-(0.1/0.48)*(K212-0.7))))</f>
        <v>1.0289639407201339</v>
      </c>
      <c r="U212" s="162"/>
      <c r="V212" s="163"/>
      <c r="W212" s="27" t="s">
        <v>99</v>
      </c>
      <c r="X212" s="27"/>
      <c r="Y212" s="27"/>
      <c r="Z212" s="76"/>
    </row>
    <row r="213" spans="1:27" ht="15" customHeight="1" x14ac:dyDescent="0.3">
      <c r="A213" s="75"/>
      <c r="B213" s="27"/>
      <c r="C213" s="27"/>
      <c r="D213" s="27"/>
      <c r="E213" s="27"/>
      <c r="F213" s="27"/>
      <c r="G213" s="27"/>
      <c r="H213" s="27"/>
      <c r="I213" s="27"/>
      <c r="J213" s="27"/>
      <c r="K213" s="158"/>
      <c r="L213" s="158"/>
      <c r="M213" s="158"/>
      <c r="N213" s="27"/>
      <c r="O213" s="27"/>
      <c r="P213" s="27"/>
      <c r="Q213" s="27"/>
      <c r="R213" s="27"/>
      <c r="S213" s="27"/>
      <c r="T213" s="27"/>
      <c r="U213" s="27"/>
      <c r="V213" s="27"/>
      <c r="W213" s="27"/>
      <c r="X213" s="27"/>
      <c r="Y213" s="27"/>
      <c r="Z213" s="76"/>
    </row>
    <row r="214" spans="1:27" ht="15" customHeight="1" x14ac:dyDescent="0.3">
      <c r="A214" s="75"/>
      <c r="B214" s="27"/>
      <c r="C214" s="42" t="s">
        <v>13</v>
      </c>
      <c r="D214" s="27" t="s">
        <v>50</v>
      </c>
      <c r="E214" s="27"/>
      <c r="F214" s="27"/>
      <c r="G214" s="27"/>
      <c r="H214" s="27"/>
      <c r="I214" s="27"/>
      <c r="J214" s="27"/>
      <c r="K214" s="159">
        <f>IF(T145&gt;0,2*T145/(T133*P26),"No Aplica")</f>
        <v>1.3519130968095556</v>
      </c>
      <c r="L214" s="173"/>
      <c r="M214" s="174"/>
      <c r="N214" s="27"/>
      <c r="O214" s="27"/>
      <c r="P214" s="27"/>
      <c r="Q214" s="27"/>
      <c r="R214" s="27" t="s">
        <v>224</v>
      </c>
      <c r="S214" s="70" t="s">
        <v>2</v>
      </c>
      <c r="T214" s="161">
        <f>+IF(K214&lt;=0.5,1.1,IF(K214&gt;=0.9,1,(1/4*(4.9-K214))))</f>
        <v>1</v>
      </c>
      <c r="U214" s="162"/>
      <c r="V214" s="163"/>
      <c r="W214" s="27" t="s">
        <v>100</v>
      </c>
      <c r="X214" s="27"/>
      <c r="Y214" s="27"/>
      <c r="Z214" s="76"/>
    </row>
    <row r="215" spans="1:27" ht="15" customHeight="1" x14ac:dyDescent="0.3">
      <c r="A215" s="75"/>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76"/>
    </row>
    <row r="216" spans="1:27" ht="15" customHeight="1" x14ac:dyDescent="0.3">
      <c r="A216" s="75"/>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76"/>
      <c r="AA216" s="36"/>
    </row>
    <row r="217" spans="1:27" ht="15" customHeight="1" x14ac:dyDescent="0.3">
      <c r="A217" s="75"/>
      <c r="B217" s="27"/>
      <c r="C217" s="27"/>
      <c r="D217" s="27"/>
      <c r="E217" s="27"/>
      <c r="F217" s="27"/>
      <c r="G217" s="27"/>
      <c r="H217" s="27"/>
      <c r="I217" s="27"/>
      <c r="J217" s="27"/>
      <c r="K217" s="27"/>
      <c r="L217" s="27"/>
      <c r="M217" s="27" t="s">
        <v>49</v>
      </c>
      <c r="N217" s="70"/>
      <c r="O217" s="70"/>
      <c r="P217" s="70"/>
      <c r="Q217" s="71" t="s">
        <v>92</v>
      </c>
      <c r="R217" s="27"/>
      <c r="S217" s="70" t="s">
        <v>2</v>
      </c>
      <c r="T217" s="159">
        <f>T154*T212</f>
        <v>240.77756212851133</v>
      </c>
      <c r="U217" s="173"/>
      <c r="V217" s="174"/>
      <c r="W217" s="27" t="s">
        <v>6</v>
      </c>
      <c r="X217" s="27"/>
      <c r="Y217" s="27"/>
      <c r="Z217" s="76"/>
      <c r="AA217" s="36"/>
    </row>
    <row r="218" spans="1:27" ht="15" customHeight="1" x14ac:dyDescent="0.3">
      <c r="A218" s="75"/>
      <c r="B218" s="27"/>
      <c r="C218" s="27"/>
      <c r="D218" s="27"/>
      <c r="E218" s="27"/>
      <c r="F218" s="27"/>
      <c r="G218" s="27"/>
      <c r="H218" s="27"/>
      <c r="I218" s="27"/>
      <c r="J218" s="27"/>
      <c r="K218" s="27"/>
      <c r="L218" s="27"/>
      <c r="M218" s="70"/>
      <c r="N218" s="70"/>
      <c r="O218" s="70"/>
      <c r="P218" s="70"/>
      <c r="Q218" s="70"/>
      <c r="R218" s="70"/>
      <c r="S218" s="70"/>
      <c r="T218" s="70"/>
      <c r="U218" s="70"/>
      <c r="V218" s="70"/>
      <c r="W218" s="70"/>
      <c r="X218" s="27"/>
      <c r="Y218" s="27"/>
      <c r="Z218" s="76"/>
      <c r="AA218" s="36"/>
    </row>
    <row r="219" spans="1:27" ht="15" customHeight="1" x14ac:dyDescent="0.3">
      <c r="A219" s="75"/>
      <c r="B219" s="27"/>
      <c r="C219" s="27"/>
      <c r="D219" s="27"/>
      <c r="E219" s="27"/>
      <c r="F219" s="27"/>
      <c r="G219" s="27"/>
      <c r="H219" s="27"/>
      <c r="I219" s="27"/>
      <c r="J219" s="27"/>
      <c r="K219" s="27"/>
      <c r="L219" s="27"/>
      <c r="M219" s="27" t="s">
        <v>50</v>
      </c>
      <c r="N219" s="70"/>
      <c r="O219" s="70"/>
      <c r="P219" s="70"/>
      <c r="Q219" s="71" t="s">
        <v>93</v>
      </c>
      <c r="R219" s="27"/>
      <c r="S219" s="70" t="s">
        <v>2</v>
      </c>
      <c r="T219" s="159">
        <f>T156*T214</f>
        <v>381.84666939541978</v>
      </c>
      <c r="U219" s="173"/>
      <c r="V219" s="174"/>
      <c r="W219" s="27" t="s">
        <v>6</v>
      </c>
      <c r="X219" s="27"/>
      <c r="Y219" s="27"/>
      <c r="Z219" s="76"/>
      <c r="AA219" s="36"/>
    </row>
    <row r="220" spans="1:27" ht="15" customHeight="1" x14ac:dyDescent="0.3">
      <c r="A220" s="75"/>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76"/>
      <c r="AA220" s="36"/>
    </row>
    <row r="221" spans="1:27" ht="15" customHeight="1" x14ac:dyDescent="0.3">
      <c r="A221" s="75"/>
      <c r="B221" s="25">
        <f>B177+0.1</f>
        <v>3.3000000000000003</v>
      </c>
      <c r="C221" s="26" t="s">
        <v>101</v>
      </c>
      <c r="D221" s="26"/>
      <c r="E221" s="26"/>
      <c r="F221" s="26"/>
      <c r="G221" s="26"/>
      <c r="H221" s="26"/>
      <c r="I221" s="26"/>
      <c r="J221" s="26"/>
      <c r="K221" s="26"/>
      <c r="L221" s="26"/>
      <c r="M221" s="26"/>
      <c r="N221" s="26"/>
      <c r="O221" s="26"/>
      <c r="P221" s="26"/>
      <c r="Q221" s="26"/>
      <c r="R221" s="26"/>
      <c r="S221" s="26"/>
      <c r="T221" s="26"/>
      <c r="U221" s="26"/>
      <c r="V221" s="26"/>
      <c r="W221" s="26"/>
      <c r="X221" s="26"/>
      <c r="Y221" s="26"/>
      <c r="Z221" s="76"/>
      <c r="AA221" s="36"/>
    </row>
    <row r="222" spans="1:27" ht="15" customHeight="1" x14ac:dyDescent="0.3">
      <c r="A222" s="75"/>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76"/>
      <c r="AA222" s="36"/>
    </row>
    <row r="223" spans="1:27" ht="15" customHeight="1" x14ac:dyDescent="0.3">
      <c r="A223" s="75"/>
      <c r="B223" s="27"/>
      <c r="C223" s="46" t="s">
        <v>102</v>
      </c>
      <c r="D223" s="27"/>
      <c r="E223" s="27"/>
      <c r="F223" s="27"/>
      <c r="G223" s="27"/>
      <c r="H223" s="27"/>
      <c r="I223" s="27"/>
      <c r="J223" s="27"/>
      <c r="K223" s="27"/>
      <c r="L223" s="27"/>
      <c r="M223" s="27"/>
      <c r="N223" s="27"/>
      <c r="O223" s="27"/>
      <c r="P223" s="27"/>
      <c r="Q223" s="27"/>
      <c r="R223" s="27"/>
      <c r="S223" s="27"/>
      <c r="T223" s="27"/>
      <c r="U223" s="27"/>
      <c r="V223" s="27"/>
      <c r="W223" s="27"/>
      <c r="X223" s="27"/>
      <c r="Y223" s="27"/>
      <c r="Z223" s="76"/>
      <c r="AA223" s="36"/>
    </row>
    <row r="224" spans="1:27" ht="15" customHeight="1" x14ac:dyDescent="0.3">
      <c r="A224" s="75"/>
      <c r="B224" s="27"/>
      <c r="C224" s="46" t="s">
        <v>104</v>
      </c>
      <c r="D224" s="27"/>
      <c r="E224" s="27"/>
      <c r="F224" s="27"/>
      <c r="G224" s="27"/>
      <c r="H224" s="27"/>
      <c r="I224" s="27"/>
      <c r="J224" s="27"/>
      <c r="K224" s="27"/>
      <c r="L224" s="27"/>
      <c r="M224" s="27"/>
      <c r="N224" s="27"/>
      <c r="O224" s="27"/>
      <c r="P224" s="27"/>
      <c r="Q224" s="27"/>
      <c r="R224" s="27"/>
      <c r="S224" s="27"/>
      <c r="T224" s="27"/>
      <c r="U224" s="27"/>
      <c r="V224" s="27"/>
      <c r="W224" s="27"/>
      <c r="X224" s="27"/>
      <c r="Y224" s="27"/>
      <c r="Z224" s="76"/>
      <c r="AA224" s="36"/>
    </row>
    <row r="225" spans="1:27" ht="15" customHeight="1" x14ac:dyDescent="0.3">
      <c r="A225" s="75"/>
      <c r="B225" s="27"/>
      <c r="C225" s="46" t="s">
        <v>103</v>
      </c>
      <c r="D225" s="27"/>
      <c r="E225" s="27"/>
      <c r="F225" s="27"/>
      <c r="G225" s="27"/>
      <c r="H225" s="27"/>
      <c r="I225" s="27"/>
      <c r="J225" s="27"/>
      <c r="K225" s="27"/>
      <c r="L225" s="27"/>
      <c r="M225" s="27"/>
      <c r="N225" s="27"/>
      <c r="O225" s="27"/>
      <c r="P225" s="27"/>
      <c r="Q225" s="27"/>
      <c r="R225" s="27"/>
      <c r="S225" s="27"/>
      <c r="T225" s="27"/>
      <c r="U225" s="27"/>
      <c r="V225" s="27"/>
      <c r="W225" s="27"/>
      <c r="X225" s="27"/>
      <c r="Y225" s="27"/>
      <c r="Z225" s="76"/>
      <c r="AA225" s="36"/>
    </row>
    <row r="226" spans="1:27" ht="15" customHeight="1" x14ac:dyDescent="0.3">
      <c r="A226" s="75"/>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76"/>
      <c r="AA226" s="36"/>
    </row>
    <row r="227" spans="1:27" ht="15" customHeight="1" x14ac:dyDescent="0.3">
      <c r="A227" s="75"/>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76"/>
      <c r="AA227" s="36"/>
    </row>
    <row r="228" spans="1:27" ht="15" customHeight="1" x14ac:dyDescent="0.3">
      <c r="A228" s="75"/>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76"/>
      <c r="AA228" s="36"/>
    </row>
    <row r="229" spans="1:27" ht="15" customHeight="1" x14ac:dyDescent="0.3">
      <c r="A229" s="75"/>
      <c r="B229" s="27"/>
      <c r="C229" s="27" t="s">
        <v>11</v>
      </c>
      <c r="D229" s="27"/>
      <c r="E229" s="27"/>
      <c r="F229" s="27"/>
      <c r="G229" s="27"/>
      <c r="H229" s="27"/>
      <c r="I229" s="27"/>
      <c r="J229" s="27"/>
      <c r="K229" s="27"/>
      <c r="L229" s="27"/>
      <c r="M229" s="27"/>
      <c r="N229" s="27"/>
      <c r="O229" s="27"/>
      <c r="P229" s="27"/>
      <c r="Q229" s="27"/>
      <c r="R229" s="27"/>
      <c r="S229" s="27"/>
      <c r="T229" s="27"/>
      <c r="U229" s="27"/>
      <c r="V229" s="27"/>
      <c r="W229" s="27"/>
      <c r="X229" s="27"/>
      <c r="Y229" s="27"/>
      <c r="Z229" s="76"/>
      <c r="AA229" s="36"/>
    </row>
    <row r="230" spans="1:27" ht="15" customHeight="1" x14ac:dyDescent="0.3">
      <c r="A230" s="75"/>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76"/>
      <c r="AA230" s="36"/>
    </row>
    <row r="231" spans="1:27" ht="15" customHeight="1" x14ac:dyDescent="0.3">
      <c r="A231" s="75"/>
      <c r="B231" s="27"/>
      <c r="C231" s="42" t="s">
        <v>13</v>
      </c>
      <c r="D231" s="27" t="s">
        <v>105</v>
      </c>
      <c r="E231" s="70" t="s">
        <v>20</v>
      </c>
      <c r="F231" s="27" t="s">
        <v>106</v>
      </c>
      <c r="G231" s="27"/>
      <c r="H231" s="27"/>
      <c r="I231" s="27"/>
      <c r="J231" s="27"/>
      <c r="K231" s="27"/>
      <c r="L231" s="27"/>
      <c r="M231" s="27"/>
      <c r="N231" s="27"/>
      <c r="O231" s="27"/>
      <c r="P231" s="27"/>
      <c r="Q231" s="27"/>
      <c r="R231" s="27"/>
      <c r="S231" s="27"/>
      <c r="T231" s="27"/>
      <c r="U231" s="27"/>
      <c r="V231" s="27"/>
      <c r="W231" s="27"/>
      <c r="X231" s="27"/>
      <c r="Y231" s="27"/>
      <c r="Z231" s="76"/>
      <c r="AA231" s="36"/>
    </row>
    <row r="232" spans="1:27" ht="15" customHeight="1" x14ac:dyDescent="0.3">
      <c r="A232" s="75"/>
      <c r="B232" s="27"/>
      <c r="C232" s="42" t="s">
        <v>13</v>
      </c>
      <c r="D232" s="27" t="s">
        <v>78</v>
      </c>
      <c r="E232" s="70" t="s">
        <v>20</v>
      </c>
      <c r="F232" s="27" t="s">
        <v>107</v>
      </c>
      <c r="G232" s="27"/>
      <c r="H232" s="27"/>
      <c r="I232" s="27"/>
      <c r="J232" s="27"/>
      <c r="K232" s="27"/>
      <c r="L232" s="27"/>
      <c r="M232" s="27"/>
      <c r="N232" s="27"/>
      <c r="O232" s="27"/>
      <c r="P232" s="27"/>
      <c r="Q232" s="27"/>
      <c r="R232" s="27"/>
      <c r="S232" s="27"/>
      <c r="T232" s="27"/>
      <c r="U232" s="27"/>
      <c r="V232" s="27"/>
      <c r="W232" s="27"/>
      <c r="X232" s="27"/>
      <c r="Y232" s="27"/>
      <c r="Z232" s="76"/>
      <c r="AA232" s="36"/>
    </row>
    <row r="233" spans="1:27" ht="15" customHeight="1" x14ac:dyDescent="0.3">
      <c r="A233" s="75"/>
      <c r="B233" s="27"/>
      <c r="C233" s="42" t="s">
        <v>13</v>
      </c>
      <c r="D233" s="27" t="s">
        <v>108</v>
      </c>
      <c r="E233" s="70" t="s">
        <v>20</v>
      </c>
      <c r="F233" s="27" t="s">
        <v>109</v>
      </c>
      <c r="G233" s="27"/>
      <c r="H233" s="27"/>
      <c r="I233" s="27"/>
      <c r="J233" s="27"/>
      <c r="K233" s="27"/>
      <c r="L233" s="27"/>
      <c r="M233" s="27"/>
      <c r="N233" s="27"/>
      <c r="O233" s="27"/>
      <c r="P233" s="27"/>
      <c r="Q233" s="27"/>
      <c r="R233" s="27"/>
      <c r="S233" s="27"/>
      <c r="T233" s="27"/>
      <c r="U233" s="27"/>
      <c r="V233" s="27"/>
      <c r="W233" s="27"/>
      <c r="X233" s="27"/>
      <c r="Y233" s="27"/>
      <c r="Z233" s="76"/>
      <c r="AA233" s="36"/>
    </row>
    <row r="234" spans="1:27" ht="15" customHeight="1" x14ac:dyDescent="0.3">
      <c r="A234" s="75"/>
      <c r="B234" s="27"/>
      <c r="C234" s="27"/>
      <c r="D234" s="27"/>
      <c r="E234" s="27"/>
      <c r="F234" s="27" t="s">
        <v>110</v>
      </c>
      <c r="G234" s="27"/>
      <c r="H234" s="27"/>
      <c r="I234" s="27"/>
      <c r="J234" s="27"/>
      <c r="K234" s="27"/>
      <c r="L234" s="27"/>
      <c r="M234" s="27"/>
      <c r="N234" s="27"/>
      <c r="O234" s="27"/>
      <c r="P234" s="27"/>
      <c r="Q234" s="27"/>
      <c r="R234" s="27"/>
      <c r="S234" s="27"/>
      <c r="T234" s="27"/>
      <c r="U234" s="27"/>
      <c r="V234" s="27"/>
      <c r="W234" s="27"/>
      <c r="X234" s="27"/>
      <c r="Y234" s="27"/>
      <c r="Z234" s="76"/>
      <c r="AA234" s="36"/>
    </row>
    <row r="235" spans="1:27" ht="15" customHeight="1" x14ac:dyDescent="0.3">
      <c r="A235" s="75"/>
      <c r="B235" s="27"/>
      <c r="C235" s="70" t="s">
        <v>13</v>
      </c>
      <c r="D235" s="27" t="s">
        <v>111</v>
      </c>
      <c r="E235" s="70" t="s">
        <v>20</v>
      </c>
      <c r="F235" s="27" t="s">
        <v>112</v>
      </c>
      <c r="G235" s="27"/>
      <c r="H235" s="27"/>
      <c r="I235" s="27"/>
      <c r="J235" s="27"/>
      <c r="K235" s="27"/>
      <c r="L235" s="27"/>
      <c r="M235" s="27"/>
      <c r="N235" s="27"/>
      <c r="O235" s="27"/>
      <c r="P235" s="27"/>
      <c r="Q235" s="27"/>
      <c r="R235" s="27"/>
      <c r="S235" s="27"/>
      <c r="T235" s="27"/>
      <c r="U235" s="27"/>
      <c r="V235" s="27"/>
      <c r="W235" s="27"/>
      <c r="X235" s="27"/>
      <c r="Y235" s="27"/>
      <c r="Z235" s="76"/>
    </row>
    <row r="236" spans="1:27" ht="15" customHeight="1" x14ac:dyDescent="0.3">
      <c r="A236" s="75"/>
      <c r="B236" s="27"/>
      <c r="C236" s="42" t="s">
        <v>13</v>
      </c>
      <c r="D236" s="27" t="s">
        <v>21</v>
      </c>
      <c r="E236" s="70" t="s">
        <v>20</v>
      </c>
      <c r="F236" s="27" t="s">
        <v>227</v>
      </c>
      <c r="G236" s="27"/>
      <c r="H236" s="27"/>
      <c r="I236" s="27"/>
      <c r="J236" s="27"/>
      <c r="K236" s="27"/>
      <c r="L236" s="27"/>
      <c r="M236" s="27"/>
      <c r="N236" s="27"/>
      <c r="O236" s="27"/>
      <c r="P236" s="27"/>
      <c r="Q236" s="27"/>
      <c r="R236" s="27"/>
      <c r="S236" s="27"/>
      <c r="T236" s="27"/>
      <c r="U236" s="27"/>
      <c r="V236" s="27"/>
      <c r="W236" s="27"/>
      <c r="X236" s="27"/>
      <c r="Y236" s="27"/>
      <c r="Z236" s="76"/>
    </row>
    <row r="237" spans="1:27" ht="15" customHeight="1" x14ac:dyDescent="0.3">
      <c r="A237" s="75"/>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76"/>
    </row>
    <row r="238" spans="1:27" ht="15" customHeight="1" x14ac:dyDescent="0.3">
      <c r="A238" s="75"/>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76"/>
    </row>
    <row r="239" spans="1:27" ht="15" customHeight="1" x14ac:dyDescent="0.3">
      <c r="A239" s="75"/>
      <c r="B239" s="27"/>
      <c r="C239" s="27"/>
      <c r="D239" s="27"/>
      <c r="E239" s="27"/>
      <c r="F239" s="70" t="s">
        <v>12</v>
      </c>
      <c r="G239" s="27" t="s">
        <v>113</v>
      </c>
      <c r="H239" s="70" t="s">
        <v>20</v>
      </c>
      <c r="I239" s="46" t="s">
        <v>117</v>
      </c>
      <c r="J239" s="27"/>
      <c r="K239" s="27"/>
      <c r="L239" s="27"/>
      <c r="M239" s="27"/>
      <c r="N239" s="27"/>
      <c r="O239" s="27"/>
      <c r="P239" s="27"/>
      <c r="Q239" s="27"/>
      <c r="R239" s="27"/>
      <c r="S239" s="27"/>
      <c r="T239" s="27"/>
      <c r="U239" s="27"/>
      <c r="V239" s="27"/>
      <c r="W239" s="27"/>
      <c r="X239" s="27"/>
      <c r="Y239" s="27"/>
      <c r="Z239" s="76"/>
    </row>
    <row r="240" spans="1:27" ht="15" customHeight="1" x14ac:dyDescent="0.3">
      <c r="A240" s="75"/>
      <c r="B240" s="27"/>
      <c r="C240" s="27"/>
      <c r="D240" s="27"/>
      <c r="E240" s="27"/>
      <c r="F240" s="70" t="s">
        <v>12</v>
      </c>
      <c r="G240" s="27" t="s">
        <v>114</v>
      </c>
      <c r="H240" s="70" t="s">
        <v>20</v>
      </c>
      <c r="I240" s="46" t="s">
        <v>118</v>
      </c>
      <c r="J240" s="27"/>
      <c r="K240" s="27"/>
      <c r="L240" s="27"/>
      <c r="M240" s="27"/>
      <c r="N240" s="27"/>
      <c r="O240" s="27"/>
      <c r="P240" s="27"/>
      <c r="Q240" s="27"/>
      <c r="R240" s="27"/>
      <c r="S240" s="27"/>
      <c r="T240" s="27"/>
      <c r="U240" s="27"/>
      <c r="V240" s="27"/>
      <c r="W240" s="27"/>
      <c r="X240" s="27"/>
      <c r="Y240" s="27"/>
      <c r="Z240" s="76"/>
    </row>
    <row r="241" spans="1:26" ht="15" customHeight="1" x14ac:dyDescent="0.3">
      <c r="A241" s="75"/>
      <c r="B241" s="27"/>
      <c r="C241" s="27"/>
      <c r="D241" s="27"/>
      <c r="E241" s="27"/>
      <c r="F241" s="70" t="s">
        <v>12</v>
      </c>
      <c r="G241" s="27" t="s">
        <v>115</v>
      </c>
      <c r="H241" s="70" t="s">
        <v>20</v>
      </c>
      <c r="I241" s="46" t="s">
        <v>119</v>
      </c>
      <c r="J241" s="27"/>
      <c r="K241" s="27"/>
      <c r="L241" s="27"/>
      <c r="M241" s="27"/>
      <c r="N241" s="27"/>
      <c r="O241" s="27"/>
      <c r="P241" s="27"/>
      <c r="Q241" s="27"/>
      <c r="R241" s="27"/>
      <c r="S241" s="27"/>
      <c r="T241" s="27"/>
      <c r="U241" s="27"/>
      <c r="V241" s="27"/>
      <c r="W241" s="27"/>
      <c r="X241" s="27"/>
      <c r="Y241" s="27"/>
      <c r="Z241" s="76"/>
    </row>
    <row r="242" spans="1:26" ht="15" customHeight="1" x14ac:dyDescent="0.3">
      <c r="A242" s="75"/>
      <c r="B242" s="27"/>
      <c r="C242" s="27"/>
      <c r="D242" s="27"/>
      <c r="E242" s="27"/>
      <c r="F242" s="70" t="s">
        <v>12</v>
      </c>
      <c r="G242" s="27" t="s">
        <v>116</v>
      </c>
      <c r="H242" s="70" t="s">
        <v>20</v>
      </c>
      <c r="I242" s="46" t="s">
        <v>120</v>
      </c>
      <c r="J242" s="27"/>
      <c r="K242" s="27"/>
      <c r="L242" s="27"/>
      <c r="M242" s="27"/>
      <c r="N242" s="27"/>
      <c r="O242" s="27"/>
      <c r="P242" s="27"/>
      <c r="Q242" s="27"/>
      <c r="R242" s="27"/>
      <c r="S242" s="27"/>
      <c r="T242" s="27"/>
      <c r="U242" s="27"/>
      <c r="V242" s="27"/>
      <c r="W242" s="27"/>
      <c r="X242" s="27"/>
      <c r="Y242" s="27"/>
      <c r="Z242" s="76"/>
    </row>
    <row r="243" spans="1:26" ht="15" customHeight="1" x14ac:dyDescent="0.3">
      <c r="A243" s="75"/>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76"/>
    </row>
    <row r="244" spans="1:26" ht="15" customHeight="1" x14ac:dyDescent="0.3">
      <c r="A244" s="75"/>
      <c r="B244" s="27"/>
      <c r="C244" s="42" t="s">
        <v>13</v>
      </c>
      <c r="D244" s="27" t="s">
        <v>127</v>
      </c>
      <c r="E244" s="70" t="s">
        <v>20</v>
      </c>
      <c r="F244" s="46" t="s">
        <v>226</v>
      </c>
      <c r="G244" s="27"/>
      <c r="H244" s="27"/>
      <c r="I244" s="27"/>
      <c r="J244" s="27"/>
      <c r="K244" s="27"/>
      <c r="L244" s="27"/>
      <c r="M244" s="27"/>
      <c r="N244" s="27"/>
      <c r="O244" s="27"/>
      <c r="P244" s="27"/>
      <c r="Q244" s="27"/>
      <c r="R244" s="27"/>
      <c r="S244" s="27"/>
      <c r="T244" s="27"/>
      <c r="U244" s="27"/>
      <c r="V244" s="27"/>
      <c r="W244" s="27"/>
      <c r="X244" s="27"/>
      <c r="Y244" s="27"/>
      <c r="Z244" s="76"/>
    </row>
    <row r="245" spans="1:26" ht="15" customHeight="1" x14ac:dyDescent="0.3">
      <c r="A245" s="75"/>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76"/>
    </row>
    <row r="246" spans="1:26" ht="15" customHeight="1" x14ac:dyDescent="0.3">
      <c r="A246" s="75"/>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76"/>
    </row>
    <row r="247" spans="1:26" ht="15" customHeight="1" x14ac:dyDescent="0.3">
      <c r="A247" s="75"/>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76"/>
    </row>
    <row r="248" spans="1:26" ht="15" customHeight="1" x14ac:dyDescent="0.3">
      <c r="A248" s="75"/>
      <c r="B248" s="27"/>
      <c r="C248" s="42" t="s">
        <v>13</v>
      </c>
      <c r="D248" s="27" t="s">
        <v>122</v>
      </c>
      <c r="E248" s="70" t="s">
        <v>20</v>
      </c>
      <c r="F248" s="46" t="s">
        <v>228</v>
      </c>
      <c r="G248" s="27"/>
      <c r="H248" s="27"/>
      <c r="I248" s="27"/>
      <c r="J248" s="27"/>
      <c r="K248" s="27"/>
      <c r="L248" s="27"/>
      <c r="M248" s="27"/>
      <c r="N248" s="27"/>
      <c r="O248" s="27"/>
      <c r="P248" s="27"/>
      <c r="Q248" s="27"/>
      <c r="R248" s="27"/>
      <c r="S248" s="27"/>
      <c r="T248" s="27"/>
      <c r="U248" s="27"/>
      <c r="V248" s="27"/>
      <c r="W248" s="27"/>
      <c r="X248" s="27"/>
      <c r="Y248" s="27"/>
      <c r="Z248" s="76"/>
    </row>
    <row r="249" spans="1:26" ht="15" customHeight="1" x14ac:dyDescent="0.3">
      <c r="A249" s="75"/>
      <c r="B249" s="27"/>
      <c r="C249" s="27"/>
      <c r="D249" s="27" t="s">
        <v>123</v>
      </c>
      <c r="E249" s="70" t="s">
        <v>20</v>
      </c>
      <c r="F249" s="46" t="s">
        <v>121</v>
      </c>
      <c r="G249" s="27"/>
      <c r="H249" s="27"/>
      <c r="I249" s="27"/>
      <c r="J249" s="27"/>
      <c r="K249" s="27"/>
      <c r="L249" s="27"/>
      <c r="M249" s="27"/>
      <c r="N249" s="27"/>
      <c r="O249" s="27"/>
      <c r="P249" s="27"/>
      <c r="Q249" s="27"/>
      <c r="R249" s="27"/>
      <c r="S249" s="27"/>
      <c r="T249" s="27"/>
      <c r="U249" s="27"/>
      <c r="V249" s="27"/>
      <c r="W249" s="27"/>
      <c r="X249" s="27"/>
      <c r="Y249" s="27"/>
      <c r="Z249" s="76"/>
    </row>
    <row r="250" spans="1:26" ht="15" customHeight="1" x14ac:dyDescent="0.3">
      <c r="A250" s="75"/>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76"/>
    </row>
    <row r="251" spans="1:26" ht="15" customHeight="1" x14ac:dyDescent="0.3">
      <c r="A251" s="75"/>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76"/>
    </row>
    <row r="252" spans="1:26" ht="15" customHeight="1" x14ac:dyDescent="0.3">
      <c r="A252" s="75"/>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76"/>
    </row>
    <row r="253" spans="1:26" ht="15" customHeight="1" x14ac:dyDescent="0.3">
      <c r="A253" s="75"/>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76"/>
    </row>
    <row r="254" spans="1:26" ht="15" customHeight="1" x14ac:dyDescent="0.3">
      <c r="A254" s="75"/>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76"/>
    </row>
    <row r="255" spans="1:26" ht="15" customHeight="1" x14ac:dyDescent="0.3">
      <c r="A255" s="75"/>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76"/>
    </row>
    <row r="256" spans="1:26" ht="15" customHeight="1" x14ac:dyDescent="0.3">
      <c r="A256" s="75"/>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76"/>
    </row>
    <row r="257" spans="1:28" ht="15" customHeight="1" x14ac:dyDescent="0.3">
      <c r="A257" s="75"/>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76"/>
    </row>
    <row r="258" spans="1:28" ht="15" customHeight="1" x14ac:dyDescent="0.3">
      <c r="A258" s="75"/>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76"/>
    </row>
    <row r="259" spans="1:28" ht="15" customHeight="1" x14ac:dyDescent="0.3">
      <c r="A259" s="75"/>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76"/>
    </row>
    <row r="260" spans="1:28" ht="15" customHeight="1" x14ac:dyDescent="0.3">
      <c r="A260" s="75"/>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76"/>
    </row>
    <row r="261" spans="1:28" ht="15" customHeight="1" x14ac:dyDescent="0.3">
      <c r="A261" s="75"/>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76"/>
      <c r="AB261" s="36"/>
    </row>
    <row r="262" spans="1:28" ht="15" customHeight="1" x14ac:dyDescent="0.3">
      <c r="A262" s="75"/>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76"/>
      <c r="AB262" s="36"/>
    </row>
    <row r="263" spans="1:28" ht="15" customHeight="1" x14ac:dyDescent="0.3">
      <c r="A263" s="75"/>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76"/>
      <c r="AB263" s="36"/>
    </row>
    <row r="264" spans="1:28" ht="15" customHeight="1" x14ac:dyDescent="0.3">
      <c r="A264" s="75"/>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76"/>
      <c r="AB264" s="36"/>
    </row>
    <row r="265" spans="1:28" ht="15" customHeight="1" x14ac:dyDescent="0.3">
      <c r="A265" s="75"/>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76"/>
      <c r="AB265" s="36"/>
    </row>
    <row r="266" spans="1:28" ht="15" customHeight="1" x14ac:dyDescent="0.3">
      <c r="A266" s="75"/>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76"/>
      <c r="AB266" s="36"/>
    </row>
    <row r="267" spans="1:28" ht="15" customHeight="1" x14ac:dyDescent="0.3">
      <c r="A267" s="75"/>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76"/>
      <c r="AB267" s="36"/>
    </row>
    <row r="268" spans="1:28" ht="15" customHeight="1" x14ac:dyDescent="0.3">
      <c r="A268" s="77"/>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19"/>
      <c r="AB268" s="1" t="s">
        <v>225</v>
      </c>
    </row>
    <row r="269" spans="1:28" ht="15" customHeight="1" x14ac:dyDescent="0.3">
      <c r="A269" s="75"/>
      <c r="B269" s="27"/>
      <c r="C269" s="27"/>
      <c r="D269" s="27" t="s">
        <v>78</v>
      </c>
      <c r="E269" s="70" t="s">
        <v>2</v>
      </c>
      <c r="F269" s="201">
        <f>T147</f>
        <v>260</v>
      </c>
      <c r="G269" s="208"/>
      <c r="H269" s="209"/>
      <c r="I269" s="27" t="s">
        <v>15</v>
      </c>
      <c r="J269" s="27"/>
      <c r="K269" s="27"/>
      <c r="L269" s="27"/>
      <c r="M269" s="27"/>
      <c r="N269" s="27" t="s">
        <v>113</v>
      </c>
      <c r="O269" s="70" t="s">
        <v>2</v>
      </c>
      <c r="P269" s="216">
        <v>3</v>
      </c>
      <c r="Q269" s="217"/>
      <c r="R269" s="218"/>
      <c r="S269" s="27" t="s">
        <v>23</v>
      </c>
      <c r="T269" s="27"/>
      <c r="U269" s="27"/>
      <c r="V269" s="27"/>
      <c r="W269" s="27"/>
      <c r="X269" s="27"/>
      <c r="Y269" s="27"/>
      <c r="Z269" s="76"/>
      <c r="AB269" s="1" t="s">
        <v>225</v>
      </c>
    </row>
    <row r="270" spans="1:28" ht="15" customHeight="1" x14ac:dyDescent="0.3">
      <c r="A270" s="75"/>
      <c r="B270" s="27"/>
      <c r="C270" s="27"/>
      <c r="D270" s="27" t="s">
        <v>108</v>
      </c>
      <c r="E270" s="70" t="s">
        <v>2</v>
      </c>
      <c r="F270" s="210">
        <v>4500</v>
      </c>
      <c r="G270" s="211"/>
      <c r="H270" s="212"/>
      <c r="I270" s="27" t="s">
        <v>16</v>
      </c>
      <c r="J270" s="27"/>
      <c r="K270" s="27"/>
      <c r="L270" s="27"/>
      <c r="M270" s="27"/>
      <c r="N270" s="27" t="s">
        <v>114</v>
      </c>
      <c r="O270" s="70" t="s">
        <v>2</v>
      </c>
      <c r="P270" s="210">
        <v>15</v>
      </c>
      <c r="Q270" s="211"/>
      <c r="R270" s="212"/>
      <c r="S270" s="27" t="s">
        <v>23</v>
      </c>
      <c r="T270" s="27"/>
      <c r="U270" s="27"/>
      <c r="V270" s="27"/>
      <c r="W270" s="27"/>
      <c r="X270" s="27"/>
      <c r="Y270" s="27"/>
      <c r="Z270" s="76"/>
    </row>
    <row r="271" spans="1:28" ht="15" customHeight="1" x14ac:dyDescent="0.3">
      <c r="A271" s="75"/>
      <c r="B271" s="27"/>
      <c r="C271" s="27"/>
      <c r="D271" s="27" t="s">
        <v>111</v>
      </c>
      <c r="E271" s="70" t="s">
        <v>2</v>
      </c>
      <c r="F271" s="210">
        <v>2</v>
      </c>
      <c r="G271" s="211"/>
      <c r="H271" s="212"/>
      <c r="I271" s="27" t="s">
        <v>22</v>
      </c>
      <c r="J271" s="27"/>
      <c r="K271" s="27"/>
      <c r="L271" s="27"/>
      <c r="M271" s="27"/>
      <c r="N271" s="27" t="s">
        <v>115</v>
      </c>
      <c r="O271" s="70" t="s">
        <v>2</v>
      </c>
      <c r="P271" s="210">
        <v>45</v>
      </c>
      <c r="Q271" s="211"/>
      <c r="R271" s="212"/>
      <c r="S271" s="27" t="s">
        <v>23</v>
      </c>
      <c r="T271" s="27" t="s">
        <v>131</v>
      </c>
      <c r="U271" s="27"/>
      <c r="V271" s="27"/>
      <c r="W271" s="27"/>
      <c r="X271" s="27"/>
      <c r="Y271" s="27"/>
      <c r="Z271" s="76"/>
    </row>
    <row r="272" spans="1:28" ht="15" customHeight="1" x14ac:dyDescent="0.3">
      <c r="A272" s="75"/>
      <c r="B272" s="27"/>
      <c r="C272" s="27"/>
      <c r="D272" s="27"/>
      <c r="E272" s="27"/>
      <c r="F272" s="27"/>
      <c r="G272" s="27"/>
      <c r="H272" s="27"/>
      <c r="I272" s="27"/>
      <c r="J272" s="27"/>
      <c r="K272" s="27"/>
      <c r="L272" s="27"/>
      <c r="M272" s="27"/>
      <c r="N272" s="27" t="s">
        <v>115</v>
      </c>
      <c r="O272" s="70" t="s">
        <v>2</v>
      </c>
      <c r="P272" s="210">
        <v>50</v>
      </c>
      <c r="Q272" s="211"/>
      <c r="R272" s="212"/>
      <c r="S272" s="27" t="s">
        <v>23</v>
      </c>
      <c r="T272" s="27" t="s">
        <v>132</v>
      </c>
      <c r="U272" s="27"/>
      <c r="V272" s="27"/>
      <c r="W272" s="27"/>
      <c r="X272" s="27"/>
      <c r="Y272" s="27"/>
      <c r="Z272" s="76"/>
    </row>
    <row r="273" spans="1:26" ht="15" customHeight="1" x14ac:dyDescent="0.3">
      <c r="A273" s="75"/>
      <c r="B273" s="27"/>
      <c r="C273" s="27"/>
      <c r="D273" s="27" t="s">
        <v>126</v>
      </c>
      <c r="E273" s="70" t="s">
        <v>2</v>
      </c>
      <c r="F273" s="210">
        <v>450</v>
      </c>
      <c r="G273" s="211"/>
      <c r="H273" s="212"/>
      <c r="I273" s="27" t="s">
        <v>23</v>
      </c>
      <c r="J273" s="27"/>
      <c r="K273" s="27"/>
      <c r="L273" s="27"/>
      <c r="M273" s="27"/>
      <c r="N273" s="27" t="s">
        <v>116</v>
      </c>
      <c r="O273" s="70" t="s">
        <v>2</v>
      </c>
      <c r="P273" s="161">
        <v>2.2000000000000002</v>
      </c>
      <c r="Q273" s="162"/>
      <c r="R273" s="163"/>
      <c r="S273" s="27" t="s">
        <v>23</v>
      </c>
      <c r="T273" s="27"/>
      <c r="U273" s="27"/>
      <c r="V273" s="27"/>
      <c r="W273" s="27"/>
      <c r="X273" s="27"/>
      <c r="Y273" s="27"/>
      <c r="Z273" s="76"/>
    </row>
    <row r="274" spans="1:26" ht="15" customHeight="1" x14ac:dyDescent="0.3">
      <c r="A274" s="75"/>
      <c r="B274" s="27"/>
      <c r="C274" s="27"/>
      <c r="D274" s="27" t="s">
        <v>122</v>
      </c>
      <c r="E274" s="70" t="s">
        <v>2</v>
      </c>
      <c r="F274" s="213">
        <v>0.01</v>
      </c>
      <c r="G274" s="214"/>
      <c r="H274" s="215"/>
      <c r="I274" s="27" t="s">
        <v>22</v>
      </c>
      <c r="J274" s="27"/>
      <c r="K274" s="27"/>
      <c r="L274" s="27"/>
      <c r="M274" s="27"/>
      <c r="N274" s="27"/>
      <c r="O274" s="27"/>
      <c r="P274" s="27"/>
      <c r="Q274" s="27"/>
      <c r="R274" s="27"/>
      <c r="S274" s="27"/>
      <c r="T274" s="27"/>
      <c r="U274" s="27"/>
      <c r="V274" s="27"/>
      <c r="W274" s="27"/>
      <c r="X274" s="27"/>
      <c r="Y274" s="27"/>
      <c r="Z274" s="76"/>
    </row>
    <row r="275" spans="1:26" ht="15" customHeight="1" x14ac:dyDescent="0.3">
      <c r="A275" s="75"/>
      <c r="B275" s="27"/>
      <c r="C275" s="27"/>
      <c r="D275" s="27" t="s">
        <v>123</v>
      </c>
      <c r="E275" s="70" t="s">
        <v>2</v>
      </c>
      <c r="F275" s="213">
        <v>0.02</v>
      </c>
      <c r="G275" s="214"/>
      <c r="H275" s="215"/>
      <c r="I275" s="27" t="s">
        <v>212</v>
      </c>
      <c r="J275" s="27"/>
      <c r="K275" s="27"/>
      <c r="L275" s="27"/>
      <c r="M275" s="27"/>
      <c r="N275" s="220" t="s">
        <v>21</v>
      </c>
      <c r="O275" s="219" t="s">
        <v>2</v>
      </c>
      <c r="P275" s="172">
        <f>+P269+P270+P271+P273</f>
        <v>65.2</v>
      </c>
      <c r="Q275" s="158"/>
      <c r="R275" s="160"/>
      <c r="S275" s="27" t="s">
        <v>23</v>
      </c>
      <c r="T275" s="27" t="s">
        <v>131</v>
      </c>
      <c r="U275" s="27"/>
      <c r="V275" s="27"/>
      <c r="W275" s="27"/>
      <c r="X275" s="27"/>
      <c r="Y275" s="27"/>
      <c r="Z275" s="76"/>
    </row>
    <row r="276" spans="1:26" ht="15" customHeight="1" x14ac:dyDescent="0.3">
      <c r="A276" s="75"/>
      <c r="B276" s="27"/>
      <c r="C276" s="27"/>
      <c r="D276" s="27" t="s">
        <v>127</v>
      </c>
      <c r="E276" s="70" t="s">
        <v>2</v>
      </c>
      <c r="F276" s="159">
        <f>+F274/F275</f>
        <v>0.5</v>
      </c>
      <c r="G276" s="173"/>
      <c r="H276" s="174"/>
      <c r="I276" s="27" t="s">
        <v>130</v>
      </c>
      <c r="J276" s="27"/>
      <c r="K276" s="27"/>
      <c r="L276" s="27"/>
      <c r="M276" s="27"/>
      <c r="N276" s="220"/>
      <c r="O276" s="219"/>
      <c r="P276" s="172">
        <f>+P269+P270+P272+P273</f>
        <v>70.2</v>
      </c>
      <c r="Q276" s="158"/>
      <c r="R276" s="160"/>
      <c r="S276" s="27" t="s">
        <v>23</v>
      </c>
      <c r="T276" s="27" t="s">
        <v>132</v>
      </c>
      <c r="U276" s="27"/>
      <c r="V276" s="27"/>
      <c r="W276" s="27"/>
      <c r="X276" s="27"/>
      <c r="Y276" s="27"/>
      <c r="Z276" s="76"/>
    </row>
    <row r="277" spans="1:26" ht="15" customHeight="1" x14ac:dyDescent="0.3">
      <c r="A277" s="75"/>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76"/>
    </row>
    <row r="278" spans="1:26" ht="15" customHeight="1" x14ac:dyDescent="0.3">
      <c r="A278" s="75"/>
      <c r="B278" s="27"/>
      <c r="C278" s="27"/>
      <c r="D278" s="27"/>
      <c r="E278" s="27" t="s">
        <v>128</v>
      </c>
      <c r="F278" s="27"/>
      <c r="G278" s="27"/>
      <c r="H278" s="27"/>
      <c r="I278" s="27"/>
      <c r="J278" s="27"/>
      <c r="K278" s="27"/>
      <c r="L278" s="27"/>
      <c r="M278" s="27" t="s">
        <v>124</v>
      </c>
      <c r="N278" s="70"/>
      <c r="O278" s="70"/>
      <c r="P278" s="70"/>
      <c r="Q278" s="71" t="s">
        <v>105</v>
      </c>
      <c r="R278" s="27"/>
      <c r="S278" s="70" t="s">
        <v>2</v>
      </c>
      <c r="T278" s="159">
        <f>F269+(F270/F271)*(P275/(F273+F276*1000))</f>
        <v>414.42105263157896</v>
      </c>
      <c r="U278" s="173"/>
      <c r="V278" s="174"/>
      <c r="W278" s="27" t="s">
        <v>6</v>
      </c>
      <c r="X278" s="27"/>
      <c r="Y278" s="27"/>
      <c r="Z278" s="76"/>
    </row>
    <row r="279" spans="1:26" ht="15" customHeight="1" x14ac:dyDescent="0.3">
      <c r="A279" s="75"/>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76"/>
    </row>
    <row r="280" spans="1:26" ht="15" customHeight="1" x14ac:dyDescent="0.3">
      <c r="A280" s="75"/>
      <c r="B280" s="27"/>
      <c r="C280" s="27"/>
      <c r="D280" s="27"/>
      <c r="E280" s="27" t="s">
        <v>129</v>
      </c>
      <c r="F280" s="27"/>
      <c r="G280" s="27"/>
      <c r="H280" s="27"/>
      <c r="I280" s="27"/>
      <c r="J280" s="27"/>
      <c r="K280" s="27"/>
      <c r="L280" s="27"/>
      <c r="M280" s="27" t="s">
        <v>125</v>
      </c>
      <c r="N280" s="70"/>
      <c r="O280" s="70"/>
      <c r="P280" s="70"/>
      <c r="Q280" s="71" t="s">
        <v>105</v>
      </c>
      <c r="R280" s="27"/>
      <c r="S280" s="70" t="s">
        <v>2</v>
      </c>
      <c r="T280" s="159">
        <f>F269+(F270/F271)*(P276/(F273+F276*1000))</f>
        <v>426.26315789473688</v>
      </c>
      <c r="U280" s="173"/>
      <c r="V280" s="174"/>
      <c r="W280" s="27" t="s">
        <v>6</v>
      </c>
      <c r="X280" s="27"/>
      <c r="Y280" s="27"/>
      <c r="Z280" s="76"/>
    </row>
    <row r="281" spans="1:26" ht="15" customHeight="1" x14ac:dyDescent="0.3">
      <c r="A281" s="75"/>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76"/>
    </row>
    <row r="282" spans="1:26" ht="15" customHeight="1" x14ac:dyDescent="0.3">
      <c r="A282" s="75"/>
      <c r="B282" s="3">
        <f>B162+1</f>
        <v>4</v>
      </c>
      <c r="C282" s="4" t="s">
        <v>209</v>
      </c>
      <c r="D282" s="4"/>
      <c r="E282" s="4"/>
      <c r="F282" s="4"/>
      <c r="G282" s="4"/>
      <c r="H282" s="4"/>
      <c r="I282" s="4"/>
      <c r="J282" s="4"/>
      <c r="K282" s="4"/>
      <c r="L282" s="4"/>
      <c r="M282" s="4"/>
      <c r="N282" s="4"/>
      <c r="O282" s="4"/>
      <c r="P282" s="4"/>
      <c r="Q282" s="4"/>
      <c r="R282" s="4"/>
      <c r="S282" s="4"/>
      <c r="T282" s="4"/>
      <c r="U282" s="4"/>
      <c r="V282" s="4"/>
      <c r="W282" s="4"/>
      <c r="X282" s="4"/>
      <c r="Y282" s="4"/>
      <c r="Z282" s="76"/>
    </row>
    <row r="283" spans="1:26" ht="15" customHeight="1" x14ac:dyDescent="0.3">
      <c r="A283" s="75"/>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76"/>
    </row>
    <row r="284" spans="1:26" ht="15" customHeight="1" x14ac:dyDescent="0.3">
      <c r="A284" s="75"/>
      <c r="B284" s="27"/>
      <c r="C284" s="27" t="s">
        <v>133</v>
      </c>
      <c r="D284" s="27"/>
      <c r="E284" s="27"/>
      <c r="F284" s="27"/>
      <c r="G284" s="27"/>
      <c r="H284" s="27"/>
      <c r="I284" s="27"/>
      <c r="J284" s="27"/>
      <c r="K284" s="27"/>
      <c r="L284" s="27"/>
      <c r="M284" s="27"/>
      <c r="N284" s="27"/>
      <c r="O284" s="27"/>
      <c r="P284" s="27"/>
      <c r="Q284" s="27"/>
      <c r="R284" s="27"/>
      <c r="S284" s="27"/>
      <c r="T284" s="27"/>
      <c r="U284" s="27"/>
      <c r="V284" s="27"/>
      <c r="W284" s="27"/>
      <c r="X284" s="27"/>
      <c r="Y284" s="27"/>
      <c r="Z284" s="76"/>
    </row>
    <row r="285" spans="1:26" ht="15" customHeight="1" x14ac:dyDescent="0.3">
      <c r="A285" s="75"/>
      <c r="B285" s="27"/>
      <c r="C285" s="46" t="s">
        <v>134</v>
      </c>
      <c r="D285" s="27"/>
      <c r="E285" s="27"/>
      <c r="F285" s="27"/>
      <c r="G285" s="27"/>
      <c r="H285" s="27"/>
      <c r="I285" s="27"/>
      <c r="J285" s="27"/>
      <c r="K285" s="27"/>
      <c r="L285" s="27"/>
      <c r="M285" s="27"/>
      <c r="N285" s="27"/>
      <c r="O285" s="27"/>
      <c r="P285" s="27"/>
      <c r="Q285" s="27"/>
      <c r="R285" s="27"/>
      <c r="S285" s="27"/>
      <c r="T285" s="27"/>
      <c r="U285" s="27"/>
      <c r="V285" s="27"/>
      <c r="W285" s="27"/>
      <c r="X285" s="27"/>
      <c r="Y285" s="27"/>
      <c r="Z285" s="76"/>
    </row>
    <row r="286" spans="1:26" ht="15" customHeight="1" x14ac:dyDescent="0.3">
      <c r="A286" s="75"/>
      <c r="B286" s="27"/>
      <c r="C286" s="46"/>
      <c r="D286" s="27"/>
      <c r="E286" s="27"/>
      <c r="F286" s="27"/>
      <c r="G286" s="27"/>
      <c r="H286" s="27"/>
      <c r="I286" s="27"/>
      <c r="J286" s="27"/>
      <c r="K286" s="27"/>
      <c r="L286" s="27"/>
      <c r="M286" s="27"/>
      <c r="N286" s="27"/>
      <c r="O286" s="27"/>
      <c r="P286" s="27"/>
      <c r="Q286" s="27"/>
      <c r="R286" s="27"/>
      <c r="S286" s="27"/>
      <c r="T286" s="27"/>
      <c r="U286" s="27"/>
      <c r="V286" s="27"/>
      <c r="W286" s="27"/>
      <c r="X286" s="27"/>
      <c r="Y286" s="27"/>
      <c r="Z286" s="76"/>
    </row>
    <row r="287" spans="1:26" ht="15" customHeight="1" x14ac:dyDescent="0.3">
      <c r="A287" s="75"/>
      <c r="B287" s="25">
        <f>B282+0.1</f>
        <v>4.0999999999999996</v>
      </c>
      <c r="C287" s="26" t="s">
        <v>14</v>
      </c>
      <c r="D287" s="26"/>
      <c r="E287" s="26"/>
      <c r="F287" s="26"/>
      <c r="G287" s="26"/>
      <c r="H287" s="26"/>
      <c r="I287" s="26"/>
      <c r="J287" s="26"/>
      <c r="K287" s="26"/>
      <c r="L287" s="26"/>
      <c r="M287" s="26"/>
      <c r="N287" s="26"/>
      <c r="O287" s="26"/>
      <c r="P287" s="26"/>
      <c r="Q287" s="26"/>
      <c r="R287" s="26"/>
      <c r="S287" s="26"/>
      <c r="T287" s="26"/>
      <c r="U287" s="26"/>
      <c r="V287" s="26"/>
      <c r="W287" s="26"/>
      <c r="X287" s="26"/>
      <c r="Y287" s="26"/>
      <c r="Z287" s="76"/>
    </row>
    <row r="288" spans="1:26" ht="15" customHeight="1" x14ac:dyDescent="0.3">
      <c r="A288" s="75"/>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76"/>
    </row>
    <row r="289" spans="1:27" ht="15" customHeight="1" x14ac:dyDescent="0.3">
      <c r="A289" s="75"/>
      <c r="B289" s="27"/>
      <c r="C289" s="27" t="s">
        <v>140</v>
      </c>
      <c r="D289" s="27"/>
      <c r="E289" s="27"/>
      <c r="F289" s="27"/>
      <c r="G289" s="27"/>
      <c r="H289" s="27"/>
      <c r="I289" s="27"/>
      <c r="J289" s="27"/>
      <c r="K289" s="27"/>
      <c r="L289" s="27"/>
      <c r="M289" s="27"/>
      <c r="N289" s="27"/>
      <c r="O289" s="27"/>
      <c r="P289" s="27"/>
      <c r="Q289" s="27"/>
      <c r="R289" s="27"/>
      <c r="S289" s="27"/>
      <c r="T289" s="27"/>
      <c r="U289" s="27"/>
      <c r="V289" s="27"/>
      <c r="W289" s="27"/>
      <c r="X289" s="27"/>
      <c r="Y289" s="27"/>
      <c r="Z289" s="76"/>
    </row>
    <row r="290" spans="1:27" ht="15" customHeight="1" x14ac:dyDescent="0.3">
      <c r="A290" s="75"/>
      <c r="B290" s="27"/>
      <c r="C290" s="46" t="s">
        <v>139</v>
      </c>
      <c r="D290" s="27"/>
      <c r="E290" s="27"/>
      <c r="F290" s="27"/>
      <c r="G290" s="27"/>
      <c r="H290" s="27"/>
      <c r="I290" s="27"/>
      <c r="J290" s="27"/>
      <c r="K290" s="27"/>
      <c r="L290" s="27"/>
      <c r="M290" s="27"/>
      <c r="N290" s="27"/>
      <c r="O290" s="27"/>
      <c r="P290" s="27"/>
      <c r="Q290" s="27"/>
      <c r="R290" s="27"/>
      <c r="S290" s="27"/>
      <c r="T290" s="27"/>
      <c r="U290" s="27"/>
      <c r="V290" s="27"/>
      <c r="W290" s="27"/>
      <c r="X290" s="27"/>
      <c r="Y290" s="27"/>
      <c r="Z290" s="76"/>
      <c r="AA290" s="36"/>
    </row>
    <row r="291" spans="1:27" ht="15" customHeight="1" x14ac:dyDescent="0.3">
      <c r="A291" s="75"/>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76"/>
      <c r="AA291" s="36"/>
    </row>
    <row r="292" spans="1:27" ht="15" customHeight="1" x14ac:dyDescent="0.3">
      <c r="A292" s="75"/>
      <c r="B292" s="27"/>
      <c r="C292" s="70" t="s">
        <v>13</v>
      </c>
      <c r="D292" s="46" t="s">
        <v>137</v>
      </c>
      <c r="E292" s="27"/>
      <c r="F292" s="27"/>
      <c r="G292" s="27"/>
      <c r="H292" s="27"/>
      <c r="I292" s="27"/>
      <c r="J292" s="27"/>
      <c r="K292" s="27"/>
      <c r="L292" s="27"/>
      <c r="M292" s="27"/>
      <c r="N292" s="27"/>
      <c r="O292" s="70"/>
      <c r="P292" s="27"/>
      <c r="Q292" s="27"/>
      <c r="R292" s="27" t="s">
        <v>135</v>
      </c>
      <c r="S292" s="70" t="s">
        <v>2</v>
      </c>
      <c r="T292" s="161">
        <v>1.1499999999999999</v>
      </c>
      <c r="U292" s="162"/>
      <c r="V292" s="163"/>
      <c r="W292" s="27"/>
      <c r="X292" s="27"/>
      <c r="Y292" s="27"/>
      <c r="Z292" s="76"/>
      <c r="AA292" s="36"/>
    </row>
    <row r="293" spans="1:27" ht="15" customHeight="1" x14ac:dyDescent="0.3">
      <c r="A293" s="75"/>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76"/>
      <c r="AA293" s="36"/>
    </row>
    <row r="294" spans="1:27" ht="15" customHeight="1" x14ac:dyDescent="0.3">
      <c r="A294" s="75"/>
      <c r="B294" s="27"/>
      <c r="C294" s="70" t="s">
        <v>13</v>
      </c>
      <c r="D294" s="46" t="s">
        <v>161</v>
      </c>
      <c r="E294" s="27"/>
      <c r="F294" s="27"/>
      <c r="G294" s="27"/>
      <c r="H294" s="27"/>
      <c r="I294" s="27"/>
      <c r="J294" s="27"/>
      <c r="K294" s="27"/>
      <c r="L294" s="27"/>
      <c r="M294" s="27"/>
      <c r="N294" s="27"/>
      <c r="O294" s="27"/>
      <c r="P294" s="27"/>
      <c r="Q294" s="27"/>
      <c r="R294" s="27" t="s">
        <v>135</v>
      </c>
      <c r="S294" s="70" t="s">
        <v>2</v>
      </c>
      <c r="T294" s="161">
        <v>1.05</v>
      </c>
      <c r="U294" s="162"/>
      <c r="V294" s="163"/>
      <c r="W294" s="27"/>
      <c r="X294" s="27"/>
      <c r="Y294" s="27"/>
      <c r="Z294" s="76"/>
      <c r="AA294" s="36"/>
    </row>
    <row r="295" spans="1:27" ht="15" customHeight="1" x14ac:dyDescent="0.3">
      <c r="A295" s="75"/>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76"/>
      <c r="AA295" s="36"/>
    </row>
    <row r="296" spans="1:27" ht="15" customHeight="1" x14ac:dyDescent="0.3">
      <c r="A296" s="75"/>
      <c r="B296" s="25">
        <f>B287+0.1</f>
        <v>4.1999999999999993</v>
      </c>
      <c r="C296" s="26" t="s">
        <v>138</v>
      </c>
      <c r="D296" s="26"/>
      <c r="E296" s="26"/>
      <c r="F296" s="26"/>
      <c r="G296" s="26"/>
      <c r="H296" s="26"/>
      <c r="I296" s="26"/>
      <c r="J296" s="26"/>
      <c r="K296" s="26"/>
      <c r="L296" s="26"/>
      <c r="M296" s="26"/>
      <c r="N296" s="26"/>
      <c r="O296" s="26"/>
      <c r="P296" s="26"/>
      <c r="Q296" s="26"/>
      <c r="R296" s="26"/>
      <c r="S296" s="26"/>
      <c r="T296" s="26"/>
      <c r="U296" s="26"/>
      <c r="V296" s="26"/>
      <c r="W296" s="26"/>
      <c r="X296" s="26"/>
      <c r="Y296" s="26"/>
      <c r="Z296" s="76"/>
      <c r="AA296" s="36"/>
    </row>
    <row r="297" spans="1:27" ht="15" customHeight="1" x14ac:dyDescent="0.3">
      <c r="A297" s="75"/>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76"/>
      <c r="AA297" s="36"/>
    </row>
    <row r="298" spans="1:27" ht="15" customHeight="1" x14ac:dyDescent="0.3">
      <c r="A298" s="75"/>
      <c r="B298" s="27"/>
      <c r="C298" s="46" t="s">
        <v>141</v>
      </c>
      <c r="D298" s="27"/>
      <c r="E298" s="27"/>
      <c r="F298" s="27"/>
      <c r="G298" s="27"/>
      <c r="H298" s="27"/>
      <c r="I298" s="27"/>
      <c r="J298" s="27"/>
      <c r="K298" s="27"/>
      <c r="L298" s="27"/>
      <c r="M298" s="27"/>
      <c r="N298" s="27"/>
      <c r="O298" s="27"/>
      <c r="P298" s="27"/>
      <c r="Q298" s="27"/>
      <c r="R298" s="27"/>
      <c r="S298" s="27"/>
      <c r="T298" s="27"/>
      <c r="U298" s="27"/>
      <c r="V298" s="27"/>
      <c r="W298" s="27"/>
      <c r="X298" s="27"/>
      <c r="Y298" s="27"/>
      <c r="Z298" s="76"/>
      <c r="AA298" s="36"/>
    </row>
    <row r="299" spans="1:27" ht="15" customHeight="1" x14ac:dyDescent="0.3">
      <c r="A299" s="75"/>
      <c r="B299" s="27"/>
      <c r="C299" s="46" t="s">
        <v>142</v>
      </c>
      <c r="D299" s="27"/>
      <c r="E299" s="27"/>
      <c r="F299" s="27"/>
      <c r="G299" s="27"/>
      <c r="H299" s="27"/>
      <c r="I299" s="27"/>
      <c r="J299" s="27"/>
      <c r="K299" s="27"/>
      <c r="L299" s="27"/>
      <c r="M299" s="27"/>
      <c r="N299" s="27"/>
      <c r="O299" s="27"/>
      <c r="P299" s="27"/>
      <c r="Q299" s="27"/>
      <c r="R299" s="27"/>
      <c r="S299" s="27"/>
      <c r="T299" s="27"/>
      <c r="U299" s="27"/>
      <c r="V299" s="27"/>
      <c r="W299" s="27"/>
      <c r="X299" s="27"/>
      <c r="Y299" s="27"/>
      <c r="Z299" s="76"/>
      <c r="AA299" s="36"/>
    </row>
    <row r="300" spans="1:27" ht="15" customHeight="1" x14ac:dyDescent="0.3">
      <c r="A300" s="75"/>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76"/>
      <c r="AA300" s="36"/>
    </row>
    <row r="301" spans="1:27" ht="15" customHeight="1" x14ac:dyDescent="0.3">
      <c r="A301" s="75"/>
      <c r="B301" s="27"/>
      <c r="C301" s="70"/>
      <c r="D301" s="27"/>
      <c r="E301" s="27"/>
      <c r="F301" s="27"/>
      <c r="G301" s="27"/>
      <c r="H301" s="27"/>
      <c r="I301" s="27"/>
      <c r="J301" s="27"/>
      <c r="K301" s="27"/>
      <c r="L301" s="27"/>
      <c r="M301" s="27"/>
      <c r="N301" s="27"/>
      <c r="O301" s="27"/>
      <c r="P301" s="27"/>
      <c r="Q301" s="27"/>
      <c r="R301" s="27"/>
      <c r="S301" s="27"/>
      <c r="T301" s="27"/>
      <c r="U301" s="27"/>
      <c r="V301" s="27"/>
      <c r="W301" s="27"/>
      <c r="X301" s="27"/>
      <c r="Y301" s="27"/>
      <c r="Z301" s="76"/>
      <c r="AA301" s="36"/>
    </row>
    <row r="302" spans="1:27" ht="15" customHeight="1" x14ac:dyDescent="0.3">
      <c r="A302" s="75"/>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76"/>
      <c r="AA302" s="36"/>
    </row>
    <row r="303" spans="1:27" ht="15" customHeight="1" x14ac:dyDescent="0.3">
      <c r="A303" s="75"/>
      <c r="B303" s="27"/>
      <c r="C303" s="70" t="s">
        <v>13</v>
      </c>
      <c r="D303" s="27" t="s">
        <v>143</v>
      </c>
      <c r="E303" s="27"/>
      <c r="F303" s="27"/>
      <c r="G303" s="27"/>
      <c r="H303" s="27"/>
      <c r="I303" s="27"/>
      <c r="J303" s="27"/>
      <c r="K303" s="27"/>
      <c r="L303" s="27"/>
      <c r="M303" s="27"/>
      <c r="N303" s="27"/>
      <c r="O303" s="70"/>
      <c r="P303" s="27"/>
      <c r="Q303" s="27"/>
      <c r="R303" s="27" t="s">
        <v>27</v>
      </c>
      <c r="S303" s="70" t="s">
        <v>2</v>
      </c>
      <c r="T303" s="167">
        <f>+P17</f>
        <v>3828</v>
      </c>
      <c r="U303" s="168"/>
      <c r="V303" s="169"/>
      <c r="W303" s="27" t="s">
        <v>23</v>
      </c>
      <c r="X303" s="27"/>
      <c r="Y303" s="27"/>
      <c r="Z303" s="76"/>
      <c r="AA303" s="36"/>
    </row>
    <row r="304" spans="1:27" ht="15" customHeight="1" x14ac:dyDescent="0.3">
      <c r="A304" s="75"/>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76"/>
      <c r="AA304" s="36"/>
    </row>
    <row r="305" spans="1:27" ht="15" customHeight="1" x14ac:dyDescent="0.3">
      <c r="A305" s="75"/>
      <c r="B305" s="27"/>
      <c r="C305" s="46" t="str">
        <f>CONCATENATE("La instalación estando a una altura H de ",T303," m, los valores correspondientes de ka son los siguientes:")</f>
        <v>La instalación estando a una altura H de 3828 m, los valores correspondientes de ka son los siguientes:</v>
      </c>
      <c r="D305" s="27"/>
      <c r="E305" s="27"/>
      <c r="F305" s="27"/>
      <c r="G305" s="27"/>
      <c r="H305" s="27"/>
      <c r="I305" s="27"/>
      <c r="J305" s="27"/>
      <c r="K305" s="27"/>
      <c r="L305" s="27"/>
      <c r="M305" s="27"/>
      <c r="N305" s="27"/>
      <c r="O305" s="27"/>
      <c r="P305" s="27"/>
      <c r="Q305" s="27"/>
      <c r="R305" s="27"/>
      <c r="S305" s="27"/>
      <c r="T305" s="27"/>
      <c r="U305" s="27"/>
      <c r="V305" s="27"/>
      <c r="W305" s="27"/>
      <c r="X305" s="27"/>
      <c r="Y305" s="27"/>
      <c r="Z305" s="76"/>
      <c r="AA305" s="36"/>
    </row>
    <row r="306" spans="1:27" ht="15" customHeight="1" x14ac:dyDescent="0.3">
      <c r="A306" s="75"/>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76"/>
      <c r="AA306" s="36"/>
    </row>
    <row r="307" spans="1:27" ht="15" customHeight="1" x14ac:dyDescent="0.3">
      <c r="A307" s="75"/>
      <c r="B307" s="55" t="s">
        <v>144</v>
      </c>
      <c r="C307" s="31" t="s">
        <v>145</v>
      </c>
      <c r="D307" s="30"/>
      <c r="E307" s="30"/>
      <c r="F307" s="30"/>
      <c r="G307" s="30"/>
      <c r="H307" s="30"/>
      <c r="I307" s="30"/>
      <c r="J307" s="30"/>
      <c r="K307" s="30"/>
      <c r="L307" s="30"/>
      <c r="M307" s="30"/>
      <c r="N307" s="30"/>
      <c r="O307" s="30"/>
      <c r="P307" s="30"/>
      <c r="Q307" s="30"/>
      <c r="R307" s="30"/>
      <c r="S307" s="30"/>
      <c r="T307" s="30"/>
      <c r="U307" s="32"/>
      <c r="V307" s="33"/>
      <c r="W307" s="32"/>
      <c r="X307" s="32"/>
      <c r="Y307" s="32"/>
      <c r="Z307" s="76"/>
    </row>
    <row r="308" spans="1:27" ht="15" customHeight="1" x14ac:dyDescent="0.3">
      <c r="A308" s="75"/>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76"/>
    </row>
    <row r="309" spans="1:27" ht="15" customHeight="1" x14ac:dyDescent="0.3">
      <c r="A309" s="75"/>
      <c r="B309" s="27"/>
      <c r="C309" s="46" t="s">
        <v>146</v>
      </c>
      <c r="D309" s="27"/>
      <c r="E309" s="27"/>
      <c r="F309" s="27"/>
      <c r="G309" s="27"/>
      <c r="H309" s="27"/>
      <c r="I309" s="27"/>
      <c r="J309" s="27"/>
      <c r="K309" s="27"/>
      <c r="L309" s="27"/>
      <c r="M309" s="27"/>
      <c r="N309" s="27"/>
      <c r="O309" s="27"/>
      <c r="P309" s="27"/>
      <c r="Q309" s="27"/>
      <c r="R309" s="27"/>
      <c r="S309" s="27"/>
      <c r="T309" s="27"/>
      <c r="U309" s="27"/>
      <c r="V309" s="27"/>
      <c r="W309" s="27"/>
      <c r="X309" s="27"/>
      <c r="Y309" s="27"/>
      <c r="Z309" s="76"/>
    </row>
    <row r="310" spans="1:27" ht="15" customHeight="1" x14ac:dyDescent="0.3">
      <c r="A310" s="75"/>
      <c r="B310" s="27"/>
      <c r="C310" s="46"/>
      <c r="D310" s="27"/>
      <c r="E310" s="27"/>
      <c r="F310" s="27"/>
      <c r="G310" s="27"/>
      <c r="H310" s="27"/>
      <c r="I310" s="27"/>
      <c r="J310" s="27"/>
      <c r="K310" s="27"/>
      <c r="L310" s="27"/>
      <c r="M310" s="27"/>
      <c r="N310" s="27"/>
      <c r="O310" s="27"/>
      <c r="P310" s="27"/>
      <c r="Q310" s="27"/>
      <c r="R310" s="27"/>
      <c r="S310" s="27"/>
      <c r="T310" s="27"/>
      <c r="U310" s="27"/>
      <c r="V310" s="27"/>
      <c r="W310" s="27"/>
      <c r="X310" s="27"/>
      <c r="Y310" s="27"/>
      <c r="Z310" s="76"/>
    </row>
    <row r="311" spans="1:27" ht="15" customHeight="1" x14ac:dyDescent="0.3">
      <c r="A311" s="75"/>
      <c r="B311" s="27"/>
      <c r="C311" s="70" t="s">
        <v>13</v>
      </c>
      <c r="D311" s="46" t="s">
        <v>205</v>
      </c>
      <c r="E311" s="27"/>
      <c r="F311" s="27"/>
      <c r="G311" s="27"/>
      <c r="H311" s="27"/>
      <c r="I311" s="27"/>
      <c r="J311" s="27"/>
      <c r="K311" s="27"/>
      <c r="L311" s="27"/>
      <c r="M311" s="27"/>
      <c r="N311" s="27"/>
      <c r="O311" s="27"/>
      <c r="P311" s="27"/>
      <c r="Q311" s="27"/>
      <c r="R311" s="27" t="s">
        <v>23</v>
      </c>
      <c r="S311" s="70" t="s">
        <v>2</v>
      </c>
      <c r="T311" s="161">
        <v>0.5</v>
      </c>
      <c r="U311" s="162"/>
      <c r="V311" s="163"/>
      <c r="W311" s="27"/>
      <c r="X311" s="27"/>
      <c r="Y311" s="27"/>
      <c r="Z311" s="76"/>
    </row>
    <row r="312" spans="1:27" ht="15" customHeight="1" x14ac:dyDescent="0.3">
      <c r="A312" s="75"/>
      <c r="B312" s="27"/>
      <c r="C312" s="27"/>
      <c r="D312" s="27"/>
      <c r="E312" s="27"/>
      <c r="F312" s="27"/>
      <c r="G312" s="27"/>
      <c r="H312" s="27"/>
      <c r="I312" s="27"/>
      <c r="J312" s="27"/>
      <c r="K312" s="27"/>
      <c r="L312" s="27"/>
      <c r="M312" s="27"/>
      <c r="N312" s="27"/>
      <c r="O312" s="27"/>
      <c r="P312" s="27"/>
      <c r="Q312" s="27"/>
      <c r="R312" s="27"/>
      <c r="S312" s="27"/>
      <c r="T312" s="47"/>
      <c r="U312" s="47"/>
      <c r="V312" s="47"/>
      <c r="W312" s="27"/>
      <c r="X312" s="27"/>
      <c r="Y312" s="27"/>
      <c r="Z312" s="76"/>
    </row>
    <row r="313" spans="1:27" ht="15" customHeight="1" x14ac:dyDescent="0.3">
      <c r="A313" s="75"/>
      <c r="B313" s="27"/>
      <c r="C313" s="27"/>
      <c r="D313" s="27"/>
      <c r="E313" s="27"/>
      <c r="F313" s="27"/>
      <c r="G313" s="27"/>
      <c r="H313" s="27"/>
      <c r="I313" s="27"/>
      <c r="J313" s="27"/>
      <c r="K313" s="27" t="s">
        <v>151</v>
      </c>
      <c r="L313" s="27"/>
      <c r="M313" s="27"/>
      <c r="N313" s="27"/>
      <c r="O313" s="27"/>
      <c r="P313" s="27"/>
      <c r="Q313" s="27"/>
      <c r="R313" s="27" t="s">
        <v>136</v>
      </c>
      <c r="S313" s="70" t="s">
        <v>2</v>
      </c>
      <c r="T313" s="152">
        <f>EXP(T311*(T303)/8150)</f>
        <v>1.2647147791973878</v>
      </c>
      <c r="U313" s="153"/>
      <c r="V313" s="154"/>
      <c r="W313" s="27"/>
      <c r="X313" s="27"/>
      <c r="Y313" s="27"/>
      <c r="Z313" s="76"/>
    </row>
    <row r="314" spans="1:27" ht="15" customHeight="1" x14ac:dyDescent="0.3">
      <c r="A314" s="75"/>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76"/>
    </row>
    <row r="315" spans="1:27" ht="15" customHeight="1" x14ac:dyDescent="0.3">
      <c r="A315" s="75"/>
      <c r="B315" s="55" t="s">
        <v>147</v>
      </c>
      <c r="C315" s="31" t="s">
        <v>148</v>
      </c>
      <c r="D315" s="30"/>
      <c r="E315" s="30"/>
      <c r="F315" s="30"/>
      <c r="G315" s="30"/>
      <c r="H315" s="30"/>
      <c r="I315" s="30"/>
      <c r="J315" s="30"/>
      <c r="K315" s="30"/>
      <c r="L315" s="30"/>
      <c r="M315" s="30"/>
      <c r="N315" s="30"/>
      <c r="O315" s="30"/>
      <c r="P315" s="30"/>
      <c r="Q315" s="30"/>
      <c r="R315" s="30"/>
      <c r="S315" s="30"/>
      <c r="T315" s="30"/>
      <c r="U315" s="32"/>
      <c r="V315" s="33"/>
      <c r="W315" s="32"/>
      <c r="X315" s="32"/>
      <c r="Y315" s="32"/>
      <c r="Z315" s="76"/>
    </row>
    <row r="316" spans="1:27" ht="15" customHeight="1" x14ac:dyDescent="0.3">
      <c r="A316" s="75"/>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76"/>
    </row>
    <row r="317" spans="1:27" ht="15" customHeight="1" x14ac:dyDescent="0.3">
      <c r="A317" s="75"/>
      <c r="B317" s="27"/>
      <c r="C317" s="46" t="s">
        <v>150</v>
      </c>
      <c r="D317" s="27"/>
      <c r="E317" s="27"/>
      <c r="F317" s="27"/>
      <c r="G317" s="27"/>
      <c r="H317" s="27"/>
      <c r="I317" s="27"/>
      <c r="J317" s="27"/>
      <c r="K317" s="27"/>
      <c r="L317" s="27"/>
      <c r="M317" s="27"/>
      <c r="N317" s="27"/>
      <c r="O317" s="27"/>
      <c r="P317" s="27"/>
      <c r="Q317" s="27"/>
      <c r="R317" s="27"/>
      <c r="S317" s="27"/>
      <c r="T317" s="27"/>
      <c r="U317" s="27"/>
      <c r="V317" s="27"/>
      <c r="W317" s="27"/>
      <c r="X317" s="27"/>
      <c r="Y317" s="27"/>
      <c r="Z317" s="76"/>
    </row>
    <row r="318" spans="1:27" ht="15" customHeight="1" x14ac:dyDescent="0.3">
      <c r="A318" s="75"/>
      <c r="B318" s="27"/>
      <c r="C318" s="46" t="s">
        <v>149</v>
      </c>
      <c r="D318" s="27"/>
      <c r="E318" s="27"/>
      <c r="F318" s="27"/>
      <c r="G318" s="27"/>
      <c r="H318" s="27"/>
      <c r="I318" s="27"/>
      <c r="J318" s="27"/>
      <c r="K318" s="27"/>
      <c r="L318" s="27"/>
      <c r="M318" s="27"/>
      <c r="N318" s="27"/>
      <c r="O318" s="27"/>
      <c r="P318" s="27"/>
      <c r="Q318" s="27"/>
      <c r="R318" s="27"/>
      <c r="S318" s="27"/>
      <c r="T318" s="27"/>
      <c r="U318" s="27"/>
      <c r="V318" s="27"/>
      <c r="W318" s="27"/>
      <c r="X318" s="27"/>
      <c r="Y318" s="27"/>
      <c r="Z318" s="76"/>
    </row>
    <row r="319" spans="1:27" ht="15" customHeight="1" x14ac:dyDescent="0.3">
      <c r="A319" s="75"/>
      <c r="B319" s="27"/>
      <c r="C319" s="46"/>
      <c r="D319" s="27"/>
      <c r="E319" s="27"/>
      <c r="F319" s="27"/>
      <c r="G319" s="27"/>
      <c r="H319" s="27"/>
      <c r="I319" s="27"/>
      <c r="J319" s="27"/>
      <c r="K319" s="27"/>
      <c r="L319" s="27"/>
      <c r="M319" s="27"/>
      <c r="N319" s="27"/>
      <c r="O319" s="27"/>
      <c r="P319" s="27"/>
      <c r="Q319" s="27"/>
      <c r="R319" s="27"/>
      <c r="S319" s="27"/>
      <c r="T319" s="27"/>
      <c r="U319" s="27"/>
      <c r="V319" s="27"/>
      <c r="W319" s="27"/>
      <c r="X319" s="27"/>
      <c r="Y319" s="27"/>
      <c r="Z319" s="76"/>
    </row>
    <row r="320" spans="1:27" ht="15" customHeight="1" x14ac:dyDescent="0.3">
      <c r="A320" s="75"/>
      <c r="B320" s="27"/>
      <c r="C320" s="48" t="s">
        <v>215</v>
      </c>
      <c r="D320" s="27"/>
      <c r="E320" s="27"/>
      <c r="F320" s="27"/>
      <c r="G320" s="27"/>
      <c r="H320" s="27"/>
      <c r="I320" s="27"/>
      <c r="J320" s="27"/>
      <c r="K320" s="27"/>
      <c r="L320" s="27"/>
      <c r="M320" s="27"/>
      <c r="N320" s="27"/>
      <c r="O320" s="27"/>
      <c r="P320" s="27"/>
      <c r="Q320" s="27"/>
      <c r="R320" s="27"/>
      <c r="S320" s="27"/>
      <c r="T320" s="27"/>
      <c r="U320" s="27"/>
      <c r="V320" s="27"/>
      <c r="W320" s="27"/>
      <c r="X320" s="27"/>
      <c r="Y320" s="27"/>
      <c r="Z320" s="76"/>
    </row>
    <row r="321" spans="1:28" ht="15" customHeight="1" x14ac:dyDescent="0.3">
      <c r="A321" s="75"/>
      <c r="B321" s="27"/>
      <c r="C321" s="46"/>
      <c r="D321" s="27"/>
      <c r="E321" s="27"/>
      <c r="F321" s="27"/>
      <c r="G321" s="27"/>
      <c r="H321" s="27"/>
      <c r="I321" s="27"/>
      <c r="J321" s="27"/>
      <c r="K321" s="27"/>
      <c r="L321" s="27"/>
      <c r="M321" s="27"/>
      <c r="N321" s="27"/>
      <c r="O321" s="27"/>
      <c r="P321" s="27"/>
      <c r="Q321" s="27"/>
      <c r="R321" s="27"/>
      <c r="S321" s="27"/>
      <c r="T321" s="27"/>
      <c r="U321" s="27"/>
      <c r="V321" s="27"/>
      <c r="W321" s="27"/>
      <c r="X321" s="27"/>
      <c r="Y321" s="27"/>
      <c r="Z321" s="76"/>
    </row>
    <row r="322" spans="1:28" ht="15" customHeight="1" x14ac:dyDescent="0.3">
      <c r="A322" s="75"/>
      <c r="B322" s="27"/>
      <c r="C322" s="70" t="s">
        <v>13</v>
      </c>
      <c r="D322" s="27" t="s">
        <v>49</v>
      </c>
      <c r="E322" s="27"/>
      <c r="F322" s="27"/>
      <c r="G322" s="27"/>
      <c r="H322" s="27"/>
      <c r="I322" s="46" t="s">
        <v>105</v>
      </c>
      <c r="J322" s="27" t="s">
        <v>2</v>
      </c>
      <c r="K322" s="159">
        <f>T206</f>
        <v>257.40000000000003</v>
      </c>
      <c r="L322" s="158"/>
      <c r="M322" s="160"/>
      <c r="N322" s="27"/>
      <c r="O322" s="27"/>
      <c r="P322" s="27"/>
      <c r="Q322" s="27"/>
      <c r="R322" s="27" t="s">
        <v>23</v>
      </c>
      <c r="S322" s="70" t="s">
        <v>2</v>
      </c>
      <c r="T322" s="161">
        <v>1</v>
      </c>
      <c r="U322" s="162"/>
      <c r="V322" s="163"/>
      <c r="W322" s="27"/>
      <c r="X322" s="27"/>
      <c r="Y322" s="27"/>
      <c r="Z322" s="76"/>
    </row>
    <row r="323" spans="1:28" ht="15" customHeight="1" x14ac:dyDescent="0.3">
      <c r="A323" s="75"/>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76"/>
    </row>
    <row r="324" spans="1:28" ht="15" customHeight="1" x14ac:dyDescent="0.3">
      <c r="A324" s="75"/>
      <c r="B324" s="27"/>
      <c r="C324" s="27"/>
      <c r="D324" s="27"/>
      <c r="E324" s="27"/>
      <c r="F324" s="27"/>
      <c r="G324" s="27"/>
      <c r="H324" s="27"/>
      <c r="I324" s="27"/>
      <c r="J324" s="27"/>
      <c r="K324" s="27"/>
      <c r="L324" s="27"/>
      <c r="M324" s="27"/>
      <c r="N324" s="27"/>
      <c r="O324" s="27"/>
      <c r="P324" s="27"/>
      <c r="Q324" s="27"/>
      <c r="R324" s="27" t="s">
        <v>136</v>
      </c>
      <c r="S324" s="70" t="s">
        <v>2</v>
      </c>
      <c r="T324" s="152">
        <f>EXP(T322*(T303)/8150)</f>
        <v>1.5995034727202975</v>
      </c>
      <c r="U324" s="153"/>
      <c r="V324" s="154"/>
      <c r="W324" s="27"/>
      <c r="X324" s="27"/>
      <c r="Y324" s="27"/>
      <c r="Z324" s="76"/>
    </row>
    <row r="325" spans="1:28" ht="15" customHeight="1" x14ac:dyDescent="0.3">
      <c r="A325" s="75"/>
      <c r="B325" s="27"/>
      <c r="C325" s="27"/>
      <c r="D325" s="27"/>
      <c r="E325" s="27"/>
      <c r="F325" s="27"/>
      <c r="G325" s="27"/>
      <c r="H325" s="27"/>
      <c r="I325" s="27"/>
      <c r="J325" s="27"/>
      <c r="K325" s="27"/>
      <c r="L325" s="27"/>
      <c r="M325" s="70"/>
      <c r="N325" s="27"/>
      <c r="O325" s="27"/>
      <c r="P325" s="27"/>
      <c r="Q325" s="27"/>
      <c r="R325" s="27"/>
      <c r="S325" s="27"/>
      <c r="T325" s="27"/>
      <c r="U325" s="27"/>
      <c r="V325" s="27"/>
      <c r="W325" s="27"/>
      <c r="X325" s="27"/>
      <c r="Y325" s="27"/>
      <c r="Z325" s="76"/>
    </row>
    <row r="326" spans="1:28" ht="15" customHeight="1" x14ac:dyDescent="0.3">
      <c r="A326" s="75"/>
      <c r="B326" s="27"/>
      <c r="C326" s="70" t="s">
        <v>13</v>
      </c>
      <c r="D326" s="27" t="s">
        <v>50</v>
      </c>
      <c r="E326" s="27"/>
      <c r="F326" s="27"/>
      <c r="G326" s="27"/>
      <c r="H326" s="27"/>
      <c r="I326" s="46" t="s">
        <v>105</v>
      </c>
      <c r="J326" s="27" t="s">
        <v>2</v>
      </c>
      <c r="K326" s="159">
        <f>T208</f>
        <v>470.45185924711632</v>
      </c>
      <c r="L326" s="158"/>
      <c r="M326" s="160"/>
      <c r="N326" s="27"/>
      <c r="O326" s="27"/>
      <c r="P326" s="27"/>
      <c r="Q326" s="27"/>
      <c r="R326" s="27" t="s">
        <v>23</v>
      </c>
      <c r="S326" s="70" t="s">
        <v>2</v>
      </c>
      <c r="T326" s="161">
        <v>1</v>
      </c>
      <c r="U326" s="162"/>
      <c r="V326" s="163"/>
      <c r="W326" s="27"/>
      <c r="X326" s="27"/>
      <c r="Y326" s="27"/>
      <c r="Z326" s="76"/>
      <c r="AB326" s="36"/>
    </row>
    <row r="327" spans="1:28" ht="15" customHeight="1" x14ac:dyDescent="0.3">
      <c r="A327" s="75"/>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76"/>
      <c r="AB327" s="36"/>
    </row>
    <row r="328" spans="1:28" ht="15" customHeight="1" x14ac:dyDescent="0.3">
      <c r="A328" s="75"/>
      <c r="B328" s="27"/>
      <c r="C328" s="27"/>
      <c r="D328" s="27"/>
      <c r="E328" s="27"/>
      <c r="F328" s="27"/>
      <c r="G328" s="27"/>
      <c r="H328" s="27"/>
      <c r="I328" s="27"/>
      <c r="J328" s="27"/>
      <c r="K328" s="27"/>
      <c r="L328" s="27"/>
      <c r="M328" s="27"/>
      <c r="N328" s="27"/>
      <c r="O328" s="27"/>
      <c r="P328" s="27"/>
      <c r="Q328" s="27"/>
      <c r="R328" s="27" t="s">
        <v>136</v>
      </c>
      <c r="S328" s="70" t="s">
        <v>2</v>
      </c>
      <c r="T328" s="152">
        <f>EXP(T326*(T303)/8150)</f>
        <v>1.5995034727202975</v>
      </c>
      <c r="U328" s="153"/>
      <c r="V328" s="154"/>
      <c r="W328" s="27"/>
      <c r="X328" s="27"/>
      <c r="Y328" s="27"/>
      <c r="Z328" s="76"/>
      <c r="AB328" s="36"/>
    </row>
    <row r="329" spans="1:28" ht="15" customHeight="1" x14ac:dyDescent="0.3">
      <c r="A329" s="75"/>
      <c r="B329" s="27"/>
      <c r="C329" s="46"/>
      <c r="D329" s="27"/>
      <c r="E329" s="27"/>
      <c r="F329" s="27"/>
      <c r="G329" s="27"/>
      <c r="H329" s="27"/>
      <c r="I329" s="27"/>
      <c r="J329" s="27"/>
      <c r="K329" s="27"/>
      <c r="L329" s="27"/>
      <c r="M329" s="27"/>
      <c r="N329" s="27"/>
      <c r="O329" s="27"/>
      <c r="P329" s="27"/>
      <c r="Q329" s="27"/>
      <c r="R329" s="27"/>
      <c r="S329" s="27"/>
      <c r="T329" s="27"/>
      <c r="U329" s="27"/>
      <c r="V329" s="27"/>
      <c r="W329" s="27"/>
      <c r="X329" s="27"/>
      <c r="Y329" s="27"/>
      <c r="Z329" s="76"/>
      <c r="AB329" s="36"/>
    </row>
    <row r="330" spans="1:28" ht="15" customHeight="1" x14ac:dyDescent="0.3">
      <c r="A330" s="75"/>
      <c r="B330" s="27"/>
      <c r="C330" s="48" t="s">
        <v>216</v>
      </c>
      <c r="D330" s="27"/>
      <c r="E330" s="27"/>
      <c r="F330" s="27"/>
      <c r="G330" s="27"/>
      <c r="H330" s="27"/>
      <c r="I330" s="27"/>
      <c r="J330" s="27"/>
      <c r="K330" s="27"/>
      <c r="L330" s="27"/>
      <c r="M330" s="27"/>
      <c r="N330" s="27"/>
      <c r="O330" s="27"/>
      <c r="P330" s="27"/>
      <c r="Q330" s="27"/>
      <c r="R330" s="27"/>
      <c r="S330" s="27"/>
      <c r="T330" s="27"/>
      <c r="U330" s="27"/>
      <c r="V330" s="27"/>
      <c r="W330" s="27"/>
      <c r="X330" s="27"/>
      <c r="Y330" s="27"/>
      <c r="Z330" s="76"/>
      <c r="AB330" s="36"/>
    </row>
    <row r="331" spans="1:28" ht="15" customHeight="1" x14ac:dyDescent="0.3">
      <c r="A331" s="75"/>
      <c r="B331" s="27"/>
      <c r="C331" s="46"/>
      <c r="D331" s="27"/>
      <c r="E331" s="27"/>
      <c r="F331" s="27"/>
      <c r="G331" s="27"/>
      <c r="H331" s="27"/>
      <c r="I331" s="27"/>
      <c r="J331" s="27"/>
      <c r="K331" s="27"/>
      <c r="L331" s="27"/>
      <c r="M331" s="27"/>
      <c r="N331" s="27"/>
      <c r="O331" s="27"/>
      <c r="P331" s="27"/>
      <c r="Q331" s="27"/>
      <c r="R331" s="27"/>
      <c r="S331" s="27"/>
      <c r="T331" s="27"/>
      <c r="U331" s="27"/>
      <c r="V331" s="27"/>
      <c r="W331" s="27"/>
      <c r="X331" s="27"/>
      <c r="Y331" s="27"/>
      <c r="Z331" s="76"/>
      <c r="AB331" s="36"/>
    </row>
    <row r="332" spans="1:28" ht="15" customHeight="1" x14ac:dyDescent="0.3">
      <c r="A332" s="75"/>
      <c r="B332" s="27"/>
      <c r="C332" s="70" t="s">
        <v>13</v>
      </c>
      <c r="D332" s="27" t="s">
        <v>49</v>
      </c>
      <c r="E332" s="27"/>
      <c r="F332" s="27"/>
      <c r="G332" s="27"/>
      <c r="H332" s="27"/>
      <c r="I332" s="46" t="s">
        <v>105</v>
      </c>
      <c r="J332" s="27" t="s">
        <v>2</v>
      </c>
      <c r="K332" s="159">
        <f>+T217</f>
        <v>240.77756212851133</v>
      </c>
      <c r="L332" s="158"/>
      <c r="M332" s="160"/>
      <c r="N332" s="27"/>
      <c r="O332" s="27"/>
      <c r="P332" s="27"/>
      <c r="Q332" s="27"/>
      <c r="R332" s="27" t="s">
        <v>23</v>
      </c>
      <c r="S332" s="70" t="s">
        <v>2</v>
      </c>
      <c r="T332" s="161">
        <v>1</v>
      </c>
      <c r="U332" s="162"/>
      <c r="V332" s="163"/>
      <c r="W332" s="27"/>
      <c r="X332" s="27"/>
      <c r="Y332" s="27"/>
      <c r="Z332" s="76"/>
      <c r="AB332" s="36"/>
    </row>
    <row r="333" spans="1:28" ht="15" customHeight="1" x14ac:dyDescent="0.3">
      <c r="A333" s="77"/>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19"/>
      <c r="AB333" s="1" t="s">
        <v>225</v>
      </c>
    </row>
    <row r="334" spans="1:28" ht="15" customHeight="1" x14ac:dyDescent="0.3">
      <c r="A334" s="75"/>
      <c r="B334" s="27"/>
      <c r="C334" s="27"/>
      <c r="D334" s="27"/>
      <c r="E334" s="27"/>
      <c r="F334" s="27"/>
      <c r="G334" s="27"/>
      <c r="H334" s="27"/>
      <c r="I334" s="27"/>
      <c r="J334" s="27"/>
      <c r="K334" s="27"/>
      <c r="L334" s="27"/>
      <c r="M334" s="27"/>
      <c r="N334" s="27"/>
      <c r="O334" s="27"/>
      <c r="P334" s="27"/>
      <c r="Q334" s="27"/>
      <c r="R334" s="27" t="s">
        <v>136</v>
      </c>
      <c r="S334" s="70" t="s">
        <v>2</v>
      </c>
      <c r="T334" s="164">
        <f>EXP(T332*(T303)/8150)</f>
        <v>1.5995034727202975</v>
      </c>
      <c r="U334" s="165"/>
      <c r="V334" s="166"/>
      <c r="W334" s="27"/>
      <c r="X334" s="27"/>
      <c r="Y334" s="27"/>
      <c r="Z334" s="76"/>
      <c r="AB334" s="1" t="s">
        <v>225</v>
      </c>
    </row>
    <row r="335" spans="1:28" ht="15" customHeight="1" x14ac:dyDescent="0.3">
      <c r="A335" s="75"/>
      <c r="B335" s="27"/>
      <c r="C335" s="27"/>
      <c r="D335" s="27"/>
      <c r="E335" s="27"/>
      <c r="F335" s="27"/>
      <c r="G335" s="27"/>
      <c r="H335" s="27"/>
      <c r="I335" s="27"/>
      <c r="J335" s="27"/>
      <c r="K335" s="27"/>
      <c r="L335" s="27"/>
      <c r="M335" s="70"/>
      <c r="N335" s="27"/>
      <c r="O335" s="27"/>
      <c r="P335" s="27"/>
      <c r="Q335" s="27"/>
      <c r="R335" s="27"/>
      <c r="S335" s="27"/>
      <c r="T335" s="27"/>
      <c r="U335" s="27"/>
      <c r="V335" s="27"/>
      <c r="W335" s="27"/>
      <c r="X335" s="27"/>
      <c r="Y335" s="27"/>
      <c r="Z335" s="76"/>
    </row>
    <row r="336" spans="1:28" ht="15" customHeight="1" x14ac:dyDescent="0.3">
      <c r="A336" s="75"/>
      <c r="B336" s="27"/>
      <c r="C336" s="70" t="s">
        <v>13</v>
      </c>
      <c r="D336" s="27" t="s">
        <v>50</v>
      </c>
      <c r="E336" s="27"/>
      <c r="F336" s="27"/>
      <c r="G336" s="27"/>
      <c r="H336" s="27"/>
      <c r="I336" s="46" t="s">
        <v>105</v>
      </c>
      <c r="J336" s="27" t="s">
        <v>2</v>
      </c>
      <c r="K336" s="159">
        <f>+T219</f>
        <v>381.84666939541978</v>
      </c>
      <c r="L336" s="158"/>
      <c r="M336" s="160"/>
      <c r="N336" s="27"/>
      <c r="O336" s="27"/>
      <c r="P336" s="27"/>
      <c r="Q336" s="27"/>
      <c r="R336" s="27" t="s">
        <v>23</v>
      </c>
      <c r="S336" s="70" t="s">
        <v>2</v>
      </c>
      <c r="T336" s="161">
        <v>1</v>
      </c>
      <c r="U336" s="162"/>
      <c r="V336" s="163"/>
      <c r="W336" s="27"/>
      <c r="X336" s="27"/>
      <c r="Y336" s="27"/>
      <c r="Z336" s="76"/>
    </row>
    <row r="337" spans="1:26" ht="15" customHeight="1" x14ac:dyDescent="0.3">
      <c r="A337" s="75"/>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76"/>
    </row>
    <row r="338" spans="1:26" ht="15" customHeight="1" x14ac:dyDescent="0.3">
      <c r="A338" s="75"/>
      <c r="B338" s="27"/>
      <c r="C338" s="27"/>
      <c r="D338" s="27"/>
      <c r="E338" s="27"/>
      <c r="F338" s="27"/>
      <c r="G338" s="27"/>
      <c r="H338" s="27"/>
      <c r="I338" s="27"/>
      <c r="J338" s="27"/>
      <c r="K338" s="27"/>
      <c r="L338" s="27"/>
      <c r="M338" s="27"/>
      <c r="N338" s="27"/>
      <c r="O338" s="27"/>
      <c r="P338" s="27"/>
      <c r="Q338" s="27"/>
      <c r="R338" s="27" t="s">
        <v>136</v>
      </c>
      <c r="S338" s="70" t="s">
        <v>2</v>
      </c>
      <c r="T338" s="152">
        <f>EXP(T336*(T303)/8150)</f>
        <v>1.5995034727202975</v>
      </c>
      <c r="U338" s="153"/>
      <c r="V338" s="154"/>
      <c r="W338" s="27"/>
      <c r="X338" s="27"/>
      <c r="Y338" s="27"/>
      <c r="Z338" s="76"/>
    </row>
    <row r="339" spans="1:26" ht="15" customHeight="1" x14ac:dyDescent="0.3">
      <c r="A339" s="75"/>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76"/>
    </row>
    <row r="340" spans="1:26" ht="15" customHeight="1" x14ac:dyDescent="0.3">
      <c r="A340" s="75"/>
      <c r="B340" s="55" t="s">
        <v>152</v>
      </c>
      <c r="C340" s="31" t="s">
        <v>153</v>
      </c>
      <c r="D340" s="30"/>
      <c r="E340" s="30"/>
      <c r="F340" s="30"/>
      <c r="G340" s="30"/>
      <c r="H340" s="30"/>
      <c r="I340" s="30"/>
      <c r="J340" s="30"/>
      <c r="K340" s="30"/>
      <c r="L340" s="30"/>
      <c r="M340" s="30"/>
      <c r="N340" s="30"/>
      <c r="O340" s="30"/>
      <c r="P340" s="30"/>
      <c r="Q340" s="30"/>
      <c r="R340" s="30"/>
      <c r="S340" s="30"/>
      <c r="T340" s="30"/>
      <c r="U340" s="32"/>
      <c r="V340" s="33"/>
      <c r="W340" s="32"/>
      <c r="X340" s="32"/>
      <c r="Y340" s="32"/>
      <c r="Z340" s="76"/>
    </row>
    <row r="341" spans="1:26" ht="15" customHeight="1" x14ac:dyDescent="0.3">
      <c r="A341" s="75"/>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76"/>
    </row>
    <row r="342" spans="1:26" ht="15" customHeight="1" x14ac:dyDescent="0.3">
      <c r="A342" s="75"/>
      <c r="B342" s="27"/>
      <c r="C342" s="46" t="s">
        <v>154</v>
      </c>
      <c r="D342" s="27"/>
      <c r="E342" s="27"/>
      <c r="F342" s="27"/>
      <c r="G342" s="27"/>
      <c r="H342" s="27"/>
      <c r="I342" s="27"/>
      <c r="J342" s="27"/>
      <c r="K342" s="27"/>
      <c r="L342" s="27"/>
      <c r="M342" s="27"/>
      <c r="N342" s="27"/>
      <c r="O342" s="27"/>
      <c r="P342" s="27"/>
      <c r="Q342" s="27"/>
      <c r="R342" s="27"/>
      <c r="S342" s="27"/>
      <c r="T342" s="27"/>
      <c r="U342" s="27"/>
      <c r="V342" s="27"/>
      <c r="W342" s="27"/>
      <c r="X342" s="27"/>
      <c r="Y342" s="27"/>
      <c r="Z342" s="76"/>
    </row>
    <row r="343" spans="1:26" ht="15" customHeight="1" x14ac:dyDescent="0.3">
      <c r="A343" s="75"/>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76"/>
    </row>
    <row r="344" spans="1:26" ht="15" customHeight="1" x14ac:dyDescent="0.3">
      <c r="A344" s="75"/>
      <c r="B344" s="27"/>
      <c r="C344" s="70" t="s">
        <v>13</v>
      </c>
      <c r="D344" s="46" t="s">
        <v>205</v>
      </c>
      <c r="E344" s="27"/>
      <c r="F344" s="27"/>
      <c r="G344" s="27"/>
      <c r="H344" s="27"/>
      <c r="I344" s="27"/>
      <c r="J344" s="27"/>
      <c r="K344" s="27"/>
      <c r="L344" s="27"/>
      <c r="M344" s="27"/>
      <c r="N344" s="27"/>
      <c r="O344" s="27"/>
      <c r="P344" s="27"/>
      <c r="Q344" s="27"/>
      <c r="R344" s="27" t="s">
        <v>23</v>
      </c>
      <c r="S344" s="70" t="s">
        <v>2</v>
      </c>
      <c r="T344" s="161">
        <v>1</v>
      </c>
      <c r="U344" s="162"/>
      <c r="V344" s="163"/>
      <c r="W344" s="27"/>
      <c r="X344" s="27"/>
      <c r="Y344" s="27"/>
      <c r="Z344" s="76"/>
    </row>
    <row r="345" spans="1:26" ht="15" customHeight="1" x14ac:dyDescent="0.3">
      <c r="A345" s="75"/>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76"/>
    </row>
    <row r="346" spans="1:26" ht="15" customHeight="1" x14ac:dyDescent="0.3">
      <c r="A346" s="75"/>
      <c r="B346" s="27"/>
      <c r="C346" s="27"/>
      <c r="D346" s="27"/>
      <c r="E346" s="27"/>
      <c r="F346" s="27"/>
      <c r="G346" s="27"/>
      <c r="H346" s="27"/>
      <c r="I346" s="27"/>
      <c r="J346" s="27"/>
      <c r="K346" s="27" t="s">
        <v>151</v>
      </c>
      <c r="L346" s="27"/>
      <c r="M346" s="27"/>
      <c r="N346" s="27"/>
      <c r="O346" s="27"/>
      <c r="P346" s="27"/>
      <c r="Q346" s="27"/>
      <c r="R346" s="27" t="s">
        <v>136</v>
      </c>
      <c r="S346" s="70" t="s">
        <v>2</v>
      </c>
      <c r="T346" s="152">
        <f>EXP(T344*(T303)/8150)</f>
        <v>1.5995034727202975</v>
      </c>
      <c r="U346" s="153"/>
      <c r="V346" s="154"/>
      <c r="W346" s="27"/>
      <c r="X346" s="27"/>
      <c r="Y346" s="27"/>
      <c r="Z346" s="76"/>
    </row>
    <row r="347" spans="1:26" ht="15" customHeight="1" x14ac:dyDescent="0.3">
      <c r="A347" s="75"/>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76"/>
    </row>
    <row r="348" spans="1:26" ht="15" customHeight="1" x14ac:dyDescent="0.3">
      <c r="A348" s="75"/>
      <c r="B348" s="25">
        <f>B296+0.1</f>
        <v>4.2999999999999989</v>
      </c>
      <c r="C348" s="26" t="s">
        <v>155</v>
      </c>
      <c r="D348" s="26"/>
      <c r="E348" s="26"/>
      <c r="F348" s="26"/>
      <c r="G348" s="26"/>
      <c r="H348" s="26"/>
      <c r="I348" s="26"/>
      <c r="J348" s="26"/>
      <c r="K348" s="26"/>
      <c r="L348" s="26"/>
      <c r="M348" s="26"/>
      <c r="N348" s="26"/>
      <c r="O348" s="26"/>
      <c r="P348" s="26"/>
      <c r="Q348" s="26"/>
      <c r="R348" s="26"/>
      <c r="S348" s="26"/>
      <c r="T348" s="26"/>
      <c r="U348" s="26"/>
      <c r="V348" s="26"/>
      <c r="W348" s="26"/>
      <c r="X348" s="26"/>
      <c r="Y348" s="26"/>
      <c r="Z348" s="76"/>
    </row>
    <row r="349" spans="1:26" ht="15" customHeight="1" x14ac:dyDescent="0.3">
      <c r="A349" s="75"/>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76"/>
    </row>
    <row r="350" spans="1:26" ht="15" customHeight="1" x14ac:dyDescent="0.3">
      <c r="A350" s="75"/>
      <c r="B350" s="27"/>
      <c r="C350" s="46" t="s">
        <v>156</v>
      </c>
      <c r="D350" s="27"/>
      <c r="E350" s="27"/>
      <c r="F350" s="27"/>
      <c r="G350" s="27"/>
      <c r="H350" s="27"/>
      <c r="I350" s="27"/>
      <c r="J350" s="27"/>
      <c r="K350" s="27"/>
      <c r="L350" s="27"/>
      <c r="M350" s="27"/>
      <c r="N350" s="27"/>
      <c r="O350" s="27"/>
      <c r="P350" s="27"/>
      <c r="Q350" s="27"/>
      <c r="R350" s="27"/>
      <c r="S350" s="27"/>
      <c r="T350" s="27"/>
      <c r="U350" s="27"/>
      <c r="V350" s="27"/>
      <c r="W350" s="27"/>
      <c r="X350" s="27"/>
      <c r="Y350" s="27"/>
      <c r="Z350" s="76"/>
    </row>
    <row r="351" spans="1:26" ht="15" customHeight="1" x14ac:dyDescent="0.3">
      <c r="A351" s="75"/>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76"/>
    </row>
    <row r="352" spans="1:26" ht="15" customHeight="1" x14ac:dyDescent="0.3">
      <c r="A352" s="75"/>
      <c r="B352" s="55" t="s">
        <v>157</v>
      </c>
      <c r="C352" s="30" t="s">
        <v>158</v>
      </c>
      <c r="D352" s="30"/>
      <c r="E352" s="30"/>
      <c r="F352" s="30"/>
      <c r="G352" s="30"/>
      <c r="H352" s="30"/>
      <c r="I352" s="30"/>
      <c r="J352" s="30"/>
      <c r="K352" s="30"/>
      <c r="L352" s="30"/>
      <c r="M352" s="30"/>
      <c r="N352" s="30"/>
      <c r="O352" s="30"/>
      <c r="P352" s="30"/>
      <c r="Q352" s="30"/>
      <c r="R352" s="30"/>
      <c r="S352" s="30"/>
      <c r="T352" s="30"/>
      <c r="U352" s="32"/>
      <c r="V352" s="33"/>
      <c r="W352" s="32"/>
      <c r="X352" s="32"/>
      <c r="Y352" s="32"/>
      <c r="Z352" s="76"/>
    </row>
    <row r="353" spans="1:26" ht="15" customHeight="1" x14ac:dyDescent="0.3">
      <c r="A353" s="75"/>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76"/>
    </row>
    <row r="354" spans="1:26" ht="15" customHeight="1" x14ac:dyDescent="0.3">
      <c r="A354" s="75"/>
      <c r="B354" s="27"/>
      <c r="C354" s="70" t="s">
        <v>13</v>
      </c>
      <c r="D354" s="27" t="s">
        <v>125</v>
      </c>
      <c r="E354" s="27"/>
      <c r="F354" s="27"/>
      <c r="G354" s="27"/>
      <c r="H354" s="27"/>
      <c r="I354" s="27"/>
      <c r="J354" s="27"/>
      <c r="K354" s="27"/>
      <c r="L354" s="27"/>
      <c r="M354" s="27"/>
      <c r="N354" s="27"/>
      <c r="O354" s="27"/>
      <c r="P354" s="27"/>
      <c r="Q354" s="27"/>
      <c r="R354" s="27"/>
      <c r="S354" s="27"/>
      <c r="T354" s="27"/>
      <c r="U354" s="27"/>
      <c r="V354" s="27"/>
      <c r="W354" s="27"/>
      <c r="X354" s="27"/>
      <c r="Y354" s="27"/>
      <c r="Z354" s="76"/>
    </row>
    <row r="355" spans="1:26" ht="15" customHeight="1" x14ac:dyDescent="0.3">
      <c r="A355" s="75"/>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76"/>
    </row>
    <row r="356" spans="1:26" ht="15" customHeight="1" x14ac:dyDescent="0.3">
      <c r="A356" s="75"/>
      <c r="B356" s="27"/>
      <c r="C356" s="27"/>
      <c r="D356" s="27"/>
      <c r="E356" s="27"/>
      <c r="F356" s="27"/>
      <c r="G356" s="27"/>
      <c r="H356" s="27"/>
      <c r="I356" s="27"/>
      <c r="J356" s="27"/>
      <c r="K356" s="27"/>
      <c r="L356" s="27"/>
      <c r="M356" s="27" t="s">
        <v>49</v>
      </c>
      <c r="N356" s="70"/>
      <c r="O356" s="70"/>
      <c r="P356" s="70"/>
      <c r="Q356" s="71" t="s">
        <v>159</v>
      </c>
      <c r="R356" s="27"/>
      <c r="S356" s="70" t="s">
        <v>2</v>
      </c>
      <c r="T356" s="155">
        <f>T171*T294*T313</f>
        <v>169.43906219741962</v>
      </c>
      <c r="U356" s="156"/>
      <c r="V356" s="157"/>
      <c r="W356" s="27" t="s">
        <v>6</v>
      </c>
      <c r="X356" s="27"/>
      <c r="Y356" s="27"/>
      <c r="Z356" s="76"/>
    </row>
    <row r="357" spans="1:26" ht="15" customHeight="1" x14ac:dyDescent="0.3">
      <c r="A357" s="75"/>
      <c r="B357" s="27"/>
      <c r="C357" s="27"/>
      <c r="D357" s="27"/>
      <c r="E357" s="27"/>
      <c r="F357" s="27"/>
      <c r="G357" s="27"/>
      <c r="H357" s="27"/>
      <c r="I357" s="27"/>
      <c r="J357" s="27"/>
      <c r="K357" s="27"/>
      <c r="L357" s="27"/>
      <c r="M357" s="70"/>
      <c r="N357" s="70"/>
      <c r="O357" s="70"/>
      <c r="P357" s="70"/>
      <c r="Q357" s="70"/>
      <c r="R357" s="70"/>
      <c r="S357" s="70"/>
      <c r="T357" s="70"/>
      <c r="U357" s="70"/>
      <c r="V357" s="70"/>
      <c r="W357" s="70"/>
      <c r="X357" s="27"/>
      <c r="Y357" s="27"/>
      <c r="Z357" s="76"/>
    </row>
    <row r="358" spans="1:26" ht="15" customHeight="1" x14ac:dyDescent="0.3">
      <c r="A358" s="75"/>
      <c r="B358" s="27"/>
      <c r="C358" s="27"/>
      <c r="D358" s="27"/>
      <c r="E358" s="27"/>
      <c r="F358" s="27"/>
      <c r="G358" s="27"/>
      <c r="H358" s="27"/>
      <c r="I358" s="27"/>
      <c r="J358" s="27"/>
      <c r="K358" s="27"/>
      <c r="L358" s="27"/>
      <c r="M358" s="27" t="s">
        <v>50</v>
      </c>
      <c r="N358" s="70"/>
      <c r="O358" s="70"/>
      <c r="P358" s="70"/>
      <c r="Q358" s="71" t="s">
        <v>160</v>
      </c>
      <c r="R358" s="27"/>
      <c r="S358" s="70" t="s">
        <v>2</v>
      </c>
      <c r="T358" s="155">
        <f>T173*T294*T313</f>
        <v>293.47706451275388</v>
      </c>
      <c r="U358" s="156"/>
      <c r="V358" s="157"/>
      <c r="W358" s="27" t="s">
        <v>6</v>
      </c>
      <c r="X358" s="27"/>
      <c r="Y358" s="27"/>
      <c r="Z358" s="76"/>
    </row>
    <row r="359" spans="1:26" ht="15" customHeight="1" x14ac:dyDescent="0.3">
      <c r="A359" s="75"/>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76"/>
    </row>
    <row r="360" spans="1:26" ht="15" customHeight="1" x14ac:dyDescent="0.3">
      <c r="A360" s="75"/>
      <c r="B360" s="27"/>
      <c r="C360" s="70" t="s">
        <v>13</v>
      </c>
      <c r="D360" s="27" t="s">
        <v>124</v>
      </c>
      <c r="E360" s="27"/>
      <c r="F360" s="27"/>
      <c r="G360" s="27"/>
      <c r="H360" s="27"/>
      <c r="I360" s="27"/>
      <c r="J360" s="27"/>
      <c r="K360" s="27"/>
      <c r="L360" s="27"/>
      <c r="M360" s="27"/>
      <c r="N360" s="27"/>
      <c r="O360" s="27"/>
      <c r="P360" s="27"/>
      <c r="Q360" s="27"/>
      <c r="R360" s="27"/>
      <c r="S360" s="27"/>
      <c r="T360" s="27"/>
      <c r="U360" s="27"/>
      <c r="V360" s="27"/>
      <c r="W360" s="27"/>
      <c r="X360" s="27"/>
      <c r="Y360" s="27"/>
      <c r="Z360" s="76"/>
    </row>
    <row r="361" spans="1:26" ht="15" customHeight="1" x14ac:dyDescent="0.3">
      <c r="A361" s="75"/>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76"/>
    </row>
    <row r="362" spans="1:26" ht="15" customHeight="1" x14ac:dyDescent="0.3">
      <c r="A362" s="75"/>
      <c r="B362" s="27"/>
      <c r="C362" s="27"/>
      <c r="D362" s="27"/>
      <c r="E362" s="27"/>
      <c r="F362" s="27"/>
      <c r="G362" s="27"/>
      <c r="H362" s="27"/>
      <c r="I362" s="27"/>
      <c r="J362" s="27"/>
      <c r="K362" s="27"/>
      <c r="L362" s="27"/>
      <c r="M362" s="27" t="s">
        <v>49</v>
      </c>
      <c r="N362" s="70"/>
      <c r="O362" s="70"/>
      <c r="P362" s="70"/>
      <c r="Q362" s="71" t="s">
        <v>159</v>
      </c>
      <c r="R362" s="27"/>
      <c r="S362" s="70" t="s">
        <v>2</v>
      </c>
      <c r="T362" s="155">
        <f>T171*T292</f>
        <v>146.73357091454338</v>
      </c>
      <c r="U362" s="156"/>
      <c r="V362" s="157"/>
      <c r="W362" s="27" t="s">
        <v>6</v>
      </c>
      <c r="X362" s="27"/>
      <c r="Y362" s="27"/>
      <c r="Z362" s="76"/>
    </row>
    <row r="363" spans="1:26" ht="15" customHeight="1" x14ac:dyDescent="0.3">
      <c r="A363" s="75"/>
      <c r="B363" s="27"/>
      <c r="C363" s="27"/>
      <c r="D363" s="27"/>
      <c r="E363" s="27"/>
      <c r="F363" s="27"/>
      <c r="G363" s="27"/>
      <c r="H363" s="27"/>
      <c r="I363" s="27"/>
      <c r="J363" s="27"/>
      <c r="K363" s="27"/>
      <c r="L363" s="27"/>
      <c r="M363" s="70"/>
      <c r="N363" s="70"/>
      <c r="O363" s="70"/>
      <c r="P363" s="70"/>
      <c r="Q363" s="70"/>
      <c r="R363" s="70"/>
      <c r="S363" s="70"/>
      <c r="T363" s="70"/>
      <c r="U363" s="70"/>
      <c r="V363" s="70"/>
      <c r="W363" s="70"/>
      <c r="X363" s="27"/>
      <c r="Y363" s="27"/>
      <c r="Z363" s="76"/>
    </row>
    <row r="364" spans="1:26" ht="15" customHeight="1" x14ac:dyDescent="0.3">
      <c r="A364" s="75"/>
      <c r="B364" s="27"/>
      <c r="C364" s="27"/>
      <c r="D364" s="27"/>
      <c r="E364" s="27"/>
      <c r="F364" s="27"/>
      <c r="G364" s="27"/>
      <c r="H364" s="27"/>
      <c r="I364" s="27"/>
      <c r="J364" s="27"/>
      <c r="K364" s="27"/>
      <c r="L364" s="27"/>
      <c r="M364" s="27" t="s">
        <v>50</v>
      </c>
      <c r="N364" s="70"/>
      <c r="O364" s="70"/>
      <c r="P364" s="70"/>
      <c r="Q364" s="71" t="s">
        <v>160</v>
      </c>
      <c r="R364" s="27"/>
      <c r="S364" s="70" t="s">
        <v>2</v>
      </c>
      <c r="T364" s="155">
        <f>T173*T292</f>
        <v>254.14999999999998</v>
      </c>
      <c r="U364" s="156"/>
      <c r="V364" s="157"/>
      <c r="W364" s="27" t="s">
        <v>6</v>
      </c>
      <c r="X364" s="27"/>
      <c r="Y364" s="27"/>
      <c r="Z364" s="76"/>
    </row>
    <row r="365" spans="1:26" ht="15" customHeight="1" x14ac:dyDescent="0.3">
      <c r="A365" s="75"/>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76"/>
    </row>
    <row r="366" spans="1:26" ht="15" customHeight="1" x14ac:dyDescent="0.3">
      <c r="A366" s="75"/>
      <c r="B366" s="55" t="s">
        <v>162</v>
      </c>
      <c r="C366" s="30" t="s">
        <v>163</v>
      </c>
      <c r="D366" s="30"/>
      <c r="E366" s="30"/>
      <c r="F366" s="30"/>
      <c r="G366" s="30"/>
      <c r="H366" s="30"/>
      <c r="I366" s="30"/>
      <c r="J366" s="30"/>
      <c r="K366" s="30"/>
      <c r="L366" s="30"/>
      <c r="M366" s="30"/>
      <c r="N366" s="30"/>
      <c r="O366" s="30"/>
      <c r="P366" s="30"/>
      <c r="Q366" s="30"/>
      <c r="R366" s="30"/>
      <c r="S366" s="30"/>
      <c r="T366" s="30"/>
      <c r="U366" s="32"/>
      <c r="V366" s="33"/>
      <c r="W366" s="32"/>
      <c r="X366" s="32"/>
      <c r="Y366" s="32"/>
      <c r="Z366" s="76"/>
    </row>
    <row r="367" spans="1:26" ht="15" customHeight="1" x14ac:dyDescent="0.3">
      <c r="A367" s="75"/>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76"/>
    </row>
    <row r="368" spans="1:26" ht="15" customHeight="1" x14ac:dyDescent="0.3">
      <c r="A368" s="75"/>
      <c r="B368" s="49" t="s">
        <v>164</v>
      </c>
      <c r="C368" s="50" t="s">
        <v>87</v>
      </c>
      <c r="D368" s="51"/>
      <c r="E368" s="51"/>
      <c r="F368" s="51"/>
      <c r="G368" s="51"/>
      <c r="H368" s="51"/>
      <c r="I368" s="51"/>
      <c r="J368" s="51"/>
      <c r="K368" s="51"/>
      <c r="L368" s="51"/>
      <c r="M368" s="51"/>
      <c r="N368" s="51"/>
      <c r="O368" s="51"/>
      <c r="P368" s="51"/>
      <c r="Q368" s="51"/>
      <c r="R368" s="51"/>
      <c r="S368" s="51"/>
      <c r="T368" s="51"/>
      <c r="U368" s="51"/>
      <c r="V368" s="51"/>
      <c r="W368" s="51"/>
      <c r="X368" s="51"/>
      <c r="Y368" s="51"/>
      <c r="Z368" s="76"/>
    </row>
    <row r="369" spans="1:27" ht="15" customHeight="1" x14ac:dyDescent="0.3">
      <c r="A369" s="75"/>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76"/>
      <c r="AA369" s="36"/>
    </row>
    <row r="370" spans="1:27" ht="15" customHeight="1" x14ac:dyDescent="0.3">
      <c r="A370" s="75"/>
      <c r="B370" s="27"/>
      <c r="C370" s="70" t="s">
        <v>13</v>
      </c>
      <c r="D370" s="27" t="s">
        <v>125</v>
      </c>
      <c r="E370" s="27"/>
      <c r="F370" s="27"/>
      <c r="G370" s="27"/>
      <c r="H370" s="27"/>
      <c r="I370" s="27"/>
      <c r="J370" s="27"/>
      <c r="K370" s="27"/>
      <c r="L370" s="27"/>
      <c r="M370" s="27"/>
      <c r="N370" s="27"/>
      <c r="O370" s="27"/>
      <c r="P370" s="27"/>
      <c r="Q370" s="27"/>
      <c r="R370" s="27"/>
      <c r="S370" s="27"/>
      <c r="T370" s="27"/>
      <c r="U370" s="27"/>
      <c r="V370" s="27"/>
      <c r="W370" s="27"/>
      <c r="X370" s="27"/>
      <c r="Y370" s="27"/>
      <c r="Z370" s="76"/>
      <c r="AA370" s="36"/>
    </row>
    <row r="371" spans="1:27" ht="15" customHeight="1" x14ac:dyDescent="0.3">
      <c r="A371" s="75"/>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76"/>
      <c r="AA371" s="36"/>
    </row>
    <row r="372" spans="1:27" ht="15" customHeight="1" x14ac:dyDescent="0.3">
      <c r="A372" s="75"/>
      <c r="B372" s="27"/>
      <c r="C372" s="27"/>
      <c r="D372" s="27"/>
      <c r="E372" s="27"/>
      <c r="F372" s="27"/>
      <c r="G372" s="27"/>
      <c r="H372" s="27"/>
      <c r="I372" s="27"/>
      <c r="J372" s="27"/>
      <c r="K372" s="27"/>
      <c r="L372" s="27"/>
      <c r="M372" s="27" t="s">
        <v>49</v>
      </c>
      <c r="N372" s="70"/>
      <c r="O372" s="70"/>
      <c r="P372" s="70"/>
      <c r="Q372" s="71" t="s">
        <v>159</v>
      </c>
      <c r="R372" s="27"/>
      <c r="S372" s="70" t="s">
        <v>2</v>
      </c>
      <c r="T372" s="155">
        <f>T206*T294*T324</f>
        <v>432.29780357211484</v>
      </c>
      <c r="U372" s="156"/>
      <c r="V372" s="157"/>
      <c r="W372" s="27" t="s">
        <v>6</v>
      </c>
      <c r="X372" s="27"/>
      <c r="Y372" s="27"/>
      <c r="Z372" s="76"/>
      <c r="AA372" s="36"/>
    </row>
    <row r="373" spans="1:27" ht="15" customHeight="1" x14ac:dyDescent="0.3">
      <c r="A373" s="75"/>
      <c r="B373" s="27"/>
      <c r="C373" s="27"/>
      <c r="D373" s="27"/>
      <c r="E373" s="27"/>
      <c r="F373" s="27"/>
      <c r="G373" s="27"/>
      <c r="H373" s="27"/>
      <c r="I373" s="27"/>
      <c r="J373" s="27"/>
      <c r="K373" s="27"/>
      <c r="L373" s="27"/>
      <c r="M373" s="70"/>
      <c r="N373" s="70"/>
      <c r="O373" s="70"/>
      <c r="P373" s="70"/>
      <c r="Q373" s="70"/>
      <c r="R373" s="70"/>
      <c r="S373" s="70"/>
      <c r="T373" s="70"/>
      <c r="U373" s="70"/>
      <c r="V373" s="70"/>
      <c r="W373" s="70"/>
      <c r="X373" s="27"/>
      <c r="Y373" s="27"/>
      <c r="Z373" s="76"/>
      <c r="AA373" s="36"/>
    </row>
    <row r="374" spans="1:27" ht="15" customHeight="1" x14ac:dyDescent="0.3">
      <c r="A374" s="75"/>
      <c r="B374" s="27"/>
      <c r="C374" s="27"/>
      <c r="D374" s="27"/>
      <c r="E374" s="27"/>
      <c r="F374" s="27"/>
      <c r="G374" s="27"/>
      <c r="H374" s="27"/>
      <c r="I374" s="27"/>
      <c r="J374" s="27"/>
      <c r="K374" s="27"/>
      <c r="L374" s="27"/>
      <c r="M374" s="27" t="s">
        <v>50</v>
      </c>
      <c r="N374" s="70"/>
      <c r="O374" s="70"/>
      <c r="P374" s="70"/>
      <c r="Q374" s="71" t="s">
        <v>160</v>
      </c>
      <c r="R374" s="27"/>
      <c r="S374" s="70" t="s">
        <v>2</v>
      </c>
      <c r="T374" s="155">
        <f>T208*T294*T328</f>
        <v>790.11385174415727</v>
      </c>
      <c r="U374" s="156"/>
      <c r="V374" s="157"/>
      <c r="W374" s="27" t="s">
        <v>6</v>
      </c>
      <c r="X374" s="27"/>
      <c r="Y374" s="27"/>
      <c r="Z374" s="76"/>
      <c r="AA374" s="36"/>
    </row>
    <row r="375" spans="1:27" ht="15" customHeight="1" x14ac:dyDescent="0.3">
      <c r="A375" s="75"/>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76"/>
      <c r="AA375" s="36"/>
    </row>
    <row r="376" spans="1:27" ht="15" customHeight="1" x14ac:dyDescent="0.3">
      <c r="A376" s="75"/>
      <c r="B376" s="27"/>
      <c r="C376" s="70" t="s">
        <v>13</v>
      </c>
      <c r="D376" s="27" t="s">
        <v>124</v>
      </c>
      <c r="E376" s="27"/>
      <c r="F376" s="27"/>
      <c r="G376" s="27"/>
      <c r="H376" s="27"/>
      <c r="I376" s="27"/>
      <c r="J376" s="27"/>
      <c r="K376" s="27"/>
      <c r="L376" s="27"/>
      <c r="M376" s="27"/>
      <c r="N376" s="27"/>
      <c r="O376" s="27"/>
      <c r="P376" s="27"/>
      <c r="Q376" s="27"/>
      <c r="R376" s="27"/>
      <c r="S376" s="27"/>
      <c r="T376" s="27"/>
      <c r="U376" s="27"/>
      <c r="V376" s="27"/>
      <c r="W376" s="27"/>
      <c r="X376" s="27"/>
      <c r="Y376" s="27"/>
      <c r="Z376" s="76"/>
      <c r="AA376" s="36"/>
    </row>
    <row r="377" spans="1:27" ht="15" customHeight="1" x14ac:dyDescent="0.3">
      <c r="A377" s="75"/>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76"/>
      <c r="AA377" s="36"/>
    </row>
    <row r="378" spans="1:27" ht="15" customHeight="1" x14ac:dyDescent="0.3">
      <c r="A378" s="75"/>
      <c r="B378" s="27"/>
      <c r="C378" s="27"/>
      <c r="D378" s="27"/>
      <c r="E378" s="27"/>
      <c r="F378" s="27"/>
      <c r="G378" s="27"/>
      <c r="H378" s="27"/>
      <c r="I378" s="27"/>
      <c r="J378" s="27"/>
      <c r="K378" s="27"/>
      <c r="L378" s="27"/>
      <c r="M378" s="27" t="s">
        <v>49</v>
      </c>
      <c r="N378" s="70"/>
      <c r="O378" s="70"/>
      <c r="P378" s="70"/>
      <c r="Q378" s="71" t="s">
        <v>159</v>
      </c>
      <c r="R378" s="27"/>
      <c r="S378" s="70" t="s">
        <v>2</v>
      </c>
      <c r="T378" s="155">
        <f>T206*T292</f>
        <v>296.01</v>
      </c>
      <c r="U378" s="156"/>
      <c r="V378" s="157"/>
      <c r="W378" s="27" t="s">
        <v>6</v>
      </c>
      <c r="X378" s="27"/>
      <c r="Y378" s="27"/>
      <c r="Z378" s="76"/>
      <c r="AA378" s="36"/>
    </row>
    <row r="379" spans="1:27" ht="15" customHeight="1" x14ac:dyDescent="0.3">
      <c r="A379" s="75"/>
      <c r="B379" s="27"/>
      <c r="C379" s="27"/>
      <c r="D379" s="27"/>
      <c r="E379" s="27"/>
      <c r="F379" s="27"/>
      <c r="G379" s="27"/>
      <c r="H379" s="27"/>
      <c r="I379" s="27"/>
      <c r="J379" s="27"/>
      <c r="K379" s="27"/>
      <c r="L379" s="27"/>
      <c r="M379" s="70"/>
      <c r="N379" s="70"/>
      <c r="O379" s="70"/>
      <c r="P379" s="70"/>
      <c r="Q379" s="70"/>
      <c r="R379" s="70"/>
      <c r="S379" s="70"/>
      <c r="T379" s="70"/>
      <c r="U379" s="70"/>
      <c r="V379" s="70"/>
      <c r="W379" s="70"/>
      <c r="X379" s="27"/>
      <c r="Y379" s="27"/>
      <c r="Z379" s="76"/>
      <c r="AA379" s="36"/>
    </row>
    <row r="380" spans="1:27" ht="15" customHeight="1" x14ac:dyDescent="0.3">
      <c r="A380" s="75"/>
      <c r="B380" s="27"/>
      <c r="C380" s="27"/>
      <c r="D380" s="27"/>
      <c r="E380" s="27"/>
      <c r="F380" s="27"/>
      <c r="G380" s="27"/>
      <c r="H380" s="27"/>
      <c r="I380" s="27"/>
      <c r="J380" s="27"/>
      <c r="K380" s="27"/>
      <c r="L380" s="27"/>
      <c r="M380" s="27" t="s">
        <v>50</v>
      </c>
      <c r="N380" s="70"/>
      <c r="O380" s="70"/>
      <c r="P380" s="70"/>
      <c r="Q380" s="71" t="s">
        <v>160</v>
      </c>
      <c r="R380" s="27"/>
      <c r="S380" s="70" t="s">
        <v>2</v>
      </c>
      <c r="T380" s="155">
        <f>T208*T292</f>
        <v>541.01963813418377</v>
      </c>
      <c r="U380" s="156"/>
      <c r="V380" s="157"/>
      <c r="W380" s="27" t="s">
        <v>6</v>
      </c>
      <c r="X380" s="27"/>
      <c r="Y380" s="27"/>
      <c r="Z380" s="76"/>
      <c r="AA380" s="36"/>
    </row>
    <row r="381" spans="1:27" ht="15" customHeight="1" x14ac:dyDescent="0.3">
      <c r="A381" s="75"/>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76"/>
      <c r="AA381" s="36"/>
    </row>
    <row r="382" spans="1:27" ht="15" customHeight="1" x14ac:dyDescent="0.3">
      <c r="A382" s="75"/>
      <c r="B382" s="49" t="s">
        <v>165</v>
      </c>
      <c r="C382" s="50" t="s">
        <v>86</v>
      </c>
      <c r="D382" s="51"/>
      <c r="E382" s="51"/>
      <c r="F382" s="51"/>
      <c r="G382" s="51"/>
      <c r="H382" s="51"/>
      <c r="I382" s="51"/>
      <c r="J382" s="51"/>
      <c r="K382" s="51"/>
      <c r="L382" s="51"/>
      <c r="M382" s="51"/>
      <c r="N382" s="51"/>
      <c r="O382" s="51"/>
      <c r="P382" s="51"/>
      <c r="Q382" s="51"/>
      <c r="R382" s="51"/>
      <c r="S382" s="51"/>
      <c r="T382" s="51"/>
      <c r="U382" s="51"/>
      <c r="V382" s="51"/>
      <c r="W382" s="51"/>
      <c r="X382" s="51"/>
      <c r="Y382" s="51"/>
      <c r="Z382" s="76"/>
      <c r="AA382" s="36"/>
    </row>
    <row r="383" spans="1:27" ht="15" customHeight="1" x14ac:dyDescent="0.3">
      <c r="A383" s="75"/>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76"/>
      <c r="AA383" s="36"/>
    </row>
    <row r="384" spans="1:27" ht="15" customHeight="1" x14ac:dyDescent="0.3">
      <c r="A384" s="75"/>
      <c r="B384" s="27"/>
      <c r="C384" s="70" t="s">
        <v>13</v>
      </c>
      <c r="D384" s="27" t="s">
        <v>125</v>
      </c>
      <c r="E384" s="27"/>
      <c r="F384" s="27"/>
      <c r="G384" s="27"/>
      <c r="H384" s="27"/>
      <c r="I384" s="27"/>
      <c r="J384" s="27"/>
      <c r="K384" s="27"/>
      <c r="L384" s="27"/>
      <c r="M384" s="27"/>
      <c r="N384" s="27"/>
      <c r="O384" s="27"/>
      <c r="P384" s="27"/>
      <c r="Q384" s="27"/>
      <c r="R384" s="27"/>
      <c r="S384" s="27"/>
      <c r="T384" s="27"/>
      <c r="U384" s="27"/>
      <c r="V384" s="27"/>
      <c r="W384" s="27"/>
      <c r="X384" s="27"/>
      <c r="Y384" s="27"/>
      <c r="Z384" s="76"/>
      <c r="AA384" s="36"/>
    </row>
    <row r="385" spans="1:28" ht="15" customHeight="1" x14ac:dyDescent="0.3">
      <c r="A385" s="75"/>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76"/>
      <c r="AA385" s="36"/>
    </row>
    <row r="386" spans="1:28" ht="15" customHeight="1" x14ac:dyDescent="0.3">
      <c r="A386" s="75"/>
      <c r="B386" s="27"/>
      <c r="C386" s="27"/>
      <c r="D386" s="27"/>
      <c r="E386" s="27"/>
      <c r="F386" s="27"/>
      <c r="G386" s="27"/>
      <c r="H386" s="27"/>
      <c r="I386" s="27"/>
      <c r="J386" s="27"/>
      <c r="K386" s="27"/>
      <c r="L386" s="27"/>
      <c r="M386" s="27" t="s">
        <v>49</v>
      </c>
      <c r="N386" s="70"/>
      <c r="O386" s="70"/>
      <c r="P386" s="70"/>
      <c r="Q386" s="71" t="s">
        <v>159</v>
      </c>
      <c r="R386" s="27"/>
      <c r="S386" s="70" t="s">
        <v>2</v>
      </c>
      <c r="T386" s="155">
        <f>T217*T294*T324</f>
        <v>404.38077411656514</v>
      </c>
      <c r="U386" s="156"/>
      <c r="V386" s="157"/>
      <c r="W386" s="27" t="s">
        <v>6</v>
      </c>
      <c r="X386" s="27"/>
      <c r="Y386" s="27"/>
      <c r="Z386" s="76"/>
      <c r="AA386" s="36"/>
    </row>
    <row r="387" spans="1:28" ht="15" customHeight="1" x14ac:dyDescent="0.3">
      <c r="A387" s="75"/>
      <c r="B387" s="27"/>
      <c r="C387" s="27"/>
      <c r="D387" s="27"/>
      <c r="E387" s="27"/>
      <c r="F387" s="27"/>
      <c r="G387" s="27"/>
      <c r="H387" s="27"/>
      <c r="I387" s="27"/>
      <c r="J387" s="27"/>
      <c r="K387" s="27"/>
      <c r="L387" s="27"/>
      <c r="M387" s="70"/>
      <c r="N387" s="70"/>
      <c r="O387" s="70"/>
      <c r="P387" s="70"/>
      <c r="Q387" s="70"/>
      <c r="R387" s="70"/>
      <c r="S387" s="70"/>
      <c r="T387" s="70"/>
      <c r="U387" s="70"/>
      <c r="V387" s="70"/>
      <c r="W387" s="70"/>
      <c r="X387" s="27"/>
      <c r="Y387" s="27"/>
      <c r="Z387" s="76"/>
      <c r="AA387" s="36"/>
    </row>
    <row r="388" spans="1:28" ht="15" customHeight="1" x14ac:dyDescent="0.3">
      <c r="A388" s="75"/>
      <c r="B388" s="27"/>
      <c r="C388" s="27"/>
      <c r="D388" s="27"/>
      <c r="E388" s="27"/>
      <c r="F388" s="27"/>
      <c r="G388" s="27"/>
      <c r="H388" s="27"/>
      <c r="I388" s="27"/>
      <c r="J388" s="27"/>
      <c r="K388" s="27"/>
      <c r="L388" s="27"/>
      <c r="M388" s="27" t="s">
        <v>50</v>
      </c>
      <c r="N388" s="70"/>
      <c r="O388" s="70"/>
      <c r="P388" s="70"/>
      <c r="Q388" s="71" t="s">
        <v>160</v>
      </c>
      <c r="R388" s="27"/>
      <c r="S388" s="70" t="s">
        <v>2</v>
      </c>
      <c r="T388" s="155">
        <f>T219*T294*T328</f>
        <v>641.30332743188592</v>
      </c>
      <c r="U388" s="156"/>
      <c r="V388" s="157"/>
      <c r="W388" s="27" t="s">
        <v>6</v>
      </c>
      <c r="X388" s="27"/>
      <c r="Y388" s="27"/>
      <c r="Z388" s="76"/>
      <c r="AA388" s="36"/>
    </row>
    <row r="389" spans="1:28" ht="15" customHeight="1" x14ac:dyDescent="0.3">
      <c r="A389" s="75"/>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76"/>
      <c r="AA389" s="36"/>
    </row>
    <row r="390" spans="1:28" ht="15" customHeight="1" x14ac:dyDescent="0.3">
      <c r="A390" s="75"/>
      <c r="B390" s="27"/>
      <c r="C390" s="70" t="s">
        <v>13</v>
      </c>
      <c r="D390" s="27" t="s">
        <v>124</v>
      </c>
      <c r="E390" s="27"/>
      <c r="F390" s="27"/>
      <c r="G390" s="27"/>
      <c r="H390" s="27"/>
      <c r="I390" s="27"/>
      <c r="J390" s="27"/>
      <c r="K390" s="27"/>
      <c r="L390" s="27"/>
      <c r="M390" s="27"/>
      <c r="N390" s="27"/>
      <c r="O390" s="27"/>
      <c r="P390" s="27"/>
      <c r="Q390" s="27"/>
      <c r="R390" s="27"/>
      <c r="S390" s="27"/>
      <c r="T390" s="27"/>
      <c r="U390" s="27"/>
      <c r="V390" s="27"/>
      <c r="W390" s="27"/>
      <c r="X390" s="27"/>
      <c r="Y390" s="27"/>
      <c r="Z390" s="76"/>
      <c r="AA390" s="36"/>
    </row>
    <row r="391" spans="1:28" ht="15" customHeight="1" x14ac:dyDescent="0.3">
      <c r="A391" s="75"/>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76"/>
      <c r="AA391" s="36"/>
      <c r="AB391" s="36"/>
    </row>
    <row r="392" spans="1:28" ht="15" customHeight="1" x14ac:dyDescent="0.3">
      <c r="A392" s="75"/>
      <c r="B392" s="27"/>
      <c r="C392" s="27"/>
      <c r="D392" s="27"/>
      <c r="E392" s="27"/>
      <c r="F392" s="27"/>
      <c r="G392" s="27"/>
      <c r="H392" s="27"/>
      <c r="I392" s="27"/>
      <c r="J392" s="27"/>
      <c r="K392" s="27"/>
      <c r="L392" s="27"/>
      <c r="M392" s="27" t="s">
        <v>49</v>
      </c>
      <c r="N392" s="70"/>
      <c r="O392" s="70"/>
      <c r="P392" s="70"/>
      <c r="Q392" s="71" t="s">
        <v>159</v>
      </c>
      <c r="R392" s="27"/>
      <c r="S392" s="70" t="s">
        <v>2</v>
      </c>
      <c r="T392" s="155">
        <f>T217*T292</f>
        <v>276.89419644778803</v>
      </c>
      <c r="U392" s="156"/>
      <c r="V392" s="157"/>
      <c r="W392" s="27" t="s">
        <v>6</v>
      </c>
      <c r="X392" s="27"/>
      <c r="Y392" s="27"/>
      <c r="Z392" s="76"/>
      <c r="AA392" s="36"/>
      <c r="AB392" s="36"/>
    </row>
    <row r="393" spans="1:28" ht="15" customHeight="1" x14ac:dyDescent="0.3">
      <c r="A393" s="75"/>
      <c r="B393" s="27"/>
      <c r="C393" s="27"/>
      <c r="D393" s="27"/>
      <c r="E393" s="27"/>
      <c r="F393" s="27"/>
      <c r="G393" s="27"/>
      <c r="H393" s="27"/>
      <c r="I393" s="27"/>
      <c r="J393" s="27"/>
      <c r="K393" s="27"/>
      <c r="L393" s="27"/>
      <c r="M393" s="70"/>
      <c r="N393" s="70"/>
      <c r="O393" s="70"/>
      <c r="P393" s="70"/>
      <c r="Q393" s="70"/>
      <c r="R393" s="70"/>
      <c r="S393" s="70"/>
      <c r="T393" s="70"/>
      <c r="U393" s="70"/>
      <c r="V393" s="70"/>
      <c r="W393" s="70"/>
      <c r="X393" s="27"/>
      <c r="Y393" s="27"/>
      <c r="Z393" s="76"/>
      <c r="AA393" s="36"/>
      <c r="AB393" s="36"/>
    </row>
    <row r="394" spans="1:28" ht="15" customHeight="1" x14ac:dyDescent="0.3">
      <c r="A394" s="75"/>
      <c r="B394" s="27"/>
      <c r="C394" s="27"/>
      <c r="D394" s="27"/>
      <c r="E394" s="27"/>
      <c r="F394" s="27"/>
      <c r="G394" s="27"/>
      <c r="H394" s="27"/>
      <c r="I394" s="27"/>
      <c r="J394" s="27"/>
      <c r="K394" s="27"/>
      <c r="L394" s="27"/>
      <c r="M394" s="27" t="s">
        <v>50</v>
      </c>
      <c r="N394" s="70"/>
      <c r="O394" s="70"/>
      <c r="P394" s="70"/>
      <c r="Q394" s="71" t="s">
        <v>160</v>
      </c>
      <c r="R394" s="27"/>
      <c r="S394" s="70" t="s">
        <v>2</v>
      </c>
      <c r="T394" s="155">
        <f>T219*T292</f>
        <v>439.12366980473274</v>
      </c>
      <c r="U394" s="156"/>
      <c r="V394" s="157"/>
      <c r="W394" s="27" t="s">
        <v>6</v>
      </c>
      <c r="X394" s="27"/>
      <c r="Y394" s="27"/>
      <c r="Z394" s="76"/>
      <c r="AA394" s="36"/>
      <c r="AB394" s="36"/>
    </row>
    <row r="395" spans="1:28" ht="15" customHeight="1" x14ac:dyDescent="0.3">
      <c r="A395" s="75"/>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76"/>
      <c r="AB395" s="36"/>
    </row>
    <row r="396" spans="1:28" ht="15" customHeight="1" x14ac:dyDescent="0.3">
      <c r="A396" s="75"/>
      <c r="B396" s="55" t="s">
        <v>166</v>
      </c>
      <c r="C396" s="30" t="s">
        <v>167</v>
      </c>
      <c r="D396" s="30"/>
      <c r="E396" s="30"/>
      <c r="F396" s="30"/>
      <c r="G396" s="30"/>
      <c r="H396" s="30"/>
      <c r="I396" s="30"/>
      <c r="J396" s="30"/>
      <c r="K396" s="30"/>
      <c r="L396" s="30"/>
      <c r="M396" s="30"/>
      <c r="N396" s="30"/>
      <c r="O396" s="30"/>
      <c r="P396" s="30"/>
      <c r="Q396" s="30"/>
      <c r="R396" s="30"/>
      <c r="S396" s="30"/>
      <c r="T396" s="30"/>
      <c r="U396" s="32"/>
      <c r="V396" s="33"/>
      <c r="W396" s="32"/>
      <c r="X396" s="32"/>
      <c r="Y396" s="32"/>
      <c r="Z396" s="76"/>
      <c r="AB396" s="36"/>
    </row>
    <row r="397" spans="1:28" ht="15" customHeight="1" x14ac:dyDescent="0.3">
      <c r="A397" s="75"/>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76"/>
      <c r="AB397" s="36"/>
    </row>
    <row r="398" spans="1:28" ht="15" customHeight="1" x14ac:dyDescent="0.3">
      <c r="A398" s="77"/>
      <c r="B398" s="23"/>
      <c r="C398" s="80" t="s">
        <v>13</v>
      </c>
      <c r="D398" s="23" t="s">
        <v>125</v>
      </c>
      <c r="E398" s="23"/>
      <c r="F398" s="23"/>
      <c r="G398" s="23"/>
      <c r="H398" s="23"/>
      <c r="I398" s="23"/>
      <c r="J398" s="23"/>
      <c r="K398" s="23"/>
      <c r="L398" s="23"/>
      <c r="M398" s="23"/>
      <c r="N398" s="23"/>
      <c r="O398" s="23"/>
      <c r="P398" s="23"/>
      <c r="Q398" s="23"/>
      <c r="R398" s="23"/>
      <c r="S398" s="23"/>
      <c r="T398" s="23"/>
      <c r="U398" s="23"/>
      <c r="V398" s="23"/>
      <c r="W398" s="23"/>
      <c r="X398" s="23"/>
      <c r="Y398" s="23"/>
      <c r="Z398" s="19"/>
      <c r="AB398" s="1" t="s">
        <v>225</v>
      </c>
    </row>
    <row r="399" spans="1:28" ht="15" customHeight="1" x14ac:dyDescent="0.3">
      <c r="A399" s="75"/>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76"/>
      <c r="AB399" s="1" t="s">
        <v>225</v>
      </c>
    </row>
    <row r="400" spans="1:28" ht="15" customHeight="1" x14ac:dyDescent="0.3">
      <c r="A400" s="75"/>
      <c r="B400" s="27"/>
      <c r="C400" s="27"/>
      <c r="D400" s="27"/>
      <c r="E400" s="27"/>
      <c r="F400" s="27"/>
      <c r="G400" s="27"/>
      <c r="H400" s="27"/>
      <c r="I400" s="27"/>
      <c r="J400" s="27"/>
      <c r="K400" s="27"/>
      <c r="L400" s="27"/>
      <c r="M400" s="27" t="s">
        <v>49</v>
      </c>
      <c r="N400" s="70"/>
      <c r="O400" s="70"/>
      <c r="P400" s="70"/>
      <c r="Q400" s="71" t="s">
        <v>159</v>
      </c>
      <c r="R400" s="27"/>
      <c r="S400" s="70" t="s">
        <v>2</v>
      </c>
      <c r="T400" s="155">
        <f>T280*T294*T346</f>
        <v>715.89987141261975</v>
      </c>
      <c r="U400" s="156"/>
      <c r="V400" s="157"/>
      <c r="W400" s="27" t="s">
        <v>6</v>
      </c>
      <c r="X400" s="27"/>
      <c r="Y400" s="27"/>
      <c r="Z400" s="76"/>
    </row>
    <row r="401" spans="1:28" ht="15" customHeight="1" x14ac:dyDescent="0.3">
      <c r="A401" s="75"/>
      <c r="B401" s="27"/>
      <c r="C401" s="27"/>
      <c r="D401" s="27"/>
      <c r="E401" s="27"/>
      <c r="F401" s="27"/>
      <c r="G401" s="27"/>
      <c r="H401" s="27"/>
      <c r="I401" s="27"/>
      <c r="J401" s="27"/>
      <c r="K401" s="27"/>
      <c r="L401" s="27"/>
      <c r="M401" s="70"/>
      <c r="N401" s="70"/>
      <c r="O401" s="70"/>
      <c r="P401" s="70"/>
      <c r="Q401" s="70"/>
      <c r="R401" s="70"/>
      <c r="S401" s="70"/>
      <c r="T401" s="70"/>
      <c r="U401" s="70"/>
      <c r="V401" s="70"/>
      <c r="W401" s="70"/>
      <c r="X401" s="27"/>
      <c r="Y401" s="27"/>
      <c r="Z401" s="76"/>
    </row>
    <row r="402" spans="1:28" ht="15" customHeight="1" x14ac:dyDescent="0.3">
      <c r="A402" s="75"/>
      <c r="B402" s="27"/>
      <c r="C402" s="27"/>
      <c r="D402" s="27"/>
      <c r="E402" s="27"/>
      <c r="F402" s="27"/>
      <c r="G402" s="27"/>
      <c r="H402" s="27"/>
      <c r="I402" s="27"/>
      <c r="J402" s="27"/>
      <c r="K402" s="27"/>
      <c r="L402" s="27"/>
      <c r="M402" s="27" t="s">
        <v>50</v>
      </c>
      <c r="N402" s="70"/>
      <c r="O402" s="70"/>
      <c r="P402" s="70"/>
      <c r="Q402" s="71" t="s">
        <v>160</v>
      </c>
      <c r="R402" s="27"/>
      <c r="S402" s="70" t="s">
        <v>2</v>
      </c>
      <c r="T402" s="155">
        <f>T280*T294*T346</f>
        <v>715.89987141261975</v>
      </c>
      <c r="U402" s="156"/>
      <c r="V402" s="157"/>
      <c r="W402" s="27" t="s">
        <v>6</v>
      </c>
      <c r="X402" s="27"/>
      <c r="Y402" s="27"/>
      <c r="Z402" s="76"/>
    </row>
    <row r="403" spans="1:28" ht="15" customHeight="1" x14ac:dyDescent="0.3">
      <c r="A403" s="75"/>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76"/>
    </row>
    <row r="404" spans="1:28" ht="15" customHeight="1" x14ac:dyDescent="0.3">
      <c r="A404" s="75"/>
      <c r="B404" s="27"/>
      <c r="C404" s="70" t="s">
        <v>13</v>
      </c>
      <c r="D404" s="27" t="s">
        <v>124</v>
      </c>
      <c r="E404" s="27"/>
      <c r="F404" s="27"/>
      <c r="G404" s="27"/>
      <c r="H404" s="27"/>
      <c r="I404" s="27"/>
      <c r="J404" s="27"/>
      <c r="K404" s="27"/>
      <c r="L404" s="27"/>
      <c r="M404" s="27"/>
      <c r="N404" s="27"/>
      <c r="O404" s="27"/>
      <c r="P404" s="27"/>
      <c r="Q404" s="27"/>
      <c r="R404" s="27"/>
      <c r="S404" s="27"/>
      <c r="T404" s="27"/>
      <c r="U404" s="27"/>
      <c r="V404" s="27"/>
      <c r="W404" s="27"/>
      <c r="X404" s="27"/>
      <c r="Y404" s="27"/>
      <c r="Z404" s="76"/>
    </row>
    <row r="405" spans="1:28" ht="15" customHeight="1" x14ac:dyDescent="0.3">
      <c r="A405" s="75"/>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76"/>
    </row>
    <row r="406" spans="1:28" ht="15" customHeight="1" x14ac:dyDescent="0.3">
      <c r="A406" s="75"/>
      <c r="B406" s="27"/>
      <c r="C406" s="27"/>
      <c r="D406" s="27"/>
      <c r="E406" s="27"/>
      <c r="F406" s="27"/>
      <c r="G406" s="27"/>
      <c r="H406" s="27"/>
      <c r="I406" s="27"/>
      <c r="J406" s="27"/>
      <c r="K406" s="27"/>
      <c r="L406" s="27"/>
      <c r="M406" s="27" t="s">
        <v>49</v>
      </c>
      <c r="N406" s="70"/>
      <c r="O406" s="70"/>
      <c r="P406" s="70"/>
      <c r="Q406" s="71" t="s">
        <v>159</v>
      </c>
      <c r="R406" s="27"/>
      <c r="S406" s="70" t="s">
        <v>2</v>
      </c>
      <c r="T406" s="155">
        <f>T278*T292</f>
        <v>476.58421052631576</v>
      </c>
      <c r="U406" s="156"/>
      <c r="V406" s="157"/>
      <c r="W406" s="27" t="s">
        <v>6</v>
      </c>
      <c r="X406" s="27"/>
      <c r="Y406" s="27"/>
      <c r="Z406" s="76"/>
    </row>
    <row r="407" spans="1:28" ht="15" customHeight="1" x14ac:dyDescent="0.3">
      <c r="A407" s="75"/>
      <c r="B407" s="27"/>
      <c r="C407" s="27"/>
      <c r="D407" s="27"/>
      <c r="E407" s="27"/>
      <c r="F407" s="27"/>
      <c r="G407" s="27"/>
      <c r="H407" s="27"/>
      <c r="I407" s="27"/>
      <c r="J407" s="27"/>
      <c r="K407" s="27"/>
      <c r="L407" s="27"/>
      <c r="M407" s="70"/>
      <c r="N407" s="70"/>
      <c r="O407" s="70"/>
      <c r="P407" s="70"/>
      <c r="Q407" s="70"/>
      <c r="R407" s="70"/>
      <c r="S407" s="70"/>
      <c r="T407" s="70"/>
      <c r="U407" s="70"/>
      <c r="V407" s="70"/>
      <c r="W407" s="70"/>
      <c r="X407" s="27"/>
      <c r="Y407" s="27"/>
      <c r="Z407" s="76"/>
    </row>
    <row r="408" spans="1:28" ht="15" customHeight="1" x14ac:dyDescent="0.3">
      <c r="A408" s="75"/>
      <c r="B408" s="27"/>
      <c r="C408" s="27"/>
      <c r="D408" s="27"/>
      <c r="E408" s="27"/>
      <c r="F408" s="27"/>
      <c r="G408" s="27"/>
      <c r="H408" s="27"/>
      <c r="I408" s="27"/>
      <c r="J408" s="27"/>
      <c r="K408" s="27"/>
      <c r="L408" s="27"/>
      <c r="M408" s="27" t="s">
        <v>50</v>
      </c>
      <c r="N408" s="70"/>
      <c r="O408" s="70"/>
      <c r="P408" s="70"/>
      <c r="Q408" s="71" t="s">
        <v>160</v>
      </c>
      <c r="R408" s="27"/>
      <c r="S408" s="70" t="s">
        <v>2</v>
      </c>
      <c r="T408" s="155">
        <f>T278*T292</f>
        <v>476.58421052631576</v>
      </c>
      <c r="U408" s="156"/>
      <c r="V408" s="157"/>
      <c r="W408" s="27" t="s">
        <v>6</v>
      </c>
      <c r="X408" s="27"/>
      <c r="Y408" s="27"/>
      <c r="Z408" s="76"/>
    </row>
    <row r="409" spans="1:28" s="60" customFormat="1" ht="15" customHeight="1" x14ac:dyDescent="0.3">
      <c r="A409" s="78"/>
      <c r="B409" s="57"/>
      <c r="C409" s="57"/>
      <c r="D409" s="57"/>
      <c r="E409" s="57"/>
      <c r="F409" s="57"/>
      <c r="G409" s="57"/>
      <c r="H409" s="57"/>
      <c r="I409" s="57"/>
      <c r="J409" s="57"/>
      <c r="K409" s="57"/>
      <c r="L409" s="57"/>
      <c r="M409" s="57"/>
      <c r="N409" s="58"/>
      <c r="O409" s="58"/>
      <c r="P409" s="58"/>
      <c r="Q409" s="59"/>
      <c r="R409" s="57"/>
      <c r="S409" s="58"/>
      <c r="T409" s="56"/>
      <c r="U409" s="56"/>
      <c r="V409" s="56"/>
      <c r="W409" s="57"/>
      <c r="X409" s="57"/>
      <c r="Y409" s="57"/>
      <c r="Z409" s="79"/>
      <c r="AB409" s="1"/>
    </row>
    <row r="410" spans="1:28" s="60" customFormat="1" ht="15" customHeight="1" x14ac:dyDescent="0.3">
      <c r="A410" s="78"/>
      <c r="B410" s="57"/>
      <c r="C410" s="57"/>
      <c r="D410" s="57"/>
      <c r="E410" s="57"/>
      <c r="F410" s="57"/>
      <c r="G410" s="57"/>
      <c r="H410" s="57"/>
      <c r="I410" s="57"/>
      <c r="J410" s="57"/>
      <c r="K410" s="57"/>
      <c r="L410" s="57"/>
      <c r="M410" s="57"/>
      <c r="N410" s="58"/>
      <c r="O410" s="58"/>
      <c r="P410" s="58"/>
      <c r="Q410" s="59"/>
      <c r="R410" s="57"/>
      <c r="S410" s="58"/>
      <c r="T410" s="56"/>
      <c r="U410" s="56"/>
      <c r="V410" s="56"/>
      <c r="W410" s="57"/>
      <c r="X410" s="57"/>
      <c r="Y410" s="57"/>
      <c r="Z410" s="79"/>
      <c r="AB410" s="1"/>
    </row>
    <row r="411" spans="1:28" s="60" customFormat="1" ht="15" customHeight="1" x14ac:dyDescent="0.3">
      <c r="A411" s="78"/>
      <c r="B411" s="57"/>
      <c r="C411" s="57"/>
      <c r="D411" s="57"/>
      <c r="E411" s="57"/>
      <c r="F411" s="57"/>
      <c r="G411" s="57"/>
      <c r="H411" s="57"/>
      <c r="I411" s="57"/>
      <c r="J411" s="57"/>
      <c r="K411" s="57"/>
      <c r="L411" s="57"/>
      <c r="M411" s="57"/>
      <c r="N411" s="58"/>
      <c r="O411" s="58"/>
      <c r="P411" s="58"/>
      <c r="Q411" s="59"/>
      <c r="R411" s="57"/>
      <c r="S411" s="58"/>
      <c r="T411" s="56"/>
      <c r="U411" s="56"/>
      <c r="V411" s="56"/>
      <c r="W411" s="57"/>
      <c r="X411" s="57"/>
      <c r="Y411" s="57"/>
      <c r="Z411" s="79"/>
      <c r="AB411" s="1"/>
    </row>
    <row r="412" spans="1:28" s="60" customFormat="1" ht="15" customHeight="1" x14ac:dyDescent="0.3">
      <c r="A412" s="78"/>
      <c r="B412" s="57"/>
      <c r="C412" s="57"/>
      <c r="D412" s="227" t="s">
        <v>230</v>
      </c>
      <c r="E412" s="227"/>
      <c r="F412" s="227"/>
      <c r="G412" s="227"/>
      <c r="H412" s="227"/>
      <c r="I412" s="227"/>
      <c r="J412" s="62"/>
      <c r="K412" s="62"/>
      <c r="L412" s="62"/>
      <c r="M412" s="62"/>
      <c r="N412" s="62"/>
      <c r="O412" s="62"/>
      <c r="P412" s="61"/>
      <c r="Q412" s="238" t="s">
        <v>233</v>
      </c>
      <c r="R412" s="239"/>
      <c r="S412" s="240"/>
      <c r="T412" s="238" t="s">
        <v>234</v>
      </c>
      <c r="U412" s="239"/>
      <c r="V412" s="240"/>
      <c r="W412" s="57"/>
      <c r="X412" s="57"/>
      <c r="Y412" s="57"/>
      <c r="Z412" s="79"/>
      <c r="AB412" s="1"/>
    </row>
    <row r="413" spans="1:28" s="60" customFormat="1" ht="15" customHeight="1" x14ac:dyDescent="0.3">
      <c r="A413" s="78"/>
      <c r="B413" s="57"/>
      <c r="C413" s="57"/>
      <c r="D413" s="227"/>
      <c r="E413" s="227"/>
      <c r="F413" s="227"/>
      <c r="G413" s="227"/>
      <c r="H413" s="227"/>
      <c r="I413" s="227"/>
      <c r="J413" s="65"/>
      <c r="K413" s="65"/>
      <c r="L413" s="65"/>
      <c r="M413" s="65"/>
      <c r="N413" s="65"/>
      <c r="O413" s="65"/>
      <c r="P413" s="66"/>
      <c r="Q413" s="241"/>
      <c r="R413" s="242"/>
      <c r="S413" s="243"/>
      <c r="T413" s="241"/>
      <c r="U413" s="242"/>
      <c r="V413" s="243"/>
      <c r="W413" s="57"/>
      <c r="X413" s="57"/>
      <c r="Y413" s="57"/>
      <c r="Z413" s="79"/>
      <c r="AB413" s="1"/>
    </row>
    <row r="414" spans="1:28" ht="15" customHeight="1" x14ac:dyDescent="0.3">
      <c r="A414" s="75"/>
      <c r="B414" s="27"/>
      <c r="C414" s="27"/>
      <c r="D414" s="227"/>
      <c r="E414" s="227"/>
      <c r="F414" s="227"/>
      <c r="G414" s="227"/>
      <c r="H414" s="227"/>
      <c r="I414" s="227"/>
      <c r="J414" s="64"/>
      <c r="K414" s="64"/>
      <c r="L414" s="64"/>
      <c r="M414" s="64"/>
      <c r="N414" s="64"/>
      <c r="O414" s="64"/>
      <c r="P414" s="63"/>
      <c r="Q414" s="244"/>
      <c r="R414" s="245"/>
      <c r="S414" s="246"/>
      <c r="T414" s="244"/>
      <c r="U414" s="245"/>
      <c r="V414" s="246"/>
      <c r="W414" s="27"/>
      <c r="X414" s="27"/>
      <c r="Y414" s="27"/>
      <c r="Z414" s="76"/>
    </row>
    <row r="415" spans="1:28" s="60" customFormat="1" ht="15" customHeight="1" x14ac:dyDescent="0.3">
      <c r="A415" s="78"/>
      <c r="B415" s="57"/>
      <c r="C415" s="57"/>
      <c r="D415" s="247" t="s">
        <v>231</v>
      </c>
      <c r="E415" s="247"/>
      <c r="F415" s="247"/>
      <c r="G415" s="247"/>
      <c r="H415" s="247"/>
      <c r="I415" s="247"/>
      <c r="J415" s="67"/>
      <c r="K415" s="67"/>
      <c r="L415" s="67"/>
      <c r="M415" s="68"/>
      <c r="N415" s="167" t="s">
        <v>235</v>
      </c>
      <c r="O415" s="168"/>
      <c r="P415" s="169"/>
      <c r="Q415" s="205">
        <f>+T362</f>
        <v>146.73357091454338</v>
      </c>
      <c r="R415" s="206"/>
      <c r="S415" s="207"/>
      <c r="T415" s="205">
        <f>+T356</f>
        <v>169.43906219741962</v>
      </c>
      <c r="U415" s="206"/>
      <c r="V415" s="207"/>
      <c r="W415" s="57"/>
      <c r="X415" s="57"/>
      <c r="Y415" s="57"/>
      <c r="Z415" s="79"/>
      <c r="AB415" s="1"/>
    </row>
    <row r="416" spans="1:28" s="60" customFormat="1" ht="15" customHeight="1" x14ac:dyDescent="0.3">
      <c r="A416" s="78"/>
      <c r="B416" s="57"/>
      <c r="C416" s="57"/>
      <c r="D416" s="247"/>
      <c r="E416" s="247"/>
      <c r="F416" s="247"/>
      <c r="G416" s="247"/>
      <c r="H416" s="247"/>
      <c r="I416" s="247"/>
      <c r="J416" s="69"/>
      <c r="K416" s="69"/>
      <c r="L416" s="69"/>
      <c r="M416" s="22"/>
      <c r="N416" s="210" t="s">
        <v>236</v>
      </c>
      <c r="O416" s="211"/>
      <c r="P416" s="212"/>
      <c r="Q416" s="205">
        <f>+T364</f>
        <v>254.14999999999998</v>
      </c>
      <c r="R416" s="206"/>
      <c r="S416" s="207"/>
      <c r="T416" s="205">
        <f>+T358</f>
        <v>293.47706451275388</v>
      </c>
      <c r="U416" s="206"/>
      <c r="V416" s="207"/>
      <c r="W416" s="57"/>
      <c r="X416" s="57"/>
      <c r="Y416" s="57"/>
      <c r="Z416" s="79"/>
      <c r="AB416" s="1"/>
    </row>
    <row r="417" spans="1:28" s="60" customFormat="1" ht="15" customHeight="1" x14ac:dyDescent="0.3">
      <c r="A417" s="78"/>
      <c r="B417" s="57"/>
      <c r="C417" s="57"/>
      <c r="D417" s="247" t="s">
        <v>238</v>
      </c>
      <c r="E417" s="247"/>
      <c r="F417" s="247"/>
      <c r="G417" s="247"/>
      <c r="H417" s="247"/>
      <c r="I417" s="247"/>
      <c r="J417" s="248" t="s">
        <v>237</v>
      </c>
      <c r="K417" s="248"/>
      <c r="L417" s="248"/>
      <c r="M417" s="248"/>
      <c r="N417" s="249" t="s">
        <v>235</v>
      </c>
      <c r="O417" s="250"/>
      <c r="P417" s="251"/>
      <c r="Q417" s="205">
        <f>+T378</f>
        <v>296.01</v>
      </c>
      <c r="R417" s="206"/>
      <c r="S417" s="207"/>
      <c r="T417" s="205">
        <f>+T372</f>
        <v>432.29780357211484</v>
      </c>
      <c r="U417" s="206"/>
      <c r="V417" s="207"/>
      <c r="W417" s="57"/>
      <c r="X417" s="57"/>
      <c r="Y417" s="57"/>
      <c r="Z417" s="79"/>
      <c r="AB417" s="1"/>
    </row>
    <row r="418" spans="1:28" s="60" customFormat="1" ht="15" customHeight="1" x14ac:dyDescent="0.3">
      <c r="A418" s="78"/>
      <c r="B418" s="57"/>
      <c r="C418" s="57"/>
      <c r="D418" s="247"/>
      <c r="E418" s="247"/>
      <c r="F418" s="247"/>
      <c r="G418" s="247"/>
      <c r="H418" s="247"/>
      <c r="I418" s="247"/>
      <c r="J418" s="248"/>
      <c r="K418" s="248"/>
      <c r="L418" s="248"/>
      <c r="M418" s="248"/>
      <c r="N418" s="249" t="s">
        <v>236</v>
      </c>
      <c r="O418" s="250"/>
      <c r="P418" s="251"/>
      <c r="Q418" s="205">
        <f>+T380</f>
        <v>541.01963813418377</v>
      </c>
      <c r="R418" s="206"/>
      <c r="S418" s="207"/>
      <c r="T418" s="205">
        <f>+T374</f>
        <v>790.11385174415727</v>
      </c>
      <c r="U418" s="206"/>
      <c r="V418" s="207"/>
      <c r="W418" s="57"/>
      <c r="X418" s="57"/>
      <c r="Y418" s="57"/>
      <c r="Z418" s="79"/>
      <c r="AB418" s="1"/>
    </row>
    <row r="419" spans="1:28" ht="15" customHeight="1" x14ac:dyDescent="0.3">
      <c r="A419" s="75"/>
      <c r="B419" s="27"/>
      <c r="C419" s="27"/>
      <c r="D419" s="247"/>
      <c r="E419" s="247"/>
      <c r="F419" s="247"/>
      <c r="G419" s="247"/>
      <c r="H419" s="247"/>
      <c r="I419" s="247"/>
      <c r="J419" s="248" t="s">
        <v>86</v>
      </c>
      <c r="K419" s="248"/>
      <c r="L419" s="248"/>
      <c r="M419" s="248"/>
      <c r="N419" s="249" t="s">
        <v>235</v>
      </c>
      <c r="O419" s="250"/>
      <c r="P419" s="251"/>
      <c r="Q419" s="159">
        <f>+T392</f>
        <v>276.89419644778803</v>
      </c>
      <c r="R419" s="173"/>
      <c r="S419" s="174"/>
      <c r="T419" s="159">
        <f>+T386</f>
        <v>404.38077411656514</v>
      </c>
      <c r="U419" s="173"/>
      <c r="V419" s="174"/>
      <c r="W419" s="27"/>
      <c r="X419" s="27"/>
      <c r="Y419" s="27"/>
      <c r="Z419" s="76"/>
    </row>
    <row r="420" spans="1:28" ht="15" customHeight="1" x14ac:dyDescent="0.3">
      <c r="A420" s="75"/>
      <c r="B420" s="27"/>
      <c r="C420" s="27"/>
      <c r="D420" s="247"/>
      <c r="E420" s="247"/>
      <c r="F420" s="247"/>
      <c r="G420" s="247"/>
      <c r="H420" s="247"/>
      <c r="I420" s="247"/>
      <c r="J420" s="248"/>
      <c r="K420" s="248"/>
      <c r="L420" s="248"/>
      <c r="M420" s="248"/>
      <c r="N420" s="249" t="s">
        <v>236</v>
      </c>
      <c r="O420" s="250"/>
      <c r="P420" s="251"/>
      <c r="Q420" s="159">
        <f>+T394</f>
        <v>439.12366980473274</v>
      </c>
      <c r="R420" s="173"/>
      <c r="S420" s="174"/>
      <c r="T420" s="159">
        <f>+T388</f>
        <v>641.30332743188592</v>
      </c>
      <c r="U420" s="173"/>
      <c r="V420" s="174"/>
      <c r="W420" s="27"/>
      <c r="X420" s="27"/>
      <c r="Y420" s="27"/>
      <c r="Z420" s="76"/>
    </row>
    <row r="421" spans="1:28" s="60" customFormat="1" ht="15" customHeight="1" x14ac:dyDescent="0.3">
      <c r="A421" s="78"/>
      <c r="B421" s="57"/>
      <c r="C421" s="57"/>
      <c r="D421" s="247" t="s">
        <v>232</v>
      </c>
      <c r="E421" s="247"/>
      <c r="F421" s="247"/>
      <c r="G421" s="247"/>
      <c r="H421" s="247"/>
      <c r="I421" s="247"/>
      <c r="J421" s="67"/>
      <c r="K421" s="67"/>
      <c r="L421" s="67"/>
      <c r="M421" s="68"/>
      <c r="N421" s="167" t="s">
        <v>235</v>
      </c>
      <c r="O421" s="168"/>
      <c r="P421" s="169"/>
      <c r="Q421" s="205">
        <f>+T406</f>
        <v>476.58421052631576</v>
      </c>
      <c r="R421" s="206"/>
      <c r="S421" s="207"/>
      <c r="T421" s="205">
        <f>+T400</f>
        <v>715.89987141261975</v>
      </c>
      <c r="U421" s="206"/>
      <c r="V421" s="207"/>
      <c r="W421" s="57"/>
      <c r="X421" s="57"/>
      <c r="Y421" s="57"/>
      <c r="Z421" s="79"/>
      <c r="AB421" s="1"/>
    </row>
    <row r="422" spans="1:28" s="60" customFormat="1" ht="15" customHeight="1" x14ac:dyDescent="0.3">
      <c r="A422" s="78"/>
      <c r="B422" s="57"/>
      <c r="C422" s="57"/>
      <c r="D422" s="247"/>
      <c r="E422" s="247"/>
      <c r="F422" s="247"/>
      <c r="G422" s="247"/>
      <c r="H422" s="247"/>
      <c r="I422" s="247"/>
      <c r="J422" s="69"/>
      <c r="K422" s="69"/>
      <c r="L422" s="69"/>
      <c r="M422" s="22"/>
      <c r="N422" s="167" t="s">
        <v>236</v>
      </c>
      <c r="O422" s="168"/>
      <c r="P422" s="169"/>
      <c r="Q422" s="205">
        <f>+T408</f>
        <v>476.58421052631576</v>
      </c>
      <c r="R422" s="206"/>
      <c r="S422" s="207"/>
      <c r="T422" s="205">
        <f>+T402</f>
        <v>715.89987141261975</v>
      </c>
      <c r="U422" s="206"/>
      <c r="V422" s="207"/>
      <c r="W422" s="57"/>
      <c r="X422" s="57"/>
      <c r="Y422" s="57"/>
      <c r="Z422" s="79"/>
      <c r="AB422" s="1"/>
    </row>
    <row r="423" spans="1:28" ht="15" customHeight="1" x14ac:dyDescent="0.3">
      <c r="A423" s="75"/>
      <c r="B423" s="27"/>
      <c r="C423" s="27"/>
      <c r="D423" s="27"/>
      <c r="E423" s="27"/>
      <c r="F423" s="27"/>
      <c r="G423" s="27"/>
      <c r="H423" s="27"/>
      <c r="I423" s="27"/>
      <c r="J423" s="27"/>
      <c r="K423" s="27"/>
      <c r="L423" s="27"/>
      <c r="M423" s="27"/>
      <c r="N423" s="70"/>
      <c r="O423" s="70"/>
      <c r="P423" s="70"/>
      <c r="Q423" s="71"/>
      <c r="R423" s="27"/>
      <c r="S423" s="204"/>
      <c r="T423" s="204"/>
      <c r="U423" s="204"/>
      <c r="V423" s="56"/>
      <c r="W423" s="27"/>
      <c r="X423" s="27"/>
      <c r="Y423" s="27"/>
      <c r="Z423" s="76"/>
    </row>
    <row r="424" spans="1:28" ht="15" customHeight="1" x14ac:dyDescent="0.3">
      <c r="A424" s="75"/>
      <c r="B424" s="27"/>
      <c r="C424" s="27"/>
      <c r="D424" s="27"/>
      <c r="E424" s="27"/>
      <c r="F424" s="27"/>
      <c r="G424" s="27"/>
      <c r="H424" s="27"/>
      <c r="I424" s="27"/>
      <c r="J424" s="27"/>
      <c r="K424" s="27"/>
      <c r="L424" s="27"/>
      <c r="M424" s="27"/>
      <c r="N424" s="70"/>
      <c r="O424" s="70"/>
      <c r="P424" s="70"/>
      <c r="Q424" s="71"/>
      <c r="R424" s="27"/>
      <c r="S424" s="70"/>
      <c r="T424" s="56"/>
      <c r="U424" s="56"/>
      <c r="V424" s="56"/>
      <c r="W424" s="27"/>
      <c r="X424" s="27"/>
      <c r="Y424" s="27"/>
      <c r="Z424" s="76"/>
    </row>
    <row r="425" spans="1:28" ht="15" customHeight="1" x14ac:dyDescent="0.3">
      <c r="A425" s="75"/>
      <c r="B425" s="27"/>
      <c r="C425" s="27"/>
      <c r="D425" s="27"/>
      <c r="E425" s="27"/>
      <c r="F425" s="27"/>
      <c r="G425" s="27"/>
      <c r="H425" s="27"/>
      <c r="I425" s="27"/>
      <c r="J425" s="27"/>
      <c r="K425" s="27"/>
      <c r="L425" s="27"/>
      <c r="M425" s="27"/>
      <c r="N425" s="70"/>
      <c r="O425" s="70"/>
      <c r="P425" s="70"/>
      <c r="Q425" s="71"/>
      <c r="R425" s="27"/>
      <c r="S425" s="70"/>
      <c r="T425" s="56"/>
      <c r="U425" s="56"/>
      <c r="V425" s="56"/>
      <c r="W425" s="27"/>
      <c r="X425" s="27"/>
      <c r="Y425" s="27"/>
      <c r="Z425" s="76"/>
    </row>
    <row r="426" spans="1:28" ht="15" customHeight="1" x14ac:dyDescent="0.3">
      <c r="A426" s="75"/>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76"/>
    </row>
    <row r="427" spans="1:28" ht="15" customHeight="1" x14ac:dyDescent="0.3">
      <c r="A427" s="75"/>
      <c r="B427" s="3">
        <f>B282+1</f>
        <v>5</v>
      </c>
      <c r="C427" s="4" t="s">
        <v>168</v>
      </c>
      <c r="D427" s="4"/>
      <c r="E427" s="4"/>
      <c r="F427" s="4"/>
      <c r="G427" s="4"/>
      <c r="H427" s="4"/>
      <c r="I427" s="4"/>
      <c r="J427" s="4"/>
      <c r="K427" s="4"/>
      <c r="L427" s="4"/>
      <c r="M427" s="4"/>
      <c r="N427" s="4"/>
      <c r="O427" s="4"/>
      <c r="P427" s="4"/>
      <c r="Q427" s="4"/>
      <c r="R427" s="4"/>
      <c r="S427" s="4"/>
      <c r="T427" s="4"/>
      <c r="U427" s="4"/>
      <c r="V427" s="4"/>
      <c r="W427" s="4"/>
      <c r="X427" s="4"/>
      <c r="Y427" s="4"/>
      <c r="Z427" s="76"/>
    </row>
    <row r="428" spans="1:28" ht="15" customHeight="1" x14ac:dyDescent="0.3">
      <c r="A428" s="75"/>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76"/>
    </row>
    <row r="429" spans="1:28" ht="15" customHeight="1" x14ac:dyDescent="0.3">
      <c r="A429" s="75"/>
      <c r="B429" s="27"/>
      <c r="C429" s="46" t="s">
        <v>265</v>
      </c>
      <c r="D429" s="27"/>
      <c r="E429" s="27"/>
      <c r="F429" s="27"/>
      <c r="G429" s="27"/>
      <c r="H429" s="27"/>
      <c r="I429" s="27"/>
      <c r="J429" s="27"/>
      <c r="K429" s="27"/>
      <c r="L429" s="27"/>
      <c r="M429" s="27"/>
      <c r="N429" s="27"/>
      <c r="O429" s="27"/>
      <c r="P429" s="27"/>
      <c r="Q429" s="27"/>
      <c r="R429" s="27"/>
      <c r="S429" s="27"/>
      <c r="T429" s="27"/>
      <c r="U429" s="27"/>
      <c r="V429" s="27"/>
      <c r="W429" s="27"/>
      <c r="X429" s="27"/>
      <c r="Y429" s="27"/>
      <c r="Z429" s="76"/>
    </row>
    <row r="430" spans="1:28" ht="15" customHeight="1" x14ac:dyDescent="0.3">
      <c r="A430" s="75"/>
      <c r="B430" s="27"/>
      <c r="C430" s="46" t="s">
        <v>266</v>
      </c>
      <c r="D430" s="27"/>
      <c r="E430" s="27"/>
      <c r="F430" s="27"/>
      <c r="G430" s="27"/>
      <c r="H430" s="27"/>
      <c r="I430" s="27"/>
      <c r="J430" s="27"/>
      <c r="K430" s="27"/>
      <c r="L430" s="27"/>
      <c r="M430" s="27"/>
      <c r="N430" s="27"/>
      <c r="O430" s="27"/>
      <c r="P430" s="27"/>
      <c r="Q430" s="27"/>
      <c r="R430" s="27"/>
      <c r="S430" s="27"/>
      <c r="T430" s="27"/>
      <c r="U430" s="27"/>
      <c r="V430" s="27"/>
      <c r="W430" s="27"/>
      <c r="X430" s="27"/>
      <c r="Y430" s="27"/>
      <c r="Z430" s="76"/>
    </row>
    <row r="431" spans="1:28" ht="15" customHeight="1" x14ac:dyDescent="0.3">
      <c r="A431" s="75"/>
      <c r="B431" s="27"/>
      <c r="C431" s="46"/>
      <c r="D431" s="27"/>
      <c r="E431" s="27"/>
      <c r="F431" s="27"/>
      <c r="G431" s="27"/>
      <c r="H431" s="27"/>
      <c r="I431" s="27"/>
      <c r="J431" s="27"/>
      <c r="K431" s="27"/>
      <c r="L431" s="27"/>
      <c r="M431" s="27"/>
      <c r="N431" s="27"/>
      <c r="O431" s="27"/>
      <c r="P431" s="27"/>
      <c r="Q431" s="27"/>
      <c r="R431" s="27"/>
      <c r="S431" s="27"/>
      <c r="T431" s="27"/>
      <c r="U431" s="27"/>
      <c r="V431" s="27"/>
      <c r="W431" s="27"/>
      <c r="X431" s="27"/>
      <c r="Y431" s="27"/>
      <c r="Z431" s="76"/>
    </row>
    <row r="432" spans="1:28" ht="15" customHeight="1" x14ac:dyDescent="0.3">
      <c r="A432" s="75"/>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76"/>
    </row>
    <row r="433" spans="1:26" ht="15" customHeight="1" x14ac:dyDescent="0.3">
      <c r="A433" s="75"/>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76"/>
    </row>
    <row r="434" spans="1:26" ht="15" customHeight="1" x14ac:dyDescent="0.3">
      <c r="A434" s="75"/>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76"/>
    </row>
    <row r="435" spans="1:26" ht="15" customHeight="1" x14ac:dyDescent="0.3">
      <c r="A435" s="75"/>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76"/>
    </row>
    <row r="436" spans="1:26" ht="15" customHeight="1" x14ac:dyDescent="0.3">
      <c r="A436" s="75"/>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76"/>
    </row>
    <row r="437" spans="1:26" ht="15" customHeight="1" x14ac:dyDescent="0.3">
      <c r="A437" s="75"/>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76"/>
    </row>
    <row r="438" spans="1:26" ht="15" customHeight="1" x14ac:dyDescent="0.3">
      <c r="A438" s="75"/>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76"/>
    </row>
    <row r="439" spans="1:26" ht="15" customHeight="1" x14ac:dyDescent="0.3">
      <c r="A439" s="75"/>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76"/>
    </row>
    <row r="440" spans="1:26" ht="15" customHeight="1" x14ac:dyDescent="0.3">
      <c r="A440" s="75"/>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76"/>
    </row>
    <row r="441" spans="1:26" ht="15" customHeight="1" x14ac:dyDescent="0.3">
      <c r="A441" s="75"/>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76"/>
    </row>
    <row r="442" spans="1:26" ht="15" customHeight="1" x14ac:dyDescent="0.3">
      <c r="A442" s="75"/>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76"/>
    </row>
    <row r="443" spans="1:26" ht="15" customHeight="1" x14ac:dyDescent="0.3">
      <c r="A443" s="75"/>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76"/>
    </row>
    <row r="444" spans="1:26" ht="15" customHeight="1" x14ac:dyDescent="0.3">
      <c r="A444" s="75"/>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76"/>
    </row>
    <row r="445" spans="1:26" ht="15" customHeight="1" x14ac:dyDescent="0.3">
      <c r="A445" s="75"/>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76"/>
    </row>
    <row r="446" spans="1:26" ht="15" customHeight="1" x14ac:dyDescent="0.3">
      <c r="A446" s="75"/>
      <c r="B446" s="25">
        <f>B427+0.1</f>
        <v>5.0999999999999996</v>
      </c>
      <c r="C446" s="26" t="s">
        <v>170</v>
      </c>
      <c r="D446" s="26"/>
      <c r="E446" s="26"/>
      <c r="F446" s="26"/>
      <c r="G446" s="26"/>
      <c r="H446" s="26"/>
      <c r="I446" s="26"/>
      <c r="J446" s="26"/>
      <c r="K446" s="26"/>
      <c r="L446" s="26"/>
      <c r="M446" s="26"/>
      <c r="N446" s="26"/>
      <c r="O446" s="26"/>
      <c r="P446" s="26"/>
      <c r="Q446" s="26"/>
      <c r="R446" s="26"/>
      <c r="S446" s="26"/>
      <c r="T446" s="26"/>
      <c r="U446" s="26"/>
      <c r="V446" s="26"/>
      <c r="W446" s="26"/>
      <c r="X446" s="26"/>
      <c r="Y446" s="26"/>
      <c r="Z446" s="76"/>
    </row>
    <row r="447" spans="1:26" ht="15" customHeight="1" x14ac:dyDescent="0.3">
      <c r="A447" s="75"/>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76"/>
    </row>
    <row r="448" spans="1:26" ht="15" customHeight="1" x14ac:dyDescent="0.3">
      <c r="A448" s="75"/>
      <c r="B448" s="55" t="s">
        <v>171</v>
      </c>
      <c r="C448" s="30" t="s">
        <v>98</v>
      </c>
      <c r="D448" s="30"/>
      <c r="E448" s="30"/>
      <c r="F448" s="30"/>
      <c r="G448" s="30"/>
      <c r="H448" s="30"/>
      <c r="I448" s="30"/>
      <c r="J448" s="30"/>
      <c r="K448" s="30"/>
      <c r="L448" s="30"/>
      <c r="M448" s="30"/>
      <c r="N448" s="30"/>
      <c r="O448" s="30"/>
      <c r="P448" s="30"/>
      <c r="Q448" s="30"/>
      <c r="R448" s="30"/>
      <c r="S448" s="30"/>
      <c r="T448" s="30"/>
      <c r="U448" s="32"/>
      <c r="V448" s="33"/>
      <c r="W448" s="32"/>
      <c r="X448" s="32"/>
      <c r="Y448" s="32"/>
      <c r="Z448" s="76"/>
    </row>
    <row r="449" spans="1:28" ht="15" customHeight="1" x14ac:dyDescent="0.3">
      <c r="A449" s="75"/>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76"/>
    </row>
    <row r="450" spans="1:28" ht="15" customHeight="1" x14ac:dyDescent="0.3">
      <c r="A450" s="75"/>
      <c r="B450" s="27"/>
      <c r="C450" s="70" t="s">
        <v>13</v>
      </c>
      <c r="D450" s="27" t="s">
        <v>125</v>
      </c>
      <c r="E450" s="27"/>
      <c r="F450" s="27"/>
      <c r="G450" s="27"/>
      <c r="H450" s="27"/>
      <c r="I450" s="27"/>
      <c r="J450" s="27"/>
      <c r="K450" s="27"/>
      <c r="L450" s="27"/>
      <c r="M450" s="27"/>
      <c r="N450" s="27"/>
      <c r="O450" s="27"/>
      <c r="P450" s="27"/>
      <c r="Q450" s="27"/>
      <c r="R450" s="27"/>
      <c r="S450" s="27"/>
      <c r="T450" s="27"/>
      <c r="U450" s="27"/>
      <c r="V450" s="27"/>
      <c r="W450" s="27"/>
      <c r="X450" s="27"/>
      <c r="Y450" s="27"/>
      <c r="Z450" s="76"/>
    </row>
    <row r="451" spans="1:28" ht="15" customHeight="1" x14ac:dyDescent="0.3">
      <c r="A451" s="75"/>
      <c r="B451" s="27"/>
      <c r="C451" s="70"/>
      <c r="D451" s="27"/>
      <c r="E451" s="27"/>
      <c r="F451" s="27"/>
      <c r="G451" s="27"/>
      <c r="H451" s="27"/>
      <c r="I451" s="27"/>
      <c r="J451" s="27"/>
      <c r="K451" s="27"/>
      <c r="L451" s="27"/>
      <c r="M451" s="27"/>
      <c r="N451" s="27"/>
      <c r="O451" s="27"/>
      <c r="P451" s="27"/>
      <c r="Q451" s="27"/>
      <c r="R451" s="27"/>
      <c r="S451" s="27"/>
      <c r="T451" s="27"/>
      <c r="U451" s="27"/>
      <c r="V451" s="27"/>
      <c r="W451" s="27"/>
      <c r="X451" s="27"/>
      <c r="Y451" s="27"/>
      <c r="Z451" s="76"/>
    </row>
    <row r="452" spans="1:28" ht="15" customHeight="1" x14ac:dyDescent="0.3">
      <c r="A452" s="75"/>
      <c r="B452" s="27"/>
      <c r="C452" s="70"/>
      <c r="D452" s="70" t="s">
        <v>22</v>
      </c>
      <c r="E452" s="46" t="s">
        <v>267</v>
      </c>
      <c r="F452" s="27"/>
      <c r="G452" s="27"/>
      <c r="H452" s="27"/>
      <c r="I452" s="27"/>
      <c r="J452" s="27"/>
      <c r="K452" s="27"/>
      <c r="L452" s="27"/>
      <c r="M452" s="27"/>
      <c r="N452" s="27"/>
      <c r="O452" s="27"/>
      <c r="P452" s="27"/>
      <c r="Q452" s="27"/>
      <c r="R452" s="27"/>
      <c r="S452" s="70"/>
      <c r="T452" s="195"/>
      <c r="U452" s="195"/>
      <c r="V452" s="195"/>
      <c r="W452" s="27"/>
      <c r="X452" s="27"/>
      <c r="Y452" s="27"/>
      <c r="Z452" s="76"/>
    </row>
    <row r="453" spans="1:28" ht="15" customHeight="1" x14ac:dyDescent="0.3">
      <c r="A453" s="75"/>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76"/>
    </row>
    <row r="454" spans="1:28" ht="15" customHeight="1" x14ac:dyDescent="0.3">
      <c r="A454" s="75"/>
      <c r="B454" s="27"/>
      <c r="C454" s="27"/>
      <c r="D454" s="27"/>
      <c r="E454" s="27"/>
      <c r="F454" s="27"/>
      <c r="G454" s="27"/>
      <c r="H454" s="27"/>
      <c r="I454" s="27"/>
      <c r="J454" s="27"/>
      <c r="K454" s="27"/>
      <c r="L454" s="27"/>
      <c r="M454" s="27" t="s">
        <v>49</v>
      </c>
      <c r="N454" s="70"/>
      <c r="O454" s="70"/>
      <c r="P454" s="70"/>
      <c r="Q454" s="71" t="s">
        <v>172</v>
      </c>
      <c r="R454" s="27"/>
      <c r="S454" s="70" t="s">
        <v>2</v>
      </c>
      <c r="T454" s="159">
        <f>T372*(0.6+(T372/8500))</f>
        <v>281.36472814012478</v>
      </c>
      <c r="U454" s="173"/>
      <c r="V454" s="174"/>
      <c r="W454" s="27" t="s">
        <v>6</v>
      </c>
      <c r="X454" s="27"/>
      <c r="Y454" s="27"/>
      <c r="Z454" s="76"/>
    </row>
    <row r="455" spans="1:28" ht="15" customHeight="1" x14ac:dyDescent="0.3">
      <c r="A455" s="75"/>
      <c r="B455" s="27"/>
      <c r="C455" s="27"/>
      <c r="D455" s="27"/>
      <c r="E455" s="27"/>
      <c r="F455" s="27"/>
      <c r="G455" s="27"/>
      <c r="H455" s="27"/>
      <c r="I455" s="27"/>
      <c r="J455" s="27"/>
      <c r="K455" s="27"/>
      <c r="L455" s="27"/>
      <c r="M455" s="70"/>
      <c r="N455" s="70"/>
      <c r="O455" s="70"/>
      <c r="P455" s="70"/>
      <c r="Q455" s="70"/>
      <c r="R455" s="70"/>
      <c r="S455" s="70"/>
      <c r="T455" s="70"/>
      <c r="U455" s="70"/>
      <c r="V455" s="70"/>
      <c r="W455" s="70"/>
      <c r="X455" s="27"/>
      <c r="Y455" s="27"/>
      <c r="Z455" s="76"/>
    </row>
    <row r="456" spans="1:28" ht="15" customHeight="1" x14ac:dyDescent="0.3">
      <c r="A456" s="75"/>
      <c r="B456" s="27"/>
      <c r="C456" s="27"/>
      <c r="D456" s="27"/>
      <c r="E456" s="27"/>
      <c r="F456" s="27"/>
      <c r="G456" s="27"/>
      <c r="H456" s="27"/>
      <c r="I456" s="27"/>
      <c r="J456" s="27"/>
      <c r="K456" s="27"/>
      <c r="L456" s="27"/>
      <c r="M456" s="27" t="s">
        <v>50</v>
      </c>
      <c r="N456" s="70"/>
      <c r="O456" s="70"/>
      <c r="P456" s="70"/>
      <c r="Q456" s="71" t="s">
        <v>172</v>
      </c>
      <c r="R456" s="27"/>
      <c r="S456" s="70" t="s">
        <v>2</v>
      </c>
      <c r="T456" s="159">
        <f>T374*(0.6+(T374/12700))</f>
        <v>523.22420858334385</v>
      </c>
      <c r="U456" s="173"/>
      <c r="V456" s="174"/>
      <c r="W456" s="27" t="s">
        <v>6</v>
      </c>
      <c r="X456" s="27"/>
      <c r="Y456" s="27"/>
      <c r="Z456" s="76"/>
      <c r="AB456" s="36"/>
    </row>
    <row r="457" spans="1:28" ht="15" customHeight="1" x14ac:dyDescent="0.3">
      <c r="A457" s="75"/>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76"/>
      <c r="AB457" s="36"/>
    </row>
    <row r="458" spans="1:28" ht="15" customHeight="1" x14ac:dyDescent="0.3">
      <c r="A458" s="75"/>
      <c r="B458" s="55" t="s">
        <v>173</v>
      </c>
      <c r="C458" s="30" t="s">
        <v>174</v>
      </c>
      <c r="D458" s="30"/>
      <c r="E458" s="30"/>
      <c r="F458" s="30"/>
      <c r="G458" s="30"/>
      <c r="H458" s="30"/>
      <c r="I458" s="30"/>
      <c r="J458" s="30"/>
      <c r="K458" s="30"/>
      <c r="L458" s="30"/>
      <c r="M458" s="30"/>
      <c r="N458" s="30"/>
      <c r="O458" s="30"/>
      <c r="P458" s="30"/>
      <c r="Q458" s="30"/>
      <c r="R458" s="30"/>
      <c r="S458" s="30"/>
      <c r="T458" s="30"/>
      <c r="U458" s="32"/>
      <c r="V458" s="33"/>
      <c r="W458" s="32"/>
      <c r="X458" s="32"/>
      <c r="Y458" s="32"/>
      <c r="Z458" s="76"/>
      <c r="AB458" s="36"/>
    </row>
    <row r="459" spans="1:28" ht="15" customHeight="1" x14ac:dyDescent="0.3">
      <c r="A459" s="75"/>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76"/>
      <c r="AB459" s="36"/>
    </row>
    <row r="460" spans="1:28" ht="15" customHeight="1" x14ac:dyDescent="0.3">
      <c r="A460" s="75"/>
      <c r="B460" s="27"/>
      <c r="C460" s="70" t="s">
        <v>13</v>
      </c>
      <c r="D460" s="27" t="s">
        <v>125</v>
      </c>
      <c r="E460" s="27"/>
      <c r="F460" s="27"/>
      <c r="G460" s="27"/>
      <c r="H460" s="27"/>
      <c r="I460" s="27"/>
      <c r="J460" s="27"/>
      <c r="K460" s="27"/>
      <c r="L460" s="27"/>
      <c r="M460" s="27"/>
      <c r="N460" s="27"/>
      <c r="O460" s="27"/>
      <c r="P460" s="27"/>
      <c r="Q460" s="27"/>
      <c r="R460" s="27"/>
      <c r="S460" s="27"/>
      <c r="T460" s="27"/>
      <c r="U460" s="27"/>
      <c r="V460" s="27"/>
      <c r="W460" s="27"/>
      <c r="X460" s="27"/>
      <c r="Y460" s="27"/>
      <c r="Z460" s="76"/>
      <c r="AB460" s="36"/>
    </row>
    <row r="461" spans="1:28" ht="15" customHeight="1" x14ac:dyDescent="0.3">
      <c r="A461" s="75"/>
      <c r="B461" s="27"/>
      <c r="C461" s="70"/>
      <c r="D461" s="27"/>
      <c r="E461" s="27"/>
      <c r="F461" s="27"/>
      <c r="G461" s="27"/>
      <c r="H461" s="27"/>
      <c r="I461" s="27"/>
      <c r="J461" s="27"/>
      <c r="K461" s="27"/>
      <c r="L461" s="27"/>
      <c r="M461" s="27"/>
      <c r="N461" s="27"/>
      <c r="O461" s="27"/>
      <c r="P461" s="27"/>
      <c r="Q461" s="27"/>
      <c r="R461" s="27"/>
      <c r="S461" s="27"/>
      <c r="T461" s="27"/>
      <c r="U461" s="27"/>
      <c r="V461" s="27"/>
      <c r="W461" s="27"/>
      <c r="X461" s="27"/>
      <c r="Y461" s="27"/>
      <c r="Z461" s="76"/>
      <c r="AB461" s="36"/>
    </row>
    <row r="462" spans="1:28" ht="15" customHeight="1" x14ac:dyDescent="0.3">
      <c r="A462" s="75"/>
      <c r="B462" s="27"/>
      <c r="C462" s="70"/>
      <c r="D462" s="70" t="s">
        <v>22</v>
      </c>
      <c r="E462" s="46" t="s">
        <v>267</v>
      </c>
      <c r="F462" s="27"/>
      <c r="G462" s="27"/>
      <c r="H462" s="27"/>
      <c r="I462" s="27"/>
      <c r="J462" s="27"/>
      <c r="K462" s="27"/>
      <c r="L462" s="27"/>
      <c r="M462" s="27"/>
      <c r="N462" s="27"/>
      <c r="O462" s="27"/>
      <c r="P462" s="27"/>
      <c r="Q462" s="27"/>
      <c r="R462" s="27"/>
      <c r="S462" s="70"/>
      <c r="T462" s="195"/>
      <c r="U462" s="195"/>
      <c r="V462" s="195"/>
      <c r="W462" s="27"/>
      <c r="X462" s="27"/>
      <c r="Y462" s="27"/>
      <c r="Z462" s="76"/>
      <c r="AB462" s="36"/>
    </row>
    <row r="463" spans="1:28" ht="15" customHeight="1" x14ac:dyDescent="0.3">
      <c r="A463" s="77"/>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19"/>
      <c r="AB463" s="1" t="s">
        <v>225</v>
      </c>
    </row>
    <row r="464" spans="1:28" ht="15" customHeight="1" x14ac:dyDescent="0.3">
      <c r="A464" s="75"/>
      <c r="B464" s="27"/>
      <c r="C464" s="27"/>
      <c r="D464" s="27"/>
      <c r="E464" s="27"/>
      <c r="F464" s="27"/>
      <c r="G464" s="27"/>
      <c r="H464" s="27"/>
      <c r="I464" s="27"/>
      <c r="J464" s="27"/>
      <c r="K464" s="27"/>
      <c r="L464" s="27"/>
      <c r="M464" s="27" t="s">
        <v>49</v>
      </c>
      <c r="N464" s="70"/>
      <c r="O464" s="70"/>
      <c r="P464" s="70"/>
      <c r="Q464" s="71" t="s">
        <v>172</v>
      </c>
      <c r="R464" s="27"/>
      <c r="S464" s="70" t="s">
        <v>2</v>
      </c>
      <c r="T464" s="201">
        <f>T386*(0.6+(T386/8500))</f>
        <v>261.86655981995233</v>
      </c>
      <c r="U464" s="202"/>
      <c r="V464" s="203"/>
      <c r="W464" s="27" t="s">
        <v>6</v>
      </c>
      <c r="X464" s="27"/>
      <c r="Y464" s="27"/>
      <c r="Z464" s="76"/>
      <c r="AB464" s="1" t="s">
        <v>225</v>
      </c>
    </row>
    <row r="465" spans="1:27" ht="15" customHeight="1" x14ac:dyDescent="0.3">
      <c r="A465" s="75"/>
      <c r="B465" s="27"/>
      <c r="C465" s="27"/>
      <c r="D465" s="27"/>
      <c r="E465" s="27"/>
      <c r="F465" s="27"/>
      <c r="G465" s="27"/>
      <c r="H465" s="27"/>
      <c r="I465" s="27"/>
      <c r="J465" s="27"/>
      <c r="K465" s="27"/>
      <c r="L465" s="27"/>
      <c r="M465" s="70"/>
      <c r="N465" s="70"/>
      <c r="O465" s="70"/>
      <c r="P465" s="70"/>
      <c r="Q465" s="70"/>
      <c r="R465" s="70"/>
      <c r="S465" s="70"/>
      <c r="T465" s="70"/>
      <c r="U465" s="70"/>
      <c r="V465" s="70"/>
      <c r="W465" s="70"/>
      <c r="X465" s="27"/>
      <c r="Y465" s="27"/>
      <c r="Z465" s="76"/>
    </row>
    <row r="466" spans="1:27" ht="15" customHeight="1" x14ac:dyDescent="0.3">
      <c r="A466" s="75"/>
      <c r="B466" s="27"/>
      <c r="C466" s="27"/>
      <c r="D466" s="27"/>
      <c r="E466" s="27"/>
      <c r="F466" s="27"/>
      <c r="G466" s="27"/>
      <c r="H466" s="27"/>
      <c r="I466" s="27"/>
      <c r="J466" s="27"/>
      <c r="K466" s="27"/>
      <c r="L466" s="27"/>
      <c r="M466" s="27" t="s">
        <v>50</v>
      </c>
      <c r="N466" s="70"/>
      <c r="O466" s="70"/>
      <c r="P466" s="70"/>
      <c r="Q466" s="71" t="s">
        <v>172</v>
      </c>
      <c r="R466" s="27"/>
      <c r="S466" s="70" t="s">
        <v>2</v>
      </c>
      <c r="T466" s="159">
        <f>T388*(0.6+(T388/12700))</f>
        <v>417.16545770127397</v>
      </c>
      <c r="U466" s="173"/>
      <c r="V466" s="174"/>
      <c r="W466" s="27" t="s">
        <v>6</v>
      </c>
      <c r="X466" s="27"/>
      <c r="Y466" s="27"/>
      <c r="Z466" s="76"/>
    </row>
    <row r="467" spans="1:27" ht="15" customHeight="1" x14ac:dyDescent="0.3">
      <c r="A467" s="75"/>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76"/>
      <c r="AA467" s="36"/>
    </row>
    <row r="468" spans="1:27" ht="15" customHeight="1" x14ac:dyDescent="0.3">
      <c r="A468" s="75"/>
      <c r="B468" s="27"/>
      <c r="C468" s="70" t="s">
        <v>13</v>
      </c>
      <c r="D468" s="27" t="s">
        <v>124</v>
      </c>
      <c r="E468" s="27"/>
      <c r="F468" s="27"/>
      <c r="G468" s="27"/>
      <c r="H468" s="27"/>
      <c r="I468" s="27"/>
      <c r="J468" s="27"/>
      <c r="K468" s="27"/>
      <c r="L468" s="27"/>
      <c r="M468" s="27"/>
      <c r="N468" s="27"/>
      <c r="O468" s="27"/>
      <c r="P468" s="27"/>
      <c r="Q468" s="27"/>
      <c r="R468" s="27"/>
      <c r="S468" s="27"/>
      <c r="T468" s="27"/>
      <c r="U468" s="27"/>
      <c r="V468" s="27"/>
      <c r="W468" s="27"/>
      <c r="X468" s="27"/>
      <c r="Y468" s="27"/>
      <c r="Z468" s="76"/>
      <c r="AA468" s="36"/>
    </row>
    <row r="469" spans="1:27" ht="15" customHeight="1" x14ac:dyDescent="0.3">
      <c r="A469" s="75"/>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76"/>
      <c r="AA469" s="36"/>
    </row>
    <row r="470" spans="1:27" ht="15" customHeight="1" x14ac:dyDescent="0.3">
      <c r="A470" s="75"/>
      <c r="B470" s="27"/>
      <c r="C470" s="27"/>
      <c r="D470" s="70" t="s">
        <v>22</v>
      </c>
      <c r="E470" s="46" t="s">
        <v>267</v>
      </c>
      <c r="F470" s="27"/>
      <c r="G470" s="27"/>
      <c r="H470" s="27"/>
      <c r="I470" s="27"/>
      <c r="J470" s="27"/>
      <c r="K470" s="27"/>
      <c r="L470" s="27"/>
      <c r="M470" s="27"/>
      <c r="N470" s="27"/>
      <c r="O470" s="27"/>
      <c r="P470" s="27"/>
      <c r="Q470" s="27"/>
      <c r="R470" s="27" t="s">
        <v>175</v>
      </c>
      <c r="S470" s="70" t="s">
        <v>2</v>
      </c>
      <c r="T470" s="161">
        <v>0.5</v>
      </c>
      <c r="U470" s="162"/>
      <c r="V470" s="163"/>
      <c r="W470" s="27"/>
      <c r="X470" s="27"/>
      <c r="Y470" s="27"/>
      <c r="Z470" s="76"/>
      <c r="AA470" s="36"/>
    </row>
    <row r="471" spans="1:27" ht="15" customHeight="1" x14ac:dyDescent="0.3">
      <c r="A471" s="75"/>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76"/>
      <c r="AA471" s="36"/>
    </row>
    <row r="472" spans="1:27" ht="15" customHeight="1" x14ac:dyDescent="0.3">
      <c r="A472" s="75"/>
      <c r="B472" s="27"/>
      <c r="C472" s="27"/>
      <c r="D472" s="27"/>
      <c r="E472" s="27"/>
      <c r="F472" s="27"/>
      <c r="G472" s="27"/>
      <c r="H472" s="27"/>
      <c r="I472" s="27"/>
      <c r="J472" s="27"/>
      <c r="K472" s="27"/>
      <c r="L472" s="27"/>
      <c r="M472" s="27" t="s">
        <v>49</v>
      </c>
      <c r="N472" s="70"/>
      <c r="O472" s="70"/>
      <c r="P472" s="70"/>
      <c r="Q472" s="71" t="s">
        <v>172</v>
      </c>
      <c r="R472" s="27"/>
      <c r="S472" s="70" t="s">
        <v>2</v>
      </c>
      <c r="T472" s="159">
        <f>T392*T470</f>
        <v>138.44709822389402</v>
      </c>
      <c r="U472" s="173"/>
      <c r="V472" s="174"/>
      <c r="W472" s="27" t="s">
        <v>6</v>
      </c>
      <c r="X472" s="27"/>
      <c r="Y472" s="27"/>
      <c r="Z472" s="76"/>
      <c r="AA472" s="36"/>
    </row>
    <row r="473" spans="1:27" ht="15" customHeight="1" x14ac:dyDescent="0.3">
      <c r="A473" s="75"/>
      <c r="B473" s="27"/>
      <c r="C473" s="27"/>
      <c r="D473" s="27"/>
      <c r="E473" s="27"/>
      <c r="F473" s="27"/>
      <c r="G473" s="27"/>
      <c r="H473" s="27"/>
      <c r="I473" s="27"/>
      <c r="J473" s="27"/>
      <c r="K473" s="27"/>
      <c r="L473" s="27"/>
      <c r="M473" s="70"/>
      <c r="N473" s="70"/>
      <c r="O473" s="70"/>
      <c r="P473" s="70"/>
      <c r="Q473" s="70"/>
      <c r="R473" s="70"/>
      <c r="S473" s="70"/>
      <c r="T473" s="70"/>
      <c r="U473" s="70"/>
      <c r="V473" s="70"/>
      <c r="W473" s="70"/>
      <c r="X473" s="27"/>
      <c r="Y473" s="27"/>
      <c r="Z473" s="76"/>
      <c r="AA473" s="36"/>
    </row>
    <row r="474" spans="1:27" ht="15" customHeight="1" x14ac:dyDescent="0.3">
      <c r="A474" s="75"/>
      <c r="B474" s="27"/>
      <c r="C474" s="27"/>
      <c r="D474" s="27"/>
      <c r="E474" s="27"/>
      <c r="F474" s="27"/>
      <c r="G474" s="27"/>
      <c r="H474" s="27"/>
      <c r="I474" s="27"/>
      <c r="J474" s="27"/>
      <c r="K474" s="27"/>
      <c r="L474" s="27"/>
      <c r="M474" s="27" t="s">
        <v>50</v>
      </c>
      <c r="N474" s="70"/>
      <c r="O474" s="70"/>
      <c r="P474" s="70"/>
      <c r="Q474" s="71" t="s">
        <v>172</v>
      </c>
      <c r="R474" s="27"/>
      <c r="S474" s="70" t="s">
        <v>2</v>
      </c>
      <c r="T474" s="159">
        <f>T394*T470</f>
        <v>219.56183490236637</v>
      </c>
      <c r="U474" s="173"/>
      <c r="V474" s="174"/>
      <c r="W474" s="27" t="s">
        <v>6</v>
      </c>
      <c r="X474" s="27"/>
      <c r="Y474" s="27"/>
      <c r="Z474" s="76"/>
      <c r="AA474" s="36"/>
    </row>
    <row r="475" spans="1:27" ht="15" customHeight="1" x14ac:dyDescent="0.3">
      <c r="A475" s="75"/>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76"/>
      <c r="AA475" s="36"/>
    </row>
    <row r="476" spans="1:27" ht="15" customHeight="1" x14ac:dyDescent="0.3">
      <c r="A476" s="75"/>
      <c r="B476" s="25">
        <f>B446+0.1</f>
        <v>5.1999999999999993</v>
      </c>
      <c r="C476" s="26" t="s">
        <v>176</v>
      </c>
      <c r="D476" s="26"/>
      <c r="E476" s="26"/>
      <c r="F476" s="26"/>
      <c r="G476" s="26"/>
      <c r="H476" s="26"/>
      <c r="I476" s="26"/>
      <c r="J476" s="26"/>
      <c r="K476" s="26"/>
      <c r="L476" s="26"/>
      <c r="M476" s="26"/>
      <c r="N476" s="26"/>
      <c r="O476" s="26"/>
      <c r="P476" s="26"/>
      <c r="Q476" s="26"/>
      <c r="R476" s="26"/>
      <c r="S476" s="26"/>
      <c r="T476" s="26"/>
      <c r="U476" s="26"/>
      <c r="V476" s="26"/>
      <c r="W476" s="26"/>
      <c r="X476" s="26"/>
      <c r="Y476" s="26"/>
      <c r="Z476" s="76"/>
      <c r="AA476" s="36"/>
    </row>
    <row r="477" spans="1:27" ht="15" customHeight="1" x14ac:dyDescent="0.3">
      <c r="A477" s="75"/>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76"/>
      <c r="AA477" s="36"/>
    </row>
    <row r="478" spans="1:27" ht="15" customHeight="1" x14ac:dyDescent="0.3">
      <c r="A478" s="75"/>
      <c r="B478" s="55" t="s">
        <v>177</v>
      </c>
      <c r="C478" s="30" t="s">
        <v>98</v>
      </c>
      <c r="D478" s="30"/>
      <c r="E478" s="30"/>
      <c r="F478" s="30"/>
      <c r="G478" s="30"/>
      <c r="H478" s="30"/>
      <c r="I478" s="30"/>
      <c r="J478" s="30"/>
      <c r="K478" s="30"/>
      <c r="L478" s="30"/>
      <c r="M478" s="30"/>
      <c r="N478" s="30"/>
      <c r="O478" s="30"/>
      <c r="P478" s="30"/>
      <c r="Q478" s="30"/>
      <c r="R478" s="30"/>
      <c r="S478" s="30"/>
      <c r="T478" s="30"/>
      <c r="U478" s="32"/>
      <c r="V478" s="33"/>
      <c r="W478" s="32"/>
      <c r="X478" s="32"/>
      <c r="Y478" s="32"/>
      <c r="Z478" s="76"/>
      <c r="AA478" s="36"/>
    </row>
    <row r="479" spans="1:27" ht="15" customHeight="1" x14ac:dyDescent="0.3">
      <c r="A479" s="75"/>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76"/>
      <c r="AA479" s="36"/>
    </row>
    <row r="480" spans="1:27" ht="15" customHeight="1" x14ac:dyDescent="0.3">
      <c r="A480" s="75"/>
      <c r="B480" s="27"/>
      <c r="C480" s="70" t="s">
        <v>13</v>
      </c>
      <c r="D480" s="27" t="s">
        <v>125</v>
      </c>
      <c r="E480" s="27"/>
      <c r="F480" s="27"/>
      <c r="G480" s="27"/>
      <c r="H480" s="27"/>
      <c r="I480" s="27"/>
      <c r="J480" s="27"/>
      <c r="K480" s="27"/>
      <c r="L480" s="27"/>
      <c r="M480" s="27"/>
      <c r="N480" s="27"/>
      <c r="O480" s="27"/>
      <c r="P480" s="27"/>
      <c r="Q480" s="27"/>
      <c r="R480" s="27"/>
      <c r="S480" s="27"/>
      <c r="T480" s="27"/>
      <c r="U480" s="27"/>
      <c r="V480" s="27"/>
      <c r="W480" s="27"/>
      <c r="X480" s="27"/>
      <c r="Y480" s="27"/>
      <c r="Z480" s="76"/>
      <c r="AA480" s="36"/>
    </row>
    <row r="481" spans="1:32" ht="15" customHeight="1" x14ac:dyDescent="0.3">
      <c r="A481" s="75"/>
      <c r="B481" s="27"/>
      <c r="C481" s="70"/>
      <c r="D481" s="27"/>
      <c r="E481" s="27"/>
      <c r="F481" s="27"/>
      <c r="G481" s="27"/>
      <c r="H481" s="27"/>
      <c r="I481" s="27"/>
      <c r="J481" s="27"/>
      <c r="K481" s="27"/>
      <c r="L481" s="27"/>
      <c r="M481" s="27"/>
      <c r="N481" s="27"/>
      <c r="O481" s="27"/>
      <c r="P481" s="27"/>
      <c r="Q481" s="27"/>
      <c r="R481" s="27"/>
      <c r="S481" s="27"/>
      <c r="T481" s="27"/>
      <c r="U481" s="27"/>
      <c r="V481" s="27"/>
      <c r="W481" s="27"/>
      <c r="X481" s="27"/>
      <c r="Y481" s="27"/>
      <c r="Z481" s="76"/>
      <c r="AA481" s="36"/>
    </row>
    <row r="482" spans="1:32" ht="15" customHeight="1" x14ac:dyDescent="0.3">
      <c r="A482" s="75"/>
      <c r="B482" s="27"/>
      <c r="C482" s="70"/>
      <c r="D482" s="70" t="s">
        <v>22</v>
      </c>
      <c r="E482" s="46" t="s">
        <v>267</v>
      </c>
      <c r="F482" s="27"/>
      <c r="G482" s="27"/>
      <c r="H482" s="27"/>
      <c r="I482" s="27"/>
      <c r="J482" s="27"/>
      <c r="K482" s="27"/>
      <c r="L482" s="27"/>
      <c r="M482" s="27"/>
      <c r="N482" s="27"/>
      <c r="O482" s="27"/>
      <c r="P482" s="27"/>
      <c r="Q482" s="27"/>
      <c r="R482" s="27"/>
      <c r="S482" s="70"/>
      <c r="T482" s="195"/>
      <c r="U482" s="195"/>
      <c r="V482" s="195"/>
      <c r="W482" s="27"/>
      <c r="X482" s="27"/>
      <c r="Y482" s="27"/>
      <c r="Z482" s="76"/>
      <c r="AA482" s="36"/>
    </row>
    <row r="483" spans="1:32" ht="15" customHeight="1" x14ac:dyDescent="0.3">
      <c r="A483" s="75"/>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76"/>
      <c r="AA483" s="36"/>
    </row>
    <row r="484" spans="1:32" ht="15" customHeight="1" x14ac:dyDescent="0.3">
      <c r="A484" s="75"/>
      <c r="B484" s="27"/>
      <c r="C484" s="27"/>
      <c r="D484" s="27"/>
      <c r="E484" s="27"/>
      <c r="F484" s="27"/>
      <c r="G484" s="27"/>
      <c r="H484" s="27"/>
      <c r="I484" s="27"/>
      <c r="J484" s="27"/>
      <c r="K484" s="27"/>
      <c r="L484" s="27"/>
      <c r="M484" s="27" t="s">
        <v>49</v>
      </c>
      <c r="N484" s="70"/>
      <c r="O484" s="70"/>
      <c r="P484" s="70"/>
      <c r="Q484" s="71" t="s">
        <v>179</v>
      </c>
      <c r="R484" s="27"/>
      <c r="S484" s="70" t="s">
        <v>2</v>
      </c>
      <c r="T484" s="159">
        <f>T372*(1.05+(T372/6000))</f>
        <v>485.05959224626639</v>
      </c>
      <c r="U484" s="173"/>
      <c r="V484" s="174"/>
      <c r="W484" s="27" t="s">
        <v>6</v>
      </c>
      <c r="X484" s="27"/>
      <c r="Y484" s="27"/>
      <c r="Z484" s="76"/>
      <c r="AA484" s="36"/>
    </row>
    <row r="485" spans="1:32" ht="15" customHeight="1" x14ac:dyDescent="0.3">
      <c r="A485" s="75"/>
      <c r="B485" s="27"/>
      <c r="C485" s="27"/>
      <c r="D485" s="27"/>
      <c r="E485" s="27"/>
      <c r="F485" s="27"/>
      <c r="G485" s="27"/>
      <c r="H485" s="27"/>
      <c r="I485" s="27"/>
      <c r="J485" s="27"/>
      <c r="K485" s="27"/>
      <c r="L485" s="27"/>
      <c r="M485" s="70"/>
      <c r="N485" s="70"/>
      <c r="O485" s="70"/>
      <c r="P485" s="70"/>
      <c r="Q485" s="70"/>
      <c r="R485" s="70"/>
      <c r="S485" s="70"/>
      <c r="T485" s="70"/>
      <c r="U485" s="70"/>
      <c r="V485" s="70"/>
      <c r="W485" s="70"/>
      <c r="X485" s="27"/>
      <c r="Y485" s="27"/>
      <c r="Z485" s="76"/>
      <c r="AA485" s="36"/>
    </row>
    <row r="486" spans="1:32" ht="15" customHeight="1" x14ac:dyDescent="0.3">
      <c r="A486" s="75"/>
      <c r="B486" s="27"/>
      <c r="C486" s="27"/>
      <c r="D486" s="27"/>
      <c r="E486" s="27"/>
      <c r="F486" s="27"/>
      <c r="G486" s="27"/>
      <c r="H486" s="27"/>
      <c r="I486" s="27"/>
      <c r="J486" s="27"/>
      <c r="K486" s="27"/>
      <c r="L486" s="27"/>
      <c r="M486" s="27" t="s">
        <v>50</v>
      </c>
      <c r="N486" s="70"/>
      <c r="O486" s="70"/>
      <c r="P486" s="70"/>
      <c r="Q486" s="71" t="s">
        <v>179</v>
      </c>
      <c r="R486" s="27"/>
      <c r="S486" s="70" t="s">
        <v>2</v>
      </c>
      <c r="T486" s="159">
        <f>T374*(1.05+(T374/9000))</f>
        <v>898.98397752225276</v>
      </c>
      <c r="U486" s="173"/>
      <c r="V486" s="174"/>
      <c r="W486" s="27" t="s">
        <v>6</v>
      </c>
      <c r="X486" s="27"/>
      <c r="Y486" s="27"/>
      <c r="Z486" s="76"/>
      <c r="AA486" s="36"/>
    </row>
    <row r="487" spans="1:32" ht="15" customHeight="1" x14ac:dyDescent="0.3">
      <c r="A487" s="75"/>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76"/>
    </row>
    <row r="488" spans="1:32" ht="15" customHeight="1" x14ac:dyDescent="0.3">
      <c r="A488" s="75"/>
      <c r="B488" s="55" t="s">
        <v>178</v>
      </c>
      <c r="C488" s="30" t="s">
        <v>174</v>
      </c>
      <c r="D488" s="30"/>
      <c r="E488" s="30"/>
      <c r="F488" s="30"/>
      <c r="G488" s="30"/>
      <c r="H488" s="30"/>
      <c r="I488" s="30"/>
      <c r="J488" s="30"/>
      <c r="K488" s="30"/>
      <c r="L488" s="30"/>
      <c r="M488" s="30"/>
      <c r="N488" s="30"/>
      <c r="O488" s="30"/>
      <c r="P488" s="30"/>
      <c r="Q488" s="30"/>
      <c r="R488" s="30"/>
      <c r="S488" s="30"/>
      <c r="T488" s="30"/>
      <c r="U488" s="32"/>
      <c r="V488" s="33"/>
      <c r="W488" s="32"/>
      <c r="X488" s="32"/>
      <c r="Y488" s="32"/>
      <c r="Z488" s="76"/>
    </row>
    <row r="489" spans="1:32" ht="15" customHeight="1" x14ac:dyDescent="0.3">
      <c r="A489" s="75"/>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76"/>
    </row>
    <row r="490" spans="1:32" ht="15" customHeight="1" x14ac:dyDescent="0.3">
      <c r="A490" s="75"/>
      <c r="B490" s="27"/>
      <c r="C490" s="70" t="s">
        <v>13</v>
      </c>
      <c r="D490" s="27" t="s">
        <v>125</v>
      </c>
      <c r="E490" s="27"/>
      <c r="F490" s="27"/>
      <c r="G490" s="27"/>
      <c r="H490" s="27"/>
      <c r="I490" s="27"/>
      <c r="J490" s="27"/>
      <c r="K490" s="27"/>
      <c r="L490" s="27"/>
      <c r="M490" s="27"/>
      <c r="N490" s="27"/>
      <c r="O490" s="27"/>
      <c r="P490" s="27"/>
      <c r="Q490" s="27"/>
      <c r="R490" s="27"/>
      <c r="S490" s="27"/>
      <c r="T490" s="27"/>
      <c r="U490" s="27"/>
      <c r="V490" s="27"/>
      <c r="W490" s="27"/>
      <c r="X490" s="27"/>
      <c r="Y490" s="27"/>
      <c r="Z490" s="76"/>
    </row>
    <row r="491" spans="1:32" ht="15" customHeight="1" x14ac:dyDescent="0.3">
      <c r="A491" s="75"/>
      <c r="B491" s="27"/>
      <c r="C491" s="70"/>
      <c r="D491" s="27"/>
      <c r="E491" s="27"/>
      <c r="F491" s="27"/>
      <c r="G491" s="27"/>
      <c r="H491" s="27"/>
      <c r="I491" s="27"/>
      <c r="J491" s="27"/>
      <c r="K491" s="27"/>
      <c r="L491" s="27"/>
      <c r="M491" s="27"/>
      <c r="N491" s="27"/>
      <c r="O491" s="27"/>
      <c r="P491" s="27"/>
      <c r="Q491" s="27"/>
      <c r="R491" s="27"/>
      <c r="S491" s="27"/>
      <c r="T491" s="27"/>
      <c r="U491" s="27"/>
      <c r="V491" s="27"/>
      <c r="W491" s="27"/>
      <c r="X491" s="27"/>
      <c r="Y491" s="27"/>
      <c r="Z491" s="76"/>
    </row>
    <row r="492" spans="1:32" ht="15" customHeight="1" x14ac:dyDescent="0.3">
      <c r="A492" s="75"/>
      <c r="B492" s="27"/>
      <c r="C492" s="70"/>
      <c r="D492" s="70" t="s">
        <v>22</v>
      </c>
      <c r="E492" s="46" t="s">
        <v>267</v>
      </c>
      <c r="F492" s="27"/>
      <c r="G492" s="27"/>
      <c r="H492" s="27"/>
      <c r="I492" s="27"/>
      <c r="J492" s="27"/>
      <c r="K492" s="27"/>
      <c r="L492" s="27"/>
      <c r="M492" s="27"/>
      <c r="N492" s="27"/>
      <c r="O492" s="27"/>
      <c r="P492" s="27"/>
      <c r="Q492" s="27"/>
      <c r="R492" s="27"/>
      <c r="S492" s="70"/>
      <c r="T492" s="27"/>
      <c r="U492" s="27"/>
      <c r="V492" s="27"/>
      <c r="W492" s="27"/>
      <c r="X492" s="27"/>
      <c r="Y492" s="27"/>
      <c r="Z492" s="76"/>
      <c r="AD492" s="103"/>
      <c r="AE492" s="103" t="s">
        <v>243</v>
      </c>
      <c r="AF492" s="103" t="s">
        <v>243</v>
      </c>
    </row>
    <row r="493" spans="1:32" ht="15" customHeight="1" x14ac:dyDescent="0.3">
      <c r="A493" s="75"/>
      <c r="B493" s="27"/>
      <c r="C493" s="27"/>
      <c r="D493" s="27"/>
      <c r="E493" s="27"/>
      <c r="F493" s="27"/>
      <c r="G493" s="27"/>
      <c r="H493" s="27"/>
      <c r="I493" s="27"/>
      <c r="J493" s="27"/>
      <c r="K493" s="27"/>
      <c r="L493" s="27"/>
      <c r="M493" s="27"/>
      <c r="N493" s="27"/>
      <c r="O493" s="27"/>
      <c r="P493" s="27"/>
      <c r="Q493" s="27"/>
      <c r="R493" s="27"/>
      <c r="S493" s="27"/>
      <c r="T493" s="195"/>
      <c r="U493" s="195"/>
      <c r="V493" s="195"/>
      <c r="W493" s="27"/>
      <c r="X493" s="27"/>
      <c r="Y493" s="27"/>
      <c r="Z493" s="76"/>
      <c r="AD493" s="108" t="s">
        <v>248</v>
      </c>
      <c r="AE493" s="108" t="s">
        <v>244</v>
      </c>
      <c r="AF493" s="108" t="s">
        <v>250</v>
      </c>
    </row>
    <row r="494" spans="1:32" ht="15" customHeight="1" x14ac:dyDescent="0.3">
      <c r="A494" s="75"/>
      <c r="B494" s="27"/>
      <c r="C494" s="27"/>
      <c r="D494" s="27"/>
      <c r="E494" s="27"/>
      <c r="F494" s="27"/>
      <c r="G494" s="27"/>
      <c r="H494" s="27"/>
      <c r="I494" s="27"/>
      <c r="J494" s="27"/>
      <c r="K494" s="27"/>
      <c r="L494" s="27"/>
      <c r="M494" s="27" t="s">
        <v>49</v>
      </c>
      <c r="N494" s="70"/>
      <c r="O494" s="70"/>
      <c r="P494" s="70"/>
      <c r="Q494" s="71" t="s">
        <v>179</v>
      </c>
      <c r="R494" s="27"/>
      <c r="S494" s="70" t="s">
        <v>2</v>
      </c>
      <c r="T494" s="159">
        <f>T386*(1.05+(T386/6000))</f>
        <v>451.85378123491211</v>
      </c>
      <c r="U494" s="173"/>
      <c r="V494" s="174"/>
      <c r="W494" s="27" t="s">
        <v>6</v>
      </c>
      <c r="X494" s="27"/>
      <c r="Y494" s="27"/>
      <c r="Z494" s="76"/>
      <c r="AD494" s="108" t="s">
        <v>249</v>
      </c>
      <c r="AE494" s="108" t="s">
        <v>245</v>
      </c>
      <c r="AF494" s="108" t="s">
        <v>252</v>
      </c>
    </row>
    <row r="495" spans="1:32" ht="15" customHeight="1" x14ac:dyDescent="0.3">
      <c r="A495" s="75"/>
      <c r="B495" s="27"/>
      <c r="C495" s="27"/>
      <c r="D495" s="27"/>
      <c r="E495" s="27"/>
      <c r="F495" s="27"/>
      <c r="G495" s="27"/>
      <c r="H495" s="27"/>
      <c r="I495" s="27"/>
      <c r="J495" s="27"/>
      <c r="K495" s="27"/>
      <c r="L495" s="27"/>
      <c r="M495" s="70"/>
      <c r="N495" s="70"/>
      <c r="O495" s="70"/>
      <c r="P495" s="70"/>
      <c r="Q495" s="70"/>
      <c r="R495" s="70"/>
      <c r="S495" s="70"/>
      <c r="T495" s="70"/>
      <c r="U495" s="70"/>
      <c r="V495" s="70"/>
      <c r="W495" s="70"/>
      <c r="X495" s="27"/>
      <c r="Y495" s="27"/>
      <c r="Z495" s="76"/>
      <c r="AD495" s="108" t="s">
        <v>247</v>
      </c>
      <c r="AE495" s="108" t="s">
        <v>246</v>
      </c>
      <c r="AF495" s="108" t="s">
        <v>253</v>
      </c>
    </row>
    <row r="496" spans="1:32" ht="15" customHeight="1" x14ac:dyDescent="0.3">
      <c r="A496" s="75"/>
      <c r="B496" s="27"/>
      <c r="C496" s="27"/>
      <c r="D496" s="27"/>
      <c r="E496" s="27"/>
      <c r="F496" s="27"/>
      <c r="G496" s="27"/>
      <c r="H496" s="27"/>
      <c r="I496" s="27"/>
      <c r="J496" s="27"/>
      <c r="K496" s="27"/>
      <c r="L496" s="27"/>
      <c r="M496" s="27" t="s">
        <v>50</v>
      </c>
      <c r="N496" s="70"/>
      <c r="O496" s="70"/>
      <c r="P496" s="70"/>
      <c r="Q496" s="71" t="s">
        <v>179</v>
      </c>
      <c r="R496" s="27"/>
      <c r="S496" s="70" t="s">
        <v>2</v>
      </c>
      <c r="T496" s="159">
        <f>T388*(1.05+(T388/9000))</f>
        <v>719.06515577850348</v>
      </c>
      <c r="U496" s="173"/>
      <c r="V496" s="174"/>
      <c r="W496" s="27" t="s">
        <v>6</v>
      </c>
      <c r="X496" s="27"/>
      <c r="Y496" s="27"/>
      <c r="Z496" s="76"/>
      <c r="AD496" s="104"/>
      <c r="AE496" s="104" t="s">
        <v>247</v>
      </c>
      <c r="AF496" s="104" t="s">
        <v>251</v>
      </c>
    </row>
    <row r="497" spans="1:32" ht="15" customHeight="1" x14ac:dyDescent="0.3">
      <c r="A497" s="75"/>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76"/>
      <c r="AD497" s="105">
        <v>3.6</v>
      </c>
      <c r="AE497" s="105">
        <v>10</v>
      </c>
      <c r="AF497" s="105">
        <v>20</v>
      </c>
    </row>
    <row r="498" spans="1:32" ht="15" customHeight="1" x14ac:dyDescent="0.3">
      <c r="A498" s="75"/>
      <c r="B498" s="27"/>
      <c r="C498" s="70" t="s">
        <v>13</v>
      </c>
      <c r="D498" s="27" t="s">
        <v>124</v>
      </c>
      <c r="E498" s="27"/>
      <c r="F498" s="27"/>
      <c r="G498" s="27"/>
      <c r="H498" s="27"/>
      <c r="I498" s="27"/>
      <c r="J498" s="27"/>
      <c r="K498" s="27"/>
      <c r="L498" s="27"/>
      <c r="M498" s="27"/>
      <c r="N498" s="27"/>
      <c r="O498" s="27"/>
      <c r="P498" s="27"/>
      <c r="Q498" s="27"/>
      <c r="R498" s="27"/>
      <c r="S498" s="27"/>
      <c r="T498" s="27"/>
      <c r="U498" s="27"/>
      <c r="V498" s="27"/>
      <c r="W498" s="27"/>
      <c r="X498" s="27"/>
      <c r="Y498" s="27"/>
      <c r="Z498" s="76"/>
      <c r="AD498" s="106"/>
      <c r="AE498" s="106"/>
      <c r="AF498" s="106">
        <v>40</v>
      </c>
    </row>
    <row r="499" spans="1:32" ht="15" customHeight="1" x14ac:dyDescent="0.3">
      <c r="A499" s="75"/>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76"/>
      <c r="AD499" s="105">
        <v>7.2</v>
      </c>
      <c r="AE499" s="105">
        <v>20</v>
      </c>
      <c r="AF499" s="105">
        <v>40</v>
      </c>
    </row>
    <row r="500" spans="1:32" ht="15" customHeight="1" x14ac:dyDescent="0.3">
      <c r="A500" s="75"/>
      <c r="B500" s="27"/>
      <c r="C500" s="27"/>
      <c r="D500" s="70" t="s">
        <v>22</v>
      </c>
      <c r="E500" s="46" t="s">
        <v>267</v>
      </c>
      <c r="F500" s="27"/>
      <c r="G500" s="27"/>
      <c r="H500" s="27"/>
      <c r="I500" s="27"/>
      <c r="J500" s="27"/>
      <c r="K500" s="27"/>
      <c r="L500" s="27"/>
      <c r="M500" s="27"/>
      <c r="N500" s="27"/>
      <c r="O500" s="27"/>
      <c r="P500" s="27"/>
      <c r="Q500" s="27"/>
      <c r="R500" s="27" t="s">
        <v>175</v>
      </c>
      <c r="S500" s="70" t="s">
        <v>2</v>
      </c>
      <c r="T500" s="161">
        <v>1.1000000000000001</v>
      </c>
      <c r="U500" s="162"/>
      <c r="V500" s="163"/>
      <c r="W500" s="27"/>
      <c r="X500" s="27"/>
      <c r="Y500" s="27"/>
      <c r="Z500" s="76"/>
      <c r="AD500" s="106"/>
      <c r="AE500" s="106"/>
      <c r="AF500" s="106">
        <v>60</v>
      </c>
    </row>
    <row r="501" spans="1:32" ht="15" customHeight="1" x14ac:dyDescent="0.3">
      <c r="A501" s="75"/>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76"/>
      <c r="AD501" s="105">
        <v>12</v>
      </c>
      <c r="AE501" s="105">
        <v>28</v>
      </c>
      <c r="AF501" s="105">
        <v>60</v>
      </c>
    </row>
    <row r="502" spans="1:32" ht="15" customHeight="1" x14ac:dyDescent="0.3">
      <c r="A502" s="75"/>
      <c r="B502" s="27"/>
      <c r="C502" s="27"/>
      <c r="D502" s="27"/>
      <c r="E502" s="27"/>
      <c r="F502" s="27"/>
      <c r="G502" s="27"/>
      <c r="H502" s="27"/>
      <c r="I502" s="27"/>
      <c r="J502" s="27"/>
      <c r="K502" s="27"/>
      <c r="L502" s="27"/>
      <c r="M502" s="27" t="s">
        <v>49</v>
      </c>
      <c r="N502" s="70"/>
      <c r="O502" s="70"/>
      <c r="P502" s="70"/>
      <c r="Q502" s="71" t="s">
        <v>179</v>
      </c>
      <c r="R502" s="27"/>
      <c r="S502" s="70" t="s">
        <v>2</v>
      </c>
      <c r="T502" s="159">
        <f>T392*T500</f>
        <v>304.58361609256684</v>
      </c>
      <c r="U502" s="173"/>
      <c r="V502" s="174"/>
      <c r="W502" s="27" t="s">
        <v>6</v>
      </c>
      <c r="X502" s="27"/>
      <c r="Y502" s="27"/>
      <c r="Z502" s="76"/>
      <c r="AD502" s="107"/>
      <c r="AE502" s="107"/>
      <c r="AF502" s="107">
        <v>75</v>
      </c>
    </row>
    <row r="503" spans="1:32" ht="15" customHeight="1" x14ac:dyDescent="0.3">
      <c r="A503" s="75"/>
      <c r="B503" s="27"/>
      <c r="C503" s="27"/>
      <c r="D503" s="27"/>
      <c r="E503" s="27"/>
      <c r="F503" s="27"/>
      <c r="G503" s="27"/>
      <c r="H503" s="27"/>
      <c r="I503" s="27"/>
      <c r="J503" s="27"/>
      <c r="K503" s="27"/>
      <c r="L503" s="27"/>
      <c r="M503" s="70"/>
      <c r="N503" s="70"/>
      <c r="O503" s="70"/>
      <c r="P503" s="70"/>
      <c r="Q503" s="70"/>
      <c r="R503" s="70"/>
      <c r="S503" s="70"/>
      <c r="T503" s="70"/>
      <c r="U503" s="70"/>
      <c r="V503" s="70"/>
      <c r="W503" s="70"/>
      <c r="X503" s="27"/>
      <c r="Y503" s="27"/>
      <c r="Z503" s="76"/>
      <c r="AD503" s="106"/>
      <c r="AE503" s="106"/>
      <c r="AF503" s="106">
        <v>95</v>
      </c>
    </row>
    <row r="504" spans="1:32" ht="15" customHeight="1" x14ac:dyDescent="0.3">
      <c r="A504" s="75"/>
      <c r="B504" s="27"/>
      <c r="C504" s="27"/>
      <c r="D504" s="27"/>
      <c r="E504" s="27"/>
      <c r="F504" s="27"/>
      <c r="G504" s="27"/>
      <c r="H504" s="27"/>
      <c r="I504" s="27"/>
      <c r="J504" s="27"/>
      <c r="K504" s="27"/>
      <c r="L504" s="27"/>
      <c r="M504" s="27" t="s">
        <v>50</v>
      </c>
      <c r="N504" s="70"/>
      <c r="O504" s="70"/>
      <c r="P504" s="70"/>
      <c r="Q504" s="71" t="s">
        <v>179</v>
      </c>
      <c r="R504" s="27"/>
      <c r="S504" s="70" t="s">
        <v>2</v>
      </c>
      <c r="T504" s="159">
        <f>T394*T500</f>
        <v>483.03603678520608</v>
      </c>
      <c r="U504" s="173"/>
      <c r="V504" s="174"/>
      <c r="W504" s="27" t="s">
        <v>6</v>
      </c>
      <c r="X504" s="27"/>
      <c r="Y504" s="27"/>
      <c r="Z504" s="76"/>
      <c r="AD504" s="105">
        <v>17.5</v>
      </c>
      <c r="AE504" s="105">
        <v>38</v>
      </c>
      <c r="AF504" s="105">
        <v>75</v>
      </c>
    </row>
    <row r="505" spans="1:32" ht="15" customHeight="1" x14ac:dyDescent="0.3">
      <c r="A505" s="75"/>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76"/>
      <c r="AD505" s="106"/>
      <c r="AE505" s="106"/>
      <c r="AF505" s="106">
        <v>95</v>
      </c>
    </row>
    <row r="506" spans="1:32" ht="15" customHeight="1" x14ac:dyDescent="0.3">
      <c r="A506" s="75"/>
      <c r="B506" s="3">
        <f>B427+1</f>
        <v>6</v>
      </c>
      <c r="C506" s="4" t="s">
        <v>180</v>
      </c>
      <c r="D506" s="4"/>
      <c r="E506" s="4"/>
      <c r="F506" s="4"/>
      <c r="G506" s="4"/>
      <c r="H506" s="4"/>
      <c r="I506" s="4"/>
      <c r="J506" s="4"/>
      <c r="K506" s="4"/>
      <c r="L506" s="4"/>
      <c r="M506" s="4"/>
      <c r="N506" s="4"/>
      <c r="O506" s="4"/>
      <c r="P506" s="4"/>
      <c r="Q506" s="4"/>
      <c r="R506" s="4"/>
      <c r="S506" s="4"/>
      <c r="T506" s="4"/>
      <c r="U506" s="4"/>
      <c r="V506" s="4"/>
      <c r="W506" s="4"/>
      <c r="X506" s="4"/>
      <c r="Y506" s="4"/>
      <c r="Z506" s="76"/>
      <c r="AD506" s="105">
        <v>24</v>
      </c>
      <c r="AE506" s="105">
        <v>50</v>
      </c>
      <c r="AF506" s="105">
        <v>95</v>
      </c>
    </row>
    <row r="507" spans="1:32" ht="15" customHeight="1" x14ac:dyDescent="0.3">
      <c r="A507" s="75"/>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76"/>
      <c r="AD507" s="107"/>
      <c r="AE507" s="107"/>
      <c r="AF507" s="107">
        <v>125</v>
      </c>
    </row>
    <row r="508" spans="1:32" ht="15" customHeight="1" x14ac:dyDescent="0.3">
      <c r="A508" s="75"/>
      <c r="B508" s="27"/>
      <c r="C508" s="46" t="s">
        <v>181</v>
      </c>
      <c r="D508" s="27"/>
      <c r="E508" s="27"/>
      <c r="F508" s="27"/>
      <c r="G508" s="27"/>
      <c r="H508" s="27"/>
      <c r="I508" s="27"/>
      <c r="J508" s="27"/>
      <c r="K508" s="27"/>
      <c r="L508" s="27"/>
      <c r="M508" s="27"/>
      <c r="N508" s="27"/>
      <c r="O508" s="27"/>
      <c r="P508" s="27"/>
      <c r="Q508" s="27"/>
      <c r="R508" s="27"/>
      <c r="S508" s="27"/>
      <c r="T508" s="27"/>
      <c r="U508" s="27"/>
      <c r="V508" s="27"/>
      <c r="W508" s="27"/>
      <c r="X508" s="27"/>
      <c r="Y508" s="27"/>
      <c r="Z508" s="76"/>
      <c r="AD508" s="106"/>
      <c r="AE508" s="106"/>
      <c r="AF508" s="106">
        <v>145</v>
      </c>
    </row>
    <row r="509" spans="1:32" ht="15" customHeight="1" x14ac:dyDescent="0.3">
      <c r="A509" s="75"/>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76"/>
      <c r="AD509" s="105">
        <v>36</v>
      </c>
      <c r="AE509" s="105">
        <v>70</v>
      </c>
      <c r="AF509" s="105">
        <v>145</v>
      </c>
    </row>
    <row r="510" spans="1:32" ht="15" customHeight="1" x14ac:dyDescent="0.3">
      <c r="A510" s="75"/>
      <c r="B510" s="27"/>
      <c r="C510" s="27"/>
      <c r="D510" s="27"/>
      <c r="E510" s="177" t="s">
        <v>182</v>
      </c>
      <c r="F510" s="178"/>
      <c r="G510" s="178"/>
      <c r="H510" s="178"/>
      <c r="I510" s="178"/>
      <c r="J510" s="178"/>
      <c r="K510" s="178"/>
      <c r="L510" s="178"/>
      <c r="M510" s="178"/>
      <c r="N510" s="178"/>
      <c r="O510" s="178"/>
      <c r="P510" s="178"/>
      <c r="Q510" s="178"/>
      <c r="R510" s="178"/>
      <c r="S510" s="178"/>
      <c r="T510" s="178"/>
      <c r="U510" s="178"/>
      <c r="V510" s="179"/>
      <c r="W510" s="27"/>
      <c r="X510" s="27"/>
      <c r="Y510" s="27"/>
      <c r="Z510" s="76"/>
      <c r="AD510" s="106"/>
      <c r="AE510" s="106"/>
      <c r="AF510" s="106">
        <v>170</v>
      </c>
    </row>
    <row r="511" spans="1:32" ht="15" customHeight="1" x14ac:dyDescent="0.3">
      <c r="A511" s="75"/>
      <c r="B511" s="27"/>
      <c r="C511" s="27"/>
      <c r="D511" s="27"/>
      <c r="E511" s="180"/>
      <c r="F511" s="181"/>
      <c r="G511" s="181"/>
      <c r="H511" s="181"/>
      <c r="I511" s="181"/>
      <c r="J511" s="181"/>
      <c r="K511" s="181"/>
      <c r="L511" s="181"/>
      <c r="M511" s="181"/>
      <c r="N511" s="181"/>
      <c r="O511" s="181"/>
      <c r="P511" s="181"/>
      <c r="Q511" s="181"/>
      <c r="R511" s="181"/>
      <c r="S511" s="181"/>
      <c r="T511" s="181"/>
      <c r="U511" s="181"/>
      <c r="V511" s="182"/>
      <c r="W511" s="27"/>
      <c r="X511" s="27"/>
      <c r="Y511" s="27"/>
      <c r="Z511" s="76"/>
      <c r="AD511" s="102">
        <v>52</v>
      </c>
      <c r="AE511" s="102">
        <v>95</v>
      </c>
      <c r="AF511" s="102">
        <v>250</v>
      </c>
    </row>
    <row r="512" spans="1:32" ht="15" customHeight="1" x14ac:dyDescent="0.3">
      <c r="A512" s="75"/>
      <c r="B512" s="27"/>
      <c r="C512" s="27"/>
      <c r="D512" s="27"/>
      <c r="E512" s="193" t="s">
        <v>192</v>
      </c>
      <c r="F512" s="191"/>
      <c r="G512" s="191"/>
      <c r="H512" s="191"/>
      <c r="I512" s="191"/>
      <c r="J512" s="191"/>
      <c r="K512" s="191" t="s">
        <v>189</v>
      </c>
      <c r="L512" s="191"/>
      <c r="M512" s="191"/>
      <c r="N512" s="191"/>
      <c r="O512" s="191"/>
      <c r="P512" s="191"/>
      <c r="Q512" s="191"/>
      <c r="R512" s="192"/>
      <c r="S512" s="193" t="s">
        <v>190</v>
      </c>
      <c r="T512" s="193"/>
      <c r="U512" s="193"/>
      <c r="V512" s="193"/>
      <c r="W512" s="27"/>
      <c r="X512" s="27"/>
      <c r="Y512" s="27"/>
      <c r="Z512" s="76"/>
      <c r="AD512" s="102">
        <v>72.5</v>
      </c>
      <c r="AE512" s="102">
        <v>140</v>
      </c>
      <c r="AF512" s="102">
        <v>325</v>
      </c>
    </row>
    <row r="513" spans="1:32" ht="15" customHeight="1" x14ac:dyDescent="0.3">
      <c r="A513" s="75"/>
      <c r="B513" s="27"/>
      <c r="C513" s="27"/>
      <c r="D513" s="27"/>
      <c r="E513" s="191"/>
      <c r="F513" s="191"/>
      <c r="G513" s="191"/>
      <c r="H513" s="191"/>
      <c r="I513" s="191"/>
      <c r="J513" s="191"/>
      <c r="K513" s="191"/>
      <c r="L513" s="191"/>
      <c r="M513" s="191"/>
      <c r="N513" s="191"/>
      <c r="O513" s="191"/>
      <c r="P513" s="191"/>
      <c r="Q513" s="191"/>
      <c r="R513" s="192"/>
      <c r="S513" s="193"/>
      <c r="T513" s="193"/>
      <c r="U513" s="193"/>
      <c r="V513" s="193"/>
      <c r="W513" s="27"/>
      <c r="X513" s="27"/>
      <c r="Y513" s="27"/>
      <c r="Z513" s="76"/>
      <c r="AD513" s="105">
        <v>100</v>
      </c>
      <c r="AE513" s="105">
        <v>150</v>
      </c>
      <c r="AF513" s="105">
        <v>380</v>
      </c>
    </row>
    <row r="514" spans="1:32" ht="15" customHeight="1" x14ac:dyDescent="0.3">
      <c r="A514" s="75"/>
      <c r="B514" s="27"/>
      <c r="C514" s="27"/>
      <c r="D514" s="27"/>
      <c r="E514" s="197" t="s">
        <v>191</v>
      </c>
      <c r="F514" s="178"/>
      <c r="G514" s="178"/>
      <c r="H514" s="178"/>
      <c r="I514" s="178"/>
      <c r="J514" s="179"/>
      <c r="K514" s="193" t="s">
        <v>187</v>
      </c>
      <c r="L514" s="193"/>
      <c r="M514" s="193"/>
      <c r="N514" s="193"/>
      <c r="O514" s="191" t="s">
        <v>188</v>
      </c>
      <c r="P514" s="191"/>
      <c r="Q514" s="191"/>
      <c r="R514" s="192"/>
      <c r="S514" s="193"/>
      <c r="T514" s="193"/>
      <c r="U514" s="193"/>
      <c r="V514" s="193"/>
      <c r="W514" s="27"/>
      <c r="X514" s="27"/>
      <c r="Y514" s="27"/>
      <c r="Z514" s="76"/>
      <c r="AD514" s="106"/>
      <c r="AE514" s="106">
        <v>185</v>
      </c>
      <c r="AF514" s="106">
        <v>450</v>
      </c>
    </row>
    <row r="515" spans="1:32" ht="15" customHeight="1" x14ac:dyDescent="0.3">
      <c r="A515" s="75"/>
      <c r="B515" s="27"/>
      <c r="C515" s="27"/>
      <c r="D515" s="27"/>
      <c r="E515" s="198"/>
      <c r="F515" s="199"/>
      <c r="G515" s="199"/>
      <c r="H515" s="199"/>
      <c r="I515" s="199"/>
      <c r="J515" s="200"/>
      <c r="K515" s="193"/>
      <c r="L515" s="193"/>
      <c r="M515" s="193"/>
      <c r="N515" s="193"/>
      <c r="O515" s="191"/>
      <c r="P515" s="191"/>
      <c r="Q515" s="191"/>
      <c r="R515" s="192"/>
      <c r="S515" s="193"/>
      <c r="T515" s="193"/>
      <c r="U515" s="193"/>
      <c r="V515" s="193"/>
      <c r="W515" s="27"/>
      <c r="X515" s="27"/>
      <c r="Y515" s="27"/>
      <c r="Z515" s="76"/>
      <c r="AD515" s="105">
        <v>123</v>
      </c>
      <c r="AE515" s="105">
        <v>185</v>
      </c>
      <c r="AF515" s="105">
        <v>450</v>
      </c>
    </row>
    <row r="516" spans="1:32" ht="15" customHeight="1" x14ac:dyDescent="0.3">
      <c r="A516" s="75"/>
      <c r="B516" s="27"/>
      <c r="C516" s="27"/>
      <c r="D516" s="27"/>
      <c r="E516" s="198"/>
      <c r="F516" s="199"/>
      <c r="G516" s="199"/>
      <c r="H516" s="199"/>
      <c r="I516" s="199"/>
      <c r="J516" s="200"/>
      <c r="K516" s="193"/>
      <c r="L516" s="193"/>
      <c r="M516" s="193"/>
      <c r="N516" s="193"/>
      <c r="O516" s="191"/>
      <c r="P516" s="191"/>
      <c r="Q516" s="191"/>
      <c r="R516" s="192"/>
      <c r="S516" s="193"/>
      <c r="T516" s="193"/>
      <c r="U516" s="193"/>
      <c r="V516" s="193"/>
      <c r="W516" s="27"/>
      <c r="X516" s="27"/>
      <c r="Y516" s="27"/>
      <c r="Z516" s="76"/>
      <c r="AD516" s="106"/>
      <c r="AE516" s="106">
        <v>230</v>
      </c>
      <c r="AF516" s="106">
        <v>550</v>
      </c>
    </row>
    <row r="517" spans="1:32" ht="15" customHeight="1" x14ac:dyDescent="0.3">
      <c r="A517" s="75"/>
      <c r="B517" s="27"/>
      <c r="C517" s="27"/>
      <c r="D517" s="27"/>
      <c r="E517" s="180"/>
      <c r="F517" s="181"/>
      <c r="G517" s="181"/>
      <c r="H517" s="181"/>
      <c r="I517" s="181"/>
      <c r="J517" s="182"/>
      <c r="K517" s="192" t="s">
        <v>185</v>
      </c>
      <c r="L517" s="194"/>
      <c r="M517" s="192" t="s">
        <v>186</v>
      </c>
      <c r="N517" s="194"/>
      <c r="O517" s="192" t="s">
        <v>185</v>
      </c>
      <c r="P517" s="194"/>
      <c r="Q517" s="192" t="s">
        <v>186</v>
      </c>
      <c r="R517" s="194"/>
      <c r="S517" s="192" t="s">
        <v>185</v>
      </c>
      <c r="T517" s="194"/>
      <c r="U517" s="192" t="s">
        <v>186</v>
      </c>
      <c r="V517" s="194"/>
      <c r="W517" s="27"/>
      <c r="X517" s="27"/>
      <c r="Y517" s="27"/>
      <c r="Z517" s="76"/>
      <c r="AD517" s="105">
        <v>145</v>
      </c>
      <c r="AE517" s="105">
        <v>185</v>
      </c>
      <c r="AF517" s="105">
        <v>450</v>
      </c>
    </row>
    <row r="518" spans="1:32" ht="15" customHeight="1" x14ac:dyDescent="0.3">
      <c r="A518" s="75"/>
      <c r="B518" s="27"/>
      <c r="C518" s="27"/>
      <c r="D518" s="27"/>
      <c r="E518" s="183" t="s">
        <v>183</v>
      </c>
      <c r="F518" s="184"/>
      <c r="G518" s="185"/>
      <c r="H518" s="172" t="s">
        <v>49</v>
      </c>
      <c r="I518" s="158"/>
      <c r="J518" s="160"/>
      <c r="K518" s="175">
        <f>T356</f>
        <v>169.43906219741962</v>
      </c>
      <c r="L518" s="196"/>
      <c r="M518" s="159">
        <f>T454</f>
        <v>281.36472814012478</v>
      </c>
      <c r="N518" s="160"/>
      <c r="O518" s="175">
        <f>T356</f>
        <v>169.43906219741962</v>
      </c>
      <c r="P518" s="176"/>
      <c r="Q518" s="159">
        <f>T464</f>
        <v>261.86655981995233</v>
      </c>
      <c r="R518" s="160"/>
      <c r="S518" s="175">
        <f>T362</f>
        <v>146.73357091454338</v>
      </c>
      <c r="T518" s="176"/>
      <c r="U518" s="159">
        <f>T472</f>
        <v>138.44709822389402</v>
      </c>
      <c r="V518" s="160"/>
      <c r="W518" s="27"/>
      <c r="X518" s="27"/>
      <c r="Y518" s="27"/>
      <c r="Z518" s="76"/>
      <c r="AD518" s="107"/>
      <c r="AE518" s="107">
        <v>230</v>
      </c>
      <c r="AF518" s="107">
        <v>550</v>
      </c>
    </row>
    <row r="519" spans="1:32" ht="15" customHeight="1" x14ac:dyDescent="0.3">
      <c r="A519" s="75"/>
      <c r="B519" s="27"/>
      <c r="C519" s="27"/>
      <c r="D519" s="27"/>
      <c r="E519" s="186"/>
      <c r="F519" s="187"/>
      <c r="G519" s="188"/>
      <c r="H519" s="172" t="s">
        <v>50</v>
      </c>
      <c r="I519" s="158"/>
      <c r="J519" s="160"/>
      <c r="K519" s="175">
        <f>T358</f>
        <v>293.47706451275388</v>
      </c>
      <c r="L519" s="176"/>
      <c r="M519" s="159">
        <f>T456</f>
        <v>523.22420858334385</v>
      </c>
      <c r="N519" s="160"/>
      <c r="O519" s="175">
        <f>T358</f>
        <v>293.47706451275388</v>
      </c>
      <c r="P519" s="176"/>
      <c r="Q519" s="159">
        <f>T466</f>
        <v>417.16545770127397</v>
      </c>
      <c r="R519" s="160"/>
      <c r="S519" s="175">
        <f>T364</f>
        <v>254.14999999999998</v>
      </c>
      <c r="T519" s="176"/>
      <c r="U519" s="159">
        <f>T474</f>
        <v>219.56183490236637</v>
      </c>
      <c r="V519" s="160"/>
      <c r="W519" s="27"/>
      <c r="X519" s="27"/>
      <c r="Y519" s="27"/>
      <c r="Z519" s="76"/>
      <c r="AD519" s="106"/>
      <c r="AE519" s="106">
        <v>275</v>
      </c>
      <c r="AF519" s="106">
        <v>650</v>
      </c>
    </row>
    <row r="520" spans="1:32" ht="15" customHeight="1" x14ac:dyDescent="0.3">
      <c r="A520" s="75"/>
      <c r="B520" s="27"/>
      <c r="C520" s="27"/>
      <c r="D520" s="27"/>
      <c r="E520" s="183" t="s">
        <v>239</v>
      </c>
      <c r="F520" s="184"/>
      <c r="G520" s="185"/>
      <c r="H520" s="172" t="s">
        <v>49</v>
      </c>
      <c r="I520" s="158"/>
      <c r="J520" s="160"/>
      <c r="K520" s="159">
        <f>T372</f>
        <v>432.29780357211484</v>
      </c>
      <c r="L520" s="160"/>
      <c r="M520" s="172" t="s">
        <v>22</v>
      </c>
      <c r="N520" s="160"/>
      <c r="O520" s="159">
        <f>T386</f>
        <v>404.38077411656514</v>
      </c>
      <c r="P520" s="160"/>
      <c r="Q520" s="172" t="s">
        <v>22</v>
      </c>
      <c r="R520" s="160"/>
      <c r="S520" s="159">
        <f>T392</f>
        <v>276.89419644778803</v>
      </c>
      <c r="T520" s="160"/>
      <c r="U520" s="172" t="s">
        <v>22</v>
      </c>
      <c r="V520" s="160"/>
      <c r="W520" s="27"/>
      <c r="X520" s="27"/>
      <c r="Y520" s="27"/>
      <c r="Z520" s="76"/>
      <c r="AD520" s="105">
        <v>170</v>
      </c>
      <c r="AE520" s="105">
        <v>230</v>
      </c>
      <c r="AF520" s="105">
        <v>550</v>
      </c>
    </row>
    <row r="521" spans="1:32" ht="15" customHeight="1" x14ac:dyDescent="0.3">
      <c r="A521" s="75"/>
      <c r="B521" s="27"/>
      <c r="C521" s="27"/>
      <c r="D521" s="27"/>
      <c r="E521" s="186"/>
      <c r="F521" s="187"/>
      <c r="G521" s="188"/>
      <c r="H521" s="172" t="s">
        <v>50</v>
      </c>
      <c r="I521" s="158"/>
      <c r="J521" s="160"/>
      <c r="K521" s="159">
        <f>T374</f>
        <v>790.11385174415727</v>
      </c>
      <c r="L521" s="160"/>
      <c r="M521" s="172" t="s">
        <v>22</v>
      </c>
      <c r="N521" s="160"/>
      <c r="O521" s="159">
        <f>T388</f>
        <v>641.30332743188592</v>
      </c>
      <c r="P521" s="160"/>
      <c r="Q521" s="172" t="s">
        <v>22</v>
      </c>
      <c r="R521" s="160"/>
      <c r="S521" s="159">
        <f>T394</f>
        <v>439.12366980473274</v>
      </c>
      <c r="T521" s="160"/>
      <c r="U521" s="172" t="s">
        <v>22</v>
      </c>
      <c r="V521" s="160"/>
      <c r="W521" s="27"/>
      <c r="X521" s="27"/>
      <c r="Y521" s="27"/>
      <c r="Z521" s="76"/>
      <c r="AB521" s="36"/>
      <c r="AD521" s="107"/>
      <c r="AE521" s="107">
        <v>275</v>
      </c>
      <c r="AF521" s="107">
        <v>650</v>
      </c>
    </row>
    <row r="522" spans="1:32" ht="15" customHeight="1" x14ac:dyDescent="0.3">
      <c r="A522" s="75"/>
      <c r="B522" s="27"/>
      <c r="C522" s="27"/>
      <c r="D522" s="27"/>
      <c r="E522" s="183" t="s">
        <v>184</v>
      </c>
      <c r="F522" s="184"/>
      <c r="G522" s="185"/>
      <c r="H522" s="172" t="s">
        <v>49</v>
      </c>
      <c r="I522" s="158"/>
      <c r="J522" s="160"/>
      <c r="K522" s="189">
        <f>T400</f>
        <v>715.89987141261975</v>
      </c>
      <c r="L522" s="190"/>
      <c r="M522" s="159">
        <f>T484</f>
        <v>485.05959224626639</v>
      </c>
      <c r="N522" s="160"/>
      <c r="O522" s="175">
        <f>T400</f>
        <v>715.89987141261975</v>
      </c>
      <c r="P522" s="176"/>
      <c r="Q522" s="159">
        <f>T494</f>
        <v>451.85378123491211</v>
      </c>
      <c r="R522" s="160"/>
      <c r="S522" s="175">
        <f>T406</f>
        <v>476.58421052631576</v>
      </c>
      <c r="T522" s="176"/>
      <c r="U522" s="159">
        <f>T502</f>
        <v>304.58361609256684</v>
      </c>
      <c r="V522" s="160"/>
      <c r="W522" s="27"/>
      <c r="X522" s="27"/>
      <c r="Y522" s="27"/>
      <c r="Z522" s="76"/>
      <c r="AB522" s="36"/>
      <c r="AD522" s="106"/>
      <c r="AE522" s="106">
        <v>325</v>
      </c>
      <c r="AF522" s="106">
        <v>750</v>
      </c>
    </row>
    <row r="523" spans="1:32" ht="15" customHeight="1" x14ac:dyDescent="0.3">
      <c r="A523" s="75"/>
      <c r="B523" s="27"/>
      <c r="C523" s="27"/>
      <c r="D523" s="27"/>
      <c r="E523" s="186"/>
      <c r="F523" s="187"/>
      <c r="G523" s="188"/>
      <c r="H523" s="172" t="s">
        <v>50</v>
      </c>
      <c r="I523" s="158"/>
      <c r="J523" s="160"/>
      <c r="K523" s="159">
        <f>T402</f>
        <v>715.89987141261975</v>
      </c>
      <c r="L523" s="160"/>
      <c r="M523" s="175">
        <f>T486</f>
        <v>898.98397752225276</v>
      </c>
      <c r="N523" s="176"/>
      <c r="O523" s="159">
        <f>T400</f>
        <v>715.89987141261975</v>
      </c>
      <c r="P523" s="160"/>
      <c r="Q523" s="175">
        <f>T496</f>
        <v>719.06515577850348</v>
      </c>
      <c r="R523" s="176"/>
      <c r="S523" s="159">
        <f>T408</f>
        <v>476.58421052631576</v>
      </c>
      <c r="T523" s="160"/>
      <c r="U523" s="233">
        <f>T504</f>
        <v>483.03603678520608</v>
      </c>
      <c r="V523" s="234"/>
      <c r="W523" s="27"/>
      <c r="X523" s="27"/>
      <c r="Y523" s="27"/>
      <c r="Z523" s="76"/>
      <c r="AB523" s="36"/>
      <c r="AD523" s="105">
        <v>245</v>
      </c>
      <c r="AE523" s="105">
        <v>275</v>
      </c>
      <c r="AF523" s="105">
        <v>650</v>
      </c>
    </row>
    <row r="524" spans="1:32" ht="15" customHeight="1" x14ac:dyDescent="0.3">
      <c r="A524" s="75"/>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76"/>
      <c r="AB524" s="36"/>
      <c r="AD524" s="107"/>
      <c r="AE524" s="107">
        <v>325</v>
      </c>
      <c r="AF524" s="107">
        <v>750</v>
      </c>
    </row>
    <row r="525" spans="1:32" ht="15" customHeight="1" x14ac:dyDescent="0.3">
      <c r="A525" s="75"/>
      <c r="B525" s="27"/>
      <c r="C525" s="52" t="s">
        <v>240</v>
      </c>
      <c r="D525" s="27"/>
      <c r="E525" s="27"/>
      <c r="F525" s="27"/>
      <c r="G525" s="27"/>
      <c r="H525" s="27"/>
      <c r="I525" s="27"/>
      <c r="J525" s="27"/>
      <c r="K525" s="27"/>
      <c r="L525" s="27"/>
      <c r="M525" s="27"/>
      <c r="N525" s="27"/>
      <c r="O525" s="27"/>
      <c r="P525" s="27"/>
      <c r="Q525" s="27"/>
      <c r="R525" s="27"/>
      <c r="S525" s="27"/>
      <c r="T525" s="27"/>
      <c r="U525" s="27"/>
      <c r="V525" s="27"/>
      <c r="W525" s="27"/>
      <c r="X525" s="27"/>
      <c r="Y525" s="27"/>
      <c r="Z525" s="76"/>
      <c r="AB525" s="36"/>
      <c r="AD525" s="107"/>
      <c r="AE525" s="107">
        <v>360</v>
      </c>
      <c r="AF525" s="107">
        <v>850</v>
      </c>
    </row>
    <row r="526" spans="1:32" ht="15" customHeight="1" x14ac:dyDescent="0.3">
      <c r="A526" s="75"/>
      <c r="B526" s="27"/>
      <c r="C526" s="109" t="s">
        <v>241</v>
      </c>
      <c r="D526" s="27"/>
      <c r="E526" s="27"/>
      <c r="F526" s="27"/>
      <c r="G526" s="27"/>
      <c r="H526" s="27"/>
      <c r="I526" s="27"/>
      <c r="J526" s="27"/>
      <c r="K526" s="27"/>
      <c r="L526" s="27"/>
      <c r="M526" s="27"/>
      <c r="N526" s="27"/>
      <c r="O526" s="27"/>
      <c r="P526" s="27"/>
      <c r="Q526" s="27"/>
      <c r="R526" s="27"/>
      <c r="S526" s="27"/>
      <c r="T526" s="27"/>
      <c r="U526" s="27"/>
      <c r="V526" s="27"/>
      <c r="W526" s="27"/>
      <c r="X526" s="27"/>
      <c r="Y526" s="27"/>
      <c r="Z526" s="76"/>
      <c r="AB526" s="36"/>
      <c r="AD526" s="107"/>
      <c r="AE526" s="107">
        <v>395</v>
      </c>
      <c r="AF526" s="107">
        <v>950</v>
      </c>
    </row>
    <row r="527" spans="1:32" ht="15" customHeight="1" x14ac:dyDescent="0.3">
      <c r="A527" s="75"/>
      <c r="B527" s="27"/>
      <c r="C527" s="109" t="s">
        <v>242</v>
      </c>
      <c r="D527" s="27"/>
      <c r="E527" s="27"/>
      <c r="F527" s="27"/>
      <c r="G527" s="27"/>
      <c r="H527" s="27"/>
      <c r="I527" s="27"/>
      <c r="J527" s="27"/>
      <c r="K527" s="27"/>
      <c r="L527" s="27"/>
      <c r="M527" s="27"/>
      <c r="N527" s="27"/>
      <c r="O527" s="27"/>
      <c r="P527" s="27"/>
      <c r="Q527" s="27"/>
      <c r="R527" s="27"/>
      <c r="S527" s="27"/>
      <c r="T527" s="27"/>
      <c r="U527" s="27"/>
      <c r="V527" s="27"/>
      <c r="W527" s="27"/>
      <c r="X527" s="27"/>
      <c r="Y527" s="27"/>
      <c r="Z527" s="76"/>
      <c r="AB527" s="36"/>
      <c r="AD527" s="106"/>
      <c r="AE527" s="106">
        <v>460</v>
      </c>
      <c r="AF527" s="106">
        <v>1050</v>
      </c>
    </row>
    <row r="528" spans="1:32" ht="15" customHeight="1" x14ac:dyDescent="0.3">
      <c r="A528" s="77"/>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19"/>
      <c r="AB528" s="1" t="s">
        <v>225</v>
      </c>
      <c r="AC528" s="1" t="s">
        <v>262</v>
      </c>
    </row>
    <row r="529" spans="1:32" ht="15" customHeight="1" x14ac:dyDescent="0.3">
      <c r="A529" s="75"/>
      <c r="B529" s="27"/>
      <c r="C529" s="27" t="s">
        <v>217</v>
      </c>
      <c r="D529" s="27"/>
      <c r="E529" s="27"/>
      <c r="F529" s="27"/>
      <c r="G529" s="27"/>
      <c r="H529" s="27"/>
      <c r="I529" s="27"/>
      <c r="J529" s="27"/>
      <c r="K529" s="27"/>
      <c r="L529" s="27"/>
      <c r="M529" s="27"/>
      <c r="N529" s="27"/>
      <c r="O529" s="27"/>
      <c r="P529" s="27"/>
      <c r="Q529" s="27"/>
      <c r="R529" s="27"/>
      <c r="S529" s="27"/>
      <c r="T529" s="27"/>
      <c r="U529" s="27"/>
      <c r="V529" s="27"/>
      <c r="W529" s="27"/>
      <c r="X529" s="27"/>
      <c r="Y529" s="27"/>
      <c r="Z529" s="76"/>
      <c r="AB529" s="1" t="s">
        <v>225</v>
      </c>
      <c r="AC529" s="1" t="s">
        <v>263</v>
      </c>
    </row>
    <row r="530" spans="1:32" ht="15" customHeight="1" x14ac:dyDescent="0.3">
      <c r="A530" s="75"/>
      <c r="B530" s="27"/>
      <c r="C530" s="27" t="s">
        <v>197</v>
      </c>
      <c r="D530" s="27"/>
      <c r="E530" s="27"/>
      <c r="F530" s="27"/>
      <c r="G530" s="27"/>
      <c r="H530" s="27"/>
      <c r="I530" s="27"/>
      <c r="J530" s="27"/>
      <c r="K530" s="27"/>
      <c r="L530" s="27"/>
      <c r="M530" s="27"/>
      <c r="N530" s="27"/>
      <c r="O530" s="27"/>
      <c r="P530" s="27"/>
      <c r="Q530" s="27"/>
      <c r="R530" s="27"/>
      <c r="S530" s="27"/>
      <c r="T530" s="27"/>
      <c r="U530" s="27"/>
      <c r="V530" s="27"/>
      <c r="W530" s="27"/>
      <c r="X530" s="27"/>
      <c r="Y530" s="27"/>
      <c r="Z530" s="76"/>
      <c r="AC530" s="1" t="s">
        <v>264</v>
      </c>
    </row>
    <row r="531" spans="1:32" ht="15" customHeight="1" x14ac:dyDescent="0.3">
      <c r="A531" s="75"/>
      <c r="B531" s="27"/>
      <c r="C531" s="1" t="s">
        <v>198</v>
      </c>
      <c r="Y531" s="27"/>
      <c r="Z531" s="76"/>
    </row>
    <row r="532" spans="1:32" ht="15" customHeight="1" x14ac:dyDescent="0.3">
      <c r="A532" s="75"/>
      <c r="B532" s="27"/>
      <c r="Y532" s="27"/>
      <c r="Z532" s="76"/>
    </row>
    <row r="533" spans="1:32" ht="15" customHeight="1" x14ac:dyDescent="0.3">
      <c r="A533" s="75"/>
      <c r="B533" s="27"/>
      <c r="C533" s="52" t="s">
        <v>211</v>
      </c>
      <c r="D533" s="27"/>
      <c r="E533" s="27"/>
      <c r="F533" s="27"/>
      <c r="G533" s="27"/>
      <c r="H533" s="27"/>
      <c r="I533" s="27"/>
      <c r="J533" s="27"/>
      <c r="K533" s="27"/>
      <c r="L533" s="27"/>
      <c r="M533" s="27"/>
      <c r="N533" s="27"/>
      <c r="O533" s="27"/>
      <c r="P533" s="27"/>
      <c r="Q533" s="27"/>
      <c r="R533" s="27"/>
      <c r="S533" s="27"/>
      <c r="T533" s="27"/>
      <c r="U533" s="27"/>
      <c r="V533" s="27"/>
      <c r="W533" s="27"/>
      <c r="X533" s="27"/>
      <c r="Y533" s="27"/>
      <c r="Z533" s="76"/>
      <c r="AD533" s="103" t="s">
        <v>258</v>
      </c>
      <c r="AE533" s="103"/>
      <c r="AF533" s="103"/>
    </row>
    <row r="534" spans="1:32" ht="15" customHeight="1" x14ac:dyDescent="0.3">
      <c r="A534" s="75"/>
      <c r="B534" s="27"/>
      <c r="C534" s="52"/>
      <c r="D534" s="27"/>
      <c r="E534" s="27"/>
      <c r="F534" s="27"/>
      <c r="G534" s="27"/>
      <c r="H534" s="27"/>
      <c r="I534" s="27"/>
      <c r="J534" s="27"/>
      <c r="K534" s="27"/>
      <c r="L534" s="27"/>
      <c r="M534" s="27"/>
      <c r="N534" s="27"/>
      <c r="O534" s="27"/>
      <c r="P534" s="27"/>
      <c r="Q534" s="27"/>
      <c r="R534" s="27"/>
      <c r="S534" s="27"/>
      <c r="T534" s="27"/>
      <c r="U534" s="27"/>
      <c r="V534" s="27"/>
      <c r="W534" s="27"/>
      <c r="X534" s="27"/>
      <c r="Y534" s="27"/>
      <c r="Z534" s="76"/>
      <c r="AD534" s="108" t="s">
        <v>259</v>
      </c>
      <c r="AE534" s="108"/>
      <c r="AF534" s="108"/>
    </row>
    <row r="535" spans="1:32" ht="15" customHeight="1" x14ac:dyDescent="0.3">
      <c r="A535" s="75"/>
      <c r="B535" s="27"/>
      <c r="C535" s="70" t="s">
        <v>13</v>
      </c>
      <c r="D535" s="27" t="s">
        <v>193</v>
      </c>
      <c r="E535" s="27"/>
      <c r="F535" s="27"/>
      <c r="G535" s="27"/>
      <c r="H535" s="27"/>
      <c r="I535" s="27"/>
      <c r="J535" s="27"/>
      <c r="K535" s="27"/>
      <c r="L535" s="27"/>
      <c r="M535" s="27"/>
      <c r="N535" s="27"/>
      <c r="O535" s="27"/>
      <c r="P535" s="27"/>
      <c r="Q535" s="27"/>
      <c r="R535" s="27"/>
      <c r="S535" s="27"/>
      <c r="T535" s="27"/>
      <c r="U535" s="27"/>
      <c r="V535" s="27"/>
      <c r="W535" s="27"/>
      <c r="X535" s="27"/>
      <c r="Y535" s="27"/>
      <c r="Z535" s="76"/>
      <c r="AD535" s="108" t="s">
        <v>260</v>
      </c>
      <c r="AE535" s="108" t="s">
        <v>261</v>
      </c>
      <c r="AF535" s="108" t="s">
        <v>261</v>
      </c>
    </row>
    <row r="536" spans="1:32" ht="15" customHeight="1" x14ac:dyDescent="0.3">
      <c r="A536" s="75"/>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76"/>
      <c r="AD536" s="104" t="s">
        <v>6</v>
      </c>
      <c r="AE536" s="104" t="s">
        <v>256</v>
      </c>
      <c r="AF536" s="104" t="s">
        <v>257</v>
      </c>
    </row>
    <row r="537" spans="1:32" ht="15" customHeight="1" x14ac:dyDescent="0.3">
      <c r="A537" s="75"/>
      <c r="B537" s="27"/>
      <c r="C537" s="27"/>
      <c r="D537" s="27" t="s">
        <v>49</v>
      </c>
      <c r="E537" s="27"/>
      <c r="F537" s="27"/>
      <c r="G537" s="27" t="s">
        <v>2</v>
      </c>
      <c r="H537" s="170">
        <f>S518</f>
        <v>146.73357091454338</v>
      </c>
      <c r="I537" s="171"/>
      <c r="J537" s="171"/>
      <c r="K537" s="27"/>
      <c r="L537" s="27"/>
      <c r="M537" s="27"/>
      <c r="N537" s="27"/>
      <c r="O537" s="27"/>
      <c r="P537" s="71" t="s">
        <v>196</v>
      </c>
      <c r="Q537" s="27"/>
      <c r="R537" s="27"/>
      <c r="S537" s="70" t="s">
        <v>2</v>
      </c>
      <c r="T537" s="167">
        <v>275</v>
      </c>
      <c r="U537" s="168"/>
      <c r="V537" s="169"/>
      <c r="W537" s="27" t="s">
        <v>194</v>
      </c>
      <c r="X537" s="27"/>
      <c r="Y537" s="27"/>
      <c r="Z537" s="76"/>
      <c r="AD537" s="102">
        <v>20</v>
      </c>
      <c r="AE537" s="102">
        <v>60</v>
      </c>
      <c r="AF537" s="102" t="s">
        <v>22</v>
      </c>
    </row>
    <row r="538" spans="1:32" ht="15" customHeight="1" x14ac:dyDescent="0.3">
      <c r="A538" s="75"/>
      <c r="B538" s="27"/>
      <c r="C538" s="27"/>
      <c r="D538" s="27" t="s">
        <v>50</v>
      </c>
      <c r="E538" s="27"/>
      <c r="F538" s="27"/>
      <c r="G538" s="27" t="s">
        <v>2</v>
      </c>
      <c r="H538" s="170">
        <f>S519</f>
        <v>254.14999999999998</v>
      </c>
      <c r="I538" s="171"/>
      <c r="J538" s="171"/>
      <c r="K538" s="27"/>
      <c r="L538" s="27"/>
      <c r="M538" s="27"/>
      <c r="N538" s="27"/>
      <c r="O538" s="27"/>
      <c r="P538" s="27" t="s">
        <v>24</v>
      </c>
      <c r="Q538" s="27"/>
      <c r="R538" s="27"/>
      <c r="S538" s="27"/>
      <c r="T538" s="27"/>
      <c r="U538" s="27"/>
      <c r="V538" s="27"/>
      <c r="W538" s="27"/>
      <c r="X538" s="27"/>
      <c r="Y538" s="27"/>
      <c r="Z538" s="76"/>
      <c r="AD538" s="102">
        <v>40</v>
      </c>
      <c r="AE538" s="102">
        <v>60</v>
      </c>
      <c r="AF538" s="102" t="s">
        <v>22</v>
      </c>
    </row>
    <row r="539" spans="1:32" ht="15" customHeight="1" x14ac:dyDescent="0.3">
      <c r="A539" s="75"/>
      <c r="B539" s="27"/>
      <c r="Y539" s="27"/>
      <c r="Z539" s="76"/>
      <c r="AD539" s="102">
        <v>60</v>
      </c>
      <c r="AE539" s="102">
        <v>90</v>
      </c>
      <c r="AF539" s="102" t="s">
        <v>22</v>
      </c>
    </row>
    <row r="540" spans="1:32" ht="15" customHeight="1" x14ac:dyDescent="0.3">
      <c r="A540" s="75"/>
      <c r="B540" s="27"/>
      <c r="C540" s="70" t="s">
        <v>13</v>
      </c>
      <c r="D540" s="27" t="s">
        <v>195</v>
      </c>
      <c r="E540" s="27"/>
      <c r="F540" s="27"/>
      <c r="G540" s="27"/>
      <c r="H540" s="27"/>
      <c r="I540" s="27"/>
      <c r="J540" s="27"/>
      <c r="K540" s="27"/>
      <c r="L540" s="27"/>
      <c r="M540" s="27"/>
      <c r="N540" s="27"/>
      <c r="O540" s="27"/>
      <c r="P540" s="27"/>
      <c r="Q540" s="27"/>
      <c r="R540" s="27"/>
      <c r="S540" s="27"/>
      <c r="T540" s="27"/>
      <c r="U540" s="27"/>
      <c r="V540" s="27"/>
      <c r="W540" s="27"/>
      <c r="X540" s="27"/>
      <c r="Y540" s="27"/>
      <c r="Z540" s="76"/>
      <c r="AD540" s="102">
        <v>75</v>
      </c>
      <c r="AE540" s="102">
        <v>120</v>
      </c>
      <c r="AF540" s="102" t="s">
        <v>22</v>
      </c>
    </row>
    <row r="541" spans="1:32" ht="15" customHeight="1" x14ac:dyDescent="0.3">
      <c r="A541" s="75"/>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76"/>
      <c r="AD541" s="102">
        <v>95</v>
      </c>
      <c r="AE541" s="102">
        <v>160</v>
      </c>
      <c r="AF541" s="102" t="s">
        <v>22</v>
      </c>
    </row>
    <row r="542" spans="1:32" ht="15" customHeight="1" x14ac:dyDescent="0.3">
      <c r="A542" s="75"/>
      <c r="B542" s="27"/>
      <c r="C542" s="27"/>
      <c r="D542" s="27" t="s">
        <v>49</v>
      </c>
      <c r="E542" s="27"/>
      <c r="F542" s="27"/>
      <c r="G542" s="27" t="s">
        <v>2</v>
      </c>
      <c r="H542" s="170">
        <f>S522</f>
        <v>476.58421052631576</v>
      </c>
      <c r="I542" s="171"/>
      <c r="J542" s="171"/>
      <c r="K542" s="27"/>
      <c r="L542" s="27"/>
      <c r="M542" s="27"/>
      <c r="N542" s="27"/>
      <c r="O542" s="27"/>
      <c r="P542" s="27" t="s">
        <v>17</v>
      </c>
      <c r="Q542" s="27"/>
      <c r="R542" s="27"/>
      <c r="S542" s="70" t="s">
        <v>2</v>
      </c>
      <c r="T542" s="167">
        <v>650</v>
      </c>
      <c r="U542" s="168"/>
      <c r="V542" s="169"/>
      <c r="W542" s="27" t="s">
        <v>15</v>
      </c>
      <c r="X542" s="27"/>
      <c r="Y542" s="27"/>
      <c r="Z542" s="76"/>
      <c r="AD542" s="102">
        <v>125</v>
      </c>
      <c r="AE542" s="102">
        <v>220</v>
      </c>
      <c r="AF542" s="102" t="s">
        <v>22</v>
      </c>
    </row>
    <row r="543" spans="1:32" ht="15" customHeight="1" x14ac:dyDescent="0.3">
      <c r="A543" s="75"/>
      <c r="B543" s="27"/>
      <c r="C543" s="27"/>
      <c r="D543" s="27" t="s">
        <v>50</v>
      </c>
      <c r="E543" s="27"/>
      <c r="F543" s="27"/>
      <c r="G543" s="27" t="s">
        <v>2</v>
      </c>
      <c r="H543" s="170">
        <f>U523</f>
        <v>483.03603678520608</v>
      </c>
      <c r="I543" s="171"/>
      <c r="J543" s="171"/>
      <c r="K543" s="27"/>
      <c r="L543" s="27"/>
      <c r="M543" s="27"/>
      <c r="N543" s="27"/>
      <c r="O543" s="27"/>
      <c r="P543" s="27" t="s">
        <v>24</v>
      </c>
      <c r="Q543" s="27"/>
      <c r="R543" s="27"/>
      <c r="S543" s="27"/>
      <c r="T543" s="27"/>
      <c r="U543" s="27"/>
      <c r="V543" s="27"/>
      <c r="W543" s="27"/>
      <c r="X543" s="27"/>
      <c r="Z543" s="76"/>
      <c r="AD543" s="102">
        <v>145</v>
      </c>
      <c r="AE543" s="102">
        <v>270</v>
      </c>
      <c r="AF543" s="102" t="s">
        <v>22</v>
      </c>
    </row>
    <row r="544" spans="1:32" ht="15" customHeight="1" x14ac:dyDescent="0.3">
      <c r="A544" s="75"/>
      <c r="B544" s="27"/>
      <c r="Z544" s="76"/>
      <c r="AA544" s="36"/>
      <c r="AD544" s="102">
        <v>170</v>
      </c>
      <c r="AE544" s="102">
        <v>320</v>
      </c>
      <c r="AF544" s="102" t="s">
        <v>22</v>
      </c>
    </row>
    <row r="545" spans="1:32" ht="15" customHeight="1" x14ac:dyDescent="0.3">
      <c r="A545" s="75"/>
      <c r="B545" s="27"/>
      <c r="C545" s="131" t="str">
        <f>CONCATENATE("El mayor valor encontrado para las sobretensiones a frecuencia industrial corresponde a ",ROUND(MAX(S518:T519),2)," kV (fase-fase)"," se selecciona la tensión normalizada de valor superior correspondiente a ",T537," kV",", que está asociado a una tensión soportada al impulso tipo rayo de ",T542," kV."," Este valor es superior a la tensión soportada requerida según los cálculos, que resultó de ",ROUND(S522,2)," kV (fase-tierra)"," y ",ROUND(U523,2)," kV (fase-fase).")</f>
        <v>El mayor valor encontrado para las sobretensiones a frecuencia industrial corresponde a 254.15 kV (fase-fase) se selecciona la tensión normalizada de valor superior correspondiente a 275 kV, que está asociado a una tensión soportada al impulso tipo rayo de 650 kV. Este valor es superior a la tensión soportada requerida según los cálculos, que resultó de 476.58 kV (fase-tierra) y 483.04 kV (fase-fase).</v>
      </c>
      <c r="D545" s="131"/>
      <c r="E545" s="131"/>
      <c r="F545" s="131"/>
      <c r="G545" s="131"/>
      <c r="H545" s="131"/>
      <c r="I545" s="131"/>
      <c r="J545" s="131"/>
      <c r="K545" s="131"/>
      <c r="L545" s="131"/>
      <c r="M545" s="131"/>
      <c r="N545" s="131"/>
      <c r="O545" s="131"/>
      <c r="P545" s="131"/>
      <c r="Q545" s="131"/>
      <c r="R545" s="131"/>
      <c r="S545" s="131"/>
      <c r="T545" s="131"/>
      <c r="U545" s="131"/>
      <c r="V545" s="131"/>
      <c r="W545" s="131"/>
      <c r="X545" s="131"/>
      <c r="Z545" s="76"/>
      <c r="AA545" s="36"/>
      <c r="AD545" s="102">
        <v>200</v>
      </c>
      <c r="AE545" s="102">
        <v>380</v>
      </c>
      <c r="AF545" s="102" t="s">
        <v>22</v>
      </c>
    </row>
    <row r="546" spans="1:32" ht="15" customHeight="1" x14ac:dyDescent="0.3">
      <c r="A546" s="75"/>
      <c r="B546" s="27"/>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Z546" s="76"/>
      <c r="AA546" s="36"/>
      <c r="AD546" s="102">
        <v>250</v>
      </c>
      <c r="AE546" s="102">
        <v>480</v>
      </c>
      <c r="AF546" s="102" t="s">
        <v>22</v>
      </c>
    </row>
    <row r="547" spans="1:32" ht="15" customHeight="1" x14ac:dyDescent="0.3">
      <c r="A547" s="75"/>
      <c r="B547" s="27"/>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Z547" s="76"/>
      <c r="AA547" s="36"/>
      <c r="AD547" s="102">
        <v>325</v>
      </c>
      <c r="AE547" s="102">
        <v>630</v>
      </c>
      <c r="AF547" s="102" t="s">
        <v>22</v>
      </c>
    </row>
    <row r="548" spans="1:32" ht="15" customHeight="1" x14ac:dyDescent="0.3">
      <c r="A548" s="75"/>
      <c r="B548" s="27"/>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Z548" s="76"/>
      <c r="AA548" s="36"/>
      <c r="AD548" s="102">
        <v>380</v>
      </c>
      <c r="AE548" s="102">
        <v>750</v>
      </c>
      <c r="AF548" s="102" t="s">
        <v>22</v>
      </c>
    </row>
    <row r="549" spans="1:32" ht="15" customHeight="1" x14ac:dyDescent="0.3">
      <c r="A549" s="75"/>
      <c r="B549" s="27"/>
      <c r="Z549" s="76"/>
      <c r="AA549" s="36"/>
      <c r="AD549" s="102">
        <v>450</v>
      </c>
      <c r="AE549" s="102">
        <v>900</v>
      </c>
      <c r="AF549" s="102" t="s">
        <v>22</v>
      </c>
    </row>
    <row r="550" spans="1:32" ht="15" customHeight="1" x14ac:dyDescent="0.3">
      <c r="A550" s="75"/>
      <c r="B550" s="27"/>
      <c r="C550" s="70" t="s">
        <v>13</v>
      </c>
      <c r="D550" s="27" t="s">
        <v>199</v>
      </c>
      <c r="E550" s="27"/>
      <c r="F550" s="27"/>
      <c r="G550" s="27"/>
      <c r="H550" s="27"/>
      <c r="I550" s="27"/>
      <c r="J550" s="27"/>
      <c r="K550" s="27"/>
      <c r="L550" s="27"/>
      <c r="M550" s="27"/>
      <c r="N550" s="27"/>
      <c r="O550" s="27"/>
      <c r="P550" s="27"/>
      <c r="Q550" s="27"/>
      <c r="R550" s="27"/>
      <c r="S550" s="70" t="s">
        <v>2</v>
      </c>
      <c r="T550" s="230">
        <v>170</v>
      </c>
      <c r="U550" s="231"/>
      <c r="V550" s="232"/>
      <c r="W550" s="27" t="s">
        <v>16</v>
      </c>
      <c r="X550" s="27"/>
      <c r="Y550" s="27"/>
      <c r="Z550" s="76"/>
      <c r="AD550" s="102">
        <v>550</v>
      </c>
      <c r="AE550" s="102">
        <v>1100</v>
      </c>
      <c r="AF550" s="102" t="s">
        <v>22</v>
      </c>
    </row>
    <row r="551" spans="1:32" ht="15" customHeight="1" x14ac:dyDescent="0.3">
      <c r="A551" s="75"/>
      <c r="B551" s="27"/>
      <c r="C551" s="70" t="s">
        <v>13</v>
      </c>
      <c r="D551" s="27" t="s">
        <v>200</v>
      </c>
      <c r="E551" s="27"/>
      <c r="F551" s="27"/>
      <c r="G551" s="27"/>
      <c r="H551" s="27"/>
      <c r="I551" s="27"/>
      <c r="J551" s="27"/>
      <c r="K551" s="27"/>
      <c r="L551" s="27"/>
      <c r="M551" s="27"/>
      <c r="N551" s="27"/>
      <c r="O551" s="27"/>
      <c r="P551" s="27"/>
      <c r="Q551" s="27"/>
      <c r="R551" s="27"/>
      <c r="S551" s="70" t="s">
        <v>2</v>
      </c>
      <c r="T551" s="230">
        <f>T537</f>
        <v>275</v>
      </c>
      <c r="U551" s="231"/>
      <c r="V551" s="232"/>
      <c r="W551" s="27" t="s">
        <v>194</v>
      </c>
      <c r="X551" s="27"/>
      <c r="Y551" s="27"/>
      <c r="Z551" s="76"/>
      <c r="AD551" s="102">
        <v>650</v>
      </c>
      <c r="AE551" s="102">
        <v>1300</v>
      </c>
      <c r="AF551" s="102" t="s">
        <v>22</v>
      </c>
    </row>
    <row r="552" spans="1:32" ht="15" customHeight="1" x14ac:dyDescent="0.3">
      <c r="A552" s="75"/>
      <c r="B552" s="27"/>
      <c r="C552" s="70" t="s">
        <v>13</v>
      </c>
      <c r="D552" s="27" t="s">
        <v>201</v>
      </c>
      <c r="E552" s="27"/>
      <c r="F552" s="27"/>
      <c r="G552" s="27"/>
      <c r="H552" s="27"/>
      <c r="I552" s="27"/>
      <c r="J552" s="27"/>
      <c r="K552" s="27"/>
      <c r="L552" s="27"/>
      <c r="M552" s="27"/>
      <c r="N552" s="27"/>
      <c r="O552" s="27"/>
      <c r="P552" s="27"/>
      <c r="Q552" s="27"/>
      <c r="R552" s="27"/>
      <c r="S552" s="70" t="s">
        <v>2</v>
      </c>
      <c r="T552" s="230">
        <f>T542</f>
        <v>650</v>
      </c>
      <c r="U552" s="231"/>
      <c r="V552" s="232"/>
      <c r="W552" s="27" t="s">
        <v>15</v>
      </c>
      <c r="X552" s="27"/>
      <c r="Y552" s="27"/>
      <c r="Z552" s="76"/>
      <c r="AD552" s="102">
        <v>750</v>
      </c>
      <c r="AE552" s="102">
        <v>1500</v>
      </c>
      <c r="AF552" s="102" t="s">
        <v>22</v>
      </c>
    </row>
    <row r="553" spans="1:32" ht="15" customHeight="1" x14ac:dyDescent="0.3">
      <c r="A553" s="75"/>
      <c r="B553" s="27"/>
      <c r="Y553" s="27"/>
      <c r="Z553" s="76"/>
      <c r="AD553" s="102">
        <v>850</v>
      </c>
      <c r="AE553" s="102">
        <v>1700</v>
      </c>
      <c r="AF553" s="102">
        <v>1600</v>
      </c>
    </row>
    <row r="554" spans="1:32" ht="15" customHeight="1" x14ac:dyDescent="0.3">
      <c r="A554" s="75"/>
      <c r="B554" s="27"/>
      <c r="C554" s="52" t="s">
        <v>210</v>
      </c>
      <c r="Y554" s="27"/>
      <c r="Z554" s="76"/>
      <c r="AD554" s="102">
        <v>950</v>
      </c>
      <c r="AE554" s="102">
        <v>1900</v>
      </c>
      <c r="AF554" s="102">
        <v>1700</v>
      </c>
    </row>
    <row r="555" spans="1:32" ht="15" customHeight="1" x14ac:dyDescent="0.3">
      <c r="A555" s="75"/>
      <c r="B555" s="27"/>
      <c r="Y555" s="27"/>
      <c r="Z555" s="76"/>
      <c r="AD555" s="102">
        <v>1050</v>
      </c>
      <c r="AE555" s="102">
        <v>2100</v>
      </c>
      <c r="AF555" s="102">
        <v>1900</v>
      </c>
    </row>
    <row r="556" spans="1:32" ht="15" customHeight="1" x14ac:dyDescent="0.3">
      <c r="A556" s="75"/>
      <c r="B556" s="27"/>
      <c r="C556" s="70" t="s">
        <v>13</v>
      </c>
      <c r="D556" s="27" t="s">
        <v>193</v>
      </c>
      <c r="E556" s="27"/>
      <c r="F556" s="27"/>
      <c r="G556" s="27"/>
      <c r="H556" s="27"/>
      <c r="I556" s="27"/>
      <c r="J556" s="27"/>
      <c r="K556" s="27"/>
      <c r="L556" s="27"/>
      <c r="M556" s="27"/>
      <c r="N556" s="27"/>
      <c r="O556" s="27"/>
      <c r="P556" s="27"/>
      <c r="Q556" s="27"/>
      <c r="R556" s="27"/>
      <c r="S556" s="27"/>
      <c r="T556" s="27"/>
      <c r="U556" s="27"/>
      <c r="V556" s="27"/>
      <c r="W556" s="27"/>
      <c r="X556" s="27"/>
      <c r="Z556" s="76"/>
      <c r="AD556" s="102">
        <v>1175</v>
      </c>
      <c r="AE556" s="102">
        <v>2350</v>
      </c>
      <c r="AF556" s="102">
        <v>2200</v>
      </c>
    </row>
    <row r="557" spans="1:32" ht="15" customHeight="1" x14ac:dyDescent="0.3">
      <c r="A557" s="75"/>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Z557" s="76"/>
      <c r="AD557" s="102">
        <v>1300</v>
      </c>
      <c r="AE557" s="102">
        <v>2600</v>
      </c>
      <c r="AF557" s="102">
        <v>2400</v>
      </c>
    </row>
    <row r="558" spans="1:32" ht="15" customHeight="1" x14ac:dyDescent="0.3">
      <c r="A558" s="75"/>
      <c r="B558" s="27"/>
      <c r="C558" s="27"/>
      <c r="D558" s="27" t="s">
        <v>49</v>
      </c>
      <c r="E558" s="27"/>
      <c r="F558" s="27"/>
      <c r="G558" s="27" t="s">
        <v>2</v>
      </c>
      <c r="H558" s="170">
        <f>O518</f>
        <v>169.43906219741962</v>
      </c>
      <c r="I558" s="171"/>
      <c r="J558" s="171"/>
      <c r="K558" s="27"/>
      <c r="L558" s="27"/>
      <c r="M558" s="27"/>
      <c r="N558" s="27"/>
      <c r="O558" s="27"/>
      <c r="P558" s="71" t="s">
        <v>196</v>
      </c>
      <c r="Q558" s="27"/>
      <c r="R558" s="27"/>
      <c r="S558" s="70" t="s">
        <v>2</v>
      </c>
      <c r="T558" s="167">
        <v>325</v>
      </c>
      <c r="U558" s="168"/>
      <c r="V558" s="169"/>
      <c r="W558" s="27" t="s">
        <v>194</v>
      </c>
      <c r="X558" s="27"/>
      <c r="Z558" s="76"/>
      <c r="AD558" s="102">
        <v>1425</v>
      </c>
      <c r="AE558" s="102">
        <v>2850</v>
      </c>
      <c r="AF558" s="102">
        <v>2600</v>
      </c>
    </row>
    <row r="559" spans="1:32" ht="15" customHeight="1" x14ac:dyDescent="0.3">
      <c r="A559" s="75"/>
      <c r="B559" s="27"/>
      <c r="C559" s="27"/>
      <c r="D559" s="27" t="s">
        <v>50</v>
      </c>
      <c r="E559" s="27"/>
      <c r="F559" s="27"/>
      <c r="G559" s="27" t="s">
        <v>2</v>
      </c>
      <c r="H559" s="170">
        <f>O519</f>
        <v>293.47706451275388</v>
      </c>
      <c r="I559" s="171"/>
      <c r="J559" s="171"/>
      <c r="K559" s="27"/>
      <c r="L559" s="27"/>
      <c r="M559" s="27"/>
      <c r="N559" s="27"/>
      <c r="O559" s="27"/>
      <c r="P559" s="27" t="s">
        <v>24</v>
      </c>
      <c r="Q559" s="27"/>
      <c r="R559" s="27"/>
      <c r="S559" s="27"/>
      <c r="T559" s="27"/>
      <c r="U559" s="27"/>
      <c r="V559" s="27"/>
      <c r="W559" s="27"/>
      <c r="X559" s="27"/>
      <c r="Z559" s="76"/>
      <c r="AD559" s="102">
        <v>1550</v>
      </c>
      <c r="AE559" s="102">
        <v>3100</v>
      </c>
      <c r="AF559" s="102">
        <v>2900</v>
      </c>
    </row>
    <row r="560" spans="1:32" ht="15" customHeight="1" x14ac:dyDescent="0.3">
      <c r="A560" s="75"/>
      <c r="B560" s="27"/>
      <c r="Z560" s="76"/>
      <c r="AD560" s="102">
        <v>1675</v>
      </c>
      <c r="AE560" s="102">
        <v>3350</v>
      </c>
      <c r="AF560" s="102">
        <v>3100</v>
      </c>
    </row>
    <row r="561" spans="1:32" ht="15" customHeight="1" x14ac:dyDescent="0.3">
      <c r="A561" s="75"/>
      <c r="B561" s="27"/>
      <c r="C561" s="70" t="s">
        <v>13</v>
      </c>
      <c r="D561" s="27" t="s">
        <v>195</v>
      </c>
      <c r="E561" s="27"/>
      <c r="F561" s="27"/>
      <c r="G561" s="27"/>
      <c r="H561" s="27"/>
      <c r="I561" s="27"/>
      <c r="J561" s="27"/>
      <c r="K561" s="27"/>
      <c r="L561" s="27"/>
      <c r="M561" s="27"/>
      <c r="N561" s="27"/>
      <c r="O561" s="27"/>
      <c r="P561" s="27"/>
      <c r="Q561" s="27"/>
      <c r="R561" s="27"/>
      <c r="S561" s="27"/>
      <c r="T561" s="27"/>
      <c r="U561" s="27"/>
      <c r="V561" s="27"/>
      <c r="W561" s="27"/>
      <c r="Z561" s="76"/>
      <c r="AD561" s="102">
        <v>1800</v>
      </c>
      <c r="AE561" s="102">
        <v>3600</v>
      </c>
      <c r="AF561" s="102">
        <v>3300</v>
      </c>
    </row>
    <row r="562" spans="1:32" ht="15" customHeight="1" x14ac:dyDescent="0.3">
      <c r="A562" s="75"/>
      <c r="B562" s="27"/>
      <c r="C562" s="27"/>
      <c r="D562" s="27"/>
      <c r="E562" s="27"/>
      <c r="F562" s="27"/>
      <c r="G562" s="27"/>
      <c r="H562" s="27"/>
      <c r="I562" s="27"/>
      <c r="J562" s="27"/>
      <c r="K562" s="27"/>
      <c r="L562" s="27"/>
      <c r="M562" s="27"/>
      <c r="N562" s="27"/>
      <c r="O562" s="27"/>
      <c r="P562" s="27"/>
      <c r="Q562" s="27"/>
      <c r="R562" s="27"/>
      <c r="S562" s="27"/>
      <c r="T562" s="27"/>
      <c r="U562" s="27"/>
      <c r="V562" s="27"/>
      <c r="W562" s="27"/>
      <c r="Y562" s="27"/>
      <c r="Z562" s="76"/>
      <c r="AA562" s="36"/>
      <c r="AD562" s="102">
        <v>1950</v>
      </c>
      <c r="AE562" s="102">
        <v>3900</v>
      </c>
      <c r="AF562" s="102">
        <v>3600</v>
      </c>
    </row>
    <row r="563" spans="1:32" ht="15" customHeight="1" x14ac:dyDescent="0.3">
      <c r="A563" s="75"/>
      <c r="B563" s="27"/>
      <c r="C563" s="27"/>
      <c r="D563" s="27" t="s">
        <v>49</v>
      </c>
      <c r="E563" s="27"/>
      <c r="F563" s="27"/>
      <c r="G563" s="27" t="s">
        <v>2</v>
      </c>
      <c r="H563" s="170">
        <f>O522</f>
        <v>715.89987141261975</v>
      </c>
      <c r="I563" s="171"/>
      <c r="J563" s="171"/>
      <c r="K563" s="27"/>
      <c r="L563" s="27"/>
      <c r="M563" s="27"/>
      <c r="N563" s="27"/>
      <c r="O563" s="27"/>
      <c r="P563" s="27" t="s">
        <v>17</v>
      </c>
      <c r="Q563" s="27"/>
      <c r="R563" s="27"/>
      <c r="S563" s="70" t="s">
        <v>2</v>
      </c>
      <c r="T563" s="167">
        <v>750</v>
      </c>
      <c r="U563" s="168"/>
      <c r="V563" s="169"/>
      <c r="W563" s="27" t="s">
        <v>15</v>
      </c>
      <c r="X563" s="27"/>
      <c r="Y563" s="27"/>
      <c r="Z563" s="76"/>
      <c r="AA563" s="36"/>
      <c r="AD563" s="102">
        <v>2100</v>
      </c>
      <c r="AE563" s="102">
        <v>4200</v>
      </c>
      <c r="AF563" s="102">
        <v>3900</v>
      </c>
    </row>
    <row r="564" spans="1:32" ht="15" customHeight="1" x14ac:dyDescent="0.3">
      <c r="A564" s="75"/>
      <c r="B564" s="27"/>
      <c r="C564" s="27"/>
      <c r="D564" s="27" t="s">
        <v>50</v>
      </c>
      <c r="E564" s="27"/>
      <c r="F564" s="27"/>
      <c r="G564" s="27" t="s">
        <v>2</v>
      </c>
      <c r="H564" s="170">
        <f>M523</f>
        <v>898.98397752225276</v>
      </c>
      <c r="I564" s="171"/>
      <c r="J564" s="171"/>
      <c r="K564" s="27"/>
      <c r="L564" s="27"/>
      <c r="M564" s="27"/>
      <c r="N564" s="27"/>
      <c r="O564" s="27"/>
      <c r="P564" s="27" t="s">
        <v>24</v>
      </c>
      <c r="Q564" s="27"/>
      <c r="R564" s="27"/>
      <c r="S564" s="27"/>
      <c r="T564" s="27"/>
      <c r="U564" s="27"/>
      <c r="V564" s="27"/>
      <c r="W564" s="27"/>
      <c r="X564" s="27"/>
      <c r="Y564" s="27"/>
      <c r="Z564" s="76"/>
      <c r="AA564" s="36"/>
      <c r="AD564" s="102">
        <v>2250</v>
      </c>
      <c r="AE564" s="102">
        <v>4500</v>
      </c>
      <c r="AF564" s="102">
        <v>4150</v>
      </c>
    </row>
    <row r="565" spans="1:32" ht="15" customHeight="1" x14ac:dyDescent="0.3">
      <c r="A565" s="75"/>
      <c r="B565" s="27"/>
      <c r="Y565" s="27"/>
      <c r="Z565" s="76"/>
      <c r="AA565" s="36"/>
      <c r="AD565" s="102">
        <v>2400</v>
      </c>
      <c r="AE565" s="102">
        <v>4800</v>
      </c>
      <c r="AF565" s="102">
        <v>4450</v>
      </c>
    </row>
    <row r="566" spans="1:32" ht="15" customHeight="1" x14ac:dyDescent="0.3">
      <c r="A566" s="75"/>
      <c r="B566" s="27"/>
      <c r="C566" s="131" t="str">
        <f>CONCATENATE("Un aislamiento normalizado de ",T558," kV (para frecuencia industrial)"," y ",T563," kV (para impulsos tipo rayo) cubrirán el aislamiento fase-tierra y fase-fase para esta subestación ubicada a una altura de ",P17," msnm.")</f>
        <v>Un aislamiento normalizado de 325 kV (para frecuencia industrial) y 750 kV (para impulsos tipo rayo) cubrirán el aislamiento fase-tierra y fase-fase para esta subestación ubicada a una altura de 3828 msnm.</v>
      </c>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27"/>
      <c r="Z566" s="76"/>
      <c r="AA566" s="36"/>
      <c r="AD566" s="102">
        <v>2550</v>
      </c>
      <c r="AE566" s="102">
        <v>5100</v>
      </c>
      <c r="AF566" s="102">
        <v>4700</v>
      </c>
    </row>
    <row r="567" spans="1:32" ht="15" customHeight="1" x14ac:dyDescent="0.3">
      <c r="A567" s="75"/>
      <c r="B567" s="27"/>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27"/>
      <c r="Z567" s="76"/>
      <c r="AA567" s="36"/>
      <c r="AD567" s="102">
        <v>2700</v>
      </c>
      <c r="AE567" s="102">
        <v>5400</v>
      </c>
      <c r="AF567" s="102">
        <v>5000</v>
      </c>
    </row>
    <row r="568" spans="1:32" ht="15" customHeight="1" x14ac:dyDescent="0.3">
      <c r="A568" s="75"/>
      <c r="B568" s="27"/>
      <c r="Y568" s="27"/>
      <c r="Z568" s="76"/>
      <c r="AA568" s="36"/>
    </row>
    <row r="569" spans="1:32" ht="15" customHeight="1" x14ac:dyDescent="0.3">
      <c r="A569" s="75"/>
      <c r="B569" s="27"/>
      <c r="C569" s="132" t="str">
        <f>CONCATENATE("Existe una excepción con el aislamiento externo fase-fase en la entrada de la línea, para el que se requiere un valor de tensión soportada al impulso tipo rayo de ",ROUND(M523,2)," kV. ","En este caso, para lograr el aislamiento requerido, se debe especificar un espaciamiento mínimo de ",AC576," m, seleccionado de las distancias mínimas especificadas en la tabla A.1 de la norma IEC 60071-2, correspondiente a una tensión soportada al impulso tipo rayo de ",AC574," kV.")</f>
        <v>Existe una excepción con el aislamiento externo fase-fase en la entrada de la línea, para el que se requiere un valor de tensión soportada al impulso tipo rayo de 898.98 kV. En este caso, para lograr el aislamiento requerido, se debe especificar un espaciamiento mínimo de 1.9 m, seleccionado de las distancias mínimas especificadas en la tabla A.1 de la norma IEC 60071-2, correspondiente a una tensión soportada al impulso tipo rayo de 950 kV.</v>
      </c>
      <c r="D569" s="132"/>
      <c r="E569" s="132"/>
      <c r="F569" s="132"/>
      <c r="G569" s="132"/>
      <c r="H569" s="132"/>
      <c r="I569" s="132"/>
      <c r="J569" s="132"/>
      <c r="K569" s="132"/>
      <c r="L569" s="132"/>
      <c r="M569" s="132"/>
      <c r="N569" s="132"/>
      <c r="O569" s="132"/>
      <c r="P569" s="132"/>
      <c r="Q569" s="132"/>
      <c r="R569" s="132"/>
      <c r="S569" s="132"/>
      <c r="T569" s="132"/>
      <c r="U569" s="132"/>
      <c r="V569" s="132"/>
      <c r="W569" s="132"/>
      <c r="X569" s="132"/>
      <c r="Y569" s="101"/>
      <c r="Z569" s="76"/>
      <c r="AA569" s="36"/>
    </row>
    <row r="570" spans="1:32" ht="15" customHeight="1" x14ac:dyDescent="0.3">
      <c r="A570" s="75"/>
      <c r="B570" s="27"/>
      <c r="C570" s="132"/>
      <c r="D570" s="132"/>
      <c r="E570" s="132"/>
      <c r="F570" s="132"/>
      <c r="G570" s="132"/>
      <c r="H570" s="132"/>
      <c r="I570" s="132"/>
      <c r="J570" s="132"/>
      <c r="K570" s="132"/>
      <c r="L570" s="132"/>
      <c r="M570" s="132"/>
      <c r="N570" s="132"/>
      <c r="O570" s="132"/>
      <c r="P570" s="132"/>
      <c r="Q570" s="132"/>
      <c r="R570" s="132"/>
      <c r="S570" s="132"/>
      <c r="T570" s="132"/>
      <c r="U570" s="132"/>
      <c r="V570" s="132"/>
      <c r="W570" s="132"/>
      <c r="X570" s="132"/>
      <c r="Y570" s="101"/>
      <c r="Z570" s="76"/>
      <c r="AA570" s="36"/>
    </row>
    <row r="571" spans="1:32" ht="15" customHeight="1" x14ac:dyDescent="0.3">
      <c r="A571" s="75"/>
      <c r="B571" s="27"/>
      <c r="C571" s="132"/>
      <c r="D571" s="132"/>
      <c r="E571" s="132"/>
      <c r="F571" s="132"/>
      <c r="G571" s="132"/>
      <c r="H571" s="132"/>
      <c r="I571" s="132"/>
      <c r="J571" s="132"/>
      <c r="K571" s="132"/>
      <c r="L571" s="132"/>
      <c r="M571" s="132"/>
      <c r="N571" s="132"/>
      <c r="O571" s="132"/>
      <c r="P571" s="132"/>
      <c r="Q571" s="132"/>
      <c r="R571" s="132"/>
      <c r="S571" s="132"/>
      <c r="T571" s="132"/>
      <c r="U571" s="132"/>
      <c r="V571" s="132"/>
      <c r="W571" s="132"/>
      <c r="X571" s="132"/>
      <c r="Y571" s="101"/>
      <c r="Z571" s="76"/>
      <c r="AA571" s="36"/>
    </row>
    <row r="572" spans="1:32" ht="15" customHeight="1" x14ac:dyDescent="0.3">
      <c r="A572" s="75"/>
      <c r="B572" s="27"/>
      <c r="C572" s="132"/>
      <c r="D572" s="132"/>
      <c r="E572" s="132"/>
      <c r="F572" s="132"/>
      <c r="G572" s="132"/>
      <c r="H572" s="132"/>
      <c r="I572" s="132"/>
      <c r="J572" s="132"/>
      <c r="K572" s="132"/>
      <c r="L572" s="132"/>
      <c r="M572" s="132"/>
      <c r="N572" s="132"/>
      <c r="O572" s="132"/>
      <c r="P572" s="132"/>
      <c r="Q572" s="132"/>
      <c r="R572" s="132"/>
      <c r="S572" s="132"/>
      <c r="T572" s="132"/>
      <c r="U572" s="132"/>
      <c r="V572" s="132"/>
      <c r="W572" s="132"/>
      <c r="X572" s="132"/>
      <c r="Y572" s="101"/>
      <c r="Z572" s="76"/>
      <c r="AA572" s="36"/>
    </row>
    <row r="573" spans="1:32" ht="15" customHeight="1" x14ac:dyDescent="0.3">
      <c r="A573" s="75"/>
      <c r="B573" s="27"/>
      <c r="C573" s="39"/>
      <c r="D573" s="39"/>
      <c r="E573" s="39"/>
      <c r="F573" s="39"/>
      <c r="G573" s="39"/>
      <c r="H573" s="39"/>
      <c r="I573" s="39"/>
      <c r="J573" s="39"/>
      <c r="K573" s="39"/>
      <c r="L573" s="39"/>
      <c r="M573" s="39"/>
      <c r="N573" s="39"/>
      <c r="O573" s="39"/>
      <c r="P573" s="39"/>
      <c r="Q573" s="39"/>
      <c r="R573" s="39"/>
      <c r="S573" s="39"/>
      <c r="T573" s="39"/>
      <c r="U573" s="39"/>
      <c r="V573" s="39"/>
      <c r="W573" s="39"/>
      <c r="X573" s="39"/>
      <c r="Y573" s="101"/>
      <c r="Z573" s="76"/>
    </row>
    <row r="574" spans="1:32" ht="15" customHeight="1" x14ac:dyDescent="0.3">
      <c r="A574" s="75"/>
      <c r="B574" s="27"/>
      <c r="C574" s="70" t="s">
        <v>13</v>
      </c>
      <c r="D574" s="27" t="s">
        <v>199</v>
      </c>
      <c r="E574" s="27"/>
      <c r="F574" s="27"/>
      <c r="G574" s="27"/>
      <c r="H574" s="27"/>
      <c r="I574" s="27"/>
      <c r="J574" s="27"/>
      <c r="K574" s="27"/>
      <c r="L574" s="27"/>
      <c r="M574" s="27"/>
      <c r="N574" s="27"/>
      <c r="O574" s="27"/>
      <c r="P574" s="27"/>
      <c r="Q574" s="27"/>
      <c r="R574" s="27"/>
      <c r="S574" s="70" t="s">
        <v>2</v>
      </c>
      <c r="T574" s="230">
        <v>170</v>
      </c>
      <c r="U574" s="231"/>
      <c r="V574" s="232"/>
      <c r="W574" s="27" t="s">
        <v>16</v>
      </c>
      <c r="X574" s="27"/>
      <c r="Y574" s="27"/>
      <c r="Z574" s="76"/>
      <c r="AB574" s="1" t="s">
        <v>254</v>
      </c>
      <c r="AC574" s="1">
        <v>950</v>
      </c>
      <c r="AD574" s="1" t="s">
        <v>6</v>
      </c>
    </row>
    <row r="575" spans="1:32" ht="15" customHeight="1" x14ac:dyDescent="0.3">
      <c r="A575" s="75"/>
      <c r="B575" s="27"/>
      <c r="C575" s="70" t="s">
        <v>13</v>
      </c>
      <c r="D575" s="27" t="s">
        <v>200</v>
      </c>
      <c r="E575" s="27"/>
      <c r="F575" s="27"/>
      <c r="G575" s="27"/>
      <c r="H575" s="27"/>
      <c r="I575" s="27"/>
      <c r="J575" s="27"/>
      <c r="K575" s="27"/>
      <c r="L575" s="27"/>
      <c r="M575" s="27"/>
      <c r="N575" s="27"/>
      <c r="O575" s="27"/>
      <c r="P575" s="27"/>
      <c r="Q575" s="27"/>
      <c r="R575" s="27"/>
      <c r="S575" s="70" t="s">
        <v>2</v>
      </c>
      <c r="T575" s="230">
        <f>T558</f>
        <v>325</v>
      </c>
      <c r="U575" s="231"/>
      <c r="V575" s="232"/>
      <c r="W575" s="27" t="s">
        <v>194</v>
      </c>
      <c r="X575" s="27"/>
      <c r="Y575" s="27"/>
      <c r="Z575" s="76"/>
    </row>
    <row r="576" spans="1:32" ht="15" customHeight="1" x14ac:dyDescent="0.3">
      <c r="A576" s="75"/>
      <c r="B576" s="27"/>
      <c r="C576" s="70" t="s">
        <v>13</v>
      </c>
      <c r="D576" s="27" t="s">
        <v>201</v>
      </c>
      <c r="E576" s="27"/>
      <c r="F576" s="27"/>
      <c r="G576" s="27"/>
      <c r="H576" s="27"/>
      <c r="I576" s="27"/>
      <c r="J576" s="27"/>
      <c r="K576" s="27"/>
      <c r="L576" s="27"/>
      <c r="M576" s="27"/>
      <c r="N576" s="27"/>
      <c r="O576" s="27"/>
      <c r="P576" s="27"/>
      <c r="Q576" s="27"/>
      <c r="R576" s="27"/>
      <c r="S576" s="70" t="s">
        <v>2</v>
      </c>
      <c r="T576" s="230">
        <f>T563</f>
        <v>750</v>
      </c>
      <c r="U576" s="231"/>
      <c r="V576" s="232"/>
      <c r="W576" s="27" t="s">
        <v>15</v>
      </c>
      <c r="X576" s="27"/>
      <c r="Y576" s="27"/>
      <c r="Z576" s="76"/>
      <c r="AB576" s="1" t="s">
        <v>255</v>
      </c>
      <c r="AC576" s="1">
        <f>+VLOOKUP(AC574,AD537:AF567,2,0)/1000</f>
        <v>1.9</v>
      </c>
      <c r="AD576" s="1" t="s">
        <v>23</v>
      </c>
    </row>
    <row r="577" spans="1:28" ht="15" customHeight="1" x14ac:dyDescent="0.3">
      <c r="A577" s="75"/>
      <c r="B577" s="27"/>
      <c r="C577" s="27"/>
      <c r="X577" s="101"/>
      <c r="Y577" s="27"/>
      <c r="Z577" s="76"/>
    </row>
    <row r="578" spans="1:28" ht="15" customHeight="1" x14ac:dyDescent="0.3">
      <c r="A578" s="75"/>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76"/>
    </row>
    <row r="579" spans="1:28" ht="15" customHeight="1" x14ac:dyDescent="0.3">
      <c r="A579" s="75"/>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76"/>
    </row>
    <row r="580" spans="1:28" ht="15" customHeight="1" x14ac:dyDescent="0.3">
      <c r="A580" s="75"/>
      <c r="B580" s="27"/>
      <c r="Y580" s="27"/>
      <c r="Z580" s="76"/>
    </row>
    <row r="581" spans="1:28" ht="15" customHeight="1" x14ac:dyDescent="0.3">
      <c r="A581" s="75"/>
      <c r="B581" s="27"/>
      <c r="Y581" s="27"/>
      <c r="Z581" s="76"/>
    </row>
    <row r="582" spans="1:28" ht="15" customHeight="1" x14ac:dyDescent="0.3">
      <c r="A582" s="75"/>
      <c r="B582" s="27"/>
      <c r="Y582" s="27"/>
      <c r="Z582" s="76"/>
    </row>
    <row r="583" spans="1:28" ht="15" customHeight="1" x14ac:dyDescent="0.3">
      <c r="A583" s="75"/>
      <c r="B583" s="27"/>
      <c r="Z583" s="76"/>
    </row>
    <row r="584" spans="1:28" ht="15" customHeight="1" x14ac:dyDescent="0.3">
      <c r="A584" s="75"/>
      <c r="B584" s="27"/>
      <c r="Z584" s="76"/>
      <c r="AB584" s="36"/>
    </row>
    <row r="585" spans="1:28" ht="15" customHeight="1" x14ac:dyDescent="0.3">
      <c r="A585" s="75"/>
      <c r="B585" s="27"/>
      <c r="Z585" s="76"/>
      <c r="AB585" s="36"/>
    </row>
    <row r="586" spans="1:28" ht="15" customHeight="1" x14ac:dyDescent="0.3">
      <c r="A586" s="75"/>
      <c r="B586" s="27"/>
      <c r="Z586" s="76"/>
      <c r="AB586" s="36"/>
    </row>
    <row r="587" spans="1:28" ht="15" customHeight="1" x14ac:dyDescent="0.3">
      <c r="A587" s="75"/>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76"/>
      <c r="AB587" s="36"/>
    </row>
    <row r="588" spans="1:28" ht="15" customHeight="1" x14ac:dyDescent="0.3">
      <c r="A588" s="75"/>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76"/>
      <c r="AB588" s="36"/>
    </row>
    <row r="589" spans="1:28" ht="15" customHeight="1" x14ac:dyDescent="0.3">
      <c r="A589" s="75"/>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76"/>
      <c r="AB589" s="36"/>
    </row>
    <row r="590" spans="1:28" ht="15" customHeight="1" x14ac:dyDescent="0.3">
      <c r="A590" s="75"/>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76"/>
      <c r="AB590" s="36"/>
    </row>
    <row r="591" spans="1:28" ht="15" customHeight="1" x14ac:dyDescent="0.3">
      <c r="A591" s="77"/>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19"/>
      <c r="AB591" s="1" t="s">
        <v>225</v>
      </c>
    </row>
    <row r="592" spans="1:28" ht="15" customHeight="1" x14ac:dyDescent="0.3">
      <c r="AB592" s="36"/>
    </row>
    <row r="593" spans="1:28" ht="15" customHeight="1" x14ac:dyDescent="0.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row>
    <row r="594" spans="1:28" ht="15" customHeight="1" x14ac:dyDescent="0.3">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row>
    <row r="595" spans="1:28" ht="15" customHeight="1" x14ac:dyDescent="0.3">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row>
    <row r="596" spans="1:28" ht="15" customHeight="1" x14ac:dyDescent="0.3">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row>
    <row r="597" spans="1:28" ht="15" customHeight="1" x14ac:dyDescent="0.3">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row>
    <row r="598" spans="1:28" ht="15" customHeight="1" x14ac:dyDescent="0.3">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row>
    <row r="599" spans="1:28" ht="15" customHeight="1" x14ac:dyDescent="0.3">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row>
    <row r="600" spans="1:28" ht="15" customHeight="1" x14ac:dyDescent="0.3">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row>
    <row r="601" spans="1:28" ht="15" customHeight="1" x14ac:dyDescent="0.3">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row>
    <row r="602" spans="1:28" ht="15" customHeight="1" x14ac:dyDescent="0.3">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row>
    <row r="603" spans="1:28" ht="15" customHeight="1" x14ac:dyDescent="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39"/>
    </row>
    <row r="604" spans="1:28" ht="15" customHeight="1" x14ac:dyDescent="0.3">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39"/>
    </row>
    <row r="605" spans="1:28" ht="15" customHeight="1" x14ac:dyDescent="0.3">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39"/>
    </row>
    <row r="606" spans="1:28" ht="15" customHeight="1" x14ac:dyDescent="0.3">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39"/>
    </row>
    <row r="607" spans="1:28" ht="15" customHeight="1" x14ac:dyDescent="0.3">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39"/>
    </row>
    <row r="608" spans="1:28" ht="15" customHeight="1" x14ac:dyDescent="0.3">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39"/>
    </row>
    <row r="609" spans="1:28" ht="15" customHeight="1" x14ac:dyDescent="0.3">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39"/>
    </row>
    <row r="610" spans="1:28" ht="15" customHeight="1" x14ac:dyDescent="0.3">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row>
  </sheetData>
  <mergeCells count="244">
    <mergeCell ref="D421:I422"/>
    <mergeCell ref="J417:M418"/>
    <mergeCell ref="J419:M420"/>
    <mergeCell ref="Q412:S414"/>
    <mergeCell ref="Q415:S415"/>
    <mergeCell ref="Q416:S416"/>
    <mergeCell ref="Q417:S417"/>
    <mergeCell ref="Q418:S418"/>
    <mergeCell ref="Q419:S419"/>
    <mergeCell ref="Q420:S420"/>
    <mergeCell ref="N416:P416"/>
    <mergeCell ref="N417:P417"/>
    <mergeCell ref="N418:P418"/>
    <mergeCell ref="N419:P419"/>
    <mergeCell ref="N420:P420"/>
    <mergeCell ref="N421:P421"/>
    <mergeCell ref="N422:P422"/>
    <mergeCell ref="N415:P415"/>
    <mergeCell ref="D412:I414"/>
    <mergeCell ref="D415:I416"/>
    <mergeCell ref="D417:I420"/>
    <mergeCell ref="T574:V574"/>
    <mergeCell ref="T575:V575"/>
    <mergeCell ref="T576:V576"/>
    <mergeCell ref="T550:V550"/>
    <mergeCell ref="T551:V551"/>
    <mergeCell ref="S523:T523"/>
    <mergeCell ref="U523:V523"/>
    <mergeCell ref="T552:V552"/>
    <mergeCell ref="T143:V143"/>
    <mergeCell ref="T145:V145"/>
    <mergeCell ref="T147:V147"/>
    <mergeCell ref="T156:V156"/>
    <mergeCell ref="T159:V159"/>
    <mergeCell ref="T154:V154"/>
    <mergeCell ref="T171:V171"/>
    <mergeCell ref="T219:V219"/>
    <mergeCell ref="T214:V214"/>
    <mergeCell ref="T217:V217"/>
    <mergeCell ref="T206:V206"/>
    <mergeCell ref="T208:V208"/>
    <mergeCell ref="T415:V415"/>
    <mergeCell ref="T416:V416"/>
    <mergeCell ref="T412:V414"/>
    <mergeCell ref="T386:V386"/>
    <mergeCell ref="X114:Y114"/>
    <mergeCell ref="X115:Y115"/>
    <mergeCell ref="T130:V130"/>
    <mergeCell ref="T133:V133"/>
    <mergeCell ref="T294:V294"/>
    <mergeCell ref="T292:V292"/>
    <mergeCell ref="T278:V278"/>
    <mergeCell ref="T280:V280"/>
    <mergeCell ref="K203:M203"/>
    <mergeCell ref="K201:M201"/>
    <mergeCell ref="T173:V173"/>
    <mergeCell ref="T175:V175"/>
    <mergeCell ref="T201:V201"/>
    <mergeCell ref="T203:V203"/>
    <mergeCell ref="K212:M212"/>
    <mergeCell ref="K214:M214"/>
    <mergeCell ref="T212:V212"/>
    <mergeCell ref="T49:V49"/>
    <mergeCell ref="T51:V51"/>
    <mergeCell ref="T114:V114"/>
    <mergeCell ref="T117:V117"/>
    <mergeCell ref="T126:V126"/>
    <mergeCell ref="T128:V128"/>
    <mergeCell ref="T110:V110"/>
    <mergeCell ref="T112:V112"/>
    <mergeCell ref="T61:V61"/>
    <mergeCell ref="T63:V63"/>
    <mergeCell ref="T54:V54"/>
    <mergeCell ref="N15:O15"/>
    <mergeCell ref="P15:R15"/>
    <mergeCell ref="N16:O16"/>
    <mergeCell ref="P16:R16"/>
    <mergeCell ref="N17:O17"/>
    <mergeCell ref="P17:R17"/>
    <mergeCell ref="P26:R26"/>
    <mergeCell ref="T39:V39"/>
    <mergeCell ref="T42:V42"/>
    <mergeCell ref="N13:O13"/>
    <mergeCell ref="P13:R13"/>
    <mergeCell ref="F11:M12"/>
    <mergeCell ref="N11:O12"/>
    <mergeCell ref="P11:U11"/>
    <mergeCell ref="P12:R12"/>
    <mergeCell ref="S12:U12"/>
    <mergeCell ref="N14:O14"/>
    <mergeCell ref="P14:R14"/>
    <mergeCell ref="F269:H269"/>
    <mergeCell ref="F270:H270"/>
    <mergeCell ref="F271:H271"/>
    <mergeCell ref="F273:H273"/>
    <mergeCell ref="F274:H274"/>
    <mergeCell ref="F275:H275"/>
    <mergeCell ref="F276:H276"/>
    <mergeCell ref="P269:R269"/>
    <mergeCell ref="P270:R270"/>
    <mergeCell ref="P271:R271"/>
    <mergeCell ref="P272:R272"/>
    <mergeCell ref="P273:R273"/>
    <mergeCell ref="O275:O276"/>
    <mergeCell ref="N275:N276"/>
    <mergeCell ref="P275:R275"/>
    <mergeCell ref="P276:R276"/>
    <mergeCell ref="T388:V388"/>
    <mergeCell ref="T392:V392"/>
    <mergeCell ref="T364:V364"/>
    <mergeCell ref="T356:V356"/>
    <mergeCell ref="T358:V358"/>
    <mergeCell ref="T372:V372"/>
    <mergeCell ref="T374:V374"/>
    <mergeCell ref="T344:V344"/>
    <mergeCell ref="T346:V346"/>
    <mergeCell ref="T362:V362"/>
    <mergeCell ref="T454:V454"/>
    <mergeCell ref="T456:V456"/>
    <mergeCell ref="T464:V464"/>
    <mergeCell ref="T466:V466"/>
    <mergeCell ref="T394:V394"/>
    <mergeCell ref="T400:V400"/>
    <mergeCell ref="T402:V402"/>
    <mergeCell ref="T406:V406"/>
    <mergeCell ref="T408:V408"/>
    <mergeCell ref="T452:V452"/>
    <mergeCell ref="T462:V462"/>
    <mergeCell ref="S423:U423"/>
    <mergeCell ref="Q421:S421"/>
    <mergeCell ref="Q422:S422"/>
    <mergeCell ref="T417:V417"/>
    <mergeCell ref="T418:V418"/>
    <mergeCell ref="T419:V419"/>
    <mergeCell ref="T420:V420"/>
    <mergeCell ref="T421:V421"/>
    <mergeCell ref="T422:V422"/>
    <mergeCell ref="E518:G519"/>
    <mergeCell ref="K518:L518"/>
    <mergeCell ref="Q518:R518"/>
    <mergeCell ref="O519:P519"/>
    <mergeCell ref="Q519:R519"/>
    <mergeCell ref="S518:T518"/>
    <mergeCell ref="T472:V472"/>
    <mergeCell ref="T474:V474"/>
    <mergeCell ref="T493:V493"/>
    <mergeCell ref="E514:J517"/>
    <mergeCell ref="H518:J518"/>
    <mergeCell ref="H519:J519"/>
    <mergeCell ref="K519:L519"/>
    <mergeCell ref="M518:N518"/>
    <mergeCell ref="M519:N519"/>
    <mergeCell ref="H543:J543"/>
    <mergeCell ref="K523:L523"/>
    <mergeCell ref="Q522:R522"/>
    <mergeCell ref="S522:T522"/>
    <mergeCell ref="T470:V470"/>
    <mergeCell ref="T484:V484"/>
    <mergeCell ref="T486:V486"/>
    <mergeCell ref="T482:V482"/>
    <mergeCell ref="K521:L521"/>
    <mergeCell ref="M521:N521"/>
    <mergeCell ref="O521:P521"/>
    <mergeCell ref="Q521:R521"/>
    <mergeCell ref="S521:T521"/>
    <mergeCell ref="U521:V521"/>
    <mergeCell ref="H537:J537"/>
    <mergeCell ref="H538:J538"/>
    <mergeCell ref="T537:V537"/>
    <mergeCell ref="O522:P522"/>
    <mergeCell ref="H542:J542"/>
    <mergeCell ref="T542:V542"/>
    <mergeCell ref="H563:J563"/>
    <mergeCell ref="T563:V563"/>
    <mergeCell ref="H564:J564"/>
    <mergeCell ref="Q520:R520"/>
    <mergeCell ref="K512:R513"/>
    <mergeCell ref="S512:V516"/>
    <mergeCell ref="E512:J513"/>
    <mergeCell ref="U517:V517"/>
    <mergeCell ref="K514:N516"/>
    <mergeCell ref="O514:R516"/>
    <mergeCell ref="K517:L517"/>
    <mergeCell ref="M517:N517"/>
    <mergeCell ref="O517:P517"/>
    <mergeCell ref="Q517:R517"/>
    <mergeCell ref="S517:T517"/>
    <mergeCell ref="E520:G521"/>
    <mergeCell ref="H520:J520"/>
    <mergeCell ref="M523:N523"/>
    <mergeCell ref="O523:P523"/>
    <mergeCell ref="Q523:R523"/>
    <mergeCell ref="H558:J558"/>
    <mergeCell ref="C545:X548"/>
    <mergeCell ref="U522:V522"/>
    <mergeCell ref="H523:J523"/>
    <mergeCell ref="T324:V324"/>
    <mergeCell ref="T313:V313"/>
    <mergeCell ref="T558:V558"/>
    <mergeCell ref="H559:J559"/>
    <mergeCell ref="K520:L520"/>
    <mergeCell ref="M520:N520"/>
    <mergeCell ref="O520:P520"/>
    <mergeCell ref="T494:V494"/>
    <mergeCell ref="T496:V496"/>
    <mergeCell ref="T500:V500"/>
    <mergeCell ref="T502:V502"/>
    <mergeCell ref="T504:V504"/>
    <mergeCell ref="U518:V518"/>
    <mergeCell ref="S519:T519"/>
    <mergeCell ref="U519:V519"/>
    <mergeCell ref="O518:P518"/>
    <mergeCell ref="E510:V511"/>
    <mergeCell ref="S520:T520"/>
    <mergeCell ref="U520:V520"/>
    <mergeCell ref="E522:G523"/>
    <mergeCell ref="H522:J522"/>
    <mergeCell ref="K522:L522"/>
    <mergeCell ref="M522:N522"/>
    <mergeCell ref="H521:J521"/>
    <mergeCell ref="C566:X567"/>
    <mergeCell ref="C569:X572"/>
    <mergeCell ref="U2:Y6"/>
    <mergeCell ref="B2:F6"/>
    <mergeCell ref="G2:T2"/>
    <mergeCell ref="G3:T3"/>
    <mergeCell ref="G4:T4"/>
    <mergeCell ref="G6:T6"/>
    <mergeCell ref="T338:V338"/>
    <mergeCell ref="T378:V378"/>
    <mergeCell ref="T380:V380"/>
    <mergeCell ref="K213:M213"/>
    <mergeCell ref="K332:M332"/>
    <mergeCell ref="T332:V332"/>
    <mergeCell ref="T334:V334"/>
    <mergeCell ref="K336:M336"/>
    <mergeCell ref="T336:V336"/>
    <mergeCell ref="K322:M322"/>
    <mergeCell ref="K326:M326"/>
    <mergeCell ref="T326:V326"/>
    <mergeCell ref="T328:V328"/>
    <mergeCell ref="T303:V303"/>
    <mergeCell ref="T311:V311"/>
    <mergeCell ref="T322:V322"/>
  </mergeCells>
  <printOptions horizontalCentered="1"/>
  <pageMargins left="0.70866141732283472" right="0.70866141732283472" top="0.74803149606299213" bottom="0.74803149606299213" header="0.31496062992125984" footer="0.31496062992125984"/>
  <pageSetup paperSize="9" scale="70" fitToHeight="0" orientation="portrait" r:id="rId1"/>
  <rowBreaks count="9" manualBreakCount="9">
    <brk id="73" max="25" man="1"/>
    <brk id="138" max="25" man="1"/>
    <brk id="203" max="25" man="1"/>
    <brk id="268" max="25" man="1"/>
    <brk id="333" max="25" man="1"/>
    <brk id="398" max="25" man="1"/>
    <brk id="463" max="25" man="1"/>
    <brk id="528" max="25" man="1"/>
    <brk id="591" max="25" man="1"/>
  </rowBreaks>
  <drawing r:id="rId2"/>
  <legacyDrawing r:id="rId3"/>
  <oleObjects>
    <mc:AlternateContent xmlns:mc="http://schemas.openxmlformats.org/markup-compatibility/2006">
      <mc:Choice Requires="x14">
        <oleObject progId="PBrush" shapeId="1026" r:id="rId4">
          <objectPr defaultSize="0" autoPict="0" r:id="rId5">
            <anchor moveWithCells="1" sizeWithCells="1">
              <from>
                <xdr:col>2</xdr:col>
                <xdr:colOff>0</xdr:colOff>
                <xdr:row>1</xdr:row>
                <xdr:rowOff>60960</xdr:rowOff>
              </from>
              <to>
                <xdr:col>5</xdr:col>
                <xdr:colOff>53340</xdr:colOff>
                <xdr:row>5</xdr:row>
                <xdr:rowOff>129540</xdr:rowOff>
              </to>
            </anchor>
          </objectPr>
        </oleObject>
      </mc:Choice>
      <mc:Fallback>
        <oleObject progId="PBrush" shapeId="1026"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612"/>
  <sheetViews>
    <sheetView showGridLines="0" tabSelected="1" view="pageBreakPreview" topLeftCell="A515" zoomScale="85" zoomScaleNormal="85" zoomScaleSheetLayoutView="85" workbookViewId="0">
      <selection activeCell="V20" sqref="V20"/>
    </sheetView>
  </sheetViews>
  <sheetFormatPr baseColWidth="10" defaultColWidth="15.21875" defaultRowHeight="15" customHeight="1" x14ac:dyDescent="0.3"/>
  <cols>
    <col min="1" max="26" width="4.77734375" style="1" customWidth="1"/>
    <col min="27" max="27" width="8.21875" style="1" customWidth="1"/>
    <col min="28" max="36" width="20.77734375" style="1" customWidth="1"/>
    <col min="37" max="16384" width="15.21875" style="1"/>
  </cols>
  <sheetData>
    <row r="1" spans="1:28" ht="15" customHeight="1" thickBot="1" x14ac:dyDescent="0.35">
      <c r="A1" s="73"/>
      <c r="B1" s="74"/>
      <c r="C1" s="74"/>
      <c r="D1" s="74"/>
      <c r="E1" s="74"/>
      <c r="F1" s="74"/>
      <c r="G1" s="74"/>
      <c r="H1" s="74"/>
      <c r="I1" s="74"/>
      <c r="J1" s="74"/>
      <c r="K1" s="74"/>
      <c r="L1" s="74"/>
      <c r="M1" s="74"/>
      <c r="N1" s="74"/>
      <c r="O1" s="74"/>
      <c r="P1" s="74"/>
      <c r="Q1" s="74"/>
      <c r="R1" s="74"/>
      <c r="S1" s="74"/>
      <c r="T1" s="74"/>
      <c r="U1" s="74"/>
      <c r="V1" s="74"/>
      <c r="W1" s="74"/>
      <c r="X1" s="74"/>
      <c r="Y1" s="74"/>
      <c r="Z1" s="12"/>
    </row>
    <row r="2" spans="1:28" ht="15" customHeight="1" x14ac:dyDescent="0.3">
      <c r="A2" s="94"/>
      <c r="B2" s="133"/>
      <c r="C2" s="134"/>
      <c r="D2" s="134"/>
      <c r="E2" s="134"/>
      <c r="F2" s="135"/>
      <c r="G2" s="143" t="s">
        <v>1</v>
      </c>
      <c r="H2" s="144"/>
      <c r="I2" s="144"/>
      <c r="J2" s="144"/>
      <c r="K2" s="144"/>
      <c r="L2" s="144"/>
      <c r="M2" s="144"/>
      <c r="N2" s="144"/>
      <c r="O2" s="144"/>
      <c r="P2" s="144"/>
      <c r="Q2" s="144"/>
      <c r="R2" s="144"/>
      <c r="S2" s="144"/>
      <c r="T2" s="145"/>
      <c r="U2" s="133"/>
      <c r="V2" s="134"/>
      <c r="W2" s="134"/>
      <c r="X2" s="134"/>
      <c r="Y2" s="135"/>
      <c r="Z2" s="95"/>
    </row>
    <row r="3" spans="1:28" ht="5.0999999999999996" customHeight="1" x14ac:dyDescent="0.3">
      <c r="A3" s="94"/>
      <c r="B3" s="136"/>
      <c r="C3" s="142"/>
      <c r="D3" s="142"/>
      <c r="E3" s="142"/>
      <c r="F3" s="138"/>
      <c r="G3" s="146"/>
      <c r="H3" s="147"/>
      <c r="I3" s="147"/>
      <c r="J3" s="147"/>
      <c r="K3" s="147"/>
      <c r="L3" s="147"/>
      <c r="M3" s="147"/>
      <c r="N3" s="147"/>
      <c r="O3" s="147"/>
      <c r="P3" s="147"/>
      <c r="Q3" s="147"/>
      <c r="R3" s="147"/>
      <c r="S3" s="147"/>
      <c r="T3" s="148"/>
      <c r="U3" s="136"/>
      <c r="V3" s="137"/>
      <c r="W3" s="137"/>
      <c r="X3" s="137"/>
      <c r="Y3" s="138"/>
      <c r="Z3" s="95"/>
    </row>
    <row r="4" spans="1:28" ht="15" customHeight="1" x14ac:dyDescent="0.3">
      <c r="A4" s="94"/>
      <c r="B4" s="136"/>
      <c r="C4" s="142"/>
      <c r="D4" s="142"/>
      <c r="E4" s="142"/>
      <c r="F4" s="138"/>
      <c r="G4" s="146" t="str">
        <f>CONCATENATE("COORDINACIÓN DE AISLAMIENTO ",P13," kV")</f>
        <v>COORDINACIÓN DE AISLAMIENTO 60 kV</v>
      </c>
      <c r="H4" s="147"/>
      <c r="I4" s="147"/>
      <c r="J4" s="147"/>
      <c r="K4" s="147"/>
      <c r="L4" s="147"/>
      <c r="M4" s="147"/>
      <c r="N4" s="147"/>
      <c r="O4" s="147"/>
      <c r="P4" s="147"/>
      <c r="Q4" s="147"/>
      <c r="R4" s="147"/>
      <c r="S4" s="147"/>
      <c r="T4" s="148"/>
      <c r="U4" s="136"/>
      <c r="V4" s="137"/>
      <c r="W4" s="137"/>
      <c r="X4" s="137"/>
      <c r="Y4" s="138"/>
      <c r="Z4" s="95"/>
    </row>
    <row r="5" spans="1:28" ht="5.0999999999999996" customHeight="1" x14ac:dyDescent="0.3">
      <c r="A5" s="94"/>
      <c r="B5" s="136"/>
      <c r="C5" s="142"/>
      <c r="D5" s="142"/>
      <c r="E5" s="142"/>
      <c r="F5" s="138"/>
      <c r="G5" s="53"/>
      <c r="H5" s="54"/>
      <c r="I5" s="54"/>
      <c r="J5" s="54"/>
      <c r="K5" s="54"/>
      <c r="L5" s="54"/>
      <c r="M5" s="54"/>
      <c r="N5" s="54"/>
      <c r="O5" s="54"/>
      <c r="P5" s="54"/>
      <c r="Q5" s="54"/>
      <c r="R5" s="54"/>
      <c r="S5" s="54"/>
      <c r="T5" s="54"/>
      <c r="U5" s="136"/>
      <c r="V5" s="137"/>
      <c r="W5" s="137"/>
      <c r="X5" s="137"/>
      <c r="Y5" s="138"/>
      <c r="Z5" s="95"/>
    </row>
    <row r="6" spans="1:28" ht="15" customHeight="1" thickBot="1" x14ac:dyDescent="0.35">
      <c r="A6" s="94"/>
      <c r="B6" s="139"/>
      <c r="C6" s="140"/>
      <c r="D6" s="140"/>
      <c r="E6" s="140"/>
      <c r="F6" s="141"/>
      <c r="G6" s="149" t="s">
        <v>273</v>
      </c>
      <c r="H6" s="150"/>
      <c r="I6" s="150"/>
      <c r="J6" s="150"/>
      <c r="K6" s="150"/>
      <c r="L6" s="150"/>
      <c r="M6" s="150"/>
      <c r="N6" s="150"/>
      <c r="O6" s="150"/>
      <c r="P6" s="150"/>
      <c r="Q6" s="150"/>
      <c r="R6" s="150"/>
      <c r="S6" s="150"/>
      <c r="T6" s="151"/>
      <c r="U6" s="139"/>
      <c r="V6" s="140"/>
      <c r="W6" s="140"/>
      <c r="X6" s="140"/>
      <c r="Y6" s="141"/>
      <c r="Z6" s="95"/>
    </row>
    <row r="7" spans="1:28" ht="15" customHeight="1" x14ac:dyDescent="0.3">
      <c r="A7" s="94"/>
      <c r="B7" s="2"/>
      <c r="C7" s="2"/>
      <c r="D7" s="2"/>
      <c r="E7" s="2"/>
      <c r="F7" s="2"/>
      <c r="G7" s="2"/>
      <c r="H7" s="2"/>
      <c r="I7" s="2"/>
      <c r="J7" s="2"/>
      <c r="K7" s="2"/>
      <c r="L7" s="2"/>
      <c r="M7" s="2"/>
      <c r="N7" s="2"/>
      <c r="O7" s="2"/>
      <c r="P7" s="2"/>
      <c r="Q7" s="2"/>
      <c r="R7" s="2"/>
      <c r="S7" s="2"/>
      <c r="T7" s="2"/>
      <c r="U7" s="2"/>
      <c r="V7" s="2"/>
      <c r="W7" s="2"/>
      <c r="X7" s="2"/>
      <c r="Y7" s="2"/>
      <c r="Z7" s="95"/>
    </row>
    <row r="8" spans="1:28" ht="5.0999999999999996" customHeight="1" x14ac:dyDescent="0.3">
      <c r="A8" s="94"/>
      <c r="B8" s="2"/>
      <c r="C8" s="2"/>
      <c r="D8" s="2"/>
      <c r="E8" s="2"/>
      <c r="F8" s="2"/>
      <c r="G8" s="2"/>
      <c r="H8" s="2"/>
      <c r="I8" s="2"/>
      <c r="J8" s="2"/>
      <c r="K8" s="2"/>
      <c r="L8" s="2"/>
      <c r="M8" s="2"/>
      <c r="N8" s="2"/>
      <c r="O8" s="2"/>
      <c r="P8" s="2"/>
      <c r="Q8" s="2"/>
      <c r="R8" s="2"/>
      <c r="S8" s="2"/>
      <c r="T8" s="2"/>
      <c r="U8" s="2"/>
      <c r="V8" s="2"/>
      <c r="W8" s="2"/>
      <c r="X8" s="2"/>
      <c r="Y8" s="2"/>
      <c r="Z8" s="95"/>
    </row>
    <row r="9" spans="1:28" ht="15" customHeight="1" x14ac:dyDescent="0.3">
      <c r="A9" s="94"/>
      <c r="B9" s="3">
        <v>1</v>
      </c>
      <c r="C9" s="4" t="s">
        <v>3</v>
      </c>
      <c r="D9" s="4"/>
      <c r="E9" s="4"/>
      <c r="F9" s="4"/>
      <c r="G9" s="4"/>
      <c r="H9" s="4"/>
      <c r="I9" s="4"/>
      <c r="J9" s="4"/>
      <c r="K9" s="4"/>
      <c r="L9" s="4"/>
      <c r="M9" s="4"/>
      <c r="N9" s="4"/>
      <c r="O9" s="4"/>
      <c r="P9" s="4"/>
      <c r="Q9" s="4"/>
      <c r="R9" s="4"/>
      <c r="S9" s="4"/>
      <c r="T9" s="4"/>
      <c r="U9" s="4"/>
      <c r="V9" s="4"/>
      <c r="W9" s="4"/>
      <c r="X9" s="4"/>
      <c r="Y9" s="4"/>
      <c r="Z9" s="95"/>
      <c r="AB9" s="1" t="s">
        <v>225</v>
      </c>
    </row>
    <row r="10" spans="1:28" ht="15" customHeight="1" x14ac:dyDescent="0.3">
      <c r="A10" s="94"/>
      <c r="B10" s="2"/>
      <c r="C10" s="2"/>
      <c r="D10" s="2"/>
      <c r="E10" s="2"/>
      <c r="F10" s="2"/>
      <c r="G10" s="2"/>
      <c r="H10" s="2"/>
      <c r="I10" s="2"/>
      <c r="J10" s="2"/>
      <c r="K10" s="2"/>
      <c r="L10" s="2"/>
      <c r="M10" s="2"/>
      <c r="N10" s="2"/>
      <c r="O10" s="2"/>
      <c r="P10" s="2"/>
      <c r="Q10" s="2"/>
      <c r="R10" s="2"/>
      <c r="S10" s="2"/>
      <c r="T10" s="2"/>
      <c r="U10" s="2"/>
      <c r="V10" s="2"/>
      <c r="W10" s="2"/>
      <c r="X10" s="2"/>
      <c r="Y10" s="2"/>
      <c r="Z10" s="95"/>
    </row>
    <row r="11" spans="1:28" ht="15" customHeight="1" x14ac:dyDescent="0.3">
      <c r="A11" s="94"/>
      <c r="B11" s="2"/>
      <c r="C11" s="2"/>
      <c r="D11" s="2"/>
      <c r="E11" s="2"/>
      <c r="F11" s="221" t="s">
        <v>4</v>
      </c>
      <c r="G11" s="222"/>
      <c r="H11" s="222"/>
      <c r="I11" s="222"/>
      <c r="J11" s="222"/>
      <c r="K11" s="222"/>
      <c r="L11" s="222"/>
      <c r="M11" s="223"/>
      <c r="N11" s="221" t="s">
        <v>25</v>
      </c>
      <c r="O11" s="223"/>
      <c r="P11" s="227" t="str">
        <f>CONCATENATE("Nivel ",P13," kV")</f>
        <v>Nivel 60 kV</v>
      </c>
      <c r="Q11" s="227"/>
      <c r="R11" s="227"/>
      <c r="S11" s="227"/>
      <c r="T11" s="227"/>
      <c r="U11" s="227"/>
      <c r="V11" s="2"/>
      <c r="W11" s="2"/>
      <c r="X11" s="2"/>
      <c r="Y11" s="2"/>
      <c r="Z11" s="95"/>
    </row>
    <row r="12" spans="1:28" ht="15" customHeight="1" x14ac:dyDescent="0.3">
      <c r="A12" s="94"/>
      <c r="B12" s="2"/>
      <c r="C12" s="2"/>
      <c r="D12" s="2"/>
      <c r="E12" s="2"/>
      <c r="F12" s="224"/>
      <c r="G12" s="225"/>
      <c r="H12" s="225"/>
      <c r="I12" s="225"/>
      <c r="J12" s="225"/>
      <c r="K12" s="225"/>
      <c r="L12" s="225"/>
      <c r="M12" s="226"/>
      <c r="N12" s="224"/>
      <c r="O12" s="226"/>
      <c r="P12" s="227" t="s">
        <v>0</v>
      </c>
      <c r="Q12" s="227"/>
      <c r="R12" s="228"/>
      <c r="S12" s="227" t="s">
        <v>5</v>
      </c>
      <c r="T12" s="227"/>
      <c r="U12" s="227"/>
      <c r="V12" s="2"/>
      <c r="W12" s="2"/>
      <c r="X12" s="2"/>
      <c r="Y12" s="2"/>
      <c r="Z12" s="95"/>
    </row>
    <row r="13" spans="1:28" ht="15" customHeight="1" x14ac:dyDescent="0.3">
      <c r="A13" s="94"/>
      <c r="B13" s="2"/>
      <c r="C13" s="2"/>
      <c r="D13" s="2"/>
      <c r="E13" s="2"/>
      <c r="F13" s="5" t="s">
        <v>28</v>
      </c>
      <c r="G13" s="6"/>
      <c r="H13" s="7"/>
      <c r="I13" s="8"/>
      <c r="J13" s="8"/>
      <c r="K13" s="9"/>
      <c r="L13" s="9"/>
      <c r="M13" s="9"/>
      <c r="N13" s="172" t="s">
        <v>218</v>
      </c>
      <c r="O13" s="160"/>
      <c r="P13" s="167">
        <v>60</v>
      </c>
      <c r="Q13" s="168"/>
      <c r="R13" s="169"/>
      <c r="S13" s="10"/>
      <c r="T13" s="11" t="s">
        <v>6</v>
      </c>
      <c r="U13" s="12"/>
      <c r="V13" s="2"/>
      <c r="W13" s="2"/>
      <c r="X13" s="2"/>
      <c r="Y13" s="2"/>
      <c r="Z13" s="95"/>
    </row>
    <row r="14" spans="1:28" ht="15" customHeight="1" x14ac:dyDescent="0.3">
      <c r="A14" s="94"/>
      <c r="B14" s="2"/>
      <c r="C14" s="2"/>
      <c r="D14" s="2"/>
      <c r="E14" s="2"/>
      <c r="F14" s="5" t="s">
        <v>29</v>
      </c>
      <c r="G14" s="6"/>
      <c r="H14" s="13"/>
      <c r="I14" s="8"/>
      <c r="J14" s="8"/>
      <c r="K14" s="9"/>
      <c r="L14" s="9"/>
      <c r="M14" s="9"/>
      <c r="N14" s="172" t="s">
        <v>219</v>
      </c>
      <c r="O14" s="160"/>
      <c r="P14" s="210">
        <v>63</v>
      </c>
      <c r="Q14" s="211"/>
      <c r="R14" s="212"/>
      <c r="S14" s="14"/>
      <c r="T14" s="16" t="s">
        <v>6</v>
      </c>
      <c r="U14" s="15"/>
      <c r="V14" s="2"/>
      <c r="W14" s="2"/>
      <c r="X14" s="2"/>
      <c r="Y14" s="2"/>
      <c r="Z14" s="95"/>
    </row>
    <row r="15" spans="1:28" ht="15" customHeight="1" x14ac:dyDescent="0.3">
      <c r="A15" s="94"/>
      <c r="B15" s="2"/>
      <c r="C15" s="2"/>
      <c r="D15" s="2"/>
      <c r="E15" s="2"/>
      <c r="F15" s="5" t="s">
        <v>30</v>
      </c>
      <c r="G15" s="6"/>
      <c r="H15" s="13"/>
      <c r="I15" s="8"/>
      <c r="J15" s="8"/>
      <c r="K15" s="9"/>
      <c r="L15" s="9"/>
      <c r="M15" s="9"/>
      <c r="N15" s="172" t="s">
        <v>220</v>
      </c>
      <c r="O15" s="160"/>
      <c r="P15" s="167">
        <v>123</v>
      </c>
      <c r="Q15" s="168"/>
      <c r="R15" s="169"/>
      <c r="S15" s="14"/>
      <c r="T15" s="16" t="s">
        <v>6</v>
      </c>
      <c r="U15" s="15"/>
      <c r="V15" s="2"/>
      <c r="W15" s="2"/>
      <c r="X15" s="2"/>
      <c r="Y15" s="2"/>
      <c r="Z15" s="95"/>
    </row>
    <row r="16" spans="1:28" ht="15" customHeight="1" x14ac:dyDescent="0.3">
      <c r="A16" s="94"/>
      <c r="B16" s="2"/>
      <c r="C16" s="2"/>
      <c r="D16" s="2"/>
      <c r="E16" s="2"/>
      <c r="F16" s="5" t="s">
        <v>7</v>
      </c>
      <c r="G16" s="6"/>
      <c r="H16" s="13"/>
      <c r="I16" s="8"/>
      <c r="J16" s="8"/>
      <c r="K16" s="9"/>
      <c r="L16" s="9"/>
      <c r="M16" s="9"/>
      <c r="N16" s="172" t="s">
        <v>26</v>
      </c>
      <c r="O16" s="160"/>
      <c r="P16" s="167">
        <v>60</v>
      </c>
      <c r="Q16" s="168"/>
      <c r="R16" s="169"/>
      <c r="S16" s="17"/>
      <c r="T16" s="16" t="s">
        <v>8</v>
      </c>
      <c r="U16" s="19"/>
      <c r="V16" s="2"/>
      <c r="W16" s="2"/>
      <c r="X16" s="2"/>
      <c r="Y16" s="2"/>
      <c r="Z16" s="95"/>
    </row>
    <row r="17" spans="1:26" ht="15" customHeight="1" x14ac:dyDescent="0.3">
      <c r="A17" s="94"/>
      <c r="B17" s="2"/>
      <c r="C17" s="2"/>
      <c r="D17" s="2"/>
      <c r="E17" s="2"/>
      <c r="F17" s="20" t="s">
        <v>9</v>
      </c>
      <c r="G17" s="21"/>
      <c r="H17" s="22"/>
      <c r="I17" s="23"/>
      <c r="J17" s="23"/>
      <c r="K17" s="24"/>
      <c r="L17" s="24"/>
      <c r="M17" s="24"/>
      <c r="N17" s="172" t="s">
        <v>27</v>
      </c>
      <c r="O17" s="160"/>
      <c r="P17" s="167">
        <v>3828</v>
      </c>
      <c r="Q17" s="168"/>
      <c r="R17" s="169"/>
      <c r="S17" s="17"/>
      <c r="T17" s="18" t="s">
        <v>10</v>
      </c>
      <c r="U17" s="19"/>
      <c r="V17" s="2"/>
      <c r="W17" s="2"/>
      <c r="X17" s="2"/>
      <c r="Y17" s="2"/>
      <c r="Z17" s="95"/>
    </row>
    <row r="18" spans="1:26" ht="15" customHeight="1" x14ac:dyDescent="0.3">
      <c r="A18" s="94"/>
      <c r="B18" s="2"/>
      <c r="C18" s="2"/>
      <c r="D18" s="2"/>
      <c r="E18" s="2"/>
      <c r="F18" s="2"/>
      <c r="G18" s="2"/>
      <c r="H18" s="2"/>
      <c r="I18" s="2"/>
      <c r="J18" s="2"/>
      <c r="K18" s="2"/>
      <c r="L18" s="2"/>
      <c r="M18" s="2"/>
      <c r="N18" s="2"/>
      <c r="O18" s="2"/>
      <c r="P18" s="2"/>
      <c r="Q18" s="2"/>
      <c r="R18" s="2"/>
      <c r="S18" s="2"/>
      <c r="T18" s="2"/>
      <c r="U18" s="2"/>
      <c r="V18" s="2"/>
      <c r="W18" s="2"/>
      <c r="X18" s="2"/>
      <c r="Y18" s="2"/>
      <c r="Z18" s="95"/>
    </row>
    <row r="19" spans="1:26" ht="15" customHeight="1" x14ac:dyDescent="0.3">
      <c r="A19" s="94"/>
      <c r="B19" s="3">
        <f>B9+1</f>
        <v>2</v>
      </c>
      <c r="C19" s="4" t="s">
        <v>31</v>
      </c>
      <c r="D19" s="4"/>
      <c r="E19" s="4"/>
      <c r="F19" s="4"/>
      <c r="G19" s="4"/>
      <c r="H19" s="4"/>
      <c r="I19" s="4"/>
      <c r="J19" s="4"/>
      <c r="K19" s="4"/>
      <c r="L19" s="4"/>
      <c r="M19" s="4"/>
      <c r="N19" s="4"/>
      <c r="O19" s="4"/>
      <c r="P19" s="4"/>
      <c r="Q19" s="4"/>
      <c r="R19" s="4"/>
      <c r="S19" s="4"/>
      <c r="T19" s="4"/>
      <c r="U19" s="4"/>
      <c r="V19" s="4"/>
      <c r="W19" s="4"/>
      <c r="X19" s="4"/>
      <c r="Y19" s="4"/>
      <c r="Z19" s="95"/>
    </row>
    <row r="20" spans="1:26" ht="15" customHeight="1" x14ac:dyDescent="0.3">
      <c r="A20" s="94"/>
      <c r="B20" s="2"/>
      <c r="C20" s="2"/>
      <c r="D20" s="2"/>
      <c r="E20" s="2"/>
      <c r="F20" s="2"/>
      <c r="G20" s="2"/>
      <c r="H20" s="2"/>
      <c r="I20" s="2"/>
      <c r="J20" s="2"/>
      <c r="K20" s="2"/>
      <c r="L20" s="2"/>
      <c r="M20" s="2"/>
      <c r="N20" s="2"/>
      <c r="O20" s="2"/>
      <c r="P20" s="2"/>
      <c r="Q20" s="2"/>
      <c r="R20" s="2"/>
      <c r="S20" s="2"/>
      <c r="T20" s="2"/>
      <c r="U20" s="2"/>
      <c r="V20" s="2"/>
      <c r="W20" s="2"/>
      <c r="X20" s="2"/>
      <c r="Y20" s="2"/>
      <c r="Z20" s="95"/>
    </row>
    <row r="21" spans="1:26" ht="15" customHeight="1" x14ac:dyDescent="0.3">
      <c r="A21" s="94"/>
      <c r="B21" s="25">
        <f>B19+0.1</f>
        <v>2.1</v>
      </c>
      <c r="C21" s="26" t="s">
        <v>32</v>
      </c>
      <c r="D21" s="26"/>
      <c r="E21" s="26"/>
      <c r="F21" s="26"/>
      <c r="G21" s="26"/>
      <c r="H21" s="26"/>
      <c r="I21" s="26"/>
      <c r="J21" s="26"/>
      <c r="K21" s="26"/>
      <c r="L21" s="26"/>
      <c r="M21" s="26"/>
      <c r="N21" s="26"/>
      <c r="O21" s="26"/>
      <c r="P21" s="26"/>
      <c r="Q21" s="26"/>
      <c r="R21" s="26"/>
      <c r="S21" s="26"/>
      <c r="T21" s="26"/>
      <c r="U21" s="26"/>
      <c r="V21" s="26"/>
      <c r="W21" s="26"/>
      <c r="X21" s="26"/>
      <c r="Y21" s="26"/>
      <c r="Z21" s="95"/>
    </row>
    <row r="22" spans="1:26" ht="15" customHeight="1" x14ac:dyDescent="0.3">
      <c r="A22" s="94"/>
      <c r="B22" s="2"/>
      <c r="C22" s="27"/>
      <c r="D22" s="27"/>
      <c r="E22" s="27"/>
      <c r="F22" s="27"/>
      <c r="G22" s="27"/>
      <c r="H22" s="27"/>
      <c r="I22" s="27"/>
      <c r="J22" s="27"/>
      <c r="K22" s="27"/>
      <c r="L22" s="27"/>
      <c r="M22" s="27"/>
      <c r="N22" s="27"/>
      <c r="O22" s="27"/>
      <c r="P22" s="27"/>
      <c r="Q22" s="27"/>
      <c r="R22" s="27"/>
      <c r="S22" s="27"/>
      <c r="T22" s="27"/>
      <c r="U22" s="27"/>
      <c r="V22" s="27"/>
      <c r="W22" s="27"/>
      <c r="X22" s="27"/>
      <c r="Y22" s="27"/>
      <c r="Z22" s="95"/>
    </row>
    <row r="23" spans="1:26" ht="15" customHeight="1" x14ac:dyDescent="0.3">
      <c r="A23" s="94"/>
      <c r="B23" s="2"/>
      <c r="C23" s="27" t="s">
        <v>34</v>
      </c>
      <c r="D23" s="27"/>
      <c r="E23" s="27"/>
      <c r="F23" s="27"/>
      <c r="G23" s="27"/>
      <c r="H23" s="27"/>
      <c r="I23" s="27"/>
      <c r="J23" s="27"/>
      <c r="K23" s="27"/>
      <c r="L23" s="27"/>
      <c r="M23" s="27"/>
      <c r="N23" s="27"/>
      <c r="O23" s="27"/>
      <c r="P23" s="27"/>
      <c r="Q23" s="27"/>
      <c r="R23" s="27"/>
      <c r="S23" s="27"/>
      <c r="T23" s="27"/>
      <c r="U23" s="27"/>
      <c r="V23" s="27"/>
      <c r="W23" s="27"/>
      <c r="X23" s="27"/>
      <c r="Y23" s="27"/>
      <c r="Z23" s="95"/>
    </row>
    <row r="24" spans="1:26" ht="15" customHeight="1" x14ac:dyDescent="0.3">
      <c r="A24" s="94"/>
      <c r="B24" s="2"/>
      <c r="C24" s="27" t="str">
        <f>CONCATENATE("Anexo A), para un nivel de ",P13," kV"," corresponde a una tensión máxima de la red de Us = ",P14," kV y una tensión base de:")</f>
        <v>Anexo A), para un nivel de 60 kV corresponde a una tensión máxima de la red de Us = 63 kV y una tensión base de:</v>
      </c>
      <c r="D24" s="27"/>
      <c r="E24" s="27"/>
      <c r="F24" s="27"/>
      <c r="G24" s="27"/>
      <c r="H24" s="27"/>
      <c r="I24" s="27"/>
      <c r="J24" s="27"/>
      <c r="K24" s="27"/>
      <c r="L24" s="27"/>
      <c r="M24" s="27"/>
      <c r="N24" s="27"/>
      <c r="O24" s="27"/>
      <c r="P24" s="27"/>
      <c r="Q24" s="27"/>
      <c r="R24" s="27"/>
      <c r="S24" s="27"/>
      <c r="T24" s="27"/>
      <c r="U24" s="27"/>
      <c r="V24" s="27"/>
      <c r="W24" s="27"/>
      <c r="X24" s="27"/>
      <c r="Y24" s="27"/>
      <c r="Z24" s="95"/>
    </row>
    <row r="25" spans="1:26" ht="15" customHeight="1" x14ac:dyDescent="0.3">
      <c r="A25" s="94"/>
      <c r="B25" s="2"/>
      <c r="C25" s="27"/>
      <c r="D25" s="27"/>
      <c r="E25" s="27"/>
      <c r="F25" s="27"/>
      <c r="G25" s="27"/>
      <c r="H25" s="27"/>
      <c r="I25" s="27"/>
      <c r="J25" s="27"/>
      <c r="K25" s="27"/>
      <c r="L25" s="27"/>
      <c r="M25" s="116"/>
      <c r="N25" s="27"/>
      <c r="O25" s="115"/>
      <c r="P25" s="28"/>
      <c r="Q25" s="28"/>
      <c r="R25" s="28"/>
      <c r="S25" s="27"/>
      <c r="T25" s="27"/>
      <c r="U25" s="27"/>
      <c r="V25" s="27"/>
      <c r="W25" s="27"/>
      <c r="X25" s="27"/>
      <c r="Y25" s="27"/>
      <c r="Z25" s="95"/>
    </row>
    <row r="26" spans="1:26" ht="15" customHeight="1" x14ac:dyDescent="0.3">
      <c r="A26" s="94"/>
      <c r="B26" s="2"/>
      <c r="C26" s="27"/>
      <c r="D26" s="27"/>
      <c r="E26" s="27"/>
      <c r="F26" s="27"/>
      <c r="G26" s="27"/>
      <c r="H26" s="27"/>
      <c r="I26" s="27"/>
      <c r="J26" s="27"/>
      <c r="K26" s="27"/>
      <c r="L26" s="27"/>
      <c r="M26" s="116" t="s">
        <v>33</v>
      </c>
      <c r="N26" s="27"/>
      <c r="O26" s="115" t="s">
        <v>2</v>
      </c>
      <c r="P26" s="170">
        <f>P14*SQRT(2)/SQRT(3)</f>
        <v>51.439284598446747</v>
      </c>
      <c r="Q26" s="170"/>
      <c r="R26" s="170"/>
      <c r="S26" s="27" t="s">
        <v>221</v>
      </c>
      <c r="T26" s="27"/>
      <c r="U26" s="27"/>
      <c r="V26" s="29">
        <v>1</v>
      </c>
      <c r="W26" s="27" t="s">
        <v>202</v>
      </c>
      <c r="X26" s="27"/>
      <c r="Y26" s="27"/>
      <c r="Z26" s="95"/>
    </row>
    <row r="27" spans="1:26" ht="15" customHeight="1" x14ac:dyDescent="0.3">
      <c r="A27" s="94"/>
      <c r="B27" s="2"/>
      <c r="C27" s="27"/>
      <c r="D27" s="27"/>
      <c r="E27" s="27"/>
      <c r="F27" s="27"/>
      <c r="G27" s="27"/>
      <c r="H27" s="27"/>
      <c r="I27" s="27"/>
      <c r="J27" s="27"/>
      <c r="K27" s="27"/>
      <c r="L27" s="27"/>
      <c r="M27" s="27"/>
      <c r="N27" s="27"/>
      <c r="O27" s="27"/>
      <c r="P27" s="27"/>
      <c r="Q27" s="27"/>
      <c r="R27" s="27"/>
      <c r="S27" s="27"/>
      <c r="T27" s="27"/>
      <c r="U27" s="27"/>
      <c r="V27" s="27"/>
      <c r="W27" s="27"/>
      <c r="X27" s="27"/>
      <c r="Y27" s="27"/>
      <c r="Z27" s="95"/>
    </row>
    <row r="28" spans="1:26" ht="15" customHeight="1" x14ac:dyDescent="0.3">
      <c r="A28" s="94"/>
      <c r="B28" s="2"/>
      <c r="C28" s="27"/>
      <c r="D28" s="27"/>
      <c r="E28" s="27"/>
      <c r="F28" s="27"/>
      <c r="G28" s="27"/>
      <c r="H28" s="27"/>
      <c r="I28" s="27"/>
      <c r="J28" s="27"/>
      <c r="K28" s="27"/>
      <c r="L28" s="27"/>
      <c r="M28" s="27"/>
      <c r="N28" s="27"/>
      <c r="O28" s="27"/>
      <c r="P28" s="27"/>
      <c r="Q28" s="27"/>
      <c r="R28" s="27"/>
      <c r="S28" s="27"/>
      <c r="T28" s="27"/>
      <c r="U28" s="27"/>
      <c r="V28" s="27"/>
      <c r="W28" s="27"/>
      <c r="X28" s="27"/>
      <c r="Y28" s="27"/>
      <c r="Z28" s="95"/>
    </row>
    <row r="29" spans="1:26" ht="15" customHeight="1" x14ac:dyDescent="0.3">
      <c r="A29" s="94"/>
      <c r="B29" s="25">
        <f>B21+0.1</f>
        <v>2.2000000000000002</v>
      </c>
      <c r="C29" s="26" t="s">
        <v>35</v>
      </c>
      <c r="D29" s="26"/>
      <c r="E29" s="26"/>
      <c r="F29" s="26"/>
      <c r="G29" s="26"/>
      <c r="H29" s="26"/>
      <c r="I29" s="26"/>
      <c r="J29" s="26"/>
      <c r="K29" s="26"/>
      <c r="L29" s="26"/>
      <c r="M29" s="26"/>
      <c r="N29" s="26"/>
      <c r="O29" s="26"/>
      <c r="P29" s="26"/>
      <c r="Q29" s="26"/>
      <c r="R29" s="26"/>
      <c r="S29" s="26"/>
      <c r="T29" s="26"/>
      <c r="U29" s="26"/>
      <c r="V29" s="26"/>
      <c r="W29" s="26"/>
      <c r="X29" s="26"/>
      <c r="Y29" s="26"/>
      <c r="Z29" s="95"/>
    </row>
    <row r="30" spans="1:26" ht="15" customHeight="1" x14ac:dyDescent="0.3">
      <c r="A30" s="94"/>
      <c r="B30" s="2"/>
      <c r="C30" s="27"/>
      <c r="D30" s="27"/>
      <c r="E30" s="27"/>
      <c r="F30" s="27"/>
      <c r="G30" s="27"/>
      <c r="H30" s="27"/>
      <c r="I30" s="27"/>
      <c r="J30" s="27"/>
      <c r="K30" s="27"/>
      <c r="L30" s="27"/>
      <c r="M30" s="27"/>
      <c r="N30" s="27"/>
      <c r="O30" s="27"/>
      <c r="P30" s="27"/>
      <c r="Q30" s="27"/>
      <c r="R30" s="27"/>
      <c r="S30" s="27"/>
      <c r="T30" s="27"/>
      <c r="U30" s="27"/>
      <c r="V30" s="27"/>
      <c r="W30" s="27"/>
      <c r="X30" s="27"/>
      <c r="Y30" s="27"/>
      <c r="Z30" s="95"/>
    </row>
    <row r="31" spans="1:26" ht="15" customHeight="1" x14ac:dyDescent="0.3">
      <c r="A31" s="94"/>
      <c r="B31" s="2"/>
      <c r="C31" s="27" t="s">
        <v>36</v>
      </c>
      <c r="D31" s="27"/>
      <c r="E31" s="27"/>
      <c r="F31" s="27"/>
      <c r="G31" s="27"/>
      <c r="H31" s="27"/>
      <c r="I31" s="27"/>
      <c r="J31" s="27"/>
      <c r="K31" s="27"/>
      <c r="L31" s="27"/>
      <c r="M31" s="27"/>
      <c r="N31" s="27"/>
      <c r="O31" s="27"/>
      <c r="P31" s="27"/>
      <c r="Q31" s="27"/>
      <c r="R31" s="27"/>
      <c r="S31" s="27"/>
      <c r="T31" s="27"/>
      <c r="U31" s="27"/>
      <c r="V31" s="27"/>
      <c r="W31" s="27"/>
      <c r="X31" s="27"/>
      <c r="Y31" s="27"/>
      <c r="Z31" s="95"/>
    </row>
    <row r="32" spans="1:26" ht="15" customHeight="1" x14ac:dyDescent="0.3">
      <c r="A32" s="94"/>
      <c r="B32" s="2"/>
      <c r="C32" s="27" t="s">
        <v>37</v>
      </c>
      <c r="D32" s="27"/>
      <c r="E32" s="27"/>
      <c r="F32" s="27"/>
      <c r="G32" s="27"/>
      <c r="H32" s="27"/>
      <c r="I32" s="27"/>
      <c r="J32" s="27"/>
      <c r="K32" s="27"/>
      <c r="L32" s="27"/>
      <c r="M32" s="27"/>
      <c r="N32" s="27"/>
      <c r="O32" s="27"/>
      <c r="P32" s="27"/>
      <c r="Q32" s="27"/>
      <c r="R32" s="27"/>
      <c r="S32" s="27"/>
      <c r="T32" s="27"/>
      <c r="U32" s="27"/>
      <c r="V32" s="27"/>
      <c r="W32" s="27"/>
      <c r="X32" s="27"/>
      <c r="Y32" s="27"/>
      <c r="Z32" s="95"/>
    </row>
    <row r="33" spans="1:26" ht="15" customHeight="1" x14ac:dyDescent="0.3">
      <c r="A33" s="94"/>
      <c r="B33" s="2"/>
      <c r="C33" s="27"/>
      <c r="D33" s="27"/>
      <c r="E33" s="27"/>
      <c r="F33" s="27"/>
      <c r="G33" s="27"/>
      <c r="H33" s="27"/>
      <c r="I33" s="27"/>
      <c r="J33" s="27"/>
      <c r="K33" s="27"/>
      <c r="L33" s="27"/>
      <c r="M33" s="27"/>
      <c r="N33" s="27"/>
      <c r="O33" s="27"/>
      <c r="P33" s="27"/>
      <c r="Q33" s="27"/>
      <c r="R33" s="27"/>
      <c r="S33" s="27"/>
      <c r="T33" s="27"/>
      <c r="U33" s="27"/>
      <c r="V33" s="27"/>
      <c r="W33" s="27"/>
      <c r="X33" s="27"/>
      <c r="Y33" s="27"/>
      <c r="Z33" s="95"/>
    </row>
    <row r="34" spans="1:26" ht="15" customHeight="1" x14ac:dyDescent="0.3">
      <c r="A34" s="94"/>
      <c r="B34" s="55" t="s">
        <v>38</v>
      </c>
      <c r="C34" s="31" t="s">
        <v>39</v>
      </c>
      <c r="D34" s="30"/>
      <c r="E34" s="30"/>
      <c r="F34" s="30"/>
      <c r="G34" s="30"/>
      <c r="H34" s="30"/>
      <c r="I34" s="30"/>
      <c r="J34" s="30"/>
      <c r="K34" s="30"/>
      <c r="L34" s="30"/>
      <c r="M34" s="30"/>
      <c r="N34" s="30"/>
      <c r="O34" s="30"/>
      <c r="P34" s="30"/>
      <c r="Q34" s="30"/>
      <c r="R34" s="30"/>
      <c r="S34" s="30"/>
      <c r="T34" s="30"/>
      <c r="U34" s="32"/>
      <c r="V34" s="33"/>
      <c r="W34" s="32"/>
      <c r="X34" s="32"/>
      <c r="Y34" s="32"/>
      <c r="Z34" s="95"/>
    </row>
    <row r="35" spans="1:26" ht="15" customHeight="1" x14ac:dyDescent="0.3">
      <c r="A35" s="94"/>
      <c r="B35" s="2"/>
      <c r="C35" s="27"/>
      <c r="D35" s="27"/>
      <c r="E35" s="27"/>
      <c r="F35" s="27"/>
      <c r="G35" s="27"/>
      <c r="H35" s="27"/>
      <c r="I35" s="27"/>
      <c r="J35" s="27"/>
      <c r="K35" s="27"/>
      <c r="L35" s="27"/>
      <c r="M35" s="27"/>
      <c r="N35" s="27"/>
      <c r="O35" s="27"/>
      <c r="P35" s="27"/>
      <c r="Q35" s="27"/>
      <c r="R35" s="27"/>
      <c r="S35" s="27"/>
      <c r="T35" s="27"/>
      <c r="U35" s="27"/>
      <c r="V35" s="27"/>
      <c r="W35" s="27"/>
      <c r="X35" s="27"/>
      <c r="Y35" s="27"/>
      <c r="Z35" s="95"/>
    </row>
    <row r="36" spans="1:26" ht="15" customHeight="1" x14ac:dyDescent="0.3">
      <c r="A36" s="94"/>
      <c r="B36" s="2"/>
      <c r="C36" s="27" t="s">
        <v>40</v>
      </c>
      <c r="D36" s="27"/>
      <c r="E36" s="27"/>
      <c r="F36" s="27"/>
      <c r="G36" s="27"/>
      <c r="H36" s="27"/>
      <c r="I36" s="27"/>
      <c r="J36" s="27"/>
      <c r="K36" s="27"/>
      <c r="L36" s="27"/>
      <c r="M36" s="27"/>
      <c r="N36" s="27"/>
      <c r="O36" s="115"/>
      <c r="P36" s="27"/>
      <c r="Q36" s="27"/>
      <c r="R36" s="27"/>
      <c r="S36" s="27"/>
      <c r="T36" s="27"/>
      <c r="U36" s="27"/>
      <c r="V36" s="27"/>
      <c r="W36" s="27"/>
      <c r="X36" s="27"/>
      <c r="Y36" s="27"/>
      <c r="Z36" s="95"/>
    </row>
    <row r="37" spans="1:26" ht="15" customHeight="1" x14ac:dyDescent="0.3">
      <c r="A37" s="94"/>
      <c r="B37" s="2"/>
      <c r="C37" s="27" t="s">
        <v>41</v>
      </c>
      <c r="D37" s="27"/>
      <c r="E37" s="27"/>
      <c r="F37" s="27"/>
      <c r="G37" s="27"/>
      <c r="H37" s="27"/>
      <c r="I37" s="27"/>
      <c r="J37" s="27"/>
      <c r="K37" s="27"/>
      <c r="L37" s="27"/>
      <c r="M37" s="27"/>
      <c r="N37" s="27"/>
      <c r="O37" s="115"/>
      <c r="P37" s="27"/>
      <c r="Q37" s="27"/>
      <c r="R37" s="27"/>
      <c r="S37" s="27"/>
      <c r="T37" s="27"/>
      <c r="U37" s="27"/>
      <c r="V37" s="27"/>
      <c r="W37" s="27"/>
      <c r="X37" s="27"/>
      <c r="Y37" s="27"/>
      <c r="Z37" s="95"/>
    </row>
    <row r="38" spans="1:26" ht="15" customHeight="1" x14ac:dyDescent="0.3">
      <c r="A38" s="94"/>
      <c r="B38" s="2"/>
      <c r="C38" s="27"/>
      <c r="D38" s="27"/>
      <c r="E38" s="27"/>
      <c r="F38" s="27"/>
      <c r="G38" s="27"/>
      <c r="H38" s="27"/>
      <c r="I38" s="27"/>
      <c r="J38" s="27"/>
      <c r="K38" s="27"/>
      <c r="L38" s="27"/>
      <c r="M38" s="27"/>
      <c r="N38" s="27"/>
      <c r="O38" s="27"/>
      <c r="P38" s="27"/>
      <c r="Q38" s="27"/>
      <c r="R38" s="27"/>
      <c r="S38" s="27"/>
      <c r="T38" s="27"/>
      <c r="U38" s="27"/>
      <c r="V38" s="27"/>
      <c r="W38" s="27"/>
      <c r="X38" s="27"/>
      <c r="Y38" s="27"/>
      <c r="Z38" s="95"/>
    </row>
    <row r="39" spans="1:26" ht="15" customHeight="1" x14ac:dyDescent="0.3">
      <c r="A39" s="94"/>
      <c r="B39" s="2"/>
      <c r="C39" s="115"/>
      <c r="D39" s="115"/>
      <c r="E39" s="115"/>
      <c r="F39" s="115"/>
      <c r="G39" s="115"/>
      <c r="H39" s="115"/>
      <c r="I39" s="115"/>
      <c r="J39" s="115"/>
      <c r="K39" s="115"/>
      <c r="L39" s="27"/>
      <c r="M39" s="27"/>
      <c r="N39" s="27"/>
      <c r="O39" s="27"/>
      <c r="P39" s="27"/>
      <c r="Q39" s="116" t="s">
        <v>51</v>
      </c>
      <c r="R39" s="27"/>
      <c r="S39" s="115" t="s">
        <v>2</v>
      </c>
      <c r="T39" s="170">
        <f>T42*P14/SQRT(3)</f>
        <v>50.922293742524985</v>
      </c>
      <c r="U39" s="170"/>
      <c r="V39" s="170"/>
      <c r="W39" s="27" t="s">
        <v>6</v>
      </c>
      <c r="X39" s="27"/>
      <c r="Y39" s="27"/>
      <c r="Z39" s="95"/>
    </row>
    <row r="40" spans="1:26" ht="15" customHeight="1" x14ac:dyDescent="0.3">
      <c r="A40" s="96"/>
      <c r="B40" s="111"/>
      <c r="C40" s="115"/>
      <c r="D40" s="34"/>
      <c r="E40" s="35"/>
      <c r="F40" s="27"/>
      <c r="G40" s="115"/>
      <c r="H40" s="115"/>
      <c r="I40" s="115"/>
      <c r="J40" s="115"/>
      <c r="K40" s="115"/>
      <c r="L40" s="115"/>
      <c r="M40" s="115"/>
      <c r="N40" s="115"/>
      <c r="O40" s="115"/>
      <c r="P40" s="115"/>
      <c r="Q40" s="115"/>
      <c r="R40" s="115"/>
      <c r="S40" s="115"/>
      <c r="T40" s="115"/>
      <c r="U40" s="115"/>
      <c r="V40" s="115"/>
      <c r="W40" s="115"/>
      <c r="X40" s="115"/>
      <c r="Y40" s="115"/>
      <c r="Z40" s="97"/>
    </row>
    <row r="41" spans="1:26" ht="15" customHeight="1" x14ac:dyDescent="0.3">
      <c r="A41" s="96"/>
      <c r="B41" s="111"/>
      <c r="C41" s="115"/>
      <c r="D41" s="34"/>
      <c r="E41" s="35"/>
      <c r="F41" s="27"/>
      <c r="G41" s="115"/>
      <c r="H41" s="115"/>
      <c r="I41" s="115"/>
      <c r="J41" s="115"/>
      <c r="K41" s="115"/>
      <c r="L41" s="115"/>
      <c r="M41" s="115"/>
      <c r="N41" s="115"/>
      <c r="O41" s="115"/>
      <c r="P41" s="115"/>
      <c r="Q41" s="115"/>
      <c r="R41" s="115"/>
      <c r="S41" s="115"/>
      <c r="T41" s="115"/>
      <c r="U41" s="115"/>
      <c r="V41" s="115"/>
      <c r="W41" s="115"/>
      <c r="X41" s="115"/>
      <c r="Y41" s="115"/>
      <c r="Z41" s="97"/>
    </row>
    <row r="42" spans="1:26" ht="15" customHeight="1" x14ac:dyDescent="0.3">
      <c r="A42" s="96"/>
      <c r="B42" s="111"/>
      <c r="C42" s="115" t="s">
        <v>13</v>
      </c>
      <c r="D42" s="34" t="s">
        <v>42</v>
      </c>
      <c r="E42" s="35" t="s">
        <v>20</v>
      </c>
      <c r="F42" s="27" t="s">
        <v>43</v>
      </c>
      <c r="G42" s="115"/>
      <c r="H42" s="115"/>
      <c r="I42" s="115"/>
      <c r="J42" s="115"/>
      <c r="K42" s="115"/>
      <c r="L42" s="115"/>
      <c r="M42" s="115"/>
      <c r="N42" s="115"/>
      <c r="O42" s="115"/>
      <c r="P42" s="27"/>
      <c r="Q42" s="27"/>
      <c r="R42" s="27" t="s">
        <v>42</v>
      </c>
      <c r="S42" s="115" t="s">
        <v>2</v>
      </c>
      <c r="T42" s="229">
        <v>1.4</v>
      </c>
      <c r="U42" s="229"/>
      <c r="V42" s="229"/>
      <c r="W42" s="115"/>
      <c r="X42" s="115"/>
      <c r="Y42" s="115"/>
      <c r="Z42" s="97"/>
    </row>
    <row r="43" spans="1:26" ht="15" customHeight="1" x14ac:dyDescent="0.3">
      <c r="A43" s="96"/>
      <c r="B43" s="111"/>
      <c r="C43" s="27"/>
      <c r="D43" s="34"/>
      <c r="E43" s="34"/>
      <c r="F43" s="27"/>
      <c r="G43" s="115"/>
      <c r="H43" s="115"/>
      <c r="I43" s="115"/>
      <c r="J43" s="115"/>
      <c r="K43" s="115"/>
      <c r="L43" s="115"/>
      <c r="M43" s="115"/>
      <c r="N43" s="115"/>
      <c r="O43" s="115"/>
      <c r="P43" s="27"/>
      <c r="Q43" s="27"/>
      <c r="R43" s="27"/>
      <c r="S43" s="115"/>
      <c r="T43" s="115"/>
      <c r="U43" s="115"/>
      <c r="V43" s="115"/>
      <c r="W43" s="115"/>
      <c r="X43" s="115"/>
      <c r="Y43" s="115"/>
      <c r="Z43" s="97"/>
    </row>
    <row r="44" spans="1:26" ht="15" customHeight="1" x14ac:dyDescent="0.3">
      <c r="A44" s="96"/>
      <c r="B44" s="55" t="s">
        <v>44</v>
      </c>
      <c r="C44" s="31" t="s">
        <v>45</v>
      </c>
      <c r="D44" s="30"/>
      <c r="E44" s="30"/>
      <c r="F44" s="30"/>
      <c r="G44" s="30"/>
      <c r="H44" s="30"/>
      <c r="I44" s="30"/>
      <c r="J44" s="30"/>
      <c r="K44" s="30"/>
      <c r="L44" s="30"/>
      <c r="M44" s="30"/>
      <c r="N44" s="30"/>
      <c r="O44" s="30"/>
      <c r="P44" s="30"/>
      <c r="Q44" s="30"/>
      <c r="R44" s="30"/>
      <c r="S44" s="30"/>
      <c r="T44" s="30"/>
      <c r="U44" s="32"/>
      <c r="V44" s="33"/>
      <c r="W44" s="32"/>
      <c r="X44" s="32"/>
      <c r="Y44" s="32"/>
      <c r="Z44" s="97"/>
    </row>
    <row r="45" spans="1:26" ht="15" customHeight="1" x14ac:dyDescent="0.3">
      <c r="A45" s="96"/>
      <c r="B45" s="111"/>
      <c r="C45" s="27"/>
      <c r="D45" s="27"/>
      <c r="E45" s="27"/>
      <c r="F45" s="27"/>
      <c r="G45" s="27"/>
      <c r="H45" s="27"/>
      <c r="I45" s="27"/>
      <c r="J45" s="27"/>
      <c r="K45" s="27"/>
      <c r="L45" s="27"/>
      <c r="M45" s="27"/>
      <c r="N45" s="27"/>
      <c r="O45" s="27"/>
      <c r="P45" s="27"/>
      <c r="Q45" s="27"/>
      <c r="R45" s="27"/>
      <c r="S45" s="115"/>
      <c r="T45" s="115"/>
      <c r="U45" s="115"/>
      <c r="V45" s="115"/>
      <c r="W45" s="115"/>
      <c r="X45" s="115"/>
      <c r="Y45" s="115"/>
      <c r="Z45" s="97"/>
    </row>
    <row r="46" spans="1:26" ht="15" customHeight="1" x14ac:dyDescent="0.3">
      <c r="A46" s="96"/>
      <c r="B46" s="111"/>
      <c r="C46" s="27" t="s">
        <v>46</v>
      </c>
      <c r="D46" s="27"/>
      <c r="E46" s="27"/>
      <c r="F46" s="27"/>
      <c r="G46" s="27"/>
      <c r="H46" s="27"/>
      <c r="I46" s="27"/>
      <c r="J46" s="27"/>
      <c r="K46" s="27"/>
      <c r="L46" s="27"/>
      <c r="M46" s="27"/>
      <c r="N46" s="27"/>
      <c r="O46" s="27"/>
      <c r="P46" s="27"/>
      <c r="Q46" s="27"/>
      <c r="R46" s="27"/>
      <c r="S46" s="115"/>
      <c r="T46" s="111"/>
      <c r="U46" s="115"/>
      <c r="V46" s="115"/>
      <c r="W46" s="115"/>
      <c r="X46" s="115"/>
      <c r="Y46" s="115"/>
      <c r="Z46" s="97"/>
    </row>
    <row r="47" spans="1:26" ht="15" customHeight="1" x14ac:dyDescent="0.3">
      <c r="A47" s="96"/>
      <c r="B47" s="111"/>
      <c r="C47" s="27" t="s">
        <v>47</v>
      </c>
      <c r="D47" s="27"/>
      <c r="E47" s="34"/>
      <c r="F47" s="27"/>
      <c r="G47" s="115"/>
      <c r="H47" s="115"/>
      <c r="I47" s="115"/>
      <c r="J47" s="115"/>
      <c r="K47" s="115"/>
      <c r="L47" s="115"/>
      <c r="M47" s="115"/>
      <c r="N47" s="115"/>
      <c r="O47" s="115"/>
      <c r="P47" s="115"/>
      <c r="Q47" s="115"/>
      <c r="R47" s="115"/>
      <c r="S47" s="115"/>
      <c r="T47" s="111"/>
      <c r="U47" s="115"/>
      <c r="V47" s="115"/>
      <c r="W47" s="115"/>
      <c r="X47" s="115"/>
      <c r="Y47" s="115"/>
      <c r="Z47" s="97"/>
    </row>
    <row r="48" spans="1:26" ht="15" customHeight="1" x14ac:dyDescent="0.3">
      <c r="A48" s="96"/>
      <c r="B48" s="111"/>
      <c r="C48" s="27"/>
      <c r="D48" s="27"/>
      <c r="E48" s="34"/>
      <c r="F48" s="27"/>
      <c r="G48" s="115"/>
      <c r="H48" s="115"/>
      <c r="I48" s="115"/>
      <c r="J48" s="115"/>
      <c r="K48" s="115"/>
      <c r="L48" s="115"/>
      <c r="M48" s="115"/>
      <c r="N48" s="115"/>
      <c r="O48" s="115"/>
      <c r="P48" s="27"/>
      <c r="Q48" s="27"/>
      <c r="R48" s="27"/>
      <c r="S48" s="115"/>
      <c r="T48" s="111"/>
      <c r="U48" s="115"/>
      <c r="V48" s="115"/>
      <c r="W48" s="115"/>
      <c r="X48" s="115"/>
      <c r="Y48" s="115"/>
      <c r="Z48" s="97"/>
    </row>
    <row r="49" spans="1:26" ht="15" customHeight="1" x14ac:dyDescent="0.3">
      <c r="A49" s="96"/>
      <c r="B49" s="111"/>
      <c r="C49" s="27"/>
      <c r="D49" s="34"/>
      <c r="E49" s="34"/>
      <c r="F49" s="27"/>
      <c r="G49" s="115"/>
      <c r="H49" s="115"/>
      <c r="I49" s="27"/>
      <c r="J49" s="27"/>
      <c r="K49" s="27"/>
      <c r="L49" s="27"/>
      <c r="M49" s="27" t="s">
        <v>49</v>
      </c>
      <c r="N49" s="115"/>
      <c r="O49" s="115"/>
      <c r="P49" s="115"/>
      <c r="Q49" s="116" t="s">
        <v>51</v>
      </c>
      <c r="R49" s="27"/>
      <c r="S49" s="115" t="s">
        <v>2</v>
      </c>
      <c r="T49" s="159">
        <f>T54*P14/SQRT(3)</f>
        <v>47.284987046630356</v>
      </c>
      <c r="U49" s="173"/>
      <c r="V49" s="174"/>
      <c r="W49" s="27" t="s">
        <v>6</v>
      </c>
      <c r="X49" s="115"/>
      <c r="Y49" s="115"/>
      <c r="Z49" s="97"/>
    </row>
    <row r="50" spans="1:26" ht="15" customHeight="1" x14ac:dyDescent="0.3">
      <c r="A50" s="96"/>
      <c r="B50" s="111"/>
      <c r="C50" s="27"/>
      <c r="D50" s="34"/>
      <c r="E50" s="34"/>
      <c r="F50" s="27"/>
      <c r="G50" s="115"/>
      <c r="H50" s="115"/>
      <c r="I50" s="27"/>
      <c r="J50" s="27"/>
      <c r="K50" s="27"/>
      <c r="L50" s="27"/>
      <c r="M50" s="115"/>
      <c r="N50" s="115"/>
      <c r="O50" s="115"/>
      <c r="P50" s="115"/>
      <c r="Q50" s="115"/>
      <c r="R50" s="115"/>
      <c r="S50" s="115"/>
      <c r="T50" s="115"/>
      <c r="U50" s="115"/>
      <c r="V50" s="115"/>
      <c r="W50" s="115"/>
      <c r="X50" s="115"/>
      <c r="Y50" s="115"/>
      <c r="Z50" s="97"/>
    </row>
    <row r="51" spans="1:26" ht="15" customHeight="1" x14ac:dyDescent="0.3">
      <c r="A51" s="96"/>
      <c r="B51" s="111"/>
      <c r="C51" s="27"/>
      <c r="D51" s="34"/>
      <c r="E51" s="34"/>
      <c r="F51" s="27"/>
      <c r="G51" s="115"/>
      <c r="H51" s="115"/>
      <c r="I51" s="27"/>
      <c r="J51" s="27"/>
      <c r="K51" s="27"/>
      <c r="L51" s="27"/>
      <c r="M51" s="27" t="s">
        <v>50</v>
      </c>
      <c r="N51" s="115"/>
      <c r="O51" s="115"/>
      <c r="P51" s="115"/>
      <c r="Q51" s="116" t="s">
        <v>52</v>
      </c>
      <c r="R51" s="27"/>
      <c r="S51" s="115" t="s">
        <v>2</v>
      </c>
      <c r="T51" s="159">
        <f>T54*P14</f>
        <v>81.900000000000006</v>
      </c>
      <c r="U51" s="173"/>
      <c r="V51" s="174"/>
      <c r="W51" s="27" t="s">
        <v>6</v>
      </c>
      <c r="X51" s="115"/>
      <c r="Y51" s="115"/>
      <c r="Z51" s="97"/>
    </row>
    <row r="52" spans="1:26" ht="15" customHeight="1" x14ac:dyDescent="0.3">
      <c r="A52" s="96"/>
      <c r="B52" s="111"/>
      <c r="C52" s="27"/>
      <c r="D52" s="27"/>
      <c r="E52" s="27"/>
      <c r="F52" s="27"/>
      <c r="G52" s="27"/>
      <c r="H52" s="27"/>
      <c r="I52" s="27"/>
      <c r="J52" s="27"/>
      <c r="K52" s="27"/>
      <c r="L52" s="27"/>
      <c r="M52" s="27"/>
      <c r="N52" s="27"/>
      <c r="O52" s="27"/>
      <c r="P52" s="27"/>
      <c r="Q52" s="27"/>
      <c r="R52" s="27"/>
      <c r="S52" s="115"/>
      <c r="T52" s="115"/>
      <c r="U52" s="115"/>
      <c r="V52" s="115"/>
      <c r="W52" s="115"/>
      <c r="X52" s="115"/>
      <c r="Y52" s="115"/>
      <c r="Z52" s="97"/>
    </row>
    <row r="53" spans="1:26" ht="15" customHeight="1" x14ac:dyDescent="0.3">
      <c r="A53" s="96"/>
      <c r="B53" s="111"/>
      <c r="C53" s="27"/>
      <c r="D53" s="27"/>
      <c r="E53" s="27"/>
      <c r="F53" s="27"/>
      <c r="G53" s="27"/>
      <c r="H53" s="27"/>
      <c r="I53" s="27"/>
      <c r="J53" s="27"/>
      <c r="K53" s="27"/>
      <c r="L53" s="27"/>
      <c r="M53" s="27"/>
      <c r="N53" s="27"/>
      <c r="O53" s="27"/>
      <c r="P53" s="27"/>
      <c r="Q53" s="27"/>
      <c r="R53" s="27"/>
      <c r="S53" s="115"/>
      <c r="T53" s="115"/>
      <c r="U53" s="115"/>
      <c r="V53" s="115"/>
      <c r="W53" s="115"/>
      <c r="X53" s="115"/>
      <c r="Y53" s="115"/>
      <c r="Z53" s="97"/>
    </row>
    <row r="54" spans="1:26" ht="15" customHeight="1" x14ac:dyDescent="0.3">
      <c r="A54" s="96"/>
      <c r="B54" s="111"/>
      <c r="C54" s="27"/>
      <c r="D54" s="115" t="s">
        <v>13</v>
      </c>
      <c r="E54" s="34" t="s">
        <v>42</v>
      </c>
      <c r="F54" s="35" t="s">
        <v>20</v>
      </c>
      <c r="G54" s="27" t="s">
        <v>48</v>
      </c>
      <c r="H54" s="115"/>
      <c r="I54" s="115"/>
      <c r="J54" s="115"/>
      <c r="K54" s="115"/>
      <c r="L54" s="115"/>
      <c r="M54" s="115"/>
      <c r="N54" s="115"/>
      <c r="O54" s="115"/>
      <c r="P54" s="27"/>
      <c r="Q54" s="116"/>
      <c r="R54" s="27" t="s">
        <v>42</v>
      </c>
      <c r="S54" s="115" t="s">
        <v>2</v>
      </c>
      <c r="T54" s="229">
        <v>1.3</v>
      </c>
      <c r="U54" s="229"/>
      <c r="V54" s="229"/>
      <c r="W54" s="115"/>
      <c r="X54" s="115"/>
      <c r="Y54" s="115"/>
      <c r="Z54" s="97"/>
    </row>
    <row r="55" spans="1:26" ht="15" customHeight="1" x14ac:dyDescent="0.3">
      <c r="A55" s="96"/>
      <c r="B55" s="111"/>
      <c r="C55" s="27"/>
      <c r="D55" s="27"/>
      <c r="E55" s="34"/>
      <c r="F55" s="27"/>
      <c r="G55" s="27"/>
      <c r="H55" s="115"/>
      <c r="I55" s="115"/>
      <c r="J55" s="115"/>
      <c r="K55" s="115"/>
      <c r="L55" s="115"/>
      <c r="M55" s="115"/>
      <c r="N55" s="115"/>
      <c r="O55" s="115"/>
      <c r="P55" s="27"/>
      <c r="Q55" s="27"/>
      <c r="R55" s="27"/>
      <c r="S55" s="115"/>
      <c r="T55" s="111"/>
      <c r="U55" s="115"/>
      <c r="V55" s="115"/>
      <c r="W55" s="115"/>
      <c r="X55" s="115"/>
      <c r="Y55" s="115"/>
      <c r="Z55" s="97"/>
    </row>
    <row r="56" spans="1:26" ht="15" customHeight="1" x14ac:dyDescent="0.3">
      <c r="A56" s="96"/>
      <c r="B56" s="55" t="s">
        <v>53</v>
      </c>
      <c r="C56" s="31" t="s">
        <v>54</v>
      </c>
      <c r="D56" s="30"/>
      <c r="E56" s="30"/>
      <c r="F56" s="30"/>
      <c r="G56" s="30"/>
      <c r="H56" s="30"/>
      <c r="I56" s="30"/>
      <c r="J56" s="30"/>
      <c r="K56" s="30"/>
      <c r="L56" s="30"/>
      <c r="M56" s="30"/>
      <c r="N56" s="30"/>
      <c r="O56" s="30"/>
      <c r="P56" s="30"/>
      <c r="Q56" s="30"/>
      <c r="R56" s="30"/>
      <c r="S56" s="30"/>
      <c r="T56" s="30"/>
      <c r="U56" s="32"/>
      <c r="V56" s="33"/>
      <c r="W56" s="32"/>
      <c r="X56" s="32"/>
      <c r="Y56" s="32"/>
      <c r="Z56" s="97"/>
    </row>
    <row r="57" spans="1:26" ht="15" customHeight="1" x14ac:dyDescent="0.3">
      <c r="A57" s="96"/>
      <c r="B57" s="111"/>
      <c r="C57" s="27"/>
      <c r="D57" s="27"/>
      <c r="E57" s="34"/>
      <c r="F57" s="27"/>
      <c r="G57" s="115"/>
      <c r="H57" s="115"/>
      <c r="I57" s="115"/>
      <c r="J57" s="115"/>
      <c r="K57" s="115"/>
      <c r="L57" s="115"/>
      <c r="M57" s="115"/>
      <c r="N57" s="115"/>
      <c r="O57" s="115"/>
      <c r="P57" s="27"/>
      <c r="Q57" s="27"/>
      <c r="R57" s="27"/>
      <c r="S57" s="115"/>
      <c r="T57" s="111"/>
      <c r="U57" s="115"/>
      <c r="V57" s="115"/>
      <c r="W57" s="115"/>
      <c r="X57" s="115"/>
      <c r="Y57" s="115"/>
      <c r="Z57" s="97"/>
    </row>
    <row r="58" spans="1:26" ht="15" customHeight="1" x14ac:dyDescent="0.3">
      <c r="A58" s="96"/>
      <c r="B58" s="111"/>
      <c r="C58" s="27" t="s">
        <v>55</v>
      </c>
      <c r="D58" s="34"/>
      <c r="E58" s="34"/>
      <c r="F58" s="27"/>
      <c r="G58" s="115"/>
      <c r="H58" s="115"/>
      <c r="I58" s="115"/>
      <c r="J58" s="115"/>
      <c r="K58" s="115"/>
      <c r="L58" s="115"/>
      <c r="M58" s="27"/>
      <c r="N58" s="27"/>
      <c r="O58" s="115"/>
      <c r="P58" s="27"/>
      <c r="Q58" s="27"/>
      <c r="R58" s="27"/>
      <c r="S58" s="27"/>
      <c r="T58" s="115"/>
      <c r="U58" s="115"/>
      <c r="V58" s="115"/>
      <c r="W58" s="115"/>
      <c r="X58" s="115"/>
      <c r="Y58" s="115"/>
      <c r="Z58" s="97"/>
    </row>
    <row r="59" spans="1:26" ht="15" customHeight="1" x14ac:dyDescent="0.3">
      <c r="A59" s="96"/>
      <c r="B59" s="111"/>
      <c r="C59" s="27" t="s">
        <v>56</v>
      </c>
      <c r="D59" s="34"/>
      <c r="E59" s="34"/>
      <c r="F59" s="27"/>
      <c r="G59" s="115"/>
      <c r="H59" s="115"/>
      <c r="I59" s="115"/>
      <c r="J59" s="115"/>
      <c r="K59" s="115"/>
      <c r="L59" s="115"/>
      <c r="M59" s="115"/>
      <c r="N59" s="115"/>
      <c r="O59" s="115"/>
      <c r="P59" s="27"/>
      <c r="Q59" s="27"/>
      <c r="R59" s="27"/>
      <c r="S59" s="115"/>
      <c r="T59" s="115"/>
      <c r="U59" s="115"/>
      <c r="V59" s="115"/>
      <c r="W59" s="115"/>
      <c r="X59" s="115"/>
      <c r="Y59" s="115"/>
      <c r="Z59" s="97"/>
    </row>
    <row r="60" spans="1:26" ht="15" customHeight="1" x14ac:dyDescent="0.3">
      <c r="A60" s="96"/>
      <c r="B60" s="111"/>
      <c r="C60" s="27"/>
      <c r="D60" s="27"/>
      <c r="E60" s="34"/>
      <c r="F60" s="27"/>
      <c r="G60" s="115"/>
      <c r="H60" s="115"/>
      <c r="I60" s="115"/>
      <c r="J60" s="115"/>
      <c r="K60" s="115"/>
      <c r="L60" s="115"/>
      <c r="M60" s="115"/>
      <c r="N60" s="115"/>
      <c r="O60" s="115"/>
      <c r="P60" s="27"/>
      <c r="Q60" s="27"/>
      <c r="R60" s="27"/>
      <c r="S60" s="115"/>
      <c r="T60" s="115"/>
      <c r="U60" s="115"/>
      <c r="V60" s="115"/>
      <c r="W60" s="115"/>
      <c r="X60" s="115"/>
      <c r="Y60" s="115"/>
      <c r="Z60" s="97"/>
    </row>
    <row r="61" spans="1:26" ht="15" customHeight="1" x14ac:dyDescent="0.3">
      <c r="A61" s="96"/>
      <c r="B61" s="111"/>
      <c r="C61" s="27"/>
      <c r="D61" s="115"/>
      <c r="E61" s="34"/>
      <c r="F61" s="27"/>
      <c r="G61" s="115"/>
      <c r="H61" s="115"/>
      <c r="I61" s="27"/>
      <c r="J61" s="27"/>
      <c r="K61" s="27" t="s">
        <v>213</v>
      </c>
      <c r="L61" s="27"/>
      <c r="M61" s="27" t="s">
        <v>49</v>
      </c>
      <c r="N61" s="115"/>
      <c r="O61" s="115"/>
      <c r="P61" s="115"/>
      <c r="Q61" s="116" t="s">
        <v>51</v>
      </c>
      <c r="R61" s="27"/>
      <c r="S61" s="115" t="s">
        <v>2</v>
      </c>
      <c r="T61" s="159">
        <f>MAX(T39,T49)</f>
        <v>50.922293742524985</v>
      </c>
      <c r="U61" s="173"/>
      <c r="V61" s="174"/>
      <c r="W61" s="27" t="s">
        <v>6</v>
      </c>
      <c r="X61" s="115"/>
      <c r="Y61" s="115"/>
      <c r="Z61" s="97"/>
    </row>
    <row r="62" spans="1:26" ht="15" customHeight="1" x14ac:dyDescent="0.3">
      <c r="A62" s="96"/>
      <c r="B62" s="111"/>
      <c r="C62" s="27"/>
      <c r="D62" s="34"/>
      <c r="E62" s="35"/>
      <c r="F62" s="27"/>
      <c r="G62" s="115"/>
      <c r="H62" s="115"/>
      <c r="I62" s="27"/>
      <c r="J62" s="27"/>
      <c r="K62" s="27"/>
      <c r="L62" s="27"/>
      <c r="M62" s="115"/>
      <c r="N62" s="115"/>
      <c r="O62" s="115"/>
      <c r="P62" s="115"/>
      <c r="Q62" s="115"/>
      <c r="R62" s="115"/>
      <c r="S62" s="115"/>
      <c r="T62" s="27"/>
      <c r="U62" s="27"/>
      <c r="V62" s="27"/>
      <c r="W62" s="115"/>
      <c r="X62" s="115"/>
      <c r="Y62" s="115"/>
      <c r="Z62" s="97"/>
    </row>
    <row r="63" spans="1:26" ht="15" customHeight="1" x14ac:dyDescent="0.3">
      <c r="A63" s="96"/>
      <c r="B63" s="111"/>
      <c r="C63" s="27"/>
      <c r="D63" s="34"/>
      <c r="E63" s="34"/>
      <c r="F63" s="27"/>
      <c r="G63" s="115"/>
      <c r="H63" s="115"/>
      <c r="I63" s="27"/>
      <c r="J63" s="27"/>
      <c r="K63" s="27"/>
      <c r="L63" s="27"/>
      <c r="M63" s="27" t="s">
        <v>50</v>
      </c>
      <c r="N63" s="115"/>
      <c r="O63" s="115"/>
      <c r="P63" s="115"/>
      <c r="Q63" s="116" t="s">
        <v>52</v>
      </c>
      <c r="R63" s="27"/>
      <c r="S63" s="115" t="s">
        <v>2</v>
      </c>
      <c r="T63" s="159">
        <f>T51</f>
        <v>81.900000000000006</v>
      </c>
      <c r="U63" s="173"/>
      <c r="V63" s="174"/>
      <c r="W63" s="27" t="s">
        <v>6</v>
      </c>
      <c r="X63" s="115"/>
      <c r="Y63" s="115"/>
      <c r="Z63" s="97"/>
    </row>
    <row r="64" spans="1:26" ht="15" customHeight="1" x14ac:dyDescent="0.3">
      <c r="A64" s="96"/>
      <c r="B64" s="111"/>
      <c r="C64" s="27"/>
      <c r="D64" s="34"/>
      <c r="E64" s="34"/>
      <c r="F64" s="27"/>
      <c r="G64" s="115"/>
      <c r="H64" s="115"/>
      <c r="I64" s="27"/>
      <c r="J64" s="27"/>
      <c r="K64" s="27"/>
      <c r="L64" s="27"/>
      <c r="M64" s="27"/>
      <c r="N64" s="115"/>
      <c r="O64" s="115"/>
      <c r="P64" s="115"/>
      <c r="Q64" s="116"/>
      <c r="R64" s="27"/>
      <c r="S64" s="115"/>
      <c r="T64" s="28"/>
      <c r="U64" s="28"/>
      <c r="V64" s="28"/>
      <c r="W64" s="27"/>
      <c r="X64" s="115"/>
      <c r="Y64" s="115"/>
      <c r="Z64" s="97"/>
    </row>
    <row r="65" spans="1:28" ht="15" customHeight="1" x14ac:dyDescent="0.3">
      <c r="A65" s="96"/>
      <c r="B65" s="111"/>
      <c r="C65" s="27"/>
      <c r="D65" s="34"/>
      <c r="E65" s="34"/>
      <c r="F65" s="27"/>
      <c r="G65" s="115"/>
      <c r="H65" s="115"/>
      <c r="I65" s="115"/>
      <c r="J65" s="115"/>
      <c r="K65" s="115"/>
      <c r="L65" s="115"/>
      <c r="M65" s="115"/>
      <c r="N65" s="115"/>
      <c r="O65" s="115"/>
      <c r="P65" s="27"/>
      <c r="Q65" s="27"/>
      <c r="R65" s="27"/>
      <c r="S65" s="115"/>
      <c r="T65" s="115"/>
      <c r="U65" s="115"/>
      <c r="V65" s="115"/>
      <c r="W65" s="115"/>
      <c r="X65" s="115"/>
      <c r="Y65" s="115"/>
      <c r="Z65" s="97"/>
    </row>
    <row r="66" spans="1:28" s="36" customFormat="1" ht="15" customHeight="1" x14ac:dyDescent="0.3">
      <c r="A66" s="86"/>
      <c r="B66" s="25">
        <f>B29+0.1</f>
        <v>2.3000000000000003</v>
      </c>
      <c r="C66" s="26" t="s">
        <v>57</v>
      </c>
      <c r="D66" s="26"/>
      <c r="E66" s="26"/>
      <c r="F66" s="26"/>
      <c r="G66" s="26"/>
      <c r="H66" s="26"/>
      <c r="I66" s="26"/>
      <c r="J66" s="26"/>
      <c r="K66" s="26"/>
      <c r="L66" s="26"/>
      <c r="M66" s="26"/>
      <c r="N66" s="26"/>
      <c r="O66" s="26"/>
      <c r="P66" s="26"/>
      <c r="Q66" s="26"/>
      <c r="R66" s="26"/>
      <c r="S66" s="26"/>
      <c r="T66" s="26"/>
      <c r="U66" s="26"/>
      <c r="V66" s="26"/>
      <c r="W66" s="26"/>
      <c r="X66" s="26"/>
      <c r="Y66" s="26"/>
      <c r="Z66" s="88"/>
    </row>
    <row r="67" spans="1:28" s="36" customFormat="1" ht="15" customHeight="1" x14ac:dyDescent="0.3">
      <c r="A67" s="86"/>
      <c r="B67" s="34"/>
      <c r="C67" s="27"/>
      <c r="D67" s="34"/>
      <c r="E67" s="34"/>
      <c r="F67" s="27"/>
      <c r="G67" s="110"/>
      <c r="H67" s="110"/>
      <c r="I67" s="110"/>
      <c r="J67" s="110"/>
      <c r="K67" s="110"/>
      <c r="L67" s="110"/>
      <c r="M67" s="27"/>
      <c r="N67" s="27"/>
      <c r="O67" s="115"/>
      <c r="P67" s="27"/>
      <c r="Q67" s="27"/>
      <c r="R67" s="27"/>
      <c r="S67" s="27"/>
      <c r="T67" s="34"/>
      <c r="U67" s="38"/>
      <c r="V67" s="116"/>
      <c r="W67" s="39"/>
      <c r="X67" s="39"/>
      <c r="Y67" s="39"/>
      <c r="Z67" s="88"/>
    </row>
    <row r="68" spans="1:28" s="36" customFormat="1" ht="15" customHeight="1" x14ac:dyDescent="0.3">
      <c r="A68" s="86"/>
      <c r="B68" s="34"/>
      <c r="C68" s="27" t="s">
        <v>58</v>
      </c>
      <c r="D68" s="34"/>
      <c r="E68" s="34"/>
      <c r="F68" s="27"/>
      <c r="G68" s="110"/>
      <c r="H68" s="110"/>
      <c r="I68" s="110"/>
      <c r="J68" s="110"/>
      <c r="K68" s="110"/>
      <c r="L68" s="110"/>
      <c r="M68" s="110"/>
      <c r="N68" s="110"/>
      <c r="O68" s="110"/>
      <c r="P68" s="34"/>
      <c r="Q68" s="34"/>
      <c r="R68" s="34"/>
      <c r="S68" s="34"/>
      <c r="T68" s="34"/>
      <c r="U68" s="38"/>
      <c r="V68" s="116"/>
      <c r="W68" s="39"/>
      <c r="X68" s="39"/>
      <c r="Y68" s="39"/>
      <c r="Z68" s="88"/>
    </row>
    <row r="69" spans="1:28" s="36" customFormat="1" ht="15" customHeight="1" x14ac:dyDescent="0.3">
      <c r="A69" s="86"/>
      <c r="B69" s="34"/>
      <c r="C69" s="27" t="s">
        <v>59</v>
      </c>
      <c r="D69" s="34"/>
      <c r="E69" s="34"/>
      <c r="F69" s="27"/>
      <c r="G69" s="110"/>
      <c r="H69" s="110"/>
      <c r="I69" s="110"/>
      <c r="J69" s="110"/>
      <c r="K69" s="110"/>
      <c r="L69" s="110"/>
      <c r="M69" s="110"/>
      <c r="N69" s="110"/>
      <c r="O69" s="110"/>
      <c r="P69" s="34"/>
      <c r="Q69" s="34"/>
      <c r="R69" s="34"/>
      <c r="S69" s="34"/>
      <c r="T69" s="34"/>
      <c r="U69" s="38"/>
      <c r="V69" s="116"/>
      <c r="W69" s="39"/>
      <c r="X69" s="39"/>
      <c r="Y69" s="39"/>
      <c r="Z69" s="88"/>
    </row>
    <row r="70" spans="1:28" s="36" customFormat="1" ht="15" customHeight="1" x14ac:dyDescent="0.3">
      <c r="A70" s="86"/>
      <c r="B70" s="34"/>
      <c r="C70" s="27"/>
      <c r="D70" s="34"/>
      <c r="E70" s="34"/>
      <c r="F70" s="27"/>
      <c r="G70" s="110"/>
      <c r="H70" s="110"/>
      <c r="I70" s="110"/>
      <c r="J70" s="110"/>
      <c r="K70" s="110"/>
      <c r="L70" s="110"/>
      <c r="M70" s="110"/>
      <c r="N70" s="110"/>
      <c r="O70" s="110"/>
      <c r="P70" s="34"/>
      <c r="Q70" s="34"/>
      <c r="R70" s="34"/>
      <c r="S70" s="34"/>
      <c r="T70" s="34"/>
      <c r="U70" s="38"/>
      <c r="V70" s="116"/>
      <c r="W70" s="39"/>
      <c r="X70" s="39"/>
      <c r="Y70" s="39"/>
      <c r="Z70" s="88"/>
    </row>
    <row r="71" spans="1:28" s="36" customFormat="1" ht="15" customHeight="1" x14ac:dyDescent="0.3">
      <c r="A71" s="86"/>
      <c r="B71" s="34"/>
      <c r="C71" s="27"/>
      <c r="D71" s="27"/>
      <c r="E71" s="27"/>
      <c r="F71" s="27"/>
      <c r="G71" s="27"/>
      <c r="H71" s="27"/>
      <c r="I71" s="27"/>
      <c r="J71" s="27"/>
      <c r="K71" s="27"/>
      <c r="L71" s="27"/>
      <c r="M71" s="27"/>
      <c r="N71" s="27"/>
      <c r="O71" s="27"/>
      <c r="P71" s="27"/>
      <c r="Q71" s="27"/>
      <c r="R71" s="27"/>
      <c r="S71" s="27"/>
      <c r="T71" s="27"/>
      <c r="U71" s="27"/>
      <c r="V71" s="27"/>
      <c r="W71" s="27"/>
      <c r="X71" s="27"/>
      <c r="Y71" s="39"/>
      <c r="Z71" s="88"/>
    </row>
    <row r="72" spans="1:28" s="36" customFormat="1" ht="15" customHeight="1" x14ac:dyDescent="0.3">
      <c r="A72" s="86"/>
      <c r="B72" s="34"/>
      <c r="C72" s="27"/>
      <c r="D72" s="27"/>
      <c r="E72" s="27"/>
      <c r="F72" s="27"/>
      <c r="G72" s="27"/>
      <c r="H72" s="27"/>
      <c r="I72" s="27"/>
      <c r="J72" s="27"/>
      <c r="K72" s="27"/>
      <c r="L72" s="27"/>
      <c r="M72" s="27"/>
      <c r="N72" s="27"/>
      <c r="O72" s="27"/>
      <c r="P72" s="27"/>
      <c r="Q72" s="27"/>
      <c r="R72" s="27"/>
      <c r="S72" s="27"/>
      <c r="T72" s="27"/>
      <c r="U72" s="27"/>
      <c r="V72" s="27"/>
      <c r="W72" s="27"/>
      <c r="X72" s="27"/>
      <c r="Y72" s="39"/>
      <c r="Z72" s="88"/>
    </row>
    <row r="73" spans="1:28" s="36" customFormat="1" ht="15" customHeight="1" x14ac:dyDescent="0.3">
      <c r="A73" s="98"/>
      <c r="B73" s="99"/>
      <c r="C73" s="23"/>
      <c r="D73" s="23"/>
      <c r="E73" s="23"/>
      <c r="F73" s="23"/>
      <c r="G73" s="23"/>
      <c r="H73" s="23"/>
      <c r="I73" s="23"/>
      <c r="J73" s="23"/>
      <c r="K73" s="23"/>
      <c r="L73" s="23"/>
      <c r="M73" s="23"/>
      <c r="N73" s="23"/>
      <c r="O73" s="23"/>
      <c r="P73" s="23"/>
      <c r="Q73" s="23"/>
      <c r="R73" s="23"/>
      <c r="S73" s="23"/>
      <c r="T73" s="23"/>
      <c r="U73" s="23"/>
      <c r="V73" s="23"/>
      <c r="W73" s="23"/>
      <c r="X73" s="23"/>
      <c r="Y73" s="93"/>
      <c r="Z73" s="100"/>
      <c r="AB73" s="1" t="s">
        <v>225</v>
      </c>
    </row>
    <row r="74" spans="1:28" s="36" customFormat="1" ht="15" customHeight="1" x14ac:dyDescent="0.3">
      <c r="A74" s="86"/>
      <c r="B74" s="34"/>
      <c r="C74" s="27"/>
      <c r="D74" s="27"/>
      <c r="E74" s="27"/>
      <c r="F74" s="27"/>
      <c r="G74" s="27"/>
      <c r="H74" s="27"/>
      <c r="I74" s="27"/>
      <c r="J74" s="27"/>
      <c r="K74" s="27"/>
      <c r="L74" s="27"/>
      <c r="M74" s="27"/>
      <c r="N74" s="27"/>
      <c r="O74" s="27"/>
      <c r="P74" s="27"/>
      <c r="Q74" s="27"/>
      <c r="R74" s="27"/>
      <c r="S74" s="27"/>
      <c r="T74" s="27"/>
      <c r="U74" s="27"/>
      <c r="V74" s="27"/>
      <c r="W74" s="27"/>
      <c r="X74" s="27"/>
      <c r="Y74" s="39"/>
      <c r="Z74" s="88"/>
      <c r="AB74" s="1" t="s">
        <v>225</v>
      </c>
    </row>
    <row r="75" spans="1:28" s="36" customFormat="1" ht="15" customHeight="1" x14ac:dyDescent="0.3">
      <c r="A75" s="86"/>
      <c r="B75" s="34"/>
      <c r="C75" s="27"/>
      <c r="D75" s="27"/>
      <c r="E75" s="27"/>
      <c r="F75" s="27"/>
      <c r="G75" s="27"/>
      <c r="H75" s="27"/>
      <c r="I75" s="27"/>
      <c r="J75" s="27"/>
      <c r="K75" s="27"/>
      <c r="L75" s="27"/>
      <c r="M75" s="27"/>
      <c r="N75" s="27"/>
      <c r="O75" s="27"/>
      <c r="P75" s="27"/>
      <c r="Q75" s="27"/>
      <c r="R75" s="27"/>
      <c r="S75" s="27"/>
      <c r="T75" s="27"/>
      <c r="U75" s="27"/>
      <c r="V75" s="27"/>
      <c r="W75" s="27"/>
      <c r="X75" s="27"/>
      <c r="Y75" s="39"/>
      <c r="Z75" s="88"/>
      <c r="AB75" s="1"/>
    </row>
    <row r="76" spans="1:28" s="36" customFormat="1" ht="15" customHeight="1" x14ac:dyDescent="0.3">
      <c r="A76" s="86"/>
      <c r="B76" s="34"/>
      <c r="C76" s="27"/>
      <c r="D76" s="27"/>
      <c r="E76" s="27"/>
      <c r="F76" s="27"/>
      <c r="G76" s="27"/>
      <c r="H76" s="27"/>
      <c r="I76" s="27"/>
      <c r="J76" s="27"/>
      <c r="K76" s="27"/>
      <c r="L76" s="27"/>
      <c r="M76" s="27"/>
      <c r="N76" s="27"/>
      <c r="O76" s="27"/>
      <c r="P76" s="27"/>
      <c r="Q76" s="27"/>
      <c r="R76" s="27"/>
      <c r="S76" s="27"/>
      <c r="T76" s="27"/>
      <c r="U76" s="27"/>
      <c r="V76" s="27"/>
      <c r="W76" s="27"/>
      <c r="X76" s="27"/>
      <c r="Y76" s="39"/>
      <c r="Z76" s="88"/>
      <c r="AB76" s="1"/>
    </row>
    <row r="77" spans="1:28" s="36" customFormat="1" ht="15" customHeight="1" x14ac:dyDescent="0.3">
      <c r="A77" s="86"/>
      <c r="B77" s="34"/>
      <c r="C77" s="27"/>
      <c r="D77" s="27"/>
      <c r="E77" s="27"/>
      <c r="F77" s="27"/>
      <c r="G77" s="27"/>
      <c r="H77" s="27"/>
      <c r="I77" s="27"/>
      <c r="J77" s="27"/>
      <c r="K77" s="27"/>
      <c r="L77" s="27"/>
      <c r="M77" s="27"/>
      <c r="N77" s="27"/>
      <c r="O77" s="27"/>
      <c r="P77" s="27"/>
      <c r="Q77" s="27"/>
      <c r="R77" s="27"/>
      <c r="S77" s="27"/>
      <c r="T77" s="27"/>
      <c r="U77" s="27"/>
      <c r="V77" s="27"/>
      <c r="W77" s="27"/>
      <c r="X77" s="27"/>
      <c r="Y77" s="39"/>
      <c r="Z77" s="88"/>
      <c r="AB77" s="1"/>
    </row>
    <row r="78" spans="1:28" s="36" customFormat="1" ht="15" customHeight="1" x14ac:dyDescent="0.3">
      <c r="A78" s="86"/>
      <c r="B78" s="34"/>
      <c r="C78" s="27"/>
      <c r="D78" s="27"/>
      <c r="E78" s="27"/>
      <c r="F78" s="27"/>
      <c r="G78" s="27"/>
      <c r="H78" s="27"/>
      <c r="I78" s="27"/>
      <c r="J78" s="27"/>
      <c r="K78" s="27"/>
      <c r="L78" s="27"/>
      <c r="M78" s="27"/>
      <c r="N78" s="27"/>
      <c r="O78" s="27"/>
      <c r="P78" s="27"/>
      <c r="Q78" s="27"/>
      <c r="R78" s="27"/>
      <c r="S78" s="27"/>
      <c r="T78" s="27"/>
      <c r="U78" s="27"/>
      <c r="V78" s="27"/>
      <c r="W78" s="27"/>
      <c r="X78" s="27"/>
      <c r="Y78" s="39"/>
      <c r="Z78" s="88"/>
      <c r="AB78" s="1"/>
    </row>
    <row r="79" spans="1:28" s="36" customFormat="1" ht="15" customHeight="1" x14ac:dyDescent="0.3">
      <c r="A79" s="86"/>
      <c r="B79" s="34"/>
      <c r="C79" s="27"/>
      <c r="D79" s="27"/>
      <c r="E79" s="27"/>
      <c r="F79" s="27"/>
      <c r="G79" s="27"/>
      <c r="H79" s="27"/>
      <c r="I79" s="27"/>
      <c r="J79" s="27"/>
      <c r="K79" s="27"/>
      <c r="L79" s="27"/>
      <c r="M79" s="27"/>
      <c r="N79" s="27"/>
      <c r="O79" s="27"/>
      <c r="P79" s="27"/>
      <c r="Q79" s="27"/>
      <c r="R79" s="27"/>
      <c r="S79" s="27"/>
      <c r="T79" s="27"/>
      <c r="U79" s="27"/>
      <c r="V79" s="27"/>
      <c r="W79" s="27"/>
      <c r="X79" s="27"/>
      <c r="Y79" s="39"/>
      <c r="Z79" s="88"/>
      <c r="AB79" s="1"/>
    </row>
    <row r="80" spans="1:28" s="36" customFormat="1" ht="15" customHeight="1" x14ac:dyDescent="0.3">
      <c r="A80" s="86"/>
      <c r="B80" s="34"/>
      <c r="C80" s="27"/>
      <c r="D80" s="27"/>
      <c r="E80" s="27"/>
      <c r="F80" s="27"/>
      <c r="G80" s="27"/>
      <c r="H80" s="27"/>
      <c r="I80" s="27"/>
      <c r="J80" s="27"/>
      <c r="K80" s="27"/>
      <c r="L80" s="27"/>
      <c r="M80" s="27"/>
      <c r="N80" s="27"/>
      <c r="O80" s="27"/>
      <c r="P80" s="27"/>
      <c r="Q80" s="27"/>
      <c r="R80" s="27"/>
      <c r="S80" s="27"/>
      <c r="T80" s="27"/>
      <c r="U80" s="27"/>
      <c r="V80" s="27"/>
      <c r="W80" s="27"/>
      <c r="X80" s="27"/>
      <c r="Y80" s="39"/>
      <c r="Z80" s="88"/>
      <c r="AB80" s="1"/>
    </row>
    <row r="81" spans="1:28" s="36" customFormat="1" ht="15" customHeight="1" x14ac:dyDescent="0.3">
      <c r="A81" s="86"/>
      <c r="B81" s="34"/>
      <c r="C81" s="27"/>
      <c r="D81" s="27"/>
      <c r="E81" s="27"/>
      <c r="F81" s="27"/>
      <c r="G81" s="27"/>
      <c r="H81" s="27"/>
      <c r="I81" s="27"/>
      <c r="J81" s="27"/>
      <c r="K81" s="27"/>
      <c r="L81" s="27"/>
      <c r="M81" s="27"/>
      <c r="N81" s="27"/>
      <c r="O81" s="27"/>
      <c r="P81" s="27"/>
      <c r="Q81" s="27"/>
      <c r="R81" s="27"/>
      <c r="S81" s="27"/>
      <c r="T81" s="27"/>
      <c r="U81" s="27"/>
      <c r="V81" s="27"/>
      <c r="W81" s="27"/>
      <c r="X81" s="27"/>
      <c r="Y81" s="39"/>
      <c r="Z81" s="88"/>
      <c r="AB81" s="1"/>
    </row>
    <row r="82" spans="1:28" s="36" customFormat="1" ht="15" customHeight="1" x14ac:dyDescent="0.3">
      <c r="A82" s="86"/>
      <c r="B82" s="34"/>
      <c r="C82" s="27"/>
      <c r="D82" s="27"/>
      <c r="E82" s="27"/>
      <c r="F82" s="27"/>
      <c r="G82" s="27"/>
      <c r="H82" s="27"/>
      <c r="I82" s="27"/>
      <c r="J82" s="27"/>
      <c r="K82" s="27"/>
      <c r="L82" s="27"/>
      <c r="M82" s="27"/>
      <c r="N82" s="27"/>
      <c r="O82" s="27"/>
      <c r="P82" s="27"/>
      <c r="Q82" s="27"/>
      <c r="R82" s="27"/>
      <c r="S82" s="27"/>
      <c r="T82" s="27"/>
      <c r="U82" s="27"/>
      <c r="V82" s="27"/>
      <c r="W82" s="27"/>
      <c r="X82" s="27"/>
      <c r="Y82" s="39"/>
      <c r="Z82" s="88"/>
      <c r="AB82" s="1"/>
    </row>
    <row r="83" spans="1:28" s="36" customFormat="1" ht="15" customHeight="1" x14ac:dyDescent="0.3">
      <c r="A83" s="86"/>
      <c r="B83" s="34"/>
      <c r="C83" s="27"/>
      <c r="D83" s="27"/>
      <c r="E83" s="27"/>
      <c r="F83" s="27"/>
      <c r="G83" s="27"/>
      <c r="H83" s="27"/>
      <c r="I83" s="27"/>
      <c r="J83" s="27"/>
      <c r="K83" s="27"/>
      <c r="L83" s="27"/>
      <c r="M83" s="27"/>
      <c r="N83" s="27"/>
      <c r="O83" s="27"/>
      <c r="P83" s="27"/>
      <c r="Q83" s="27"/>
      <c r="R83" s="27"/>
      <c r="S83" s="27"/>
      <c r="T83" s="27"/>
      <c r="U83" s="27"/>
      <c r="V83" s="27"/>
      <c r="W83" s="27"/>
      <c r="X83" s="27"/>
      <c r="Y83" s="39"/>
      <c r="Z83" s="88"/>
      <c r="AB83" s="1"/>
    </row>
    <row r="84" spans="1:28" s="36" customFormat="1" ht="15" customHeight="1" x14ac:dyDescent="0.3">
      <c r="A84" s="86"/>
      <c r="B84" s="34"/>
      <c r="C84" s="27"/>
      <c r="D84" s="27"/>
      <c r="E84" s="27"/>
      <c r="F84" s="27"/>
      <c r="G84" s="27"/>
      <c r="H84" s="27"/>
      <c r="I84" s="27"/>
      <c r="J84" s="27"/>
      <c r="K84" s="27"/>
      <c r="L84" s="27"/>
      <c r="M84" s="27"/>
      <c r="N84" s="27"/>
      <c r="O84" s="27"/>
      <c r="P84" s="27"/>
      <c r="Q84" s="27"/>
      <c r="R84" s="27"/>
      <c r="S84" s="27"/>
      <c r="T84" s="27"/>
      <c r="U84" s="27"/>
      <c r="V84" s="27"/>
      <c r="W84" s="27"/>
      <c r="X84" s="27"/>
      <c r="Y84" s="39"/>
      <c r="Z84" s="88"/>
      <c r="AB84" s="1"/>
    </row>
    <row r="85" spans="1:28" s="36" customFormat="1" ht="15" customHeight="1" x14ac:dyDescent="0.3">
      <c r="A85" s="86"/>
      <c r="B85" s="34"/>
      <c r="C85" s="27"/>
      <c r="D85" s="27"/>
      <c r="E85" s="27"/>
      <c r="F85" s="27"/>
      <c r="G85" s="27"/>
      <c r="H85" s="27"/>
      <c r="I85" s="27"/>
      <c r="J85" s="27"/>
      <c r="K85" s="27"/>
      <c r="L85" s="27"/>
      <c r="M85" s="27"/>
      <c r="N85" s="27"/>
      <c r="O85" s="27"/>
      <c r="P85" s="27"/>
      <c r="Q85" s="27"/>
      <c r="R85" s="27"/>
      <c r="S85" s="27"/>
      <c r="T85" s="27"/>
      <c r="U85" s="27"/>
      <c r="V85" s="27"/>
      <c r="W85" s="27"/>
      <c r="X85" s="27"/>
      <c r="Y85" s="39"/>
      <c r="Z85" s="88"/>
      <c r="AB85" s="1"/>
    </row>
    <row r="86" spans="1:28" s="36" customFormat="1" ht="15" customHeight="1" x14ac:dyDescent="0.3">
      <c r="A86" s="86"/>
      <c r="B86" s="34"/>
      <c r="C86" s="115"/>
      <c r="D86" s="27"/>
      <c r="E86" s="34"/>
      <c r="F86" s="27"/>
      <c r="G86" s="110"/>
      <c r="H86" s="110"/>
      <c r="I86" s="110"/>
      <c r="J86" s="110"/>
      <c r="K86" s="110"/>
      <c r="L86" s="110"/>
      <c r="M86" s="110"/>
      <c r="N86" s="110"/>
      <c r="O86" s="110"/>
      <c r="P86" s="28"/>
      <c r="Q86" s="28"/>
      <c r="R86" s="28"/>
      <c r="S86" s="34"/>
      <c r="T86" s="34"/>
      <c r="U86" s="38"/>
      <c r="V86" s="116"/>
      <c r="W86" s="39"/>
      <c r="X86" s="39"/>
      <c r="Y86" s="39"/>
      <c r="Z86" s="88"/>
      <c r="AA86" s="1"/>
      <c r="AB86" s="1"/>
    </row>
    <row r="87" spans="1:28" s="36" customFormat="1" ht="15" customHeight="1" x14ac:dyDescent="0.3">
      <c r="A87" s="86"/>
      <c r="B87" s="34"/>
      <c r="C87" s="27"/>
      <c r="D87" s="27"/>
      <c r="E87" s="34"/>
      <c r="F87" s="27"/>
      <c r="G87" s="110"/>
      <c r="H87" s="110"/>
      <c r="I87" s="110"/>
      <c r="J87" s="110"/>
      <c r="K87" s="110"/>
      <c r="L87" s="110"/>
      <c r="M87" s="110"/>
      <c r="N87" s="110"/>
      <c r="O87" s="110"/>
      <c r="P87" s="28"/>
      <c r="Q87" s="28"/>
      <c r="R87" s="28"/>
      <c r="S87" s="34"/>
      <c r="T87" s="34"/>
      <c r="U87" s="38"/>
      <c r="V87" s="116"/>
      <c r="W87" s="39"/>
      <c r="X87" s="39"/>
      <c r="Y87" s="39"/>
      <c r="Z87" s="88"/>
      <c r="AA87" s="1"/>
      <c r="AB87" s="1"/>
    </row>
    <row r="88" spans="1:28" s="36" customFormat="1" ht="15" customHeight="1" x14ac:dyDescent="0.3">
      <c r="A88" s="86"/>
      <c r="B88" s="34"/>
      <c r="C88" s="27"/>
      <c r="D88" s="27"/>
      <c r="E88" s="34"/>
      <c r="F88" s="27"/>
      <c r="G88" s="110"/>
      <c r="H88" s="110"/>
      <c r="I88" s="110"/>
      <c r="J88" s="110"/>
      <c r="K88" s="110"/>
      <c r="L88" s="110"/>
      <c r="M88" s="110"/>
      <c r="N88" s="110"/>
      <c r="O88" s="110"/>
      <c r="P88" s="28"/>
      <c r="Q88" s="28"/>
      <c r="R88" s="28"/>
      <c r="S88" s="34"/>
      <c r="T88" s="34"/>
      <c r="U88" s="38"/>
      <c r="V88" s="116"/>
      <c r="W88" s="39"/>
      <c r="X88" s="39"/>
      <c r="Y88" s="39"/>
      <c r="Z88" s="88"/>
      <c r="AA88" s="1"/>
      <c r="AB88" s="1"/>
    </row>
    <row r="89" spans="1:28" s="36" customFormat="1" ht="15" customHeight="1" x14ac:dyDescent="0.3">
      <c r="A89" s="86"/>
      <c r="B89" s="34"/>
      <c r="C89" s="27"/>
      <c r="D89" s="27"/>
      <c r="E89" s="34"/>
      <c r="F89" s="27"/>
      <c r="G89" s="110"/>
      <c r="H89" s="110"/>
      <c r="I89" s="110"/>
      <c r="J89" s="110"/>
      <c r="K89" s="110"/>
      <c r="L89" s="39"/>
      <c r="M89" s="27"/>
      <c r="N89" s="110"/>
      <c r="O89" s="115"/>
      <c r="P89" s="28"/>
      <c r="Q89" s="28"/>
      <c r="R89" s="28"/>
      <c r="S89" s="27"/>
      <c r="T89" s="34"/>
      <c r="U89" s="38"/>
      <c r="V89" s="116"/>
      <c r="W89" s="39"/>
      <c r="X89" s="39"/>
      <c r="Y89" s="39"/>
      <c r="Z89" s="88"/>
      <c r="AA89" s="1"/>
      <c r="AB89" s="1"/>
    </row>
    <row r="90" spans="1:28" s="36" customFormat="1" ht="15" customHeight="1" x14ac:dyDescent="0.3">
      <c r="A90" s="86"/>
      <c r="B90" s="34"/>
      <c r="C90" s="27"/>
      <c r="D90" s="27"/>
      <c r="E90" s="34"/>
      <c r="F90" s="27"/>
      <c r="G90" s="110"/>
      <c r="H90" s="110"/>
      <c r="I90" s="110"/>
      <c r="J90" s="110"/>
      <c r="K90" s="110"/>
      <c r="L90" s="110"/>
      <c r="M90" s="110"/>
      <c r="N90" s="110"/>
      <c r="O90" s="110"/>
      <c r="P90" s="28"/>
      <c r="Q90" s="28"/>
      <c r="R90" s="28"/>
      <c r="S90" s="34"/>
      <c r="T90" s="34"/>
      <c r="U90" s="38"/>
      <c r="V90" s="116"/>
      <c r="W90" s="39"/>
      <c r="X90" s="39"/>
      <c r="Y90" s="39"/>
      <c r="Z90" s="88"/>
      <c r="AA90" s="1"/>
      <c r="AB90" s="1"/>
    </row>
    <row r="91" spans="1:28" s="36" customFormat="1" ht="15" customHeight="1" x14ac:dyDescent="0.3">
      <c r="A91" s="86"/>
      <c r="B91" s="34"/>
      <c r="C91" s="27"/>
      <c r="D91" s="27"/>
      <c r="E91" s="34"/>
      <c r="F91" s="27"/>
      <c r="G91" s="110"/>
      <c r="H91" s="110"/>
      <c r="I91" s="110"/>
      <c r="J91" s="110"/>
      <c r="K91" s="110"/>
      <c r="L91" s="110"/>
      <c r="M91" s="110"/>
      <c r="N91" s="110"/>
      <c r="O91" s="110"/>
      <c r="P91" s="28"/>
      <c r="Q91" s="28"/>
      <c r="R91" s="28"/>
      <c r="S91" s="34"/>
      <c r="T91" s="34"/>
      <c r="U91" s="38"/>
      <c r="V91" s="116"/>
      <c r="W91" s="39"/>
      <c r="X91" s="39"/>
      <c r="Y91" s="39"/>
      <c r="Z91" s="88"/>
      <c r="AA91" s="1"/>
      <c r="AB91" s="1"/>
    </row>
    <row r="92" spans="1:28" s="36" customFormat="1" ht="15" customHeight="1" x14ac:dyDescent="0.3">
      <c r="A92" s="86"/>
      <c r="B92" s="34"/>
      <c r="C92" s="27"/>
      <c r="D92" s="27"/>
      <c r="E92" s="34"/>
      <c r="F92" s="27"/>
      <c r="G92" s="110"/>
      <c r="H92" s="110"/>
      <c r="I92" s="110"/>
      <c r="J92" s="110"/>
      <c r="K92" s="110"/>
      <c r="L92" s="110"/>
      <c r="M92" s="110"/>
      <c r="N92" s="110"/>
      <c r="O92" s="110"/>
      <c r="P92" s="28"/>
      <c r="Q92" s="28"/>
      <c r="R92" s="28"/>
      <c r="S92" s="34"/>
      <c r="T92" s="34"/>
      <c r="U92" s="38"/>
      <c r="V92" s="116"/>
      <c r="W92" s="39"/>
      <c r="X92" s="39"/>
      <c r="Y92" s="39"/>
      <c r="Z92" s="88"/>
      <c r="AA92" s="1"/>
      <c r="AB92" s="1"/>
    </row>
    <row r="93" spans="1:28" s="36" customFormat="1" ht="15" customHeight="1" x14ac:dyDescent="0.3">
      <c r="A93" s="86"/>
      <c r="B93" s="34"/>
      <c r="C93" s="27"/>
      <c r="D93" s="27"/>
      <c r="E93" s="34"/>
      <c r="F93" s="27"/>
      <c r="G93" s="110"/>
      <c r="H93" s="110"/>
      <c r="I93" s="110"/>
      <c r="J93" s="110"/>
      <c r="K93" s="110"/>
      <c r="L93" s="110"/>
      <c r="M93" s="110"/>
      <c r="N93" s="110"/>
      <c r="O93" s="110"/>
      <c r="P93" s="28"/>
      <c r="Q93" s="28"/>
      <c r="R93" s="28"/>
      <c r="S93" s="34"/>
      <c r="T93" s="34"/>
      <c r="U93" s="38"/>
      <c r="V93" s="116"/>
      <c r="W93" s="39"/>
      <c r="X93" s="39"/>
      <c r="Y93" s="39"/>
      <c r="Z93" s="88"/>
      <c r="AA93" s="1"/>
      <c r="AB93" s="1"/>
    </row>
    <row r="94" spans="1:28" s="36" customFormat="1" ht="15" customHeight="1" x14ac:dyDescent="0.3">
      <c r="A94" s="86"/>
      <c r="B94" s="34"/>
      <c r="C94" s="27"/>
      <c r="D94" s="27"/>
      <c r="E94" s="34"/>
      <c r="F94" s="27"/>
      <c r="G94" s="110"/>
      <c r="H94" s="110"/>
      <c r="I94" s="110"/>
      <c r="J94" s="110"/>
      <c r="K94" s="110"/>
      <c r="L94" s="110"/>
      <c r="M94" s="110"/>
      <c r="N94" s="110"/>
      <c r="O94" s="115"/>
      <c r="P94" s="28"/>
      <c r="Q94" s="28"/>
      <c r="R94" s="28"/>
      <c r="S94" s="27"/>
      <c r="T94" s="34"/>
      <c r="U94" s="38"/>
      <c r="V94" s="116"/>
      <c r="W94" s="39"/>
      <c r="X94" s="39"/>
      <c r="Y94" s="39"/>
      <c r="Z94" s="88"/>
      <c r="AA94" s="1"/>
      <c r="AB94" s="1"/>
    </row>
    <row r="95" spans="1:28" s="36" customFormat="1" ht="15" customHeight="1" x14ac:dyDescent="0.3">
      <c r="A95" s="86"/>
      <c r="B95" s="34"/>
      <c r="C95" s="27"/>
      <c r="D95" s="27"/>
      <c r="E95" s="34"/>
      <c r="F95" s="27"/>
      <c r="G95" s="110"/>
      <c r="H95" s="110"/>
      <c r="I95" s="110"/>
      <c r="J95" s="110"/>
      <c r="K95" s="110"/>
      <c r="L95" s="110"/>
      <c r="M95" s="110"/>
      <c r="N95" s="110"/>
      <c r="O95" s="110"/>
      <c r="P95" s="28"/>
      <c r="Q95" s="28"/>
      <c r="R95" s="28"/>
      <c r="S95" s="34"/>
      <c r="T95" s="34"/>
      <c r="U95" s="38"/>
      <c r="V95" s="116"/>
      <c r="W95" s="39"/>
      <c r="X95" s="39"/>
      <c r="Y95" s="39"/>
      <c r="Z95" s="88"/>
      <c r="AA95" s="1"/>
      <c r="AB95" s="1"/>
    </row>
    <row r="96" spans="1:28" s="36" customFormat="1" ht="15" customHeight="1" x14ac:dyDescent="0.3">
      <c r="A96" s="86"/>
      <c r="B96" s="34"/>
      <c r="C96" s="27"/>
      <c r="D96" s="27"/>
      <c r="E96" s="34"/>
      <c r="F96" s="27"/>
      <c r="G96" s="110"/>
      <c r="H96" s="110"/>
      <c r="I96" s="110"/>
      <c r="J96" s="110"/>
      <c r="K96" s="110"/>
      <c r="L96" s="110"/>
      <c r="M96" s="110"/>
      <c r="N96" s="110"/>
      <c r="O96" s="110"/>
      <c r="P96" s="28"/>
      <c r="Q96" s="28"/>
      <c r="R96" s="28"/>
      <c r="S96" s="34"/>
      <c r="T96" s="34"/>
      <c r="U96" s="38"/>
      <c r="V96" s="116"/>
      <c r="W96" s="39"/>
      <c r="X96" s="39"/>
      <c r="Y96" s="39"/>
      <c r="Z96" s="88"/>
      <c r="AA96" s="1"/>
      <c r="AB96" s="1"/>
    </row>
    <row r="97" spans="1:28" s="36" customFormat="1" ht="15" customHeight="1" x14ac:dyDescent="0.3">
      <c r="A97" s="86"/>
      <c r="B97" s="34"/>
      <c r="C97" s="27"/>
      <c r="D97" s="27"/>
      <c r="E97" s="34"/>
      <c r="F97" s="27"/>
      <c r="G97" s="110"/>
      <c r="H97" s="110"/>
      <c r="I97" s="110"/>
      <c r="J97" s="110"/>
      <c r="K97" s="110"/>
      <c r="L97" s="110"/>
      <c r="M97" s="110"/>
      <c r="N97" s="110"/>
      <c r="O97" s="110"/>
      <c r="P97" s="28"/>
      <c r="Q97" s="28"/>
      <c r="R97" s="28"/>
      <c r="S97" s="34"/>
      <c r="T97" s="34"/>
      <c r="U97" s="38"/>
      <c r="V97" s="116"/>
      <c r="W97" s="39"/>
      <c r="X97" s="39"/>
      <c r="Y97" s="39"/>
      <c r="Z97" s="88"/>
      <c r="AA97" s="1"/>
      <c r="AB97" s="1"/>
    </row>
    <row r="98" spans="1:28" s="36" customFormat="1" ht="15" customHeight="1" x14ac:dyDescent="0.3">
      <c r="A98" s="86"/>
      <c r="B98" s="34"/>
      <c r="C98" s="27"/>
      <c r="D98" s="27"/>
      <c r="E98" s="34"/>
      <c r="F98" s="27"/>
      <c r="G98" s="110"/>
      <c r="H98" s="110"/>
      <c r="I98" s="110"/>
      <c r="J98" s="110"/>
      <c r="K98" s="110"/>
      <c r="L98" s="110"/>
      <c r="M98" s="110"/>
      <c r="N98" s="110"/>
      <c r="O98" s="110"/>
      <c r="P98" s="28"/>
      <c r="Q98" s="28"/>
      <c r="R98" s="28"/>
      <c r="S98" s="34"/>
      <c r="T98" s="34"/>
      <c r="U98" s="38"/>
      <c r="V98" s="116"/>
      <c r="W98" s="39"/>
      <c r="X98" s="39"/>
      <c r="Y98" s="39"/>
      <c r="Z98" s="88"/>
      <c r="AA98" s="1"/>
      <c r="AB98" s="1"/>
    </row>
    <row r="99" spans="1:28" s="36" customFormat="1" ht="15" customHeight="1" x14ac:dyDescent="0.3">
      <c r="A99" s="86"/>
      <c r="B99" s="34"/>
      <c r="C99" s="27"/>
      <c r="D99" s="27"/>
      <c r="E99" s="34"/>
      <c r="F99" s="27"/>
      <c r="G99" s="110"/>
      <c r="H99" s="110"/>
      <c r="I99" s="110"/>
      <c r="J99" s="110"/>
      <c r="K99" s="110"/>
      <c r="L99" s="110"/>
      <c r="M99" s="110"/>
      <c r="N99" s="110"/>
      <c r="O99" s="110"/>
      <c r="P99" s="28"/>
      <c r="Q99" s="28"/>
      <c r="R99" s="28"/>
      <c r="S99" s="34"/>
      <c r="T99" s="34"/>
      <c r="U99" s="38"/>
      <c r="V99" s="116"/>
      <c r="W99" s="39"/>
      <c r="X99" s="39"/>
      <c r="Y99" s="39"/>
      <c r="Z99" s="88"/>
      <c r="AA99" s="1"/>
      <c r="AB99" s="1"/>
    </row>
    <row r="100" spans="1:28" s="36" customFormat="1" ht="15" customHeight="1" x14ac:dyDescent="0.3">
      <c r="A100" s="86"/>
      <c r="B100" s="34"/>
      <c r="C100" s="27"/>
      <c r="D100" s="27"/>
      <c r="E100" s="34"/>
      <c r="F100" s="27"/>
      <c r="G100" s="110"/>
      <c r="H100" s="110"/>
      <c r="I100" s="110"/>
      <c r="J100" s="110"/>
      <c r="K100" s="110"/>
      <c r="L100" s="110"/>
      <c r="M100" s="110"/>
      <c r="N100" s="110"/>
      <c r="O100" s="110"/>
      <c r="P100" s="28"/>
      <c r="Q100" s="28"/>
      <c r="R100" s="28"/>
      <c r="S100" s="34"/>
      <c r="T100" s="34"/>
      <c r="U100" s="38"/>
      <c r="V100" s="116"/>
      <c r="W100" s="39"/>
      <c r="X100" s="39"/>
      <c r="Y100" s="39"/>
      <c r="Z100" s="88"/>
      <c r="AA100" s="1"/>
      <c r="AB100" s="1"/>
    </row>
    <row r="101" spans="1:28" s="36" customFormat="1" ht="15" customHeight="1" x14ac:dyDescent="0.3">
      <c r="A101" s="86"/>
      <c r="B101" s="34"/>
      <c r="C101" s="115"/>
      <c r="D101" s="34"/>
      <c r="E101" s="35"/>
      <c r="F101" s="27"/>
      <c r="G101" s="110"/>
      <c r="H101" s="110"/>
      <c r="I101" s="110"/>
      <c r="J101" s="110"/>
      <c r="K101" s="110"/>
      <c r="L101" s="110"/>
      <c r="M101" s="110"/>
      <c r="N101" s="34"/>
      <c r="O101" s="35"/>
      <c r="P101" s="28"/>
      <c r="Q101" s="28"/>
      <c r="R101" s="28"/>
      <c r="S101" s="34"/>
      <c r="T101" s="34"/>
      <c r="U101" s="38"/>
      <c r="V101" s="116"/>
      <c r="W101" s="39"/>
      <c r="X101" s="39"/>
      <c r="Y101" s="39"/>
      <c r="Z101" s="88"/>
      <c r="AA101" s="1"/>
      <c r="AB101" s="1"/>
    </row>
    <row r="102" spans="1:28" s="36" customFormat="1" ht="15" customHeight="1" x14ac:dyDescent="0.3">
      <c r="A102" s="86"/>
      <c r="B102" s="34"/>
      <c r="C102" s="27"/>
      <c r="D102" s="27"/>
      <c r="E102" s="34"/>
      <c r="F102" s="27"/>
      <c r="G102" s="110"/>
      <c r="H102" s="110"/>
      <c r="I102" s="110"/>
      <c r="J102" s="110"/>
      <c r="K102" s="110"/>
      <c r="L102" s="110"/>
      <c r="M102" s="110"/>
      <c r="N102" s="110"/>
      <c r="O102" s="110"/>
      <c r="P102" s="28"/>
      <c r="Q102" s="28"/>
      <c r="R102" s="28"/>
      <c r="S102" s="34"/>
      <c r="T102" s="34"/>
      <c r="U102" s="38"/>
      <c r="V102" s="116"/>
      <c r="W102" s="39"/>
      <c r="X102" s="39"/>
      <c r="Y102" s="39"/>
      <c r="Z102" s="88"/>
      <c r="AA102" s="1"/>
      <c r="AB102" s="1"/>
    </row>
    <row r="103" spans="1:28" s="36" customFormat="1" ht="15" customHeight="1" x14ac:dyDescent="0.3">
      <c r="A103" s="86"/>
      <c r="B103" s="34"/>
      <c r="C103" s="27"/>
      <c r="D103" s="27"/>
      <c r="E103" s="34"/>
      <c r="F103" s="27"/>
      <c r="G103" s="110"/>
      <c r="H103" s="110"/>
      <c r="I103" s="110"/>
      <c r="J103" s="110"/>
      <c r="K103" s="110"/>
      <c r="L103" s="110"/>
      <c r="M103" s="110"/>
      <c r="N103" s="110"/>
      <c r="O103" s="110"/>
      <c r="P103" s="28"/>
      <c r="Q103" s="28"/>
      <c r="R103" s="28"/>
      <c r="S103" s="34"/>
      <c r="T103" s="34"/>
      <c r="U103" s="38"/>
      <c r="V103" s="116"/>
      <c r="W103" s="39"/>
      <c r="X103" s="39"/>
      <c r="Y103" s="39"/>
      <c r="Z103" s="88"/>
      <c r="AA103" s="1"/>
      <c r="AB103" s="1"/>
    </row>
    <row r="104" spans="1:28" s="36" customFormat="1" ht="15" customHeight="1" x14ac:dyDescent="0.3">
      <c r="A104" s="86"/>
      <c r="B104" s="34"/>
      <c r="C104" s="27"/>
      <c r="D104" s="27"/>
      <c r="E104" s="34"/>
      <c r="F104" s="27"/>
      <c r="G104" s="110"/>
      <c r="H104" s="110"/>
      <c r="I104" s="110"/>
      <c r="J104" s="110"/>
      <c r="K104" s="110"/>
      <c r="L104" s="110"/>
      <c r="M104" s="110"/>
      <c r="N104" s="110"/>
      <c r="O104" s="110"/>
      <c r="P104" s="28"/>
      <c r="Q104" s="28"/>
      <c r="R104" s="28"/>
      <c r="S104" s="34"/>
      <c r="T104" s="34"/>
      <c r="U104" s="38"/>
      <c r="V104" s="116"/>
      <c r="W104" s="39"/>
      <c r="X104" s="39"/>
      <c r="Y104" s="39"/>
      <c r="Z104" s="88"/>
      <c r="AA104" s="1"/>
      <c r="AB104" s="1"/>
    </row>
    <row r="105" spans="1:28" s="36" customFormat="1" ht="15" customHeight="1" x14ac:dyDescent="0.3">
      <c r="A105" s="86"/>
      <c r="B105" s="55" t="s">
        <v>60</v>
      </c>
      <c r="C105" s="31" t="s">
        <v>61</v>
      </c>
      <c r="D105" s="30"/>
      <c r="E105" s="30"/>
      <c r="F105" s="30"/>
      <c r="G105" s="30"/>
      <c r="H105" s="30"/>
      <c r="I105" s="30"/>
      <c r="J105" s="30"/>
      <c r="K105" s="30"/>
      <c r="L105" s="30"/>
      <c r="M105" s="30"/>
      <c r="N105" s="30"/>
      <c r="O105" s="30"/>
      <c r="P105" s="30"/>
      <c r="Q105" s="30"/>
      <c r="R105" s="30"/>
      <c r="S105" s="30"/>
      <c r="T105" s="30"/>
      <c r="U105" s="32"/>
      <c r="V105" s="33"/>
      <c r="W105" s="32"/>
      <c r="X105" s="32"/>
      <c r="Y105" s="32"/>
      <c r="Z105" s="88"/>
      <c r="AA105" s="1"/>
      <c r="AB105" s="1"/>
    </row>
    <row r="106" spans="1:28" s="36" customFormat="1" ht="15" customHeight="1" x14ac:dyDescent="0.3">
      <c r="A106" s="86"/>
      <c r="B106" s="34"/>
      <c r="C106" s="27"/>
      <c r="D106" s="27"/>
      <c r="E106" s="34"/>
      <c r="F106" s="27"/>
      <c r="G106" s="110"/>
      <c r="H106" s="110"/>
      <c r="I106" s="110"/>
      <c r="J106" s="110"/>
      <c r="K106" s="110"/>
      <c r="L106" s="110"/>
      <c r="M106" s="110"/>
      <c r="N106" s="110"/>
      <c r="O106" s="110"/>
      <c r="P106" s="28"/>
      <c r="Q106" s="28"/>
      <c r="R106" s="28"/>
      <c r="S106" s="34"/>
      <c r="T106" s="34"/>
      <c r="U106" s="38"/>
      <c r="V106" s="116"/>
      <c r="W106" s="39"/>
      <c r="X106" s="39"/>
      <c r="Y106" s="39"/>
      <c r="Z106" s="88"/>
      <c r="AA106" s="1"/>
      <c r="AB106" s="1"/>
    </row>
    <row r="107" spans="1:28" ht="15" customHeight="1" x14ac:dyDescent="0.3">
      <c r="A107" s="75"/>
      <c r="B107" s="27"/>
      <c r="C107" s="27" t="s">
        <v>62</v>
      </c>
      <c r="D107" s="27"/>
      <c r="E107" s="27"/>
      <c r="F107" s="27"/>
      <c r="G107" s="27"/>
      <c r="H107" s="27"/>
      <c r="I107" s="27"/>
      <c r="J107" s="27"/>
      <c r="K107" s="27"/>
      <c r="L107" s="27"/>
      <c r="M107" s="27"/>
      <c r="N107" s="27"/>
      <c r="O107" s="27"/>
      <c r="P107" s="27"/>
      <c r="Q107" s="27"/>
      <c r="R107" s="27"/>
      <c r="S107" s="27"/>
      <c r="T107" s="27"/>
      <c r="U107" s="111"/>
      <c r="V107" s="27"/>
      <c r="W107" s="27"/>
      <c r="X107" s="27"/>
      <c r="Y107" s="27"/>
      <c r="Z107" s="76"/>
    </row>
    <row r="108" spans="1:28" ht="15" customHeight="1" x14ac:dyDescent="0.3">
      <c r="A108" s="75"/>
      <c r="B108" s="27"/>
      <c r="C108" s="27" t="s">
        <v>63</v>
      </c>
      <c r="D108" s="27"/>
      <c r="E108" s="27"/>
      <c r="F108" s="27"/>
      <c r="G108" s="27"/>
      <c r="H108" s="27"/>
      <c r="I108" s="27"/>
      <c r="J108" s="27"/>
      <c r="K108" s="27"/>
      <c r="L108" s="27"/>
      <c r="M108" s="27"/>
      <c r="N108" s="27"/>
      <c r="O108" s="27"/>
      <c r="P108" s="27"/>
      <c r="Q108" s="27"/>
      <c r="R108" s="27"/>
      <c r="S108" s="27"/>
      <c r="T108" s="27"/>
      <c r="U108" s="111"/>
      <c r="V108" s="27"/>
      <c r="W108" s="27"/>
      <c r="X108" s="27"/>
      <c r="Y108" s="27"/>
      <c r="Z108" s="76"/>
    </row>
    <row r="109" spans="1:28" ht="15" customHeight="1" x14ac:dyDescent="0.3">
      <c r="A109" s="75"/>
      <c r="B109" s="27"/>
      <c r="C109" s="27"/>
      <c r="D109" s="27"/>
      <c r="E109" s="27"/>
      <c r="F109" s="27"/>
      <c r="G109" s="27"/>
      <c r="H109" s="27"/>
      <c r="I109" s="27"/>
      <c r="J109" s="27"/>
      <c r="K109" s="27"/>
      <c r="L109" s="27"/>
      <c r="M109" s="27"/>
      <c r="N109" s="27"/>
      <c r="O109" s="27"/>
      <c r="P109" s="27"/>
      <c r="Q109" s="27"/>
      <c r="R109" s="27"/>
      <c r="S109" s="27"/>
      <c r="T109" s="27"/>
      <c r="U109" s="111"/>
      <c r="V109" s="27"/>
      <c r="W109" s="27"/>
      <c r="X109" s="27"/>
      <c r="Y109" s="27"/>
      <c r="Z109" s="76"/>
    </row>
    <row r="110" spans="1:28" ht="15" customHeight="1" x14ac:dyDescent="0.3">
      <c r="A110" s="75"/>
      <c r="B110" s="27"/>
      <c r="C110" s="27"/>
      <c r="D110" s="27"/>
      <c r="E110" s="27"/>
      <c r="F110" s="27"/>
      <c r="G110" s="27"/>
      <c r="H110" s="27"/>
      <c r="I110" s="27"/>
      <c r="J110" s="27"/>
      <c r="K110" s="27"/>
      <c r="L110" s="27"/>
      <c r="M110" s="27" t="s">
        <v>49</v>
      </c>
      <c r="N110" s="115"/>
      <c r="O110" s="115"/>
      <c r="P110" s="115"/>
      <c r="Q110" s="116" t="s">
        <v>64</v>
      </c>
      <c r="R110" s="27"/>
      <c r="S110" s="115" t="s">
        <v>2</v>
      </c>
      <c r="T110" s="159">
        <f>(1.25*T114-0.25)*P26</f>
        <v>180.03749609456361</v>
      </c>
      <c r="U110" s="173"/>
      <c r="V110" s="174"/>
      <c r="W110" s="27" t="s">
        <v>6</v>
      </c>
      <c r="X110" s="27"/>
      <c r="Y110" s="27"/>
      <c r="Z110" s="76"/>
    </row>
    <row r="111" spans="1:28" ht="15" customHeight="1" x14ac:dyDescent="0.3">
      <c r="A111" s="75"/>
      <c r="B111" s="27"/>
      <c r="C111" s="27"/>
      <c r="D111" s="27"/>
      <c r="E111" s="27"/>
      <c r="F111" s="27"/>
      <c r="G111" s="27"/>
      <c r="H111" s="27"/>
      <c r="I111" s="27"/>
      <c r="J111" s="27"/>
      <c r="K111" s="27"/>
      <c r="L111" s="27"/>
      <c r="M111" s="115"/>
      <c r="N111" s="115"/>
      <c r="O111" s="115"/>
      <c r="P111" s="115"/>
      <c r="Q111" s="115"/>
      <c r="R111" s="115"/>
      <c r="S111" s="115"/>
      <c r="T111" s="115"/>
      <c r="U111" s="115"/>
      <c r="V111" s="115"/>
      <c r="W111" s="115"/>
      <c r="X111" s="27"/>
      <c r="Y111" s="27"/>
      <c r="Z111" s="76"/>
    </row>
    <row r="112" spans="1:28" ht="15" customHeight="1" x14ac:dyDescent="0.3">
      <c r="A112" s="75"/>
      <c r="B112" s="27"/>
      <c r="C112" s="27"/>
      <c r="D112" s="27"/>
      <c r="E112" s="27"/>
      <c r="F112" s="27"/>
      <c r="G112" s="27"/>
      <c r="H112" s="27"/>
      <c r="I112" s="27"/>
      <c r="J112" s="27"/>
      <c r="K112" s="27"/>
      <c r="L112" s="27"/>
      <c r="M112" s="27" t="s">
        <v>50</v>
      </c>
      <c r="N112" s="115"/>
      <c r="O112" s="115"/>
      <c r="P112" s="115"/>
      <c r="Q112" s="116" t="s">
        <v>65</v>
      </c>
      <c r="R112" s="27"/>
      <c r="S112" s="115" t="s">
        <v>2</v>
      </c>
      <c r="T112" s="159">
        <f>(1.25*T117-0.43)*P26</f>
        <v>267.22708348893087</v>
      </c>
      <c r="U112" s="173"/>
      <c r="V112" s="174"/>
      <c r="W112" s="27" t="s">
        <v>6</v>
      </c>
      <c r="X112" s="27"/>
      <c r="Y112" s="27"/>
      <c r="Z112" s="76"/>
    </row>
    <row r="113" spans="1:26" ht="15" customHeight="1" x14ac:dyDescent="0.3">
      <c r="A113" s="75"/>
      <c r="B113" s="27"/>
      <c r="C113" s="27"/>
      <c r="D113" s="27"/>
      <c r="E113" s="27"/>
      <c r="F113" s="27"/>
      <c r="G113" s="27"/>
      <c r="H113" s="27"/>
      <c r="I113" s="27"/>
      <c r="J113" s="27"/>
      <c r="K113" s="27"/>
      <c r="L113" s="27"/>
      <c r="M113" s="27"/>
      <c r="N113" s="27"/>
      <c r="O113" s="27"/>
      <c r="P113" s="27"/>
      <c r="Q113" s="27"/>
      <c r="R113" s="27"/>
      <c r="S113" s="27"/>
      <c r="T113" s="111"/>
      <c r="U113" s="27"/>
      <c r="V113" s="27"/>
      <c r="W113" s="27"/>
      <c r="X113" s="27"/>
      <c r="Y113" s="27"/>
      <c r="Z113" s="76"/>
    </row>
    <row r="114" spans="1:26" ht="15" customHeight="1" x14ac:dyDescent="0.3">
      <c r="A114" s="75"/>
      <c r="B114" s="27"/>
      <c r="C114" s="115" t="s">
        <v>13</v>
      </c>
      <c r="D114" s="27" t="s">
        <v>82</v>
      </c>
      <c r="E114" s="27"/>
      <c r="F114" s="27"/>
      <c r="G114" s="27"/>
      <c r="H114" s="27"/>
      <c r="I114" s="27"/>
      <c r="J114" s="27"/>
      <c r="K114" s="27"/>
      <c r="L114" s="27"/>
      <c r="M114" s="27"/>
      <c r="N114" s="27"/>
      <c r="O114" s="27"/>
      <c r="P114" s="27"/>
      <c r="Q114" s="27"/>
      <c r="R114" s="27" t="s">
        <v>66</v>
      </c>
      <c r="S114" s="115" t="s">
        <v>2</v>
      </c>
      <c r="T114" s="161">
        <v>3</v>
      </c>
      <c r="U114" s="162"/>
      <c r="V114" s="163"/>
      <c r="W114" s="27"/>
      <c r="X114" s="219"/>
      <c r="Y114" s="219"/>
      <c r="Z114" s="76"/>
    </row>
    <row r="115" spans="1:26" ht="15" customHeight="1" x14ac:dyDescent="0.3">
      <c r="A115" s="75"/>
      <c r="B115" s="27"/>
      <c r="C115" s="27"/>
      <c r="D115" s="27" t="s">
        <v>83</v>
      </c>
      <c r="E115" s="27"/>
      <c r="F115" s="27"/>
      <c r="G115" s="27"/>
      <c r="H115" s="27"/>
      <c r="I115" s="27"/>
      <c r="J115" s="27"/>
      <c r="K115" s="27"/>
      <c r="L115" s="27"/>
      <c r="M115" s="27"/>
      <c r="N115" s="27"/>
      <c r="O115" s="27"/>
      <c r="P115" s="27"/>
      <c r="Q115" s="27"/>
      <c r="R115" s="27"/>
      <c r="S115" s="27"/>
      <c r="T115" s="111"/>
      <c r="U115" s="27"/>
      <c r="V115" s="27"/>
      <c r="W115" s="27"/>
      <c r="X115" s="219"/>
      <c r="Y115" s="219"/>
      <c r="Z115" s="76"/>
    </row>
    <row r="116" spans="1:26" ht="15" customHeight="1" x14ac:dyDescent="0.3">
      <c r="A116" s="75"/>
      <c r="B116" s="27"/>
      <c r="C116" s="27"/>
      <c r="D116" s="27"/>
      <c r="E116" s="27"/>
      <c r="F116" s="27"/>
      <c r="G116" s="27"/>
      <c r="H116" s="27"/>
      <c r="I116" s="27"/>
      <c r="J116" s="27"/>
      <c r="K116" s="27"/>
      <c r="L116" s="27"/>
      <c r="M116" s="27"/>
      <c r="N116" s="27"/>
      <c r="O116" s="27"/>
      <c r="P116" s="27"/>
      <c r="Q116" s="27"/>
      <c r="R116" s="27"/>
      <c r="S116" s="27"/>
      <c r="T116" s="111"/>
      <c r="U116" s="27"/>
      <c r="V116" s="27"/>
      <c r="W116" s="27"/>
      <c r="X116" s="27"/>
      <c r="Y116" s="27"/>
      <c r="Z116" s="76"/>
    </row>
    <row r="117" spans="1:26" ht="15" customHeight="1" x14ac:dyDescent="0.3">
      <c r="A117" s="75"/>
      <c r="B117" s="27"/>
      <c r="C117" s="115" t="s">
        <v>13</v>
      </c>
      <c r="D117" s="27" t="s">
        <v>84</v>
      </c>
      <c r="E117" s="27"/>
      <c r="F117" s="27"/>
      <c r="G117" s="27"/>
      <c r="H117" s="27"/>
      <c r="I117" s="27"/>
      <c r="J117" s="27"/>
      <c r="K117" s="27"/>
      <c r="L117" s="27"/>
      <c r="M117" s="27"/>
      <c r="N117" s="27"/>
      <c r="O117" s="27"/>
      <c r="P117" s="27"/>
      <c r="Q117" s="27"/>
      <c r="R117" s="27" t="s">
        <v>67</v>
      </c>
      <c r="S117" s="115" t="s">
        <v>2</v>
      </c>
      <c r="T117" s="161">
        <f>T114*1.5</f>
        <v>4.5</v>
      </c>
      <c r="U117" s="162"/>
      <c r="V117" s="163"/>
      <c r="W117" s="27"/>
      <c r="X117" s="27"/>
      <c r="Y117" s="27"/>
      <c r="Z117" s="76"/>
    </row>
    <row r="118" spans="1:26" ht="15" customHeight="1" x14ac:dyDescent="0.3">
      <c r="A118" s="75"/>
      <c r="B118" s="27"/>
      <c r="C118" s="27"/>
      <c r="D118" s="27" t="s">
        <v>83</v>
      </c>
      <c r="E118" s="27"/>
      <c r="F118" s="27"/>
      <c r="G118" s="27"/>
      <c r="H118" s="27"/>
      <c r="I118" s="27"/>
      <c r="J118" s="27"/>
      <c r="K118" s="27"/>
      <c r="L118" s="27"/>
      <c r="M118" s="27"/>
      <c r="N118" s="27"/>
      <c r="O118" s="27"/>
      <c r="P118" s="27"/>
      <c r="Q118" s="27"/>
      <c r="R118" s="27"/>
      <c r="S118" s="27"/>
      <c r="T118" s="111"/>
      <c r="U118" s="27"/>
      <c r="V118" s="27"/>
      <c r="W118" s="27"/>
      <c r="X118" s="27"/>
      <c r="Y118" s="27"/>
      <c r="Z118" s="76"/>
    </row>
    <row r="119" spans="1:26" ht="15" customHeight="1" x14ac:dyDescent="0.3">
      <c r="A119" s="75"/>
      <c r="B119" s="27"/>
      <c r="C119" s="27"/>
      <c r="D119" s="27"/>
      <c r="E119" s="27"/>
      <c r="F119" s="27"/>
      <c r="G119" s="27"/>
      <c r="H119" s="27"/>
      <c r="I119" s="27"/>
      <c r="J119" s="27"/>
      <c r="K119" s="27"/>
      <c r="L119" s="27"/>
      <c r="M119" s="27"/>
      <c r="N119" s="27"/>
      <c r="O119" s="27"/>
      <c r="P119" s="27"/>
      <c r="Q119" s="27"/>
      <c r="R119" s="27"/>
      <c r="S119" s="27"/>
      <c r="T119" s="111"/>
      <c r="U119" s="27"/>
      <c r="V119" s="27"/>
      <c r="W119" s="27"/>
      <c r="X119" s="27"/>
      <c r="Y119" s="27"/>
      <c r="Z119" s="76"/>
    </row>
    <row r="120" spans="1:26" ht="15" customHeight="1" x14ac:dyDescent="0.3">
      <c r="A120" s="75"/>
      <c r="B120" s="55" t="s">
        <v>68</v>
      </c>
      <c r="C120" s="31" t="s">
        <v>73</v>
      </c>
      <c r="D120" s="30"/>
      <c r="E120" s="30"/>
      <c r="F120" s="30"/>
      <c r="G120" s="30"/>
      <c r="H120" s="30"/>
      <c r="I120" s="30"/>
      <c r="J120" s="30"/>
      <c r="K120" s="30"/>
      <c r="L120" s="30"/>
      <c r="M120" s="30"/>
      <c r="N120" s="30"/>
      <c r="O120" s="30"/>
      <c r="P120" s="30"/>
      <c r="Q120" s="30"/>
      <c r="R120" s="30"/>
      <c r="S120" s="30"/>
      <c r="T120" s="30"/>
      <c r="U120" s="32"/>
      <c r="V120" s="33"/>
      <c r="W120" s="32"/>
      <c r="X120" s="32"/>
      <c r="Y120" s="32"/>
      <c r="Z120" s="76"/>
    </row>
    <row r="121" spans="1:26" ht="15" customHeight="1" x14ac:dyDescent="0.3">
      <c r="A121" s="75"/>
      <c r="B121" s="27"/>
      <c r="C121" s="27"/>
      <c r="D121" s="27"/>
      <c r="E121" s="27"/>
      <c r="F121" s="27"/>
      <c r="G121" s="27"/>
      <c r="H121" s="27"/>
      <c r="I121" s="27"/>
      <c r="J121" s="27"/>
      <c r="K121" s="27"/>
      <c r="L121" s="27"/>
      <c r="M121" s="27"/>
      <c r="N121" s="27"/>
      <c r="O121" s="27"/>
      <c r="P121" s="27"/>
      <c r="Q121" s="27"/>
      <c r="R121" s="27"/>
      <c r="S121" s="27"/>
      <c r="T121" s="111"/>
      <c r="U121" s="27"/>
      <c r="V121" s="27"/>
      <c r="W121" s="27"/>
      <c r="X121" s="27"/>
      <c r="Y121" s="27"/>
      <c r="Z121" s="76"/>
    </row>
    <row r="122" spans="1:26" ht="15" customHeight="1" x14ac:dyDescent="0.3">
      <c r="A122" s="75"/>
      <c r="B122" s="27"/>
      <c r="C122" s="27" t="s">
        <v>69</v>
      </c>
      <c r="D122" s="27"/>
      <c r="E122" s="27"/>
      <c r="F122" s="27"/>
      <c r="G122" s="27"/>
      <c r="H122" s="27"/>
      <c r="I122" s="27"/>
      <c r="J122" s="27"/>
      <c r="K122" s="27"/>
      <c r="L122" s="27"/>
      <c r="M122" s="27"/>
      <c r="N122" s="27"/>
      <c r="O122" s="27"/>
      <c r="P122" s="27"/>
      <c r="Q122" s="27"/>
      <c r="R122" s="27"/>
      <c r="S122" s="27"/>
      <c r="T122" s="111"/>
      <c r="U122" s="27"/>
      <c r="V122" s="27"/>
      <c r="W122" s="27"/>
      <c r="X122" s="27"/>
      <c r="Y122" s="27"/>
      <c r="Z122" s="76"/>
    </row>
    <row r="123" spans="1:26" ht="15" customHeight="1" x14ac:dyDescent="0.3">
      <c r="A123" s="75"/>
      <c r="B123" s="27"/>
      <c r="C123" s="27" t="s">
        <v>71</v>
      </c>
      <c r="D123" s="27"/>
      <c r="E123" s="27"/>
      <c r="F123" s="27"/>
      <c r="G123" s="27"/>
      <c r="H123" s="27"/>
      <c r="I123" s="27"/>
      <c r="J123" s="27"/>
      <c r="K123" s="27"/>
      <c r="L123" s="27"/>
      <c r="M123" s="27"/>
      <c r="N123" s="27"/>
      <c r="O123" s="27"/>
      <c r="P123" s="27"/>
      <c r="Q123" s="27"/>
      <c r="R123" s="27"/>
      <c r="S123" s="27"/>
      <c r="T123" s="111"/>
      <c r="U123" s="27"/>
      <c r="V123" s="27"/>
      <c r="W123" s="27"/>
      <c r="X123" s="27"/>
      <c r="Y123" s="27"/>
      <c r="Z123" s="76"/>
    </row>
    <row r="124" spans="1:26" ht="15" customHeight="1" x14ac:dyDescent="0.3">
      <c r="A124" s="86"/>
      <c r="B124" s="27"/>
      <c r="C124" s="27" t="s">
        <v>70</v>
      </c>
      <c r="D124" s="27"/>
      <c r="E124" s="27"/>
      <c r="F124" s="27"/>
      <c r="G124" s="27"/>
      <c r="H124" s="27"/>
      <c r="I124" s="27"/>
      <c r="J124" s="27"/>
      <c r="K124" s="27"/>
      <c r="L124" s="27"/>
      <c r="M124" s="27"/>
      <c r="N124" s="27"/>
      <c r="O124" s="27"/>
      <c r="P124" s="27"/>
      <c r="Q124" s="27"/>
      <c r="R124" s="27"/>
      <c r="S124" s="27"/>
      <c r="T124" s="111"/>
      <c r="U124" s="27"/>
      <c r="V124" s="27"/>
      <c r="W124" s="27"/>
      <c r="X124" s="27"/>
      <c r="Y124" s="27"/>
      <c r="Z124" s="76"/>
    </row>
    <row r="125" spans="1:26" ht="15" customHeight="1" x14ac:dyDescent="0.3">
      <c r="A125" s="86"/>
      <c r="B125" s="27"/>
      <c r="C125" s="27"/>
      <c r="D125" s="27"/>
      <c r="E125" s="27"/>
      <c r="F125" s="27"/>
      <c r="G125" s="27"/>
      <c r="H125" s="27"/>
      <c r="I125" s="27"/>
      <c r="J125" s="27"/>
      <c r="K125" s="27"/>
      <c r="L125" s="27"/>
      <c r="M125" s="27"/>
      <c r="N125" s="27"/>
      <c r="O125" s="27"/>
      <c r="P125" s="27"/>
      <c r="Q125" s="27"/>
      <c r="R125" s="27"/>
      <c r="S125" s="27"/>
      <c r="T125" s="111"/>
      <c r="U125" s="27"/>
      <c r="V125" s="27"/>
      <c r="W125" s="27"/>
      <c r="X125" s="27"/>
      <c r="Y125" s="27"/>
      <c r="Z125" s="76"/>
    </row>
    <row r="126" spans="1:26" ht="15" customHeight="1" x14ac:dyDescent="0.3">
      <c r="A126" s="86"/>
      <c r="B126" s="27"/>
      <c r="C126" s="27"/>
      <c r="D126" s="27"/>
      <c r="E126" s="27"/>
      <c r="F126" s="27"/>
      <c r="G126" s="27"/>
      <c r="H126" s="27"/>
      <c r="I126" s="27"/>
      <c r="J126" s="27"/>
      <c r="K126" s="27"/>
      <c r="L126" s="27"/>
      <c r="M126" s="27" t="s">
        <v>49</v>
      </c>
      <c r="N126" s="115"/>
      <c r="O126" s="115"/>
      <c r="P126" s="115"/>
      <c r="Q126" s="116" t="s">
        <v>64</v>
      </c>
      <c r="R126" s="27"/>
      <c r="S126" s="115" t="s">
        <v>2</v>
      </c>
      <c r="T126" s="159">
        <f>(1.25*T130-0.25)*P26</f>
        <v>109.30847977169934</v>
      </c>
      <c r="U126" s="173"/>
      <c r="V126" s="174"/>
      <c r="W126" s="27" t="s">
        <v>6</v>
      </c>
      <c r="X126" s="27"/>
      <c r="Y126" s="27"/>
      <c r="Z126" s="76"/>
    </row>
    <row r="127" spans="1:26" ht="15" customHeight="1" x14ac:dyDescent="0.3">
      <c r="A127" s="85"/>
      <c r="B127" s="27"/>
      <c r="C127" s="27"/>
      <c r="D127" s="27"/>
      <c r="E127" s="27"/>
      <c r="F127" s="27"/>
      <c r="G127" s="27"/>
      <c r="H127" s="27"/>
      <c r="I127" s="27"/>
      <c r="J127" s="27"/>
      <c r="K127" s="27"/>
      <c r="L127" s="27"/>
      <c r="M127" s="115"/>
      <c r="N127" s="115"/>
      <c r="O127" s="115"/>
      <c r="P127" s="115"/>
      <c r="Q127" s="115"/>
      <c r="R127" s="115"/>
      <c r="S127" s="115"/>
      <c r="T127" s="115"/>
      <c r="U127" s="115"/>
      <c r="V127" s="115"/>
      <c r="W127" s="115"/>
      <c r="X127" s="27"/>
      <c r="Y127" s="27"/>
      <c r="Z127" s="76"/>
    </row>
    <row r="128" spans="1:26" ht="15" customHeight="1" x14ac:dyDescent="0.3">
      <c r="A128" s="85"/>
      <c r="B128" s="27"/>
      <c r="C128" s="27"/>
      <c r="D128" s="27"/>
      <c r="E128" s="27"/>
      <c r="F128" s="27"/>
      <c r="G128" s="27"/>
      <c r="H128" s="27"/>
      <c r="I128" s="27"/>
      <c r="J128" s="27"/>
      <c r="K128" s="27"/>
      <c r="L128" s="27"/>
      <c r="M128" s="27" t="s">
        <v>50</v>
      </c>
      <c r="N128" s="115"/>
      <c r="O128" s="115"/>
      <c r="P128" s="115"/>
      <c r="Q128" s="116" t="s">
        <v>65</v>
      </c>
      <c r="R128" s="27"/>
      <c r="S128" s="115" t="s">
        <v>2</v>
      </c>
      <c r="T128" s="159">
        <f>(1.25*T133-0.43)*P26</f>
        <v>164.30993482858852</v>
      </c>
      <c r="U128" s="173"/>
      <c r="V128" s="174"/>
      <c r="W128" s="27" t="s">
        <v>6</v>
      </c>
      <c r="X128" s="27"/>
      <c r="Y128" s="27"/>
      <c r="Z128" s="76"/>
    </row>
    <row r="129" spans="1:28" ht="15" customHeight="1" x14ac:dyDescent="0.3">
      <c r="A129" s="83"/>
      <c r="B129" s="27"/>
      <c r="C129" s="27"/>
      <c r="D129" s="27"/>
      <c r="E129" s="27"/>
      <c r="F129" s="27"/>
      <c r="G129" s="27"/>
      <c r="H129" s="27"/>
      <c r="I129" s="27"/>
      <c r="J129" s="27"/>
      <c r="K129" s="27"/>
      <c r="L129" s="27"/>
      <c r="M129" s="27"/>
      <c r="N129" s="27"/>
      <c r="O129" s="27"/>
      <c r="P129" s="27"/>
      <c r="Q129" s="27"/>
      <c r="R129" s="27"/>
      <c r="S129" s="27"/>
      <c r="T129" s="111"/>
      <c r="U129" s="27"/>
      <c r="V129" s="27"/>
      <c r="W129" s="27"/>
      <c r="X129" s="27"/>
      <c r="Y129" s="27"/>
      <c r="Z129" s="76"/>
    </row>
    <row r="130" spans="1:28" ht="15" customHeight="1" x14ac:dyDescent="0.3">
      <c r="A130" s="75"/>
      <c r="B130" s="27"/>
      <c r="C130" s="115" t="s">
        <v>13</v>
      </c>
      <c r="D130" s="27" t="s">
        <v>82</v>
      </c>
      <c r="E130" s="27"/>
      <c r="F130" s="27"/>
      <c r="G130" s="27"/>
      <c r="H130" s="27"/>
      <c r="I130" s="27"/>
      <c r="J130" s="27"/>
      <c r="K130" s="27"/>
      <c r="L130" s="27"/>
      <c r="M130" s="27"/>
      <c r="N130" s="27"/>
      <c r="O130" s="27"/>
      <c r="P130" s="27"/>
      <c r="Q130" s="27"/>
      <c r="R130" s="27" t="s">
        <v>66</v>
      </c>
      <c r="S130" s="115" t="s">
        <v>2</v>
      </c>
      <c r="T130" s="161">
        <v>1.9</v>
      </c>
      <c r="U130" s="162"/>
      <c r="V130" s="163"/>
      <c r="W130" s="27"/>
      <c r="X130" s="27"/>
      <c r="Y130" s="27"/>
      <c r="Z130" s="76"/>
    </row>
    <row r="131" spans="1:28" ht="15" customHeight="1" x14ac:dyDescent="0.3">
      <c r="A131" s="82"/>
      <c r="B131" s="27"/>
      <c r="C131" s="27"/>
      <c r="D131" s="27" t="s">
        <v>83</v>
      </c>
      <c r="E131" s="27"/>
      <c r="F131" s="27"/>
      <c r="G131" s="27"/>
      <c r="H131" s="27"/>
      <c r="I131" s="27"/>
      <c r="J131" s="27"/>
      <c r="K131" s="27"/>
      <c r="L131" s="27"/>
      <c r="M131" s="27"/>
      <c r="N131" s="27"/>
      <c r="O131" s="27"/>
      <c r="P131" s="27"/>
      <c r="Q131" s="27"/>
      <c r="R131" s="27"/>
      <c r="S131" s="27"/>
      <c r="T131" s="111"/>
      <c r="U131" s="27"/>
      <c r="V131" s="27"/>
      <c r="W131" s="27"/>
      <c r="X131" s="27"/>
      <c r="Y131" s="27"/>
      <c r="Z131" s="76"/>
      <c r="AB131" s="36"/>
    </row>
    <row r="132" spans="1:28" ht="15" customHeight="1" x14ac:dyDescent="0.3">
      <c r="A132" s="82"/>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76"/>
      <c r="AB132" s="36"/>
    </row>
    <row r="133" spans="1:28" ht="15" customHeight="1" x14ac:dyDescent="0.3">
      <c r="A133" s="82"/>
      <c r="B133" s="27"/>
      <c r="C133" s="115" t="s">
        <v>13</v>
      </c>
      <c r="D133" s="27" t="s">
        <v>84</v>
      </c>
      <c r="E133" s="27"/>
      <c r="F133" s="27"/>
      <c r="G133" s="27"/>
      <c r="H133" s="27"/>
      <c r="I133" s="27"/>
      <c r="J133" s="27"/>
      <c r="K133" s="27"/>
      <c r="L133" s="27"/>
      <c r="M133" s="27"/>
      <c r="N133" s="27"/>
      <c r="O133" s="27"/>
      <c r="P133" s="27"/>
      <c r="Q133" s="27"/>
      <c r="R133" s="27" t="s">
        <v>67</v>
      </c>
      <c r="S133" s="115" t="s">
        <v>2</v>
      </c>
      <c r="T133" s="161">
        <f>T130*1.526</f>
        <v>2.8994</v>
      </c>
      <c r="U133" s="162"/>
      <c r="V133" s="163"/>
      <c r="W133" s="27"/>
      <c r="X133" s="27"/>
      <c r="Y133" s="27"/>
      <c r="Z133" s="76"/>
      <c r="AB133" s="36"/>
    </row>
    <row r="134" spans="1:28" ht="15" customHeight="1" x14ac:dyDescent="0.3">
      <c r="A134" s="82"/>
      <c r="B134" s="27"/>
      <c r="C134" s="27"/>
      <c r="D134" s="27" t="s">
        <v>83</v>
      </c>
      <c r="E134" s="27"/>
      <c r="F134" s="27"/>
      <c r="G134" s="27"/>
      <c r="H134" s="27"/>
      <c r="I134" s="27"/>
      <c r="J134" s="27"/>
      <c r="K134" s="27"/>
      <c r="L134" s="27"/>
      <c r="M134" s="27"/>
      <c r="N134" s="27"/>
      <c r="O134" s="27"/>
      <c r="P134" s="27"/>
      <c r="Q134" s="27"/>
      <c r="R134" s="27"/>
      <c r="S134" s="27"/>
      <c r="T134" s="111"/>
      <c r="U134" s="27"/>
      <c r="V134" s="27"/>
      <c r="W134" s="27"/>
      <c r="X134" s="27"/>
      <c r="Y134" s="27"/>
      <c r="Z134" s="76"/>
      <c r="AB134" s="36"/>
    </row>
    <row r="135" spans="1:28" ht="15" customHeight="1" x14ac:dyDescent="0.3">
      <c r="A135" s="75"/>
      <c r="B135" s="27"/>
      <c r="C135" s="27"/>
      <c r="D135" s="27"/>
      <c r="E135" s="27"/>
      <c r="F135" s="27"/>
      <c r="G135" s="27"/>
      <c r="H135" s="27"/>
      <c r="I135" s="27"/>
      <c r="J135" s="27"/>
      <c r="K135" s="27"/>
      <c r="L135" s="27"/>
      <c r="M135" s="27"/>
      <c r="N135" s="27"/>
      <c r="O135" s="27"/>
      <c r="P135" s="27"/>
      <c r="Q135" s="27"/>
      <c r="R135" s="27"/>
      <c r="S135" s="27"/>
      <c r="T135" s="111"/>
      <c r="U135" s="27"/>
      <c r="V135" s="27"/>
      <c r="W135" s="27"/>
      <c r="X135" s="27"/>
      <c r="Y135" s="27"/>
      <c r="Z135" s="76"/>
      <c r="AB135" s="36"/>
    </row>
    <row r="136" spans="1:28" ht="15" customHeight="1" x14ac:dyDescent="0.3">
      <c r="A136" s="75"/>
      <c r="B136" s="55" t="s">
        <v>72</v>
      </c>
      <c r="C136" s="31" t="s">
        <v>74</v>
      </c>
      <c r="D136" s="30"/>
      <c r="E136" s="30"/>
      <c r="F136" s="30"/>
      <c r="G136" s="30"/>
      <c r="H136" s="30"/>
      <c r="I136" s="30"/>
      <c r="J136" s="30"/>
      <c r="K136" s="30"/>
      <c r="L136" s="30"/>
      <c r="M136" s="30"/>
      <c r="N136" s="30"/>
      <c r="O136" s="30"/>
      <c r="P136" s="30"/>
      <c r="Q136" s="30"/>
      <c r="R136" s="30"/>
      <c r="S136" s="30"/>
      <c r="T136" s="30"/>
      <c r="U136" s="32"/>
      <c r="V136" s="33"/>
      <c r="W136" s="32"/>
      <c r="X136" s="32"/>
      <c r="Y136" s="32"/>
      <c r="Z136" s="76"/>
      <c r="AB136" s="36"/>
    </row>
    <row r="137" spans="1:28" ht="15" customHeight="1" x14ac:dyDescent="0.3">
      <c r="A137" s="82"/>
      <c r="B137" s="40"/>
      <c r="C137" s="40"/>
      <c r="D137" s="40"/>
      <c r="E137" s="40"/>
      <c r="F137" s="40"/>
      <c r="G137" s="40"/>
      <c r="H137" s="40"/>
      <c r="I137" s="40"/>
      <c r="J137" s="40"/>
      <c r="K137" s="40"/>
      <c r="L137" s="40"/>
      <c r="M137" s="40"/>
      <c r="N137" s="40"/>
      <c r="O137" s="40"/>
      <c r="P137" s="40"/>
      <c r="Q137" s="40"/>
      <c r="R137" s="40"/>
      <c r="S137" s="40"/>
      <c r="T137" s="40"/>
      <c r="U137" s="27"/>
      <c r="V137" s="28"/>
      <c r="W137" s="27"/>
      <c r="X137" s="27"/>
      <c r="Y137" s="27"/>
      <c r="Z137" s="76"/>
      <c r="AB137" s="36"/>
    </row>
    <row r="138" spans="1:28" ht="15" customHeight="1" x14ac:dyDescent="0.3">
      <c r="A138" s="89"/>
      <c r="B138" s="90"/>
      <c r="C138" s="91" t="s">
        <v>75</v>
      </c>
      <c r="D138" s="90"/>
      <c r="E138" s="90"/>
      <c r="F138" s="90"/>
      <c r="G138" s="90"/>
      <c r="H138" s="90"/>
      <c r="I138" s="90"/>
      <c r="J138" s="90"/>
      <c r="K138" s="90"/>
      <c r="L138" s="90"/>
      <c r="M138" s="90"/>
      <c r="N138" s="90"/>
      <c r="O138" s="90"/>
      <c r="P138" s="90"/>
      <c r="Q138" s="90"/>
      <c r="R138" s="90"/>
      <c r="S138" s="90"/>
      <c r="T138" s="90"/>
      <c r="U138" s="24"/>
      <c r="V138" s="113"/>
      <c r="W138" s="23"/>
      <c r="X138" s="23"/>
      <c r="Y138" s="23"/>
      <c r="Z138" s="19"/>
      <c r="AB138" s="1" t="s">
        <v>225</v>
      </c>
    </row>
    <row r="139" spans="1:28" ht="15" customHeight="1" x14ac:dyDescent="0.3">
      <c r="A139" s="81"/>
      <c r="B139" s="41"/>
      <c r="C139" s="46" t="s">
        <v>80</v>
      </c>
      <c r="D139" s="41"/>
      <c r="E139" s="41"/>
      <c r="F139" s="41"/>
      <c r="G139" s="41"/>
      <c r="H139" s="41"/>
      <c r="I139" s="41"/>
      <c r="J139" s="41"/>
      <c r="K139" s="41"/>
      <c r="L139" s="41"/>
      <c r="M139" s="41"/>
      <c r="N139" s="41"/>
      <c r="O139" s="41"/>
      <c r="P139" s="41"/>
      <c r="Q139" s="41"/>
      <c r="R139" s="41"/>
      <c r="S139" s="41"/>
      <c r="T139" s="41"/>
      <c r="U139" s="2"/>
      <c r="V139" s="28"/>
      <c r="W139" s="27"/>
      <c r="X139" s="27"/>
      <c r="Y139" s="27"/>
      <c r="Z139" s="76"/>
      <c r="AB139" s="1" t="s">
        <v>225</v>
      </c>
    </row>
    <row r="140" spans="1:28" ht="15" customHeight="1" x14ac:dyDescent="0.3">
      <c r="A140" s="81"/>
      <c r="B140" s="41"/>
      <c r="C140" s="46" t="s">
        <v>85</v>
      </c>
      <c r="D140" s="41"/>
      <c r="E140" s="41"/>
      <c r="F140" s="41"/>
      <c r="G140" s="41"/>
      <c r="H140" s="41"/>
      <c r="I140" s="41"/>
      <c r="J140" s="41"/>
      <c r="K140" s="41"/>
      <c r="L140" s="41"/>
      <c r="M140" s="41"/>
      <c r="N140" s="41"/>
      <c r="O140" s="41"/>
      <c r="P140" s="41"/>
      <c r="Q140" s="41"/>
      <c r="R140" s="41"/>
      <c r="S140" s="41"/>
      <c r="T140" s="41"/>
      <c r="U140" s="2"/>
      <c r="V140" s="28"/>
      <c r="W140" s="27"/>
      <c r="X140" s="27"/>
      <c r="Y140" s="27"/>
      <c r="Z140" s="76"/>
    </row>
    <row r="141" spans="1:28" ht="15" customHeight="1" x14ac:dyDescent="0.3">
      <c r="A141" s="81"/>
      <c r="B141" s="41"/>
      <c r="C141" s="41" t="s">
        <v>76</v>
      </c>
      <c r="D141" s="41"/>
      <c r="E141" s="41"/>
      <c r="F141" s="41"/>
      <c r="G141" s="41"/>
      <c r="H141" s="41"/>
      <c r="I141" s="41"/>
      <c r="J141" s="41"/>
      <c r="K141" s="41"/>
      <c r="L141" s="41"/>
      <c r="M141" s="41"/>
      <c r="N141" s="41"/>
      <c r="O141" s="41"/>
      <c r="P141" s="41"/>
      <c r="Q141" s="41"/>
      <c r="R141" s="41"/>
      <c r="S141" s="41"/>
      <c r="T141" s="41"/>
      <c r="U141" s="2"/>
      <c r="V141" s="28"/>
      <c r="W141" s="27"/>
      <c r="X141" s="27"/>
      <c r="Y141" s="27"/>
      <c r="Z141" s="76"/>
      <c r="AA141" s="36"/>
    </row>
    <row r="142" spans="1:28" ht="15" customHeight="1" x14ac:dyDescent="0.3">
      <c r="A142" s="81"/>
      <c r="B142" s="41"/>
      <c r="C142" s="41"/>
      <c r="D142" s="41"/>
      <c r="E142" s="41"/>
      <c r="F142" s="41"/>
      <c r="G142" s="41"/>
      <c r="H142" s="41"/>
      <c r="I142" s="41"/>
      <c r="J142" s="41"/>
      <c r="K142" s="41"/>
      <c r="L142" s="41"/>
      <c r="M142" s="41"/>
      <c r="N142" s="41"/>
      <c r="O142" s="41"/>
      <c r="P142" s="41"/>
      <c r="Q142" s="41"/>
      <c r="R142" s="41"/>
      <c r="S142" s="41"/>
      <c r="T142" s="41"/>
      <c r="U142" s="2"/>
      <c r="V142" s="28"/>
      <c r="W142" s="27"/>
      <c r="X142" s="27"/>
      <c r="Y142" s="27"/>
      <c r="Z142" s="76"/>
      <c r="AA142" s="36"/>
    </row>
    <row r="143" spans="1:28" ht="15" customHeight="1" x14ac:dyDescent="0.3">
      <c r="A143" s="81"/>
      <c r="B143" s="41"/>
      <c r="C143" s="42" t="s">
        <v>13</v>
      </c>
      <c r="D143" s="41" t="s">
        <v>270</v>
      </c>
      <c r="E143" s="27"/>
      <c r="F143" s="41"/>
      <c r="G143" s="41"/>
      <c r="H143" s="41"/>
      <c r="I143" s="27"/>
      <c r="J143" s="41"/>
      <c r="K143" s="41"/>
      <c r="L143" s="41"/>
      <c r="M143" s="41"/>
      <c r="N143" s="41"/>
      <c r="O143" s="41"/>
      <c r="P143" s="41"/>
      <c r="Q143" s="41"/>
      <c r="R143" s="41" t="s">
        <v>79</v>
      </c>
      <c r="S143" s="115" t="s">
        <v>2</v>
      </c>
      <c r="T143" s="161">
        <v>60</v>
      </c>
      <c r="U143" s="162"/>
      <c r="V143" s="163"/>
      <c r="W143" s="27" t="s">
        <v>6</v>
      </c>
      <c r="X143" s="27"/>
      <c r="Y143" s="27"/>
      <c r="Z143" s="76"/>
      <c r="AA143" s="36"/>
    </row>
    <row r="144" spans="1:28" ht="15" customHeight="1" x14ac:dyDescent="0.3">
      <c r="A144" s="81"/>
      <c r="B144" s="41"/>
      <c r="C144" s="42"/>
      <c r="D144" s="41"/>
      <c r="E144" s="27"/>
      <c r="F144" s="41"/>
      <c r="G144" s="41"/>
      <c r="H144" s="41"/>
      <c r="I144" s="27"/>
      <c r="J144" s="41"/>
      <c r="K144" s="41"/>
      <c r="L144" s="41"/>
      <c r="M144" s="41"/>
      <c r="N144" s="41"/>
      <c r="O144" s="41"/>
      <c r="P144" s="41"/>
      <c r="Q144" s="41"/>
      <c r="R144" s="41"/>
      <c r="S144" s="115"/>
      <c r="T144" s="41"/>
      <c r="U144" s="2"/>
      <c r="V144" s="28"/>
      <c r="W144" s="27"/>
      <c r="X144" s="27"/>
      <c r="Y144" s="27"/>
      <c r="Z144" s="76"/>
      <c r="AA144" s="36"/>
    </row>
    <row r="145" spans="1:27" ht="15" customHeight="1" x14ac:dyDescent="0.3">
      <c r="A145" s="81"/>
      <c r="B145" s="41"/>
      <c r="C145" s="42" t="s">
        <v>13</v>
      </c>
      <c r="D145" s="41" t="s">
        <v>271</v>
      </c>
      <c r="E145" s="27"/>
      <c r="F145" s="41"/>
      <c r="G145" s="41"/>
      <c r="H145" s="41"/>
      <c r="I145" s="27"/>
      <c r="J145" s="41"/>
      <c r="K145" s="41"/>
      <c r="L145" s="41"/>
      <c r="M145" s="41"/>
      <c r="N145" s="41"/>
      <c r="O145" s="41"/>
      <c r="P145" s="41"/>
      <c r="Q145" s="41"/>
      <c r="R145" s="41" t="s">
        <v>77</v>
      </c>
      <c r="S145" s="115" t="s">
        <v>2</v>
      </c>
      <c r="T145" s="161">
        <v>117</v>
      </c>
      <c r="U145" s="162"/>
      <c r="V145" s="163"/>
      <c r="W145" s="27" t="s">
        <v>6</v>
      </c>
      <c r="X145" s="27"/>
      <c r="Y145" s="27"/>
      <c r="Z145" s="76"/>
      <c r="AA145" s="36"/>
    </row>
    <row r="146" spans="1:27" ht="15" customHeight="1" x14ac:dyDescent="0.3">
      <c r="A146" s="81"/>
      <c r="B146" s="41"/>
      <c r="C146" s="42"/>
      <c r="D146" s="41"/>
      <c r="E146" s="27"/>
      <c r="F146" s="41"/>
      <c r="G146" s="41"/>
      <c r="H146" s="41"/>
      <c r="I146" s="27"/>
      <c r="J146" s="41"/>
      <c r="K146" s="41"/>
      <c r="L146" s="41"/>
      <c r="M146" s="41"/>
      <c r="N146" s="41"/>
      <c r="O146" s="41"/>
      <c r="P146" s="41"/>
      <c r="Q146" s="41"/>
      <c r="R146" s="41"/>
      <c r="S146" s="27"/>
      <c r="T146" s="41"/>
      <c r="U146" s="43"/>
      <c r="V146" s="28"/>
      <c r="W146" s="27"/>
      <c r="X146" s="27"/>
      <c r="Y146" s="27"/>
      <c r="Z146" s="76"/>
      <c r="AA146" s="36"/>
    </row>
    <row r="147" spans="1:27" ht="15" customHeight="1" x14ac:dyDescent="0.3">
      <c r="A147" s="81"/>
      <c r="B147" s="41"/>
      <c r="C147" s="42" t="s">
        <v>13</v>
      </c>
      <c r="D147" s="41" t="s">
        <v>272</v>
      </c>
      <c r="E147" s="27"/>
      <c r="F147" s="41"/>
      <c r="G147" s="41"/>
      <c r="H147" s="41"/>
      <c r="I147" s="27"/>
      <c r="J147" s="41"/>
      <c r="K147" s="41"/>
      <c r="L147" s="41"/>
      <c r="M147" s="41"/>
      <c r="N147" s="41"/>
      <c r="O147" s="41"/>
      <c r="P147" s="41"/>
      <c r="Q147" s="41"/>
      <c r="R147" s="41" t="s">
        <v>78</v>
      </c>
      <c r="S147" s="115" t="s">
        <v>2</v>
      </c>
      <c r="T147" s="229">
        <v>130</v>
      </c>
      <c r="U147" s="229"/>
      <c r="V147" s="229"/>
      <c r="W147" s="27" t="s">
        <v>15</v>
      </c>
      <c r="X147" s="27"/>
      <c r="Y147" s="27"/>
      <c r="Z147" s="76"/>
      <c r="AA147" s="36"/>
    </row>
    <row r="148" spans="1:27" ht="15" customHeight="1" x14ac:dyDescent="0.3">
      <c r="A148" s="81"/>
      <c r="B148" s="41"/>
      <c r="C148" s="41"/>
      <c r="D148" s="41"/>
      <c r="E148" s="41"/>
      <c r="F148" s="41"/>
      <c r="G148" s="41"/>
      <c r="H148" s="41"/>
      <c r="I148" s="41"/>
      <c r="J148" s="41"/>
      <c r="K148" s="41"/>
      <c r="L148" s="41"/>
      <c r="M148" s="41"/>
      <c r="N148" s="41"/>
      <c r="O148" s="41"/>
      <c r="P148" s="41"/>
      <c r="Q148" s="41"/>
      <c r="R148" s="41"/>
      <c r="S148" s="41"/>
      <c r="T148" s="41"/>
      <c r="U148" s="43"/>
      <c r="V148" s="28"/>
      <c r="W148" s="27"/>
      <c r="X148" s="27"/>
      <c r="Y148" s="27"/>
      <c r="Z148" s="76"/>
      <c r="AA148" s="36"/>
    </row>
    <row r="149" spans="1:27" ht="15" customHeight="1" x14ac:dyDescent="0.3">
      <c r="A149" s="81"/>
      <c r="B149" s="55" t="s">
        <v>81</v>
      </c>
      <c r="C149" s="31" t="s">
        <v>54</v>
      </c>
      <c r="D149" s="30"/>
      <c r="E149" s="30"/>
      <c r="F149" s="30"/>
      <c r="G149" s="30"/>
      <c r="H149" s="30"/>
      <c r="I149" s="30"/>
      <c r="J149" s="30"/>
      <c r="K149" s="30"/>
      <c r="L149" s="30"/>
      <c r="M149" s="30"/>
      <c r="N149" s="30"/>
      <c r="O149" s="30"/>
      <c r="P149" s="30"/>
      <c r="Q149" s="30"/>
      <c r="R149" s="30"/>
      <c r="S149" s="30"/>
      <c r="T149" s="30"/>
      <c r="U149" s="32"/>
      <c r="V149" s="33"/>
      <c r="W149" s="32"/>
      <c r="X149" s="32"/>
      <c r="Y149" s="32"/>
      <c r="Z149" s="76"/>
      <c r="AA149" s="36"/>
    </row>
    <row r="150" spans="1:27" ht="15" customHeight="1" x14ac:dyDescent="0.3">
      <c r="A150" s="81"/>
      <c r="B150" s="41"/>
      <c r="C150" s="41"/>
      <c r="D150" s="41"/>
      <c r="E150" s="41"/>
      <c r="F150" s="41"/>
      <c r="G150" s="41"/>
      <c r="H150" s="41"/>
      <c r="I150" s="41"/>
      <c r="J150" s="41"/>
      <c r="K150" s="41"/>
      <c r="L150" s="41"/>
      <c r="M150" s="41"/>
      <c r="N150" s="41"/>
      <c r="O150" s="41"/>
      <c r="P150" s="41"/>
      <c r="Q150" s="41"/>
      <c r="R150" s="41"/>
      <c r="S150" s="41"/>
      <c r="T150" s="41"/>
      <c r="U150" s="43"/>
      <c r="V150" s="28"/>
      <c r="W150" s="27"/>
      <c r="X150" s="27"/>
      <c r="Y150" s="27"/>
      <c r="Z150" s="76"/>
      <c r="AA150" s="36"/>
    </row>
    <row r="151" spans="1:27" ht="15" customHeight="1" x14ac:dyDescent="0.3">
      <c r="A151" s="81"/>
      <c r="B151" s="41"/>
      <c r="C151" s="41" t="s">
        <v>88</v>
      </c>
      <c r="D151" s="41"/>
      <c r="E151" s="41"/>
      <c r="F151" s="41"/>
      <c r="G151" s="41"/>
      <c r="H151" s="41"/>
      <c r="I151" s="41"/>
      <c r="J151" s="41"/>
      <c r="K151" s="41"/>
      <c r="L151" s="41"/>
      <c r="M151" s="41"/>
      <c r="N151" s="41"/>
      <c r="O151" s="41"/>
      <c r="P151" s="41"/>
      <c r="Q151" s="41"/>
      <c r="R151" s="41"/>
      <c r="S151" s="41"/>
      <c r="T151" s="41"/>
      <c r="U151" s="43"/>
      <c r="V151" s="28"/>
      <c r="W151" s="27"/>
      <c r="X151" s="27"/>
      <c r="Y151" s="27"/>
      <c r="Z151" s="76"/>
    </row>
    <row r="152" spans="1:27" ht="15" customHeight="1" x14ac:dyDescent="0.3">
      <c r="A152" s="81"/>
      <c r="B152" s="41"/>
      <c r="C152" s="41" t="s">
        <v>89</v>
      </c>
      <c r="D152" s="41"/>
      <c r="E152" s="41"/>
      <c r="F152" s="41"/>
      <c r="G152" s="41"/>
      <c r="H152" s="41"/>
      <c r="I152" s="41"/>
      <c r="J152" s="41"/>
      <c r="K152" s="41"/>
      <c r="L152" s="41"/>
      <c r="M152" s="41"/>
      <c r="N152" s="41"/>
      <c r="O152" s="41"/>
      <c r="P152" s="41"/>
      <c r="Q152" s="41"/>
      <c r="R152" s="41"/>
      <c r="S152" s="41"/>
      <c r="T152" s="41"/>
      <c r="U152" s="43"/>
      <c r="V152" s="28"/>
      <c r="W152" s="27"/>
      <c r="X152" s="27"/>
      <c r="Y152" s="27"/>
      <c r="Z152" s="76"/>
    </row>
    <row r="153" spans="1:27" ht="15" customHeight="1" x14ac:dyDescent="0.3">
      <c r="A153" s="81"/>
      <c r="B153" s="41"/>
      <c r="C153" s="41"/>
      <c r="D153" s="41"/>
      <c r="E153" s="41"/>
      <c r="F153" s="41"/>
      <c r="G153" s="41"/>
      <c r="H153" s="41"/>
      <c r="I153" s="41"/>
      <c r="J153" s="41"/>
      <c r="K153" s="41"/>
      <c r="L153" s="41"/>
      <c r="M153" s="41"/>
      <c r="N153" s="41"/>
      <c r="O153" s="41"/>
      <c r="P153" s="41"/>
      <c r="Q153" s="41"/>
      <c r="R153" s="41"/>
      <c r="S153" s="41"/>
      <c r="T153" s="41"/>
      <c r="U153" s="43"/>
      <c r="V153" s="28"/>
      <c r="W153" s="27"/>
      <c r="X153" s="27"/>
      <c r="Y153" s="27"/>
      <c r="Z153" s="76"/>
    </row>
    <row r="154" spans="1:27" ht="15" customHeight="1" x14ac:dyDescent="0.3">
      <c r="A154" s="75"/>
      <c r="B154" s="41"/>
      <c r="C154" s="42" t="s">
        <v>13</v>
      </c>
      <c r="D154" s="41" t="s">
        <v>86</v>
      </c>
      <c r="E154" s="41"/>
      <c r="F154" s="41"/>
      <c r="G154" s="41"/>
      <c r="H154" s="41"/>
      <c r="I154" s="41"/>
      <c r="J154" s="41"/>
      <c r="K154" s="41"/>
      <c r="L154" s="41"/>
      <c r="M154" s="27" t="s">
        <v>49</v>
      </c>
      <c r="N154" s="115"/>
      <c r="O154" s="115"/>
      <c r="P154" s="115"/>
      <c r="Q154" s="116" t="s">
        <v>51</v>
      </c>
      <c r="R154" s="27"/>
      <c r="S154" s="115" t="s">
        <v>2</v>
      </c>
      <c r="T154" s="159">
        <f>MIN(T145,T126)</f>
        <v>109.30847977169934</v>
      </c>
      <c r="U154" s="173"/>
      <c r="V154" s="174"/>
      <c r="W154" s="27" t="s">
        <v>6</v>
      </c>
      <c r="X154" s="27"/>
      <c r="Y154" s="27"/>
      <c r="Z154" s="76"/>
    </row>
    <row r="155" spans="1:27" ht="15" customHeight="1" x14ac:dyDescent="0.3">
      <c r="A155" s="82"/>
      <c r="B155" s="41"/>
      <c r="C155" s="42"/>
      <c r="D155" s="41"/>
      <c r="E155" s="41"/>
      <c r="F155" s="41"/>
      <c r="G155" s="41"/>
      <c r="H155" s="41"/>
      <c r="I155" s="41"/>
      <c r="J155" s="41"/>
      <c r="K155" s="41"/>
      <c r="L155" s="41"/>
      <c r="M155" s="41"/>
      <c r="N155" s="41"/>
      <c r="O155" s="41"/>
      <c r="P155" s="41"/>
      <c r="Q155" s="41"/>
      <c r="R155" s="41"/>
      <c r="S155" s="41"/>
      <c r="T155" s="41"/>
      <c r="U155" s="43"/>
      <c r="V155" s="28"/>
      <c r="W155" s="27"/>
      <c r="X155" s="27"/>
      <c r="Y155" s="27"/>
      <c r="Z155" s="76"/>
    </row>
    <row r="156" spans="1:27" ht="15" customHeight="1" x14ac:dyDescent="0.3">
      <c r="A156" s="82"/>
      <c r="B156" s="41"/>
      <c r="C156" s="42" t="s">
        <v>13</v>
      </c>
      <c r="D156" s="41" t="s">
        <v>203</v>
      </c>
      <c r="E156" s="41"/>
      <c r="F156" s="41"/>
      <c r="G156" s="41"/>
      <c r="H156" s="41"/>
      <c r="I156" s="41"/>
      <c r="J156" s="41"/>
      <c r="K156" s="41"/>
      <c r="L156" s="41"/>
      <c r="M156" s="27" t="s">
        <v>50</v>
      </c>
      <c r="N156" s="115"/>
      <c r="O156" s="115"/>
      <c r="P156" s="115"/>
      <c r="Q156" s="116" t="s">
        <v>52</v>
      </c>
      <c r="R156" s="27"/>
      <c r="S156" s="115" t="s">
        <v>2</v>
      </c>
      <c r="T156" s="235">
        <f>+MIN(T128,T145*2)</f>
        <v>164.30993482858852</v>
      </c>
      <c r="U156" s="236"/>
      <c r="V156" s="237"/>
      <c r="W156" s="27" t="s">
        <v>6</v>
      </c>
      <c r="X156" s="27"/>
      <c r="Y156" s="27"/>
      <c r="Z156" s="76"/>
    </row>
    <row r="157" spans="1:27" ht="15" customHeight="1" x14ac:dyDescent="0.3">
      <c r="A157" s="82"/>
      <c r="B157" s="41"/>
      <c r="C157" s="27"/>
      <c r="D157" s="27" t="s">
        <v>204</v>
      </c>
      <c r="E157" s="27"/>
      <c r="F157" s="27"/>
      <c r="G157" s="27"/>
      <c r="H157" s="27"/>
      <c r="I157" s="27"/>
      <c r="J157" s="27"/>
      <c r="K157" s="27"/>
      <c r="L157" s="27"/>
      <c r="M157" s="27"/>
      <c r="N157" s="27"/>
      <c r="O157" s="27"/>
      <c r="P157" s="27"/>
      <c r="Q157" s="27"/>
      <c r="R157" s="27"/>
      <c r="S157" s="27"/>
      <c r="T157" s="27"/>
      <c r="U157" s="27"/>
      <c r="V157" s="27"/>
      <c r="W157" s="27"/>
      <c r="X157" s="27"/>
      <c r="Y157" s="27"/>
      <c r="Z157" s="76"/>
    </row>
    <row r="158" spans="1:27" ht="15" customHeight="1" x14ac:dyDescent="0.3">
      <c r="A158" s="75"/>
      <c r="B158" s="41"/>
      <c r="C158" s="42"/>
      <c r="D158" s="41"/>
      <c r="E158" s="41"/>
      <c r="F158" s="41"/>
      <c r="G158" s="41"/>
      <c r="H158" s="41"/>
      <c r="I158" s="41"/>
      <c r="J158" s="41"/>
      <c r="K158" s="41"/>
      <c r="L158" s="41"/>
      <c r="M158" s="41"/>
      <c r="N158" s="41"/>
      <c r="O158" s="41"/>
      <c r="P158" s="41"/>
      <c r="Q158" s="41"/>
      <c r="R158" s="41"/>
      <c r="S158" s="41"/>
      <c r="T158" s="41"/>
      <c r="U158" s="43"/>
      <c r="V158" s="28"/>
      <c r="W158" s="27"/>
      <c r="X158" s="27"/>
      <c r="Y158" s="27"/>
      <c r="Z158" s="76"/>
    </row>
    <row r="159" spans="1:27" ht="15" customHeight="1" x14ac:dyDescent="0.3">
      <c r="A159" s="75"/>
      <c r="B159" s="41"/>
      <c r="C159" s="42" t="s">
        <v>13</v>
      </c>
      <c r="D159" s="41" t="s">
        <v>87</v>
      </c>
      <c r="E159" s="41"/>
      <c r="F159" s="41"/>
      <c r="G159" s="41"/>
      <c r="H159" s="41"/>
      <c r="I159" s="41"/>
      <c r="J159" s="41"/>
      <c r="K159" s="41"/>
      <c r="L159" s="41"/>
      <c r="M159" s="27" t="s">
        <v>50</v>
      </c>
      <c r="N159" s="115"/>
      <c r="O159" s="115"/>
      <c r="P159" s="115"/>
      <c r="Q159" s="116" t="s">
        <v>52</v>
      </c>
      <c r="R159" s="27"/>
      <c r="S159" s="115" t="s">
        <v>2</v>
      </c>
      <c r="T159" s="235">
        <f>MIN(T112,T145*2)</f>
        <v>234</v>
      </c>
      <c r="U159" s="236"/>
      <c r="V159" s="237"/>
      <c r="W159" s="27" t="s">
        <v>6</v>
      </c>
      <c r="X159" s="27"/>
      <c r="Y159" s="27"/>
      <c r="Z159" s="76"/>
    </row>
    <row r="160" spans="1:27" ht="15" customHeight="1" x14ac:dyDescent="0.3">
      <c r="A160" s="75"/>
      <c r="B160" s="41"/>
      <c r="C160" s="42"/>
      <c r="D160" s="41"/>
      <c r="E160" s="41"/>
      <c r="F160" s="41"/>
      <c r="G160" s="41"/>
      <c r="H160" s="41"/>
      <c r="I160" s="41"/>
      <c r="J160" s="41"/>
      <c r="K160" s="41"/>
      <c r="L160" s="41"/>
      <c r="M160" s="27"/>
      <c r="N160" s="115"/>
      <c r="O160" s="115"/>
      <c r="P160" s="115"/>
      <c r="Q160" s="116"/>
      <c r="R160" s="27"/>
      <c r="S160" s="115"/>
      <c r="T160" s="28"/>
      <c r="U160" s="28"/>
      <c r="V160" s="28"/>
      <c r="W160" s="27"/>
      <c r="X160" s="27"/>
      <c r="Y160" s="27"/>
      <c r="Z160" s="76"/>
    </row>
    <row r="161" spans="1:26" ht="15" customHeight="1" x14ac:dyDescent="0.3">
      <c r="A161" s="75"/>
      <c r="B161" s="27"/>
      <c r="C161" s="27"/>
      <c r="D161" s="27"/>
      <c r="E161" s="27"/>
      <c r="F161" s="27"/>
      <c r="G161" s="27"/>
      <c r="H161" s="27"/>
      <c r="I161" s="27"/>
      <c r="J161" s="27"/>
      <c r="K161" s="27"/>
      <c r="L161" s="27"/>
      <c r="M161" s="27"/>
      <c r="N161" s="27"/>
      <c r="O161" s="27"/>
      <c r="P161" s="27"/>
      <c r="Q161" s="27"/>
      <c r="R161" s="27"/>
      <c r="S161" s="27"/>
      <c r="T161" s="27"/>
      <c r="U161" s="115"/>
      <c r="V161" s="27"/>
      <c r="W161" s="27"/>
      <c r="X161" s="27"/>
      <c r="Y161" s="27"/>
      <c r="Z161" s="76"/>
    </row>
    <row r="162" spans="1:26" ht="15" customHeight="1" x14ac:dyDescent="0.3">
      <c r="A162" s="75"/>
      <c r="B162" s="3">
        <f>B19+1</f>
        <v>3</v>
      </c>
      <c r="C162" s="4" t="s">
        <v>222</v>
      </c>
      <c r="D162" s="4"/>
      <c r="E162" s="4"/>
      <c r="F162" s="4"/>
      <c r="G162" s="4"/>
      <c r="H162" s="4"/>
      <c r="I162" s="4"/>
      <c r="J162" s="4"/>
      <c r="K162" s="4"/>
      <c r="L162" s="4"/>
      <c r="M162" s="4"/>
      <c r="N162" s="4"/>
      <c r="O162" s="4"/>
      <c r="P162" s="4"/>
      <c r="Q162" s="4"/>
      <c r="R162" s="4"/>
      <c r="S162" s="4"/>
      <c r="T162" s="4"/>
      <c r="U162" s="4"/>
      <c r="V162" s="4"/>
      <c r="W162" s="4"/>
      <c r="X162" s="4"/>
      <c r="Y162" s="4"/>
      <c r="Z162" s="76"/>
    </row>
    <row r="163" spans="1:26" ht="15" customHeight="1" x14ac:dyDescent="0.3">
      <c r="A163" s="82"/>
      <c r="B163" s="40"/>
      <c r="C163" s="40"/>
      <c r="D163" s="40"/>
      <c r="E163" s="40"/>
      <c r="F163" s="40"/>
      <c r="G163" s="40"/>
      <c r="H163" s="40"/>
      <c r="I163" s="40"/>
      <c r="J163" s="40"/>
      <c r="K163" s="40"/>
      <c r="L163" s="40"/>
      <c r="M163" s="40"/>
      <c r="N163" s="40"/>
      <c r="O163" s="40"/>
      <c r="P163" s="40"/>
      <c r="Q163" s="40"/>
      <c r="R163" s="40"/>
      <c r="S163" s="40"/>
      <c r="T163" s="40"/>
      <c r="U163" s="27"/>
      <c r="V163" s="27"/>
      <c r="W163" s="27"/>
      <c r="X163" s="27"/>
      <c r="Y163" s="27"/>
      <c r="Z163" s="76"/>
    </row>
    <row r="164" spans="1:26" ht="15" customHeight="1" x14ac:dyDescent="0.3">
      <c r="A164" s="82"/>
      <c r="B164" s="40"/>
      <c r="C164" s="116" t="s">
        <v>214</v>
      </c>
      <c r="D164" s="40"/>
      <c r="E164" s="40"/>
      <c r="F164" s="40"/>
      <c r="G164" s="40"/>
      <c r="H164" s="40"/>
      <c r="I164" s="40"/>
      <c r="J164" s="40"/>
      <c r="K164" s="40"/>
      <c r="L164" s="40"/>
      <c r="M164" s="40"/>
      <c r="N164" s="40"/>
      <c r="O164" s="40"/>
      <c r="P164" s="40"/>
      <c r="Q164" s="40"/>
      <c r="R164" s="40"/>
      <c r="S164" s="40"/>
      <c r="T164" s="40"/>
      <c r="U164" s="2"/>
      <c r="V164" s="27"/>
      <c r="W164" s="116"/>
      <c r="X164" s="27"/>
      <c r="Y164" s="27"/>
      <c r="Z164" s="76"/>
    </row>
    <row r="165" spans="1:26" ht="15" customHeight="1" x14ac:dyDescent="0.3">
      <c r="A165" s="82"/>
      <c r="B165" s="40"/>
      <c r="C165" s="40"/>
      <c r="D165" s="40"/>
      <c r="E165" s="40"/>
      <c r="F165" s="40"/>
      <c r="G165" s="40"/>
      <c r="H165" s="40"/>
      <c r="I165" s="40"/>
      <c r="J165" s="40"/>
      <c r="K165" s="40"/>
      <c r="L165" s="40"/>
      <c r="M165" s="40"/>
      <c r="N165" s="40"/>
      <c r="O165" s="40"/>
      <c r="P165" s="40"/>
      <c r="Q165" s="40"/>
      <c r="R165" s="40"/>
      <c r="S165" s="40"/>
      <c r="T165" s="40"/>
      <c r="U165" s="43"/>
      <c r="V165" s="27"/>
      <c r="W165" s="116"/>
      <c r="X165" s="27"/>
      <c r="Y165" s="27"/>
      <c r="Z165" s="76"/>
    </row>
    <row r="166" spans="1:26" ht="15" customHeight="1" x14ac:dyDescent="0.3">
      <c r="A166" s="82"/>
      <c r="B166" s="25">
        <f>B162+0.1</f>
        <v>3.1</v>
      </c>
      <c r="C166" s="26" t="s">
        <v>35</v>
      </c>
      <c r="D166" s="26"/>
      <c r="E166" s="26"/>
      <c r="F166" s="26"/>
      <c r="G166" s="26"/>
      <c r="H166" s="26"/>
      <c r="I166" s="26"/>
      <c r="J166" s="26"/>
      <c r="K166" s="26"/>
      <c r="L166" s="26"/>
      <c r="M166" s="26"/>
      <c r="N166" s="26"/>
      <c r="O166" s="26"/>
      <c r="P166" s="26"/>
      <c r="Q166" s="26"/>
      <c r="R166" s="26"/>
      <c r="S166" s="26"/>
      <c r="T166" s="26"/>
      <c r="U166" s="26"/>
      <c r="V166" s="26"/>
      <c r="W166" s="26"/>
      <c r="X166" s="26"/>
      <c r="Y166" s="26"/>
      <c r="Z166" s="76"/>
    </row>
    <row r="167" spans="1:26" ht="15" customHeight="1" x14ac:dyDescent="0.3">
      <c r="A167" s="75"/>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76"/>
    </row>
    <row r="168" spans="1:26" ht="15" customHeight="1" x14ac:dyDescent="0.3">
      <c r="A168" s="83"/>
      <c r="B168" s="44"/>
      <c r="C168" s="27" t="s">
        <v>90</v>
      </c>
      <c r="D168" s="44"/>
      <c r="E168" s="44"/>
      <c r="F168" s="44"/>
      <c r="G168" s="44"/>
      <c r="H168" s="44"/>
      <c r="I168" s="44"/>
      <c r="J168" s="44"/>
      <c r="K168" s="44"/>
      <c r="L168" s="44"/>
      <c r="M168" s="44"/>
      <c r="N168" s="44"/>
      <c r="O168" s="44"/>
      <c r="P168" s="44"/>
      <c r="Q168" s="44"/>
      <c r="R168" s="44"/>
      <c r="S168" s="44"/>
      <c r="T168" s="44"/>
      <c r="U168" s="27"/>
      <c r="V168" s="45"/>
      <c r="W168" s="27"/>
      <c r="X168" s="27"/>
      <c r="Y168" s="27"/>
      <c r="Z168" s="76"/>
    </row>
    <row r="169" spans="1:26" ht="15" customHeight="1" x14ac:dyDescent="0.3">
      <c r="A169" s="75"/>
      <c r="B169" s="27"/>
      <c r="C169" s="27" t="s">
        <v>91</v>
      </c>
      <c r="D169" s="27"/>
      <c r="E169" s="27"/>
      <c r="F169" s="27"/>
      <c r="G169" s="27"/>
      <c r="H169" s="27"/>
      <c r="I169" s="27"/>
      <c r="J169" s="27"/>
      <c r="K169" s="27"/>
      <c r="L169" s="27"/>
      <c r="M169" s="27"/>
      <c r="N169" s="27"/>
      <c r="O169" s="27"/>
      <c r="P169" s="27"/>
      <c r="Q169" s="27"/>
      <c r="R169" s="27"/>
      <c r="S169" s="27"/>
      <c r="T169" s="27"/>
      <c r="U169" s="27"/>
      <c r="V169" s="27"/>
      <c r="W169" s="27"/>
      <c r="X169" s="27"/>
      <c r="Y169" s="27"/>
      <c r="Z169" s="76"/>
    </row>
    <row r="170" spans="1:26" ht="15" customHeight="1" x14ac:dyDescent="0.3">
      <c r="A170" s="82"/>
      <c r="B170" s="40"/>
      <c r="C170" s="27"/>
      <c r="D170" s="40"/>
      <c r="E170" s="40"/>
      <c r="F170" s="40"/>
      <c r="G170" s="40"/>
      <c r="H170" s="40"/>
      <c r="I170" s="40"/>
      <c r="J170" s="40"/>
      <c r="K170" s="40"/>
      <c r="L170" s="40"/>
      <c r="M170" s="40"/>
      <c r="N170" s="40"/>
      <c r="O170" s="40"/>
      <c r="P170" s="40"/>
      <c r="Q170" s="40"/>
      <c r="R170" s="40"/>
      <c r="S170" s="40"/>
      <c r="T170" s="40"/>
      <c r="U170" s="27"/>
      <c r="V170" s="27"/>
      <c r="W170" s="27"/>
      <c r="X170" s="27"/>
      <c r="Y170" s="27"/>
      <c r="Z170" s="76"/>
    </row>
    <row r="171" spans="1:26" ht="15" customHeight="1" x14ac:dyDescent="0.3">
      <c r="A171" s="75"/>
      <c r="B171" s="27"/>
      <c r="C171" s="27"/>
      <c r="D171" s="27"/>
      <c r="E171" s="27"/>
      <c r="F171" s="27"/>
      <c r="G171" s="27"/>
      <c r="H171" s="27"/>
      <c r="I171" s="27"/>
      <c r="J171" s="27"/>
      <c r="K171" s="27"/>
      <c r="L171" s="27"/>
      <c r="M171" s="27" t="s">
        <v>49</v>
      </c>
      <c r="N171" s="115"/>
      <c r="O171" s="115"/>
      <c r="P171" s="115"/>
      <c r="Q171" s="116" t="s">
        <v>92</v>
      </c>
      <c r="R171" s="27"/>
      <c r="S171" s="115" t="s">
        <v>2</v>
      </c>
      <c r="T171" s="159">
        <f>T61*T175</f>
        <v>50.922293742524985</v>
      </c>
      <c r="U171" s="173"/>
      <c r="V171" s="174"/>
      <c r="W171" s="27" t="s">
        <v>6</v>
      </c>
      <c r="X171" s="27"/>
      <c r="Y171" s="27"/>
      <c r="Z171" s="76"/>
    </row>
    <row r="172" spans="1:26" ht="15" customHeight="1" x14ac:dyDescent="0.3">
      <c r="A172" s="81"/>
      <c r="B172" s="41"/>
      <c r="C172" s="27"/>
      <c r="D172" s="41"/>
      <c r="E172" s="41"/>
      <c r="F172" s="41"/>
      <c r="G172" s="41"/>
      <c r="H172" s="41"/>
      <c r="I172" s="41"/>
      <c r="J172" s="41"/>
      <c r="K172" s="41"/>
      <c r="L172" s="41"/>
      <c r="M172" s="115"/>
      <c r="N172" s="115"/>
      <c r="O172" s="115"/>
      <c r="P172" s="115"/>
      <c r="Q172" s="115"/>
      <c r="R172" s="115"/>
      <c r="S172" s="115"/>
      <c r="T172" s="115"/>
      <c r="U172" s="115"/>
      <c r="V172" s="115"/>
      <c r="W172" s="115"/>
      <c r="X172" s="27"/>
      <c r="Y172" s="27"/>
      <c r="Z172" s="76"/>
    </row>
    <row r="173" spans="1:26" ht="15" customHeight="1" x14ac:dyDescent="0.3">
      <c r="A173" s="84"/>
      <c r="B173" s="27"/>
      <c r="C173" s="27"/>
      <c r="D173" s="27"/>
      <c r="E173" s="27"/>
      <c r="F173" s="27"/>
      <c r="G173" s="27"/>
      <c r="H173" s="27"/>
      <c r="I173" s="27"/>
      <c r="J173" s="27"/>
      <c r="K173" s="27"/>
      <c r="L173" s="27"/>
      <c r="M173" s="27" t="s">
        <v>50</v>
      </c>
      <c r="N173" s="115"/>
      <c r="O173" s="115"/>
      <c r="P173" s="115"/>
      <c r="Q173" s="116" t="s">
        <v>93</v>
      </c>
      <c r="R173" s="27"/>
      <c r="S173" s="115" t="s">
        <v>2</v>
      </c>
      <c r="T173" s="159">
        <f>T63*T175</f>
        <v>81.900000000000006</v>
      </c>
      <c r="U173" s="173"/>
      <c r="V173" s="174"/>
      <c r="W173" s="27" t="s">
        <v>6</v>
      </c>
      <c r="X173" s="27"/>
      <c r="Y173" s="27"/>
      <c r="Z173" s="76"/>
    </row>
    <row r="174" spans="1:26" ht="15" customHeight="1" x14ac:dyDescent="0.3">
      <c r="A174" s="85"/>
      <c r="B174" s="40"/>
      <c r="C174" s="27"/>
      <c r="D174" s="40"/>
      <c r="E174" s="40"/>
      <c r="F174" s="40"/>
      <c r="G174" s="40"/>
      <c r="H174" s="40"/>
      <c r="I174" s="40"/>
      <c r="J174" s="40"/>
      <c r="K174" s="40"/>
      <c r="L174" s="40"/>
      <c r="M174" s="40"/>
      <c r="N174" s="40"/>
      <c r="O174" s="40"/>
      <c r="P174" s="40"/>
      <c r="Q174" s="40"/>
      <c r="R174" s="40"/>
      <c r="S174" s="40"/>
      <c r="T174" s="40"/>
      <c r="U174" s="27"/>
      <c r="V174" s="27"/>
      <c r="W174" s="27"/>
      <c r="X174" s="27"/>
      <c r="Y174" s="27"/>
      <c r="Z174" s="76"/>
    </row>
    <row r="175" spans="1:26" ht="15" customHeight="1" x14ac:dyDescent="0.3">
      <c r="A175" s="85"/>
      <c r="B175" s="27"/>
      <c r="C175" s="27"/>
      <c r="D175" s="115" t="s">
        <v>13</v>
      </c>
      <c r="E175" s="34" t="s">
        <v>95</v>
      </c>
      <c r="F175" s="35" t="s">
        <v>20</v>
      </c>
      <c r="G175" s="27" t="s">
        <v>94</v>
      </c>
      <c r="H175" s="115"/>
      <c r="I175" s="115"/>
      <c r="J175" s="115"/>
      <c r="K175" s="115"/>
      <c r="L175" s="115"/>
      <c r="M175" s="115"/>
      <c r="N175" s="115"/>
      <c r="O175" s="115"/>
      <c r="P175" s="27"/>
      <c r="Q175" s="116"/>
      <c r="R175" s="27" t="s">
        <v>223</v>
      </c>
      <c r="S175" s="115" t="s">
        <v>2</v>
      </c>
      <c r="T175" s="229">
        <v>1</v>
      </c>
      <c r="U175" s="229"/>
      <c r="V175" s="229"/>
      <c r="W175" s="27"/>
      <c r="X175" s="27"/>
      <c r="Y175" s="27"/>
      <c r="Z175" s="76"/>
    </row>
    <row r="176" spans="1:26" ht="15" customHeight="1" x14ac:dyDescent="0.3">
      <c r="A176" s="85"/>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76"/>
    </row>
    <row r="177" spans="1:26" ht="15" customHeight="1" x14ac:dyDescent="0.3">
      <c r="A177" s="85"/>
      <c r="B177" s="25">
        <f>B166+0.1</f>
        <v>3.2</v>
      </c>
      <c r="C177" s="26" t="s">
        <v>57</v>
      </c>
      <c r="D177" s="26"/>
      <c r="E177" s="26"/>
      <c r="F177" s="26"/>
      <c r="G177" s="26"/>
      <c r="H177" s="26"/>
      <c r="I177" s="26"/>
      <c r="J177" s="26"/>
      <c r="K177" s="26"/>
      <c r="L177" s="26"/>
      <c r="M177" s="26"/>
      <c r="N177" s="26"/>
      <c r="O177" s="26"/>
      <c r="P177" s="26"/>
      <c r="Q177" s="26"/>
      <c r="R177" s="26"/>
      <c r="S177" s="26"/>
      <c r="T177" s="26"/>
      <c r="U177" s="26"/>
      <c r="V177" s="26"/>
      <c r="W177" s="26"/>
      <c r="X177" s="26"/>
      <c r="Y177" s="26"/>
      <c r="Z177" s="76"/>
    </row>
    <row r="178" spans="1:26" ht="15" customHeight="1" x14ac:dyDescent="0.3">
      <c r="A178" s="81"/>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76"/>
    </row>
    <row r="179" spans="1:26" ht="15" customHeight="1" x14ac:dyDescent="0.3">
      <c r="A179" s="85"/>
      <c r="B179" s="27"/>
      <c r="C179" s="46" t="s">
        <v>229</v>
      </c>
      <c r="D179" s="27"/>
      <c r="E179" s="27"/>
      <c r="F179" s="27"/>
      <c r="G179" s="27"/>
      <c r="H179" s="27"/>
      <c r="I179" s="27"/>
      <c r="J179" s="27"/>
      <c r="K179" s="27"/>
      <c r="L179" s="27"/>
      <c r="M179" s="27"/>
      <c r="N179" s="27"/>
      <c r="O179" s="27"/>
      <c r="P179" s="27"/>
      <c r="Q179" s="27"/>
      <c r="R179" s="27"/>
      <c r="S179" s="27"/>
      <c r="T179" s="27"/>
      <c r="U179" s="27"/>
      <c r="V179" s="27"/>
      <c r="W179" s="27"/>
      <c r="X179" s="27"/>
      <c r="Y179" s="27"/>
      <c r="Z179" s="76"/>
    </row>
    <row r="180" spans="1:26" ht="15" customHeight="1" x14ac:dyDescent="0.3">
      <c r="A180" s="85"/>
      <c r="B180" s="40"/>
      <c r="C180" s="46" t="s">
        <v>96</v>
      </c>
      <c r="D180" s="40"/>
      <c r="E180" s="40"/>
      <c r="F180" s="40"/>
      <c r="G180" s="40"/>
      <c r="H180" s="40"/>
      <c r="I180" s="40"/>
      <c r="J180" s="40"/>
      <c r="K180" s="40"/>
      <c r="L180" s="40"/>
      <c r="M180" s="40"/>
      <c r="N180" s="40"/>
      <c r="O180" s="40"/>
      <c r="P180" s="40"/>
      <c r="Q180" s="40"/>
      <c r="R180" s="40"/>
      <c r="S180" s="40"/>
      <c r="T180" s="40"/>
      <c r="U180" s="27"/>
      <c r="V180" s="27"/>
      <c r="W180" s="27"/>
      <c r="X180" s="27"/>
      <c r="Y180" s="27"/>
      <c r="Z180" s="76"/>
    </row>
    <row r="181" spans="1:26" ht="15" customHeight="1" x14ac:dyDescent="0.3">
      <c r="A181" s="86"/>
      <c r="B181" s="27"/>
      <c r="C181" s="46" t="s">
        <v>97</v>
      </c>
      <c r="D181" s="27"/>
      <c r="E181" s="27"/>
      <c r="F181" s="27"/>
      <c r="G181" s="27"/>
      <c r="H181" s="27"/>
      <c r="I181" s="27"/>
      <c r="J181" s="27"/>
      <c r="K181" s="27"/>
      <c r="L181" s="27"/>
      <c r="M181" s="27"/>
      <c r="N181" s="27"/>
      <c r="O181" s="27"/>
      <c r="P181" s="27"/>
      <c r="Q181" s="27"/>
      <c r="R181" s="27"/>
      <c r="S181" s="27"/>
      <c r="T181" s="27"/>
      <c r="U181" s="27"/>
      <c r="V181" s="27"/>
      <c r="W181" s="27"/>
      <c r="X181" s="27"/>
      <c r="Y181" s="27"/>
      <c r="Z181" s="76"/>
    </row>
    <row r="182" spans="1:26" ht="15" customHeight="1" x14ac:dyDescent="0.3">
      <c r="A182" s="86"/>
      <c r="B182" s="27"/>
      <c r="C182" s="46"/>
      <c r="D182" s="27"/>
      <c r="E182" s="27"/>
      <c r="F182" s="27"/>
      <c r="G182" s="27"/>
      <c r="H182" s="27"/>
      <c r="I182" s="27"/>
      <c r="J182" s="27"/>
      <c r="K182" s="27"/>
      <c r="L182" s="27"/>
      <c r="M182" s="27"/>
      <c r="N182" s="27"/>
      <c r="O182" s="27"/>
      <c r="P182" s="27"/>
      <c r="Q182" s="27"/>
      <c r="R182" s="27"/>
      <c r="S182" s="27"/>
      <c r="T182" s="27"/>
      <c r="U182" s="27"/>
      <c r="V182" s="27"/>
      <c r="W182" s="27"/>
      <c r="X182" s="27"/>
      <c r="Y182" s="27"/>
      <c r="Z182" s="76"/>
    </row>
    <row r="183" spans="1:26" ht="15" customHeight="1" x14ac:dyDescent="0.3">
      <c r="A183" s="75"/>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76"/>
    </row>
    <row r="184" spans="1:26" ht="15" customHeight="1" x14ac:dyDescent="0.3">
      <c r="A184" s="82"/>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76"/>
    </row>
    <row r="185" spans="1:26" ht="15" customHeight="1" x14ac:dyDescent="0.3">
      <c r="A185" s="82"/>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76"/>
    </row>
    <row r="186" spans="1:26" ht="15" customHeight="1" x14ac:dyDescent="0.3">
      <c r="A186" s="81"/>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76"/>
    </row>
    <row r="187" spans="1:26" ht="15" customHeight="1" x14ac:dyDescent="0.3">
      <c r="A187" s="84"/>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76"/>
    </row>
    <row r="188" spans="1:26" ht="15" customHeight="1" x14ac:dyDescent="0.3">
      <c r="A188" s="85"/>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76"/>
    </row>
    <row r="189" spans="1:26" ht="15" customHeight="1" x14ac:dyDescent="0.3">
      <c r="A189" s="85"/>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76"/>
    </row>
    <row r="190" spans="1:26" ht="15" customHeight="1" x14ac:dyDescent="0.3">
      <c r="A190" s="85"/>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76"/>
    </row>
    <row r="191" spans="1:26" ht="15" customHeight="1" x14ac:dyDescent="0.3">
      <c r="A191" s="85"/>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76"/>
    </row>
    <row r="192" spans="1:26" ht="15" customHeight="1" x14ac:dyDescent="0.3">
      <c r="A192" s="85"/>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76"/>
    </row>
    <row r="193" spans="1:28" ht="15" customHeight="1" x14ac:dyDescent="0.3">
      <c r="A193" s="84"/>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76"/>
    </row>
    <row r="194" spans="1:28" ht="15" customHeight="1" x14ac:dyDescent="0.3">
      <c r="A194" s="75"/>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76"/>
    </row>
    <row r="195" spans="1:28" ht="15" customHeight="1" x14ac:dyDescent="0.3">
      <c r="A195" s="85"/>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76"/>
    </row>
    <row r="196" spans="1:28" ht="15" customHeight="1" x14ac:dyDescent="0.3">
      <c r="A196" s="85"/>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76"/>
      <c r="AB196" s="36"/>
    </row>
    <row r="197" spans="1:28" ht="15" customHeight="1" x14ac:dyDescent="0.3">
      <c r="A197" s="86"/>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76"/>
      <c r="AB197" s="36"/>
    </row>
    <row r="198" spans="1:28" ht="15" customHeight="1" x14ac:dyDescent="0.3">
      <c r="A198" s="86"/>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76"/>
      <c r="AB198" s="36"/>
    </row>
    <row r="199" spans="1:28" ht="15" customHeight="1" x14ac:dyDescent="0.3">
      <c r="A199" s="75"/>
      <c r="B199" s="55" t="s">
        <v>18</v>
      </c>
      <c r="C199" s="31" t="s">
        <v>98</v>
      </c>
      <c r="D199" s="30"/>
      <c r="E199" s="30"/>
      <c r="F199" s="30"/>
      <c r="G199" s="30"/>
      <c r="H199" s="30"/>
      <c r="I199" s="30"/>
      <c r="J199" s="30"/>
      <c r="K199" s="30"/>
      <c r="L199" s="30"/>
      <c r="M199" s="30"/>
      <c r="N199" s="30"/>
      <c r="O199" s="30"/>
      <c r="P199" s="30"/>
      <c r="Q199" s="30"/>
      <c r="R199" s="30"/>
      <c r="S199" s="30"/>
      <c r="T199" s="30"/>
      <c r="U199" s="32"/>
      <c r="V199" s="33"/>
      <c r="W199" s="32"/>
      <c r="X199" s="32"/>
      <c r="Y199" s="32"/>
      <c r="Z199" s="76"/>
      <c r="AB199" s="36"/>
    </row>
    <row r="200" spans="1:28" ht="15" customHeight="1" x14ac:dyDescent="0.3">
      <c r="A200" s="83"/>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76"/>
      <c r="AB200" s="36"/>
    </row>
    <row r="201" spans="1:28" ht="15" customHeight="1" x14ac:dyDescent="0.3">
      <c r="A201" s="75"/>
      <c r="B201" s="27"/>
      <c r="C201" s="42" t="s">
        <v>13</v>
      </c>
      <c r="D201" s="27" t="s">
        <v>49</v>
      </c>
      <c r="E201" s="27"/>
      <c r="F201" s="27"/>
      <c r="G201" s="27"/>
      <c r="H201" s="27"/>
      <c r="I201" s="27"/>
      <c r="J201" s="27"/>
      <c r="K201" s="159">
        <f>IF(T145&gt;0,T145/(T114*P26),"No Aplica")</f>
        <v>0.75817539657574562</v>
      </c>
      <c r="L201" s="158"/>
      <c r="M201" s="160"/>
      <c r="N201" s="115"/>
      <c r="O201" s="115"/>
      <c r="P201" s="27"/>
      <c r="Q201" s="116"/>
      <c r="R201" s="27" t="s">
        <v>224</v>
      </c>
      <c r="S201" s="115" t="s">
        <v>2</v>
      </c>
      <c r="T201" s="161">
        <f>+IF(K201&lt;=0.7,1.1,IF(K201&gt;=1.18,1,(1.1-(0.1/0.48)*(K201-0.7))))</f>
        <v>1.0878801257133863</v>
      </c>
      <c r="U201" s="162"/>
      <c r="V201" s="163"/>
      <c r="W201" s="27" t="s">
        <v>99</v>
      </c>
      <c r="X201" s="27"/>
      <c r="Y201" s="27"/>
      <c r="Z201" s="76"/>
      <c r="AB201" s="36"/>
    </row>
    <row r="202" spans="1:28" ht="15" customHeight="1" x14ac:dyDescent="0.3">
      <c r="A202" s="75"/>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76"/>
      <c r="AB202" s="36"/>
    </row>
    <row r="203" spans="1:28" ht="15" customHeight="1" x14ac:dyDescent="0.3">
      <c r="A203" s="77"/>
      <c r="B203" s="23"/>
      <c r="C203" s="87" t="s">
        <v>13</v>
      </c>
      <c r="D203" s="23" t="s">
        <v>50</v>
      </c>
      <c r="E203" s="23"/>
      <c r="F203" s="23"/>
      <c r="G203" s="23"/>
      <c r="H203" s="23"/>
      <c r="I203" s="23"/>
      <c r="J203" s="23"/>
      <c r="K203" s="159">
        <f>IF(T145&gt;0,2*T145/(T117*P26),"No Aplica")</f>
        <v>1.0109005287676607</v>
      </c>
      <c r="L203" s="173"/>
      <c r="M203" s="174"/>
      <c r="N203" s="23"/>
      <c r="O203" s="23"/>
      <c r="P203" s="23"/>
      <c r="Q203" s="23"/>
      <c r="R203" s="23" t="s">
        <v>224</v>
      </c>
      <c r="S203" s="114" t="s">
        <v>2</v>
      </c>
      <c r="T203" s="161">
        <f>+IF(K203&lt;=0.5,1.1,IF(K203&gt;=0.9,1,(1/4*(4.9-K203))))</f>
        <v>1</v>
      </c>
      <c r="U203" s="162"/>
      <c r="V203" s="163"/>
      <c r="W203" s="23" t="s">
        <v>100</v>
      </c>
      <c r="X203" s="23"/>
      <c r="Y203" s="23"/>
      <c r="Z203" s="19"/>
      <c r="AB203" s="1" t="s">
        <v>225</v>
      </c>
    </row>
    <row r="204" spans="1:28" ht="15" customHeight="1" x14ac:dyDescent="0.3">
      <c r="A204" s="75"/>
      <c r="B204" s="27"/>
      <c r="C204" s="27"/>
      <c r="D204" s="27"/>
      <c r="E204" s="27"/>
      <c r="F204" s="27"/>
      <c r="G204" s="27"/>
      <c r="H204" s="27"/>
      <c r="I204" s="27"/>
      <c r="J204" s="27"/>
      <c r="K204" s="27"/>
      <c r="L204" s="27"/>
      <c r="M204" s="40"/>
      <c r="N204" s="40"/>
      <c r="O204" s="40"/>
      <c r="P204" s="40"/>
      <c r="Q204" s="40"/>
      <c r="R204" s="40"/>
      <c r="S204" s="40"/>
      <c r="T204" s="27"/>
      <c r="U204" s="27"/>
      <c r="V204" s="27"/>
      <c r="W204" s="27"/>
      <c r="X204" s="27"/>
      <c r="Y204" s="27"/>
      <c r="Z204" s="76"/>
      <c r="AB204" s="1" t="s">
        <v>225</v>
      </c>
    </row>
    <row r="205" spans="1:28" ht="15" customHeight="1" x14ac:dyDescent="0.3">
      <c r="A205" s="75"/>
      <c r="B205" s="27"/>
      <c r="C205" s="27"/>
      <c r="D205" s="27"/>
      <c r="E205" s="27"/>
      <c r="F205" s="27"/>
      <c r="G205" s="27"/>
      <c r="H205" s="27"/>
      <c r="I205" s="27"/>
      <c r="J205" s="27"/>
      <c r="K205" s="27"/>
      <c r="L205" s="27"/>
      <c r="M205" s="40"/>
      <c r="N205" s="27"/>
      <c r="O205" s="27"/>
      <c r="P205" s="27"/>
      <c r="Q205" s="27"/>
      <c r="R205" s="27"/>
      <c r="S205" s="27"/>
      <c r="T205" s="27"/>
      <c r="U205" s="27"/>
      <c r="V205" s="27"/>
      <c r="W205" s="27"/>
      <c r="X205" s="27"/>
      <c r="Y205" s="27"/>
      <c r="Z205" s="76"/>
    </row>
    <row r="206" spans="1:28" ht="15" customHeight="1" x14ac:dyDescent="0.3">
      <c r="A206" s="75"/>
      <c r="B206" s="27"/>
      <c r="C206" s="27"/>
      <c r="D206" s="27"/>
      <c r="E206" s="27"/>
      <c r="F206" s="27"/>
      <c r="G206" s="27"/>
      <c r="H206" s="27"/>
      <c r="I206" s="27"/>
      <c r="J206" s="27"/>
      <c r="K206" s="27"/>
      <c r="L206" s="27"/>
      <c r="M206" s="27" t="s">
        <v>49</v>
      </c>
      <c r="N206" s="115"/>
      <c r="O206" s="115"/>
      <c r="P206" s="115"/>
      <c r="Q206" s="116" t="s">
        <v>92</v>
      </c>
      <c r="R206" s="27"/>
      <c r="S206" s="115" t="s">
        <v>2</v>
      </c>
      <c r="T206" s="159">
        <f>T154*T201</f>
        <v>118.91452271557543</v>
      </c>
      <c r="U206" s="173"/>
      <c r="V206" s="174"/>
      <c r="W206" s="27" t="s">
        <v>6</v>
      </c>
      <c r="X206" s="27"/>
      <c r="Y206" s="27"/>
      <c r="Z206" s="76"/>
      <c r="AA206" s="36"/>
    </row>
    <row r="207" spans="1:28" ht="15" customHeight="1" x14ac:dyDescent="0.3">
      <c r="A207" s="75"/>
      <c r="B207" s="27"/>
      <c r="C207" s="27"/>
      <c r="D207" s="27"/>
      <c r="E207" s="27"/>
      <c r="F207" s="27"/>
      <c r="G207" s="27"/>
      <c r="H207" s="27"/>
      <c r="I207" s="27"/>
      <c r="J207" s="27"/>
      <c r="K207" s="27"/>
      <c r="L207" s="27"/>
      <c r="M207" s="115"/>
      <c r="N207" s="115"/>
      <c r="O207" s="115"/>
      <c r="P207" s="115"/>
      <c r="Q207" s="115"/>
      <c r="R207" s="115"/>
      <c r="S207" s="115"/>
      <c r="T207" s="115"/>
      <c r="U207" s="115"/>
      <c r="V207" s="115"/>
      <c r="W207" s="115"/>
      <c r="X207" s="27"/>
      <c r="Y207" s="27"/>
      <c r="Z207" s="76"/>
    </row>
    <row r="208" spans="1:28" ht="15" customHeight="1" x14ac:dyDescent="0.3">
      <c r="A208" s="75"/>
      <c r="B208" s="27"/>
      <c r="C208" s="27"/>
      <c r="D208" s="27"/>
      <c r="E208" s="27"/>
      <c r="F208" s="27"/>
      <c r="G208" s="27"/>
      <c r="H208" s="27"/>
      <c r="I208" s="27"/>
      <c r="J208" s="27"/>
      <c r="K208" s="27"/>
      <c r="L208" s="27"/>
      <c r="M208" s="27" t="s">
        <v>50</v>
      </c>
      <c r="N208" s="115"/>
      <c r="O208" s="115"/>
      <c r="P208" s="115"/>
      <c r="Q208" s="116" t="s">
        <v>93</v>
      </c>
      <c r="R208" s="27"/>
      <c r="S208" s="115" t="s">
        <v>2</v>
      </c>
      <c r="T208" s="159">
        <f>T159*T203</f>
        <v>234</v>
      </c>
      <c r="U208" s="173"/>
      <c r="V208" s="174"/>
      <c r="W208" s="27" t="s">
        <v>6</v>
      </c>
      <c r="X208" s="27"/>
      <c r="Y208" s="27"/>
      <c r="Z208" s="76"/>
    </row>
    <row r="209" spans="1:27" ht="15" customHeight="1" x14ac:dyDescent="0.3">
      <c r="A209" s="75"/>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76"/>
    </row>
    <row r="210" spans="1:27" ht="15" customHeight="1" x14ac:dyDescent="0.3">
      <c r="A210" s="75"/>
      <c r="B210" s="55" t="s">
        <v>19</v>
      </c>
      <c r="C210" s="31" t="s">
        <v>86</v>
      </c>
      <c r="D210" s="30"/>
      <c r="E210" s="30"/>
      <c r="F210" s="30"/>
      <c r="G210" s="30"/>
      <c r="H210" s="30"/>
      <c r="I210" s="30"/>
      <c r="J210" s="30"/>
      <c r="K210" s="30"/>
      <c r="L210" s="30"/>
      <c r="M210" s="30"/>
      <c r="N210" s="30"/>
      <c r="O210" s="30"/>
      <c r="P210" s="30"/>
      <c r="Q210" s="30"/>
      <c r="R210" s="30"/>
      <c r="S210" s="30"/>
      <c r="T210" s="30"/>
      <c r="U210" s="32"/>
      <c r="V210" s="33"/>
      <c r="W210" s="32"/>
      <c r="X210" s="32"/>
      <c r="Y210" s="32"/>
      <c r="Z210" s="76"/>
    </row>
    <row r="211" spans="1:27" ht="15" customHeight="1" x14ac:dyDescent="0.3">
      <c r="A211" s="75"/>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76"/>
    </row>
    <row r="212" spans="1:27" ht="15" customHeight="1" x14ac:dyDescent="0.3">
      <c r="A212" s="75"/>
      <c r="B212" s="27"/>
      <c r="C212" s="42" t="s">
        <v>13</v>
      </c>
      <c r="D212" s="27" t="s">
        <v>49</v>
      </c>
      <c r="E212" s="27"/>
      <c r="F212" s="27"/>
      <c r="G212" s="27"/>
      <c r="H212" s="27"/>
      <c r="I212" s="27"/>
      <c r="J212" s="27"/>
      <c r="K212" s="159">
        <f>IF(T145&gt;0,T145/(T130*P26),"No Aplica")</f>
        <v>1.1971190472248614</v>
      </c>
      <c r="L212" s="173"/>
      <c r="M212" s="174"/>
      <c r="N212" s="115"/>
      <c r="O212" s="115"/>
      <c r="P212" s="27"/>
      <c r="Q212" s="116"/>
      <c r="R212" s="27" t="s">
        <v>224</v>
      </c>
      <c r="S212" s="115" t="s">
        <v>2</v>
      </c>
      <c r="T212" s="161">
        <f>+IF(K212&lt;=0.7,1.1,IF(K212&gt;=1.18,1,(1.1-(0.1/0.48)*(K212-0.7))))</f>
        <v>1</v>
      </c>
      <c r="U212" s="162"/>
      <c r="V212" s="163"/>
      <c r="W212" s="27" t="s">
        <v>99</v>
      </c>
      <c r="X212" s="27"/>
      <c r="Y212" s="27"/>
      <c r="Z212" s="76"/>
    </row>
    <row r="213" spans="1:27" ht="15" customHeight="1" x14ac:dyDescent="0.3">
      <c r="A213" s="75"/>
      <c r="B213" s="27"/>
      <c r="C213" s="27"/>
      <c r="D213" s="27"/>
      <c r="E213" s="27"/>
      <c r="F213" s="27"/>
      <c r="G213" s="27"/>
      <c r="H213" s="27"/>
      <c r="I213" s="27"/>
      <c r="J213" s="27"/>
      <c r="K213" s="158"/>
      <c r="L213" s="158"/>
      <c r="M213" s="158"/>
      <c r="N213" s="27"/>
      <c r="O213" s="27"/>
      <c r="P213" s="27"/>
      <c r="Q213" s="27"/>
      <c r="R213" s="27"/>
      <c r="S213" s="27"/>
      <c r="T213" s="27"/>
      <c r="U213" s="27"/>
      <c r="V213" s="27"/>
      <c r="W213" s="27"/>
      <c r="X213" s="27"/>
      <c r="Y213" s="27"/>
      <c r="Z213" s="76"/>
    </row>
    <row r="214" spans="1:27" ht="15" customHeight="1" x14ac:dyDescent="0.3">
      <c r="A214" s="75"/>
      <c r="B214" s="27"/>
      <c r="C214" s="42" t="s">
        <v>13</v>
      </c>
      <c r="D214" s="27" t="s">
        <v>50</v>
      </c>
      <c r="E214" s="27"/>
      <c r="F214" s="27"/>
      <c r="G214" s="27"/>
      <c r="H214" s="27"/>
      <c r="I214" s="27"/>
      <c r="J214" s="27"/>
      <c r="K214" s="159">
        <f>IF(T145&gt;0,2*T145/(T133*P26),"No Aplica")</f>
        <v>1.568963364645952</v>
      </c>
      <c r="L214" s="173"/>
      <c r="M214" s="174"/>
      <c r="N214" s="27"/>
      <c r="O214" s="27"/>
      <c r="P214" s="27"/>
      <c r="Q214" s="27"/>
      <c r="R214" s="27" t="s">
        <v>224</v>
      </c>
      <c r="S214" s="115" t="s">
        <v>2</v>
      </c>
      <c r="T214" s="161">
        <f>+IF(K214&lt;=0.5,1.1,IF(K214&gt;=0.9,1,(1/4*(4.9-K214))))</f>
        <v>1</v>
      </c>
      <c r="U214" s="162"/>
      <c r="V214" s="163"/>
      <c r="W214" s="27" t="s">
        <v>100</v>
      </c>
      <c r="X214" s="27"/>
      <c r="Y214" s="27"/>
      <c r="Z214" s="76"/>
    </row>
    <row r="215" spans="1:27" ht="15" customHeight="1" x14ac:dyDescent="0.3">
      <c r="A215" s="75"/>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76"/>
    </row>
    <row r="216" spans="1:27" ht="15" customHeight="1" x14ac:dyDescent="0.3">
      <c r="A216" s="75"/>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76"/>
      <c r="AA216" s="36"/>
    </row>
    <row r="217" spans="1:27" ht="15" customHeight="1" x14ac:dyDescent="0.3">
      <c r="A217" s="75"/>
      <c r="B217" s="27"/>
      <c r="C217" s="27"/>
      <c r="D217" s="27"/>
      <c r="E217" s="27"/>
      <c r="F217" s="27"/>
      <c r="G217" s="27"/>
      <c r="H217" s="27"/>
      <c r="I217" s="27"/>
      <c r="J217" s="27"/>
      <c r="K217" s="27"/>
      <c r="L217" s="27"/>
      <c r="M217" s="27" t="s">
        <v>49</v>
      </c>
      <c r="N217" s="115"/>
      <c r="O217" s="115"/>
      <c r="P217" s="115"/>
      <c r="Q217" s="116" t="s">
        <v>92</v>
      </c>
      <c r="R217" s="27"/>
      <c r="S217" s="115" t="s">
        <v>2</v>
      </c>
      <c r="T217" s="159">
        <f>T154*T212</f>
        <v>109.30847977169934</v>
      </c>
      <c r="U217" s="173"/>
      <c r="V217" s="174"/>
      <c r="W217" s="27" t="s">
        <v>6</v>
      </c>
      <c r="X217" s="27"/>
      <c r="Y217" s="27"/>
      <c r="Z217" s="76"/>
      <c r="AA217" s="36"/>
    </row>
    <row r="218" spans="1:27" ht="15" customHeight="1" x14ac:dyDescent="0.3">
      <c r="A218" s="75"/>
      <c r="B218" s="27"/>
      <c r="C218" s="27"/>
      <c r="D218" s="27"/>
      <c r="E218" s="27"/>
      <c r="F218" s="27"/>
      <c r="G218" s="27"/>
      <c r="H218" s="27"/>
      <c r="I218" s="27"/>
      <c r="J218" s="27"/>
      <c r="K218" s="27"/>
      <c r="L218" s="27"/>
      <c r="M218" s="115"/>
      <c r="N218" s="115"/>
      <c r="O218" s="115"/>
      <c r="P218" s="115"/>
      <c r="Q218" s="115"/>
      <c r="R218" s="115"/>
      <c r="S218" s="115"/>
      <c r="T218" s="115"/>
      <c r="U218" s="115"/>
      <c r="V218" s="115"/>
      <c r="W218" s="115"/>
      <c r="X218" s="27"/>
      <c r="Y218" s="27"/>
      <c r="Z218" s="76"/>
      <c r="AA218" s="36"/>
    </row>
    <row r="219" spans="1:27" ht="15" customHeight="1" x14ac:dyDescent="0.3">
      <c r="A219" s="75"/>
      <c r="B219" s="27"/>
      <c r="C219" s="27"/>
      <c r="D219" s="27"/>
      <c r="E219" s="27"/>
      <c r="F219" s="27"/>
      <c r="G219" s="27"/>
      <c r="H219" s="27"/>
      <c r="I219" s="27"/>
      <c r="J219" s="27"/>
      <c r="K219" s="27"/>
      <c r="L219" s="27"/>
      <c r="M219" s="27" t="s">
        <v>50</v>
      </c>
      <c r="N219" s="115"/>
      <c r="O219" s="115"/>
      <c r="P219" s="115"/>
      <c r="Q219" s="116" t="s">
        <v>93</v>
      </c>
      <c r="R219" s="27"/>
      <c r="S219" s="115" t="s">
        <v>2</v>
      </c>
      <c r="T219" s="159">
        <f>T156*T214</f>
        <v>164.30993482858852</v>
      </c>
      <c r="U219" s="173"/>
      <c r="V219" s="174"/>
      <c r="W219" s="27" t="s">
        <v>6</v>
      </c>
      <c r="X219" s="27"/>
      <c r="Y219" s="27"/>
      <c r="Z219" s="76"/>
      <c r="AA219" s="36"/>
    </row>
    <row r="220" spans="1:27" ht="15" customHeight="1" x14ac:dyDescent="0.3">
      <c r="A220" s="75"/>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76"/>
      <c r="AA220" s="36"/>
    </row>
    <row r="221" spans="1:27" ht="15" customHeight="1" x14ac:dyDescent="0.3">
      <c r="A221" s="75"/>
      <c r="B221" s="25">
        <f>B177+0.1</f>
        <v>3.3000000000000003</v>
      </c>
      <c r="C221" s="26" t="s">
        <v>101</v>
      </c>
      <c r="D221" s="26"/>
      <c r="E221" s="26"/>
      <c r="F221" s="26"/>
      <c r="G221" s="26"/>
      <c r="H221" s="26"/>
      <c r="I221" s="26"/>
      <c r="J221" s="26"/>
      <c r="K221" s="26"/>
      <c r="L221" s="26"/>
      <c r="M221" s="26"/>
      <c r="N221" s="26"/>
      <c r="O221" s="26"/>
      <c r="P221" s="26"/>
      <c r="Q221" s="26"/>
      <c r="R221" s="26"/>
      <c r="S221" s="26"/>
      <c r="T221" s="26"/>
      <c r="U221" s="26"/>
      <c r="V221" s="26"/>
      <c r="W221" s="26"/>
      <c r="X221" s="26"/>
      <c r="Y221" s="26"/>
      <c r="Z221" s="76"/>
      <c r="AA221" s="36"/>
    </row>
    <row r="222" spans="1:27" ht="15" customHeight="1" x14ac:dyDescent="0.3">
      <c r="A222" s="75"/>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76"/>
      <c r="AA222" s="36"/>
    </row>
    <row r="223" spans="1:27" ht="15" customHeight="1" x14ac:dyDescent="0.3">
      <c r="A223" s="75"/>
      <c r="B223" s="27"/>
      <c r="C223" s="46" t="s">
        <v>102</v>
      </c>
      <c r="D223" s="27"/>
      <c r="E223" s="27"/>
      <c r="F223" s="27"/>
      <c r="G223" s="27"/>
      <c r="H223" s="27"/>
      <c r="I223" s="27"/>
      <c r="J223" s="27"/>
      <c r="K223" s="27"/>
      <c r="L223" s="27"/>
      <c r="M223" s="27"/>
      <c r="N223" s="27"/>
      <c r="O223" s="27"/>
      <c r="P223" s="27"/>
      <c r="Q223" s="27"/>
      <c r="R223" s="27"/>
      <c r="S223" s="27"/>
      <c r="T223" s="27"/>
      <c r="U223" s="27"/>
      <c r="V223" s="27"/>
      <c r="W223" s="27"/>
      <c r="X223" s="27"/>
      <c r="Y223" s="27"/>
      <c r="Z223" s="76"/>
      <c r="AA223" s="36"/>
    </row>
    <row r="224" spans="1:27" ht="15" customHeight="1" x14ac:dyDescent="0.3">
      <c r="A224" s="75"/>
      <c r="B224" s="27"/>
      <c r="C224" s="46" t="s">
        <v>104</v>
      </c>
      <c r="D224" s="27"/>
      <c r="E224" s="27"/>
      <c r="F224" s="27"/>
      <c r="G224" s="27"/>
      <c r="H224" s="27"/>
      <c r="I224" s="27"/>
      <c r="J224" s="27"/>
      <c r="K224" s="27"/>
      <c r="L224" s="27"/>
      <c r="M224" s="27"/>
      <c r="N224" s="27"/>
      <c r="O224" s="27"/>
      <c r="P224" s="27"/>
      <c r="Q224" s="27"/>
      <c r="R224" s="27"/>
      <c r="S224" s="27"/>
      <c r="T224" s="27"/>
      <c r="U224" s="27"/>
      <c r="V224" s="27"/>
      <c r="W224" s="27"/>
      <c r="X224" s="27"/>
      <c r="Y224" s="27"/>
      <c r="Z224" s="76"/>
      <c r="AA224" s="36"/>
    </row>
    <row r="225" spans="1:27" ht="15" customHeight="1" x14ac:dyDescent="0.3">
      <c r="A225" s="75"/>
      <c r="B225" s="27"/>
      <c r="C225" s="46" t="s">
        <v>103</v>
      </c>
      <c r="D225" s="27"/>
      <c r="E225" s="27"/>
      <c r="F225" s="27"/>
      <c r="G225" s="27"/>
      <c r="H225" s="27"/>
      <c r="I225" s="27"/>
      <c r="J225" s="27"/>
      <c r="K225" s="27"/>
      <c r="L225" s="27"/>
      <c r="M225" s="27"/>
      <c r="N225" s="27"/>
      <c r="O225" s="27"/>
      <c r="P225" s="27"/>
      <c r="Q225" s="27"/>
      <c r="R225" s="27"/>
      <c r="S225" s="27"/>
      <c r="T225" s="27"/>
      <c r="U225" s="27"/>
      <c r="V225" s="27"/>
      <c r="W225" s="27"/>
      <c r="X225" s="27"/>
      <c r="Y225" s="27"/>
      <c r="Z225" s="76"/>
      <c r="AA225" s="36"/>
    </row>
    <row r="226" spans="1:27" ht="15" customHeight="1" x14ac:dyDescent="0.3">
      <c r="A226" s="75"/>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76"/>
      <c r="AA226" s="36"/>
    </row>
    <row r="227" spans="1:27" ht="15" customHeight="1" x14ac:dyDescent="0.3">
      <c r="A227" s="75"/>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76"/>
      <c r="AA227" s="36"/>
    </row>
    <row r="228" spans="1:27" ht="15" customHeight="1" x14ac:dyDescent="0.3">
      <c r="A228" s="75"/>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76"/>
      <c r="AA228" s="36"/>
    </row>
    <row r="229" spans="1:27" ht="15" customHeight="1" x14ac:dyDescent="0.3">
      <c r="A229" s="75"/>
      <c r="B229" s="27"/>
      <c r="C229" s="27" t="s">
        <v>11</v>
      </c>
      <c r="D229" s="27"/>
      <c r="E229" s="27"/>
      <c r="F229" s="27"/>
      <c r="G229" s="27"/>
      <c r="H229" s="27"/>
      <c r="I229" s="27"/>
      <c r="J229" s="27"/>
      <c r="K229" s="27"/>
      <c r="L229" s="27"/>
      <c r="M229" s="27"/>
      <c r="N229" s="27"/>
      <c r="O229" s="27"/>
      <c r="P229" s="27"/>
      <c r="Q229" s="27"/>
      <c r="R229" s="27"/>
      <c r="S229" s="27"/>
      <c r="T229" s="27"/>
      <c r="U229" s="27"/>
      <c r="V229" s="27"/>
      <c r="W229" s="27"/>
      <c r="X229" s="27"/>
      <c r="Y229" s="27"/>
      <c r="Z229" s="76"/>
      <c r="AA229" s="36"/>
    </row>
    <row r="230" spans="1:27" ht="15" customHeight="1" x14ac:dyDescent="0.3">
      <c r="A230" s="75"/>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76"/>
      <c r="AA230" s="36"/>
    </row>
    <row r="231" spans="1:27" ht="15" customHeight="1" x14ac:dyDescent="0.3">
      <c r="A231" s="75"/>
      <c r="B231" s="27"/>
      <c r="C231" s="42" t="s">
        <v>13</v>
      </c>
      <c r="D231" s="27" t="s">
        <v>105</v>
      </c>
      <c r="E231" s="115" t="s">
        <v>20</v>
      </c>
      <c r="F231" s="27" t="s">
        <v>106</v>
      </c>
      <c r="G231" s="27"/>
      <c r="H231" s="27"/>
      <c r="I231" s="27"/>
      <c r="J231" s="27"/>
      <c r="K231" s="27"/>
      <c r="L231" s="27"/>
      <c r="M231" s="27"/>
      <c r="N231" s="27"/>
      <c r="O231" s="27"/>
      <c r="P231" s="27"/>
      <c r="Q231" s="27"/>
      <c r="R231" s="27"/>
      <c r="S231" s="27"/>
      <c r="T231" s="27"/>
      <c r="U231" s="27"/>
      <c r="V231" s="27"/>
      <c r="W231" s="27"/>
      <c r="X231" s="27"/>
      <c r="Y231" s="27"/>
      <c r="Z231" s="76"/>
      <c r="AA231" s="36"/>
    </row>
    <row r="232" spans="1:27" ht="15" customHeight="1" x14ac:dyDescent="0.3">
      <c r="A232" s="75"/>
      <c r="B232" s="27"/>
      <c r="C232" s="42" t="s">
        <v>13</v>
      </c>
      <c r="D232" s="27" t="s">
        <v>78</v>
      </c>
      <c r="E232" s="115" t="s">
        <v>20</v>
      </c>
      <c r="F232" s="27" t="s">
        <v>107</v>
      </c>
      <c r="G232" s="27"/>
      <c r="H232" s="27"/>
      <c r="I232" s="27"/>
      <c r="J232" s="27"/>
      <c r="K232" s="27"/>
      <c r="L232" s="27"/>
      <c r="M232" s="27"/>
      <c r="N232" s="27"/>
      <c r="O232" s="27"/>
      <c r="P232" s="27"/>
      <c r="Q232" s="27"/>
      <c r="R232" s="27"/>
      <c r="S232" s="27"/>
      <c r="T232" s="27"/>
      <c r="U232" s="27"/>
      <c r="V232" s="27"/>
      <c r="W232" s="27"/>
      <c r="X232" s="27"/>
      <c r="Y232" s="27"/>
      <c r="Z232" s="76"/>
      <c r="AA232" s="36"/>
    </row>
    <row r="233" spans="1:27" ht="15" customHeight="1" x14ac:dyDescent="0.3">
      <c r="A233" s="75"/>
      <c r="B233" s="27"/>
      <c r="C233" s="42" t="s">
        <v>13</v>
      </c>
      <c r="D233" s="27" t="s">
        <v>108</v>
      </c>
      <c r="E233" s="115" t="s">
        <v>20</v>
      </c>
      <c r="F233" s="27" t="s">
        <v>109</v>
      </c>
      <c r="G233" s="27"/>
      <c r="H233" s="27"/>
      <c r="I233" s="27"/>
      <c r="J233" s="27"/>
      <c r="K233" s="27"/>
      <c r="L233" s="27"/>
      <c r="M233" s="27"/>
      <c r="N233" s="27"/>
      <c r="O233" s="27"/>
      <c r="P233" s="27"/>
      <c r="Q233" s="27"/>
      <c r="R233" s="27"/>
      <c r="S233" s="27"/>
      <c r="T233" s="27"/>
      <c r="U233" s="27"/>
      <c r="V233" s="27"/>
      <c r="W233" s="27"/>
      <c r="X233" s="27"/>
      <c r="Y233" s="27"/>
      <c r="Z233" s="76"/>
      <c r="AA233" s="36"/>
    </row>
    <row r="234" spans="1:27" ht="15" customHeight="1" x14ac:dyDescent="0.3">
      <c r="A234" s="75"/>
      <c r="B234" s="27"/>
      <c r="C234" s="27"/>
      <c r="D234" s="27"/>
      <c r="E234" s="27"/>
      <c r="F234" s="27" t="s">
        <v>110</v>
      </c>
      <c r="G234" s="27"/>
      <c r="H234" s="27"/>
      <c r="I234" s="27"/>
      <c r="J234" s="27"/>
      <c r="K234" s="27"/>
      <c r="L234" s="27"/>
      <c r="M234" s="27"/>
      <c r="N234" s="27"/>
      <c r="O234" s="27"/>
      <c r="P234" s="27"/>
      <c r="Q234" s="27"/>
      <c r="R234" s="27"/>
      <c r="S234" s="27"/>
      <c r="T234" s="27"/>
      <c r="U234" s="27"/>
      <c r="V234" s="27"/>
      <c r="W234" s="27"/>
      <c r="X234" s="27"/>
      <c r="Y234" s="27"/>
      <c r="Z234" s="76"/>
      <c r="AA234" s="36"/>
    </row>
    <row r="235" spans="1:27" ht="15" customHeight="1" x14ac:dyDescent="0.3">
      <c r="A235" s="75"/>
      <c r="B235" s="27"/>
      <c r="C235" s="115" t="s">
        <v>13</v>
      </c>
      <c r="D235" s="27" t="s">
        <v>111</v>
      </c>
      <c r="E235" s="115" t="s">
        <v>20</v>
      </c>
      <c r="F235" s="27" t="s">
        <v>112</v>
      </c>
      <c r="G235" s="27"/>
      <c r="H235" s="27"/>
      <c r="I235" s="27"/>
      <c r="J235" s="27"/>
      <c r="K235" s="27"/>
      <c r="L235" s="27"/>
      <c r="M235" s="27"/>
      <c r="N235" s="27"/>
      <c r="O235" s="27"/>
      <c r="P235" s="27"/>
      <c r="Q235" s="27"/>
      <c r="R235" s="27"/>
      <c r="S235" s="27"/>
      <c r="T235" s="27"/>
      <c r="U235" s="27"/>
      <c r="V235" s="27"/>
      <c r="W235" s="27"/>
      <c r="X235" s="27"/>
      <c r="Y235" s="27"/>
      <c r="Z235" s="76"/>
    </row>
    <row r="236" spans="1:27" ht="15" customHeight="1" x14ac:dyDescent="0.3">
      <c r="A236" s="75"/>
      <c r="B236" s="27"/>
      <c r="C236" s="42" t="s">
        <v>13</v>
      </c>
      <c r="D236" s="27" t="s">
        <v>21</v>
      </c>
      <c r="E236" s="115" t="s">
        <v>20</v>
      </c>
      <c r="F236" s="27" t="s">
        <v>227</v>
      </c>
      <c r="G236" s="27"/>
      <c r="H236" s="27"/>
      <c r="I236" s="27"/>
      <c r="J236" s="27"/>
      <c r="K236" s="27"/>
      <c r="L236" s="27"/>
      <c r="M236" s="27"/>
      <c r="N236" s="27"/>
      <c r="O236" s="27"/>
      <c r="P236" s="27"/>
      <c r="Q236" s="27"/>
      <c r="R236" s="27"/>
      <c r="S236" s="27"/>
      <c r="T236" s="27"/>
      <c r="U236" s="27"/>
      <c r="V236" s="27"/>
      <c r="W236" s="27"/>
      <c r="X236" s="27"/>
      <c r="Y236" s="27"/>
      <c r="Z236" s="76"/>
    </row>
    <row r="237" spans="1:27" ht="15" customHeight="1" x14ac:dyDescent="0.3">
      <c r="A237" s="75"/>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76"/>
    </row>
    <row r="238" spans="1:27" ht="15" customHeight="1" x14ac:dyDescent="0.3">
      <c r="A238" s="75"/>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76"/>
    </row>
    <row r="239" spans="1:27" ht="15" customHeight="1" x14ac:dyDescent="0.3">
      <c r="A239" s="75"/>
      <c r="B239" s="27"/>
      <c r="C239" s="27"/>
      <c r="D239" s="27"/>
      <c r="E239" s="27"/>
      <c r="F239" s="115" t="s">
        <v>12</v>
      </c>
      <c r="G239" s="27" t="s">
        <v>113</v>
      </c>
      <c r="H239" s="115" t="s">
        <v>20</v>
      </c>
      <c r="I239" s="46" t="s">
        <v>117</v>
      </c>
      <c r="J239" s="27"/>
      <c r="K239" s="27"/>
      <c r="L239" s="27"/>
      <c r="M239" s="27"/>
      <c r="N239" s="27"/>
      <c r="O239" s="27"/>
      <c r="P239" s="27"/>
      <c r="Q239" s="27"/>
      <c r="R239" s="27"/>
      <c r="S239" s="27"/>
      <c r="T239" s="27"/>
      <c r="U239" s="27"/>
      <c r="V239" s="27"/>
      <c r="W239" s="27"/>
      <c r="X239" s="27"/>
      <c r="Y239" s="27"/>
      <c r="Z239" s="76"/>
    </row>
    <row r="240" spans="1:27" ht="15" customHeight="1" x14ac:dyDescent="0.3">
      <c r="A240" s="75"/>
      <c r="B240" s="27"/>
      <c r="C240" s="27"/>
      <c r="D240" s="27"/>
      <c r="E240" s="27"/>
      <c r="F240" s="115" t="s">
        <v>12</v>
      </c>
      <c r="G240" s="27" t="s">
        <v>114</v>
      </c>
      <c r="H240" s="115" t="s">
        <v>20</v>
      </c>
      <c r="I240" s="46" t="s">
        <v>118</v>
      </c>
      <c r="J240" s="27"/>
      <c r="K240" s="27"/>
      <c r="L240" s="27"/>
      <c r="M240" s="27"/>
      <c r="N240" s="27"/>
      <c r="O240" s="27"/>
      <c r="P240" s="27"/>
      <c r="Q240" s="27"/>
      <c r="R240" s="27"/>
      <c r="S240" s="27"/>
      <c r="T240" s="27"/>
      <c r="U240" s="27"/>
      <c r="V240" s="27"/>
      <c r="W240" s="27"/>
      <c r="X240" s="27"/>
      <c r="Y240" s="27"/>
      <c r="Z240" s="76"/>
    </row>
    <row r="241" spans="1:26" ht="15" customHeight="1" x14ac:dyDescent="0.3">
      <c r="A241" s="75"/>
      <c r="B241" s="27"/>
      <c r="C241" s="27"/>
      <c r="D241" s="27"/>
      <c r="E241" s="27"/>
      <c r="F241" s="115" t="s">
        <v>12</v>
      </c>
      <c r="G241" s="27" t="s">
        <v>115</v>
      </c>
      <c r="H241" s="115" t="s">
        <v>20</v>
      </c>
      <c r="I241" s="46" t="s">
        <v>119</v>
      </c>
      <c r="J241" s="27"/>
      <c r="K241" s="27"/>
      <c r="L241" s="27"/>
      <c r="M241" s="27"/>
      <c r="N241" s="27"/>
      <c r="O241" s="27"/>
      <c r="P241" s="27"/>
      <c r="Q241" s="27"/>
      <c r="R241" s="27"/>
      <c r="S241" s="27"/>
      <c r="T241" s="27"/>
      <c r="U241" s="27"/>
      <c r="V241" s="27"/>
      <c r="W241" s="27"/>
      <c r="X241" s="27"/>
      <c r="Y241" s="27"/>
      <c r="Z241" s="76"/>
    </row>
    <row r="242" spans="1:26" ht="15" customHeight="1" x14ac:dyDescent="0.3">
      <c r="A242" s="75"/>
      <c r="B242" s="27"/>
      <c r="C242" s="27"/>
      <c r="D242" s="27"/>
      <c r="E242" s="27"/>
      <c r="F242" s="115" t="s">
        <v>12</v>
      </c>
      <c r="G242" s="27" t="s">
        <v>116</v>
      </c>
      <c r="H242" s="115" t="s">
        <v>20</v>
      </c>
      <c r="I242" s="46" t="s">
        <v>120</v>
      </c>
      <c r="J242" s="27"/>
      <c r="K242" s="27"/>
      <c r="L242" s="27"/>
      <c r="M242" s="27"/>
      <c r="N242" s="27"/>
      <c r="O242" s="27"/>
      <c r="P242" s="27"/>
      <c r="Q242" s="27"/>
      <c r="R242" s="27"/>
      <c r="S242" s="27"/>
      <c r="T242" s="27"/>
      <c r="U242" s="27"/>
      <c r="V242" s="27"/>
      <c r="W242" s="27"/>
      <c r="X242" s="27"/>
      <c r="Y242" s="27"/>
      <c r="Z242" s="76"/>
    </row>
    <row r="243" spans="1:26" ht="15" customHeight="1" x14ac:dyDescent="0.3">
      <c r="A243" s="75"/>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76"/>
    </row>
    <row r="244" spans="1:26" ht="15" customHeight="1" x14ac:dyDescent="0.3">
      <c r="A244" s="75"/>
      <c r="B244" s="27"/>
      <c r="C244" s="42" t="s">
        <v>13</v>
      </c>
      <c r="D244" s="27" t="s">
        <v>127</v>
      </c>
      <c r="E244" s="115" t="s">
        <v>20</v>
      </c>
      <c r="F244" s="46" t="s">
        <v>226</v>
      </c>
      <c r="G244" s="27"/>
      <c r="H244" s="27"/>
      <c r="I244" s="27"/>
      <c r="J244" s="27"/>
      <c r="K244" s="27"/>
      <c r="L244" s="27"/>
      <c r="M244" s="27"/>
      <c r="N244" s="27"/>
      <c r="O244" s="27"/>
      <c r="P244" s="27"/>
      <c r="Q244" s="27"/>
      <c r="R244" s="27"/>
      <c r="S244" s="27"/>
      <c r="T244" s="27"/>
      <c r="U244" s="27"/>
      <c r="V244" s="27"/>
      <c r="W244" s="27"/>
      <c r="X244" s="27"/>
      <c r="Y244" s="27"/>
      <c r="Z244" s="76"/>
    </row>
    <row r="245" spans="1:26" ht="15" customHeight="1" x14ac:dyDescent="0.3">
      <c r="A245" s="75"/>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76"/>
    </row>
    <row r="246" spans="1:26" ht="15" customHeight="1" x14ac:dyDescent="0.3">
      <c r="A246" s="75"/>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76"/>
    </row>
    <row r="247" spans="1:26" ht="15" customHeight="1" x14ac:dyDescent="0.3">
      <c r="A247" s="75"/>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76"/>
    </row>
    <row r="248" spans="1:26" ht="15" customHeight="1" x14ac:dyDescent="0.3">
      <c r="A248" s="75"/>
      <c r="B248" s="27"/>
      <c r="C248" s="42" t="s">
        <v>13</v>
      </c>
      <c r="D248" s="27" t="s">
        <v>122</v>
      </c>
      <c r="E248" s="115" t="s">
        <v>20</v>
      </c>
      <c r="F248" s="46" t="s">
        <v>228</v>
      </c>
      <c r="G248" s="27"/>
      <c r="H248" s="27"/>
      <c r="I248" s="27"/>
      <c r="J248" s="27"/>
      <c r="K248" s="27"/>
      <c r="L248" s="27"/>
      <c r="M248" s="27"/>
      <c r="N248" s="27"/>
      <c r="O248" s="27"/>
      <c r="P248" s="27"/>
      <c r="Q248" s="27"/>
      <c r="R248" s="27"/>
      <c r="S248" s="27"/>
      <c r="T248" s="27"/>
      <c r="U248" s="27"/>
      <c r="V248" s="27"/>
      <c r="W248" s="27"/>
      <c r="X248" s="27"/>
      <c r="Y248" s="27"/>
      <c r="Z248" s="76"/>
    </row>
    <row r="249" spans="1:26" ht="15" customHeight="1" x14ac:dyDescent="0.3">
      <c r="A249" s="75"/>
      <c r="B249" s="27"/>
      <c r="C249" s="27"/>
      <c r="D249" s="27" t="s">
        <v>123</v>
      </c>
      <c r="E249" s="115" t="s">
        <v>20</v>
      </c>
      <c r="F249" s="46" t="s">
        <v>121</v>
      </c>
      <c r="G249" s="27"/>
      <c r="H249" s="27"/>
      <c r="I249" s="27"/>
      <c r="J249" s="27"/>
      <c r="K249" s="27"/>
      <c r="L249" s="27"/>
      <c r="M249" s="27"/>
      <c r="N249" s="27"/>
      <c r="O249" s="27"/>
      <c r="P249" s="27"/>
      <c r="Q249" s="27"/>
      <c r="R249" s="27"/>
      <c r="S249" s="27"/>
      <c r="T249" s="27"/>
      <c r="U249" s="27"/>
      <c r="V249" s="27"/>
      <c r="W249" s="27"/>
      <c r="X249" s="27"/>
      <c r="Y249" s="27"/>
      <c r="Z249" s="76"/>
    </row>
    <row r="250" spans="1:26" ht="15" customHeight="1" x14ac:dyDescent="0.3">
      <c r="A250" s="75"/>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76"/>
    </row>
    <row r="251" spans="1:26" ht="15" customHeight="1" x14ac:dyDescent="0.3">
      <c r="A251" s="75"/>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76"/>
    </row>
    <row r="252" spans="1:26" ht="15" customHeight="1" x14ac:dyDescent="0.3">
      <c r="A252" s="75"/>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76"/>
    </row>
    <row r="253" spans="1:26" ht="15" customHeight="1" x14ac:dyDescent="0.3">
      <c r="A253" s="75"/>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76"/>
    </row>
    <row r="254" spans="1:26" ht="15" customHeight="1" x14ac:dyDescent="0.3">
      <c r="A254" s="75"/>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76"/>
    </row>
    <row r="255" spans="1:26" ht="15" customHeight="1" x14ac:dyDescent="0.3">
      <c r="A255" s="75"/>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76"/>
    </row>
    <row r="256" spans="1:26" ht="15" customHeight="1" x14ac:dyDescent="0.3">
      <c r="A256" s="75"/>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76"/>
    </row>
    <row r="257" spans="1:28" ht="15" customHeight="1" x14ac:dyDescent="0.3">
      <c r="A257" s="75"/>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76"/>
    </row>
    <row r="258" spans="1:28" ht="15" customHeight="1" x14ac:dyDescent="0.3">
      <c r="A258" s="75"/>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76"/>
    </row>
    <row r="259" spans="1:28" ht="15" customHeight="1" x14ac:dyDescent="0.3">
      <c r="A259" s="75"/>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76"/>
    </row>
    <row r="260" spans="1:28" ht="15" customHeight="1" x14ac:dyDescent="0.3">
      <c r="A260" s="75"/>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76"/>
    </row>
    <row r="261" spans="1:28" ht="15" customHeight="1" x14ac:dyDescent="0.3">
      <c r="A261" s="75"/>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76"/>
      <c r="AB261" s="36"/>
    </row>
    <row r="262" spans="1:28" ht="15" customHeight="1" x14ac:dyDescent="0.3">
      <c r="A262" s="75"/>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76"/>
      <c r="AB262" s="36"/>
    </row>
    <row r="263" spans="1:28" ht="15" customHeight="1" x14ac:dyDescent="0.3">
      <c r="A263" s="75"/>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76"/>
      <c r="AB263" s="36"/>
    </row>
    <row r="264" spans="1:28" ht="15" customHeight="1" x14ac:dyDescent="0.3">
      <c r="A264" s="75"/>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76"/>
      <c r="AB264" s="36"/>
    </row>
    <row r="265" spans="1:28" ht="15" customHeight="1" x14ac:dyDescent="0.3">
      <c r="A265" s="75"/>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76"/>
      <c r="AB265" s="36"/>
    </row>
    <row r="266" spans="1:28" ht="15" customHeight="1" x14ac:dyDescent="0.3">
      <c r="A266" s="75"/>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76"/>
      <c r="AB266" s="36"/>
    </row>
    <row r="267" spans="1:28" ht="15" customHeight="1" x14ac:dyDescent="0.3">
      <c r="A267" s="75"/>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76"/>
      <c r="AB267" s="36"/>
    </row>
    <row r="268" spans="1:28" ht="15" customHeight="1" x14ac:dyDescent="0.3">
      <c r="A268" s="77"/>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19"/>
      <c r="AB268" s="1" t="s">
        <v>225</v>
      </c>
    </row>
    <row r="269" spans="1:28" ht="15" customHeight="1" x14ac:dyDescent="0.3">
      <c r="A269" s="75"/>
      <c r="B269" s="27"/>
      <c r="C269" s="27"/>
      <c r="D269" s="27" t="s">
        <v>78</v>
      </c>
      <c r="E269" s="115" t="s">
        <v>2</v>
      </c>
      <c r="F269" s="201">
        <f>T147</f>
        <v>130</v>
      </c>
      <c r="G269" s="208"/>
      <c r="H269" s="209"/>
      <c r="I269" s="27" t="s">
        <v>15</v>
      </c>
      <c r="J269" s="27"/>
      <c r="K269" s="27"/>
      <c r="L269" s="27"/>
      <c r="M269" s="27"/>
      <c r="N269" s="27" t="s">
        <v>113</v>
      </c>
      <c r="O269" s="115" t="s">
        <v>2</v>
      </c>
      <c r="P269" s="216">
        <v>0.5</v>
      </c>
      <c r="Q269" s="217"/>
      <c r="R269" s="218"/>
      <c r="S269" s="27" t="s">
        <v>23</v>
      </c>
      <c r="T269" s="27"/>
      <c r="U269" s="27"/>
      <c r="V269" s="27"/>
      <c r="W269" s="27"/>
      <c r="X269" s="27"/>
      <c r="Y269" s="27"/>
      <c r="Z269" s="76"/>
      <c r="AB269" s="1" t="s">
        <v>225</v>
      </c>
    </row>
    <row r="270" spans="1:28" ht="15" customHeight="1" x14ac:dyDescent="0.3">
      <c r="A270" s="75"/>
      <c r="B270" s="27"/>
      <c r="C270" s="27"/>
      <c r="D270" s="27" t="s">
        <v>108</v>
      </c>
      <c r="E270" s="115" t="s">
        <v>2</v>
      </c>
      <c r="F270" s="210">
        <v>4500</v>
      </c>
      <c r="G270" s="211"/>
      <c r="H270" s="212"/>
      <c r="I270" s="27" t="s">
        <v>16</v>
      </c>
      <c r="J270" s="27"/>
      <c r="K270" s="27"/>
      <c r="L270" s="27"/>
      <c r="M270" s="27"/>
      <c r="N270" s="27" t="s">
        <v>114</v>
      </c>
      <c r="O270" s="115" t="s">
        <v>2</v>
      </c>
      <c r="P270" s="210">
        <v>6.5</v>
      </c>
      <c r="Q270" s="211"/>
      <c r="R270" s="212"/>
      <c r="S270" s="27" t="s">
        <v>23</v>
      </c>
      <c r="T270" s="27"/>
      <c r="U270" s="27"/>
      <c r="V270" s="27"/>
      <c r="W270" s="27"/>
      <c r="X270" s="27"/>
      <c r="Y270" s="27"/>
      <c r="Z270" s="76"/>
    </row>
    <row r="271" spans="1:28" ht="15" customHeight="1" x14ac:dyDescent="0.3">
      <c r="A271" s="75"/>
      <c r="B271" s="27"/>
      <c r="C271" s="27"/>
      <c r="D271" s="27" t="s">
        <v>111</v>
      </c>
      <c r="E271" s="115" t="s">
        <v>2</v>
      </c>
      <c r="F271" s="210">
        <v>1</v>
      </c>
      <c r="G271" s="211"/>
      <c r="H271" s="212"/>
      <c r="I271" s="27" t="s">
        <v>22</v>
      </c>
      <c r="J271" s="27"/>
      <c r="K271" s="27"/>
      <c r="L271" s="27"/>
      <c r="M271" s="27"/>
      <c r="N271" s="27" t="s">
        <v>115</v>
      </c>
      <c r="O271" s="115" t="s">
        <v>2</v>
      </c>
      <c r="P271" s="210">
        <v>10</v>
      </c>
      <c r="Q271" s="211"/>
      <c r="R271" s="212"/>
      <c r="S271" s="27" t="s">
        <v>23</v>
      </c>
      <c r="T271" s="27" t="s">
        <v>131</v>
      </c>
      <c r="U271" s="27"/>
      <c r="V271" s="27"/>
      <c r="W271" s="27"/>
      <c r="X271" s="27"/>
      <c r="Y271" s="27"/>
      <c r="Z271" s="76"/>
    </row>
    <row r="272" spans="1:28" ht="15" customHeight="1" x14ac:dyDescent="0.3">
      <c r="A272" s="75"/>
      <c r="B272" s="27"/>
      <c r="C272" s="27"/>
      <c r="D272" s="27"/>
      <c r="E272" s="27"/>
      <c r="F272" s="27"/>
      <c r="G272" s="27"/>
      <c r="H272" s="27"/>
      <c r="I272" s="27"/>
      <c r="J272" s="27"/>
      <c r="K272" s="27"/>
      <c r="L272" s="27"/>
      <c r="M272" s="27"/>
      <c r="N272" s="27" t="s">
        <v>115</v>
      </c>
      <c r="O272" s="115" t="s">
        <v>2</v>
      </c>
      <c r="P272" s="210">
        <v>6</v>
      </c>
      <c r="Q272" s="211"/>
      <c r="R272" s="212"/>
      <c r="S272" s="27" t="s">
        <v>23</v>
      </c>
      <c r="T272" s="27" t="s">
        <v>132</v>
      </c>
      <c r="U272" s="27"/>
      <c r="V272" s="27"/>
      <c r="W272" s="27"/>
      <c r="X272" s="27"/>
      <c r="Y272" s="27"/>
      <c r="Z272" s="76"/>
    </row>
    <row r="273" spans="1:26" ht="15" customHeight="1" x14ac:dyDescent="0.3">
      <c r="A273" s="75"/>
      <c r="B273" s="27"/>
      <c r="C273" s="27"/>
      <c r="D273" s="27" t="s">
        <v>126</v>
      </c>
      <c r="E273" s="115" t="s">
        <v>2</v>
      </c>
      <c r="F273" s="210">
        <v>350</v>
      </c>
      <c r="G273" s="211"/>
      <c r="H273" s="212"/>
      <c r="I273" s="27" t="s">
        <v>23</v>
      </c>
      <c r="J273" s="27"/>
      <c r="K273" s="27"/>
      <c r="L273" s="27"/>
      <c r="M273" s="27"/>
      <c r="N273" s="27" t="s">
        <v>116</v>
      </c>
      <c r="O273" s="115" t="s">
        <v>2</v>
      </c>
      <c r="P273" s="161">
        <v>2</v>
      </c>
      <c r="Q273" s="162"/>
      <c r="R273" s="163"/>
      <c r="S273" s="27" t="s">
        <v>23</v>
      </c>
      <c r="T273" s="27"/>
      <c r="U273" s="27"/>
      <c r="V273" s="27"/>
      <c r="W273" s="27"/>
      <c r="X273" s="27"/>
      <c r="Y273" s="27"/>
      <c r="Z273" s="76"/>
    </row>
    <row r="274" spans="1:26" ht="15" customHeight="1" x14ac:dyDescent="0.3">
      <c r="A274" s="75"/>
      <c r="B274" s="27"/>
      <c r="C274" s="27"/>
      <c r="D274" s="27" t="s">
        <v>122</v>
      </c>
      <c r="E274" s="115" t="s">
        <v>2</v>
      </c>
      <c r="F274" s="213">
        <v>5.0000000000000001E-3</v>
      </c>
      <c r="G274" s="214"/>
      <c r="H274" s="215"/>
      <c r="I274" s="27" t="s">
        <v>22</v>
      </c>
      <c r="J274" s="27"/>
      <c r="K274" s="27"/>
      <c r="L274" s="27"/>
      <c r="M274" s="27"/>
      <c r="N274" s="27"/>
      <c r="O274" s="27"/>
      <c r="P274" s="27"/>
      <c r="Q274" s="27"/>
      <c r="R274" s="27"/>
      <c r="S274" s="27"/>
      <c r="T274" s="27"/>
      <c r="U274" s="27"/>
      <c r="V274" s="27"/>
      <c r="W274" s="27"/>
      <c r="X274" s="27"/>
      <c r="Y274" s="27"/>
      <c r="Z274" s="76"/>
    </row>
    <row r="275" spans="1:26" ht="15" customHeight="1" x14ac:dyDescent="0.3">
      <c r="A275" s="75"/>
      <c r="B275" s="27"/>
      <c r="C275" s="27"/>
      <c r="D275" s="27" t="s">
        <v>123</v>
      </c>
      <c r="E275" s="115" t="s">
        <v>2</v>
      </c>
      <c r="F275" s="213">
        <v>0.01</v>
      </c>
      <c r="G275" s="214"/>
      <c r="H275" s="215"/>
      <c r="I275" s="27" t="s">
        <v>212</v>
      </c>
      <c r="J275" s="27"/>
      <c r="K275" s="27"/>
      <c r="L275" s="27"/>
      <c r="M275" s="27"/>
      <c r="N275" s="220" t="s">
        <v>21</v>
      </c>
      <c r="O275" s="219" t="s">
        <v>2</v>
      </c>
      <c r="P275" s="172">
        <f>+P269+P270+P271+P273</f>
        <v>19</v>
      </c>
      <c r="Q275" s="158"/>
      <c r="R275" s="160"/>
      <c r="S275" s="27" t="s">
        <v>23</v>
      </c>
      <c r="T275" s="27" t="s">
        <v>131</v>
      </c>
      <c r="U275" s="27"/>
      <c r="V275" s="27"/>
      <c r="W275" s="27"/>
      <c r="X275" s="27"/>
      <c r="Y275" s="27"/>
      <c r="Z275" s="76"/>
    </row>
    <row r="276" spans="1:26" ht="15" customHeight="1" x14ac:dyDescent="0.3">
      <c r="A276" s="75"/>
      <c r="B276" s="27"/>
      <c r="C276" s="27"/>
      <c r="D276" s="27" t="s">
        <v>127</v>
      </c>
      <c r="E276" s="115" t="s">
        <v>2</v>
      </c>
      <c r="F276" s="159">
        <f>+F274/F275</f>
        <v>0.5</v>
      </c>
      <c r="G276" s="173"/>
      <c r="H276" s="174"/>
      <c r="I276" s="27" t="s">
        <v>130</v>
      </c>
      <c r="J276" s="27"/>
      <c r="K276" s="27"/>
      <c r="L276" s="27"/>
      <c r="M276" s="27"/>
      <c r="N276" s="220"/>
      <c r="O276" s="219"/>
      <c r="P276" s="172">
        <f>+P269+P270+P272+P273</f>
        <v>15</v>
      </c>
      <c r="Q276" s="158"/>
      <c r="R276" s="160"/>
      <c r="S276" s="27" t="s">
        <v>23</v>
      </c>
      <c r="T276" s="27" t="s">
        <v>132</v>
      </c>
      <c r="U276" s="27"/>
      <c r="V276" s="27"/>
      <c r="W276" s="27"/>
      <c r="X276" s="27"/>
      <c r="Y276" s="27"/>
      <c r="Z276" s="76"/>
    </row>
    <row r="277" spans="1:26" ht="15" customHeight="1" x14ac:dyDescent="0.3">
      <c r="A277" s="75"/>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76"/>
    </row>
    <row r="278" spans="1:26" ht="15" customHeight="1" x14ac:dyDescent="0.3">
      <c r="A278" s="75"/>
      <c r="B278" s="27"/>
      <c r="C278" s="27"/>
      <c r="D278" s="27"/>
      <c r="E278" s="27" t="s">
        <v>128</v>
      </c>
      <c r="F278" s="27"/>
      <c r="G278" s="27"/>
      <c r="H278" s="27"/>
      <c r="I278" s="27"/>
      <c r="J278" s="27"/>
      <c r="K278" s="27"/>
      <c r="L278" s="27"/>
      <c r="M278" s="27" t="s">
        <v>124</v>
      </c>
      <c r="N278" s="115"/>
      <c r="O278" s="115"/>
      <c r="P278" s="115"/>
      <c r="Q278" s="116" t="s">
        <v>105</v>
      </c>
      <c r="R278" s="27"/>
      <c r="S278" s="115" t="s">
        <v>2</v>
      </c>
      <c r="T278" s="159">
        <f>F269+(F270/F271)*(P275/(F273+F276*1000))</f>
        <v>230.58823529411765</v>
      </c>
      <c r="U278" s="173"/>
      <c r="V278" s="174"/>
      <c r="W278" s="27" t="s">
        <v>6</v>
      </c>
      <c r="X278" s="27"/>
      <c r="Y278" s="27"/>
      <c r="Z278" s="76"/>
    </row>
    <row r="279" spans="1:26" ht="15" customHeight="1" x14ac:dyDescent="0.3">
      <c r="A279" s="75"/>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76"/>
    </row>
    <row r="280" spans="1:26" ht="15" customHeight="1" x14ac:dyDescent="0.3">
      <c r="A280" s="75"/>
      <c r="B280" s="27"/>
      <c r="C280" s="27"/>
      <c r="D280" s="27"/>
      <c r="E280" s="27" t="s">
        <v>129</v>
      </c>
      <c r="F280" s="27"/>
      <c r="G280" s="27"/>
      <c r="H280" s="27"/>
      <c r="I280" s="27"/>
      <c r="J280" s="27"/>
      <c r="K280" s="27"/>
      <c r="L280" s="27"/>
      <c r="M280" s="27" t="s">
        <v>125</v>
      </c>
      <c r="N280" s="115"/>
      <c r="O280" s="115"/>
      <c r="P280" s="115"/>
      <c r="Q280" s="116" t="s">
        <v>105</v>
      </c>
      <c r="R280" s="27"/>
      <c r="S280" s="115" t="s">
        <v>2</v>
      </c>
      <c r="T280" s="159">
        <f>F269+(F270/F271)*(P276/(F273+F276*1000))</f>
        <v>209.41176470588235</v>
      </c>
      <c r="U280" s="173"/>
      <c r="V280" s="174"/>
      <c r="W280" s="27" t="s">
        <v>6</v>
      </c>
      <c r="X280" s="27"/>
      <c r="Y280" s="27"/>
      <c r="Z280" s="76"/>
    </row>
    <row r="281" spans="1:26" ht="15" customHeight="1" x14ac:dyDescent="0.3">
      <c r="A281" s="75"/>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76"/>
    </row>
    <row r="282" spans="1:26" ht="15" customHeight="1" x14ac:dyDescent="0.3">
      <c r="A282" s="75"/>
      <c r="B282" s="3">
        <f>B162+1</f>
        <v>4</v>
      </c>
      <c r="C282" s="4" t="s">
        <v>209</v>
      </c>
      <c r="D282" s="4"/>
      <c r="E282" s="4"/>
      <c r="F282" s="4"/>
      <c r="G282" s="4"/>
      <c r="H282" s="4"/>
      <c r="I282" s="4"/>
      <c r="J282" s="4"/>
      <c r="K282" s="4"/>
      <c r="L282" s="4"/>
      <c r="M282" s="4"/>
      <c r="N282" s="4"/>
      <c r="O282" s="4"/>
      <c r="P282" s="4"/>
      <c r="Q282" s="4"/>
      <c r="R282" s="4"/>
      <c r="S282" s="4"/>
      <c r="T282" s="4"/>
      <c r="U282" s="4"/>
      <c r="V282" s="4"/>
      <c r="W282" s="4"/>
      <c r="X282" s="4"/>
      <c r="Y282" s="4"/>
      <c r="Z282" s="76"/>
    </row>
    <row r="283" spans="1:26" ht="15" customHeight="1" x14ac:dyDescent="0.3">
      <c r="A283" s="75"/>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76"/>
    </row>
    <row r="284" spans="1:26" ht="15" customHeight="1" x14ac:dyDescent="0.3">
      <c r="A284" s="75"/>
      <c r="B284" s="27"/>
      <c r="C284" s="27" t="s">
        <v>133</v>
      </c>
      <c r="D284" s="27"/>
      <c r="E284" s="27"/>
      <c r="F284" s="27"/>
      <c r="G284" s="27"/>
      <c r="H284" s="27"/>
      <c r="I284" s="27"/>
      <c r="J284" s="27"/>
      <c r="K284" s="27"/>
      <c r="L284" s="27"/>
      <c r="M284" s="27"/>
      <c r="N284" s="27"/>
      <c r="O284" s="27"/>
      <c r="P284" s="27"/>
      <c r="Q284" s="27"/>
      <c r="R284" s="27"/>
      <c r="S284" s="27"/>
      <c r="T284" s="27"/>
      <c r="U284" s="27"/>
      <c r="V284" s="27"/>
      <c r="W284" s="27"/>
      <c r="X284" s="27"/>
      <c r="Y284" s="27"/>
      <c r="Z284" s="76"/>
    </row>
    <row r="285" spans="1:26" ht="15" customHeight="1" x14ac:dyDescent="0.3">
      <c r="A285" s="75"/>
      <c r="B285" s="27"/>
      <c r="C285" s="46" t="s">
        <v>134</v>
      </c>
      <c r="D285" s="27"/>
      <c r="E285" s="27"/>
      <c r="F285" s="27"/>
      <c r="G285" s="27"/>
      <c r="H285" s="27"/>
      <c r="I285" s="27"/>
      <c r="J285" s="27"/>
      <c r="K285" s="27"/>
      <c r="L285" s="27"/>
      <c r="M285" s="27"/>
      <c r="N285" s="27"/>
      <c r="O285" s="27"/>
      <c r="P285" s="27"/>
      <c r="Q285" s="27"/>
      <c r="R285" s="27"/>
      <c r="S285" s="27"/>
      <c r="T285" s="27"/>
      <c r="U285" s="27"/>
      <c r="V285" s="27"/>
      <c r="W285" s="27"/>
      <c r="X285" s="27"/>
      <c r="Y285" s="27"/>
      <c r="Z285" s="76"/>
    </row>
    <row r="286" spans="1:26" ht="15" customHeight="1" x14ac:dyDescent="0.3">
      <c r="A286" s="75"/>
      <c r="B286" s="27"/>
      <c r="C286" s="46"/>
      <c r="D286" s="27"/>
      <c r="E286" s="27"/>
      <c r="F286" s="27"/>
      <c r="G286" s="27"/>
      <c r="H286" s="27"/>
      <c r="I286" s="27"/>
      <c r="J286" s="27"/>
      <c r="K286" s="27"/>
      <c r="L286" s="27"/>
      <c r="M286" s="27"/>
      <c r="N286" s="27"/>
      <c r="O286" s="27"/>
      <c r="P286" s="27"/>
      <c r="Q286" s="27"/>
      <c r="R286" s="27"/>
      <c r="S286" s="27"/>
      <c r="T286" s="27"/>
      <c r="U286" s="27"/>
      <c r="V286" s="27"/>
      <c r="W286" s="27"/>
      <c r="X286" s="27"/>
      <c r="Y286" s="27"/>
      <c r="Z286" s="76"/>
    </row>
    <row r="287" spans="1:26" ht="15" customHeight="1" x14ac:dyDescent="0.3">
      <c r="A287" s="75"/>
      <c r="B287" s="25">
        <f>B282+0.1</f>
        <v>4.0999999999999996</v>
      </c>
      <c r="C287" s="26" t="s">
        <v>14</v>
      </c>
      <c r="D287" s="26"/>
      <c r="E287" s="26"/>
      <c r="F287" s="26"/>
      <c r="G287" s="26"/>
      <c r="H287" s="26"/>
      <c r="I287" s="26"/>
      <c r="J287" s="26"/>
      <c r="K287" s="26"/>
      <c r="L287" s="26"/>
      <c r="M287" s="26"/>
      <c r="N287" s="26"/>
      <c r="O287" s="26"/>
      <c r="P287" s="26"/>
      <c r="Q287" s="26"/>
      <c r="R287" s="26"/>
      <c r="S287" s="26"/>
      <c r="T287" s="26"/>
      <c r="U287" s="26"/>
      <c r="V287" s="26"/>
      <c r="W287" s="26"/>
      <c r="X287" s="26"/>
      <c r="Y287" s="26"/>
      <c r="Z287" s="76"/>
    </row>
    <row r="288" spans="1:26" ht="15" customHeight="1" x14ac:dyDescent="0.3">
      <c r="A288" s="75"/>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76"/>
    </row>
    <row r="289" spans="1:27" ht="15" customHeight="1" x14ac:dyDescent="0.3">
      <c r="A289" s="75"/>
      <c r="B289" s="27"/>
      <c r="C289" s="27" t="s">
        <v>140</v>
      </c>
      <c r="D289" s="27"/>
      <c r="E289" s="27"/>
      <c r="F289" s="27"/>
      <c r="G289" s="27"/>
      <c r="H289" s="27"/>
      <c r="I289" s="27"/>
      <c r="J289" s="27"/>
      <c r="K289" s="27"/>
      <c r="L289" s="27"/>
      <c r="M289" s="27"/>
      <c r="N289" s="27"/>
      <c r="O289" s="27"/>
      <c r="P289" s="27"/>
      <c r="Q289" s="27"/>
      <c r="R289" s="27"/>
      <c r="S289" s="27"/>
      <c r="T289" s="27"/>
      <c r="U289" s="27"/>
      <c r="V289" s="27"/>
      <c r="W289" s="27"/>
      <c r="X289" s="27"/>
      <c r="Y289" s="27"/>
      <c r="Z289" s="76"/>
    </row>
    <row r="290" spans="1:27" ht="15" customHeight="1" x14ac:dyDescent="0.3">
      <c r="A290" s="75"/>
      <c r="B290" s="27"/>
      <c r="C290" s="46" t="s">
        <v>139</v>
      </c>
      <c r="D290" s="27"/>
      <c r="E290" s="27"/>
      <c r="F290" s="27"/>
      <c r="G290" s="27"/>
      <c r="H290" s="27"/>
      <c r="I290" s="27"/>
      <c r="J290" s="27"/>
      <c r="K290" s="27"/>
      <c r="L290" s="27"/>
      <c r="M290" s="27"/>
      <c r="N290" s="27"/>
      <c r="O290" s="27"/>
      <c r="P290" s="27"/>
      <c r="Q290" s="27"/>
      <c r="R290" s="27"/>
      <c r="S290" s="27"/>
      <c r="T290" s="27"/>
      <c r="U290" s="27"/>
      <c r="V290" s="27"/>
      <c r="W290" s="27"/>
      <c r="X290" s="27"/>
      <c r="Y290" s="27"/>
      <c r="Z290" s="76"/>
      <c r="AA290" s="36"/>
    </row>
    <row r="291" spans="1:27" ht="15" customHeight="1" x14ac:dyDescent="0.3">
      <c r="A291" s="75"/>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76"/>
      <c r="AA291" s="36"/>
    </row>
    <row r="292" spans="1:27" ht="15" customHeight="1" x14ac:dyDescent="0.3">
      <c r="A292" s="75"/>
      <c r="B292" s="27"/>
      <c r="C292" s="115" t="s">
        <v>13</v>
      </c>
      <c r="D292" s="46" t="s">
        <v>137</v>
      </c>
      <c r="E292" s="27"/>
      <c r="F292" s="27"/>
      <c r="G292" s="27"/>
      <c r="H292" s="27"/>
      <c r="I292" s="27"/>
      <c r="J292" s="27"/>
      <c r="K292" s="27"/>
      <c r="L292" s="27"/>
      <c r="M292" s="27"/>
      <c r="N292" s="27"/>
      <c r="O292" s="115"/>
      <c r="P292" s="27"/>
      <c r="Q292" s="27"/>
      <c r="R292" s="27" t="s">
        <v>135</v>
      </c>
      <c r="S292" s="115" t="s">
        <v>2</v>
      </c>
      <c r="T292" s="161">
        <v>1.1499999999999999</v>
      </c>
      <c r="U292" s="162"/>
      <c r="V292" s="163"/>
      <c r="W292" s="27"/>
      <c r="X292" s="27"/>
      <c r="Y292" s="27"/>
      <c r="Z292" s="76"/>
      <c r="AA292" s="36"/>
    </row>
    <row r="293" spans="1:27" ht="15" customHeight="1" x14ac:dyDescent="0.3">
      <c r="A293" s="75"/>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76"/>
      <c r="AA293" s="36"/>
    </row>
    <row r="294" spans="1:27" ht="15" customHeight="1" x14ac:dyDescent="0.3">
      <c r="A294" s="75"/>
      <c r="B294" s="27"/>
      <c r="C294" s="115" t="s">
        <v>13</v>
      </c>
      <c r="D294" s="46" t="s">
        <v>161</v>
      </c>
      <c r="E294" s="27"/>
      <c r="F294" s="27"/>
      <c r="G294" s="27"/>
      <c r="H294" s="27"/>
      <c r="I294" s="27"/>
      <c r="J294" s="27"/>
      <c r="K294" s="27"/>
      <c r="L294" s="27"/>
      <c r="M294" s="27"/>
      <c r="N294" s="27"/>
      <c r="O294" s="27"/>
      <c r="P294" s="27"/>
      <c r="Q294" s="27"/>
      <c r="R294" s="27" t="s">
        <v>135</v>
      </c>
      <c r="S294" s="115" t="s">
        <v>2</v>
      </c>
      <c r="T294" s="161">
        <v>1.05</v>
      </c>
      <c r="U294" s="162"/>
      <c r="V294" s="163"/>
      <c r="W294" s="27"/>
      <c r="X294" s="27"/>
      <c r="Y294" s="27"/>
      <c r="Z294" s="76"/>
      <c r="AA294" s="36"/>
    </row>
    <row r="295" spans="1:27" ht="15" customHeight="1" x14ac:dyDescent="0.3">
      <c r="A295" s="75"/>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76"/>
      <c r="AA295" s="36"/>
    </row>
    <row r="296" spans="1:27" ht="15" customHeight="1" x14ac:dyDescent="0.3">
      <c r="A296" s="75"/>
      <c r="B296" s="25">
        <f>B287+0.1</f>
        <v>4.1999999999999993</v>
      </c>
      <c r="C296" s="26" t="s">
        <v>138</v>
      </c>
      <c r="D296" s="26"/>
      <c r="E296" s="26"/>
      <c r="F296" s="26"/>
      <c r="G296" s="26"/>
      <c r="H296" s="26"/>
      <c r="I296" s="26"/>
      <c r="J296" s="26"/>
      <c r="K296" s="26"/>
      <c r="L296" s="26"/>
      <c r="M296" s="26"/>
      <c r="N296" s="26"/>
      <c r="O296" s="26"/>
      <c r="P296" s="26"/>
      <c r="Q296" s="26"/>
      <c r="R296" s="26"/>
      <c r="S296" s="26"/>
      <c r="T296" s="26"/>
      <c r="U296" s="26"/>
      <c r="V296" s="26"/>
      <c r="W296" s="26"/>
      <c r="X296" s="26"/>
      <c r="Y296" s="26"/>
      <c r="Z296" s="76"/>
      <c r="AA296" s="36"/>
    </row>
    <row r="297" spans="1:27" ht="15" customHeight="1" x14ac:dyDescent="0.3">
      <c r="A297" s="75"/>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76"/>
      <c r="AA297" s="36"/>
    </row>
    <row r="298" spans="1:27" ht="15" customHeight="1" x14ac:dyDescent="0.3">
      <c r="A298" s="75"/>
      <c r="B298" s="27"/>
      <c r="C298" s="46" t="s">
        <v>141</v>
      </c>
      <c r="D298" s="27"/>
      <c r="E298" s="27"/>
      <c r="F298" s="27"/>
      <c r="G298" s="27"/>
      <c r="H298" s="27"/>
      <c r="I298" s="27"/>
      <c r="J298" s="27"/>
      <c r="K298" s="27"/>
      <c r="L298" s="27"/>
      <c r="M298" s="27"/>
      <c r="N298" s="27"/>
      <c r="O298" s="27"/>
      <c r="P298" s="27"/>
      <c r="Q298" s="27"/>
      <c r="R298" s="27"/>
      <c r="S298" s="27"/>
      <c r="T298" s="27"/>
      <c r="U298" s="27"/>
      <c r="V298" s="27"/>
      <c r="W298" s="27"/>
      <c r="X298" s="27"/>
      <c r="Y298" s="27"/>
      <c r="Z298" s="76"/>
      <c r="AA298" s="36"/>
    </row>
    <row r="299" spans="1:27" ht="15" customHeight="1" x14ac:dyDescent="0.3">
      <c r="A299" s="75"/>
      <c r="B299" s="27"/>
      <c r="C299" s="46" t="s">
        <v>142</v>
      </c>
      <c r="D299" s="27"/>
      <c r="E299" s="27"/>
      <c r="F299" s="27"/>
      <c r="G299" s="27"/>
      <c r="H299" s="27"/>
      <c r="I299" s="27"/>
      <c r="J299" s="27"/>
      <c r="K299" s="27"/>
      <c r="L299" s="27"/>
      <c r="M299" s="27"/>
      <c r="N299" s="27"/>
      <c r="O299" s="27"/>
      <c r="P299" s="27"/>
      <c r="Q299" s="27"/>
      <c r="R299" s="27"/>
      <c r="S299" s="27"/>
      <c r="T299" s="27"/>
      <c r="U299" s="27"/>
      <c r="V299" s="27"/>
      <c r="W299" s="27"/>
      <c r="X299" s="27"/>
      <c r="Y299" s="27"/>
      <c r="Z299" s="76"/>
      <c r="AA299" s="36"/>
    </row>
    <row r="300" spans="1:27" ht="15" customHeight="1" x14ac:dyDescent="0.3">
      <c r="A300" s="75"/>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76"/>
      <c r="AA300" s="36"/>
    </row>
    <row r="301" spans="1:27" ht="15" customHeight="1" x14ac:dyDescent="0.3">
      <c r="A301" s="75"/>
      <c r="B301" s="27"/>
      <c r="C301" s="115"/>
      <c r="D301" s="27"/>
      <c r="E301" s="27"/>
      <c r="F301" s="27"/>
      <c r="G301" s="27"/>
      <c r="H301" s="27"/>
      <c r="I301" s="27"/>
      <c r="J301" s="27"/>
      <c r="K301" s="27"/>
      <c r="L301" s="27"/>
      <c r="M301" s="27"/>
      <c r="N301" s="27"/>
      <c r="O301" s="27"/>
      <c r="P301" s="27"/>
      <c r="Q301" s="27"/>
      <c r="R301" s="27"/>
      <c r="S301" s="27"/>
      <c r="T301" s="27"/>
      <c r="U301" s="27"/>
      <c r="V301" s="27"/>
      <c r="W301" s="27"/>
      <c r="X301" s="27"/>
      <c r="Y301" s="27"/>
      <c r="Z301" s="76"/>
      <c r="AA301" s="36"/>
    </row>
    <row r="302" spans="1:27" ht="15" customHeight="1" x14ac:dyDescent="0.3">
      <c r="A302" s="75"/>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76"/>
      <c r="AA302" s="36"/>
    </row>
    <row r="303" spans="1:27" ht="15" customHeight="1" x14ac:dyDescent="0.3">
      <c r="A303" s="75"/>
      <c r="B303" s="27"/>
      <c r="C303" s="115" t="s">
        <v>13</v>
      </c>
      <c r="D303" s="27" t="s">
        <v>143</v>
      </c>
      <c r="E303" s="27"/>
      <c r="F303" s="27"/>
      <c r="G303" s="27"/>
      <c r="H303" s="27"/>
      <c r="I303" s="27"/>
      <c r="J303" s="27"/>
      <c r="K303" s="27"/>
      <c r="L303" s="27"/>
      <c r="M303" s="27"/>
      <c r="N303" s="27"/>
      <c r="O303" s="115"/>
      <c r="P303" s="27"/>
      <c r="Q303" s="27"/>
      <c r="R303" s="27" t="s">
        <v>27</v>
      </c>
      <c r="S303" s="115" t="s">
        <v>2</v>
      </c>
      <c r="T303" s="167">
        <f>+P17</f>
        <v>3828</v>
      </c>
      <c r="U303" s="168"/>
      <c r="V303" s="169"/>
      <c r="W303" s="27" t="s">
        <v>23</v>
      </c>
      <c r="X303" s="27"/>
      <c r="Y303" s="27"/>
      <c r="Z303" s="76"/>
      <c r="AA303" s="36"/>
    </row>
    <row r="304" spans="1:27" ht="15" customHeight="1" x14ac:dyDescent="0.3">
      <c r="A304" s="75"/>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76"/>
      <c r="AA304" s="36"/>
    </row>
    <row r="305" spans="1:27" ht="15" customHeight="1" x14ac:dyDescent="0.3">
      <c r="A305" s="75"/>
      <c r="B305" s="27"/>
      <c r="C305" s="46" t="str">
        <f>CONCATENATE("La instalación estando a una altura H de ",T303," m, los valores correspondientes de ka son los siguientes:")</f>
        <v>La instalación estando a una altura H de 3828 m, los valores correspondientes de ka son los siguientes:</v>
      </c>
      <c r="D305" s="27"/>
      <c r="E305" s="27"/>
      <c r="F305" s="27"/>
      <c r="G305" s="27"/>
      <c r="H305" s="27"/>
      <c r="I305" s="27"/>
      <c r="J305" s="27"/>
      <c r="K305" s="27"/>
      <c r="L305" s="27"/>
      <c r="M305" s="27"/>
      <c r="N305" s="27"/>
      <c r="O305" s="27"/>
      <c r="P305" s="27"/>
      <c r="Q305" s="27"/>
      <c r="R305" s="27"/>
      <c r="S305" s="27"/>
      <c r="T305" s="27"/>
      <c r="U305" s="27"/>
      <c r="V305" s="27"/>
      <c r="W305" s="27"/>
      <c r="X305" s="27"/>
      <c r="Y305" s="27"/>
      <c r="Z305" s="76"/>
      <c r="AA305" s="36"/>
    </row>
    <row r="306" spans="1:27" ht="15" customHeight="1" x14ac:dyDescent="0.3">
      <c r="A306" s="75"/>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76"/>
      <c r="AA306" s="36"/>
    </row>
    <row r="307" spans="1:27" ht="15" customHeight="1" x14ac:dyDescent="0.3">
      <c r="A307" s="75"/>
      <c r="B307" s="55" t="s">
        <v>144</v>
      </c>
      <c r="C307" s="31" t="s">
        <v>145</v>
      </c>
      <c r="D307" s="30"/>
      <c r="E307" s="30"/>
      <c r="F307" s="30"/>
      <c r="G307" s="30"/>
      <c r="H307" s="30"/>
      <c r="I307" s="30"/>
      <c r="J307" s="30"/>
      <c r="K307" s="30"/>
      <c r="L307" s="30"/>
      <c r="M307" s="30"/>
      <c r="N307" s="30"/>
      <c r="O307" s="30"/>
      <c r="P307" s="30"/>
      <c r="Q307" s="30"/>
      <c r="R307" s="30"/>
      <c r="S307" s="30"/>
      <c r="T307" s="30"/>
      <c r="U307" s="32"/>
      <c r="V307" s="33"/>
      <c r="W307" s="32"/>
      <c r="X307" s="32"/>
      <c r="Y307" s="32"/>
      <c r="Z307" s="76"/>
    </row>
    <row r="308" spans="1:27" ht="15" customHeight="1" x14ac:dyDescent="0.3">
      <c r="A308" s="75"/>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76"/>
    </row>
    <row r="309" spans="1:27" ht="15" customHeight="1" x14ac:dyDescent="0.3">
      <c r="A309" s="75"/>
      <c r="B309" s="27"/>
      <c r="C309" s="46" t="s">
        <v>146</v>
      </c>
      <c r="D309" s="27"/>
      <c r="E309" s="27"/>
      <c r="F309" s="27"/>
      <c r="G309" s="27"/>
      <c r="H309" s="27"/>
      <c r="I309" s="27"/>
      <c r="J309" s="27"/>
      <c r="K309" s="27"/>
      <c r="L309" s="27"/>
      <c r="M309" s="27"/>
      <c r="N309" s="27"/>
      <c r="O309" s="27"/>
      <c r="P309" s="27"/>
      <c r="Q309" s="27"/>
      <c r="R309" s="27"/>
      <c r="S309" s="27"/>
      <c r="T309" s="27"/>
      <c r="U309" s="27"/>
      <c r="V309" s="27"/>
      <c r="W309" s="27"/>
      <c r="X309" s="27"/>
      <c r="Y309" s="27"/>
      <c r="Z309" s="76"/>
    </row>
    <row r="310" spans="1:27" ht="15" customHeight="1" x14ac:dyDescent="0.3">
      <c r="A310" s="75"/>
      <c r="B310" s="27"/>
      <c r="C310" s="46"/>
      <c r="D310" s="27"/>
      <c r="E310" s="27"/>
      <c r="F310" s="27"/>
      <c r="G310" s="27"/>
      <c r="H310" s="27"/>
      <c r="I310" s="27"/>
      <c r="J310" s="27"/>
      <c r="K310" s="27"/>
      <c r="L310" s="27"/>
      <c r="M310" s="27"/>
      <c r="N310" s="27"/>
      <c r="O310" s="27"/>
      <c r="P310" s="27"/>
      <c r="Q310" s="27"/>
      <c r="R310" s="27"/>
      <c r="S310" s="27"/>
      <c r="T310" s="27"/>
      <c r="U310" s="27"/>
      <c r="V310" s="27"/>
      <c r="W310" s="27"/>
      <c r="X310" s="27"/>
      <c r="Y310" s="27"/>
      <c r="Z310" s="76"/>
    </row>
    <row r="311" spans="1:27" ht="15" customHeight="1" x14ac:dyDescent="0.3">
      <c r="A311" s="75"/>
      <c r="B311" s="27"/>
      <c r="C311" s="115" t="s">
        <v>13</v>
      </c>
      <c r="D311" s="46" t="s">
        <v>205</v>
      </c>
      <c r="E311" s="27"/>
      <c r="F311" s="27"/>
      <c r="G311" s="27"/>
      <c r="H311" s="27"/>
      <c r="I311" s="27"/>
      <c r="J311" s="27"/>
      <c r="K311" s="27"/>
      <c r="L311" s="27"/>
      <c r="M311" s="27"/>
      <c r="N311" s="27"/>
      <c r="O311" s="27"/>
      <c r="P311" s="27"/>
      <c r="Q311" s="27"/>
      <c r="R311" s="27" t="s">
        <v>23</v>
      </c>
      <c r="S311" s="115" t="s">
        <v>2</v>
      </c>
      <c r="T311" s="161">
        <v>0.5</v>
      </c>
      <c r="U311" s="162"/>
      <c r="V311" s="163"/>
      <c r="W311" s="27"/>
      <c r="X311" s="27"/>
      <c r="Y311" s="27"/>
      <c r="Z311" s="76"/>
    </row>
    <row r="312" spans="1:27" ht="15" customHeight="1" x14ac:dyDescent="0.3">
      <c r="A312" s="75"/>
      <c r="B312" s="27"/>
      <c r="C312" s="27"/>
      <c r="D312" s="27"/>
      <c r="E312" s="27"/>
      <c r="F312" s="27"/>
      <c r="G312" s="27"/>
      <c r="H312" s="27"/>
      <c r="I312" s="27"/>
      <c r="J312" s="27"/>
      <c r="K312" s="27"/>
      <c r="L312" s="27"/>
      <c r="M312" s="27"/>
      <c r="N312" s="27"/>
      <c r="O312" s="27"/>
      <c r="P312" s="27"/>
      <c r="Q312" s="27"/>
      <c r="R312" s="27"/>
      <c r="S312" s="27"/>
      <c r="T312" s="47"/>
      <c r="U312" s="47"/>
      <c r="V312" s="47"/>
      <c r="W312" s="27"/>
      <c r="X312" s="27"/>
      <c r="Y312" s="27"/>
      <c r="Z312" s="76"/>
    </row>
    <row r="313" spans="1:27" ht="15" customHeight="1" x14ac:dyDescent="0.3">
      <c r="A313" s="75"/>
      <c r="B313" s="27"/>
      <c r="C313" s="27"/>
      <c r="D313" s="27"/>
      <c r="E313" s="27"/>
      <c r="F313" s="27"/>
      <c r="G313" s="27"/>
      <c r="H313" s="27"/>
      <c r="I313" s="27"/>
      <c r="J313" s="27"/>
      <c r="K313" s="27" t="s">
        <v>151</v>
      </c>
      <c r="L313" s="27"/>
      <c r="M313" s="27"/>
      <c r="N313" s="27"/>
      <c r="O313" s="27"/>
      <c r="P313" s="27"/>
      <c r="Q313" s="27"/>
      <c r="R313" s="27" t="s">
        <v>136</v>
      </c>
      <c r="S313" s="115" t="s">
        <v>2</v>
      </c>
      <c r="T313" s="152">
        <f>EXP(T311*(T303)/8150)</f>
        <v>1.2647147791973878</v>
      </c>
      <c r="U313" s="153"/>
      <c r="V313" s="154"/>
      <c r="W313" s="27"/>
      <c r="X313" s="27"/>
      <c r="Y313" s="27"/>
      <c r="Z313" s="76"/>
    </row>
    <row r="314" spans="1:27" ht="15" customHeight="1" x14ac:dyDescent="0.3">
      <c r="A314" s="75"/>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76"/>
    </row>
    <row r="315" spans="1:27" ht="15" customHeight="1" x14ac:dyDescent="0.3">
      <c r="A315" s="75"/>
      <c r="B315" s="55" t="s">
        <v>147</v>
      </c>
      <c r="C315" s="31" t="s">
        <v>148</v>
      </c>
      <c r="D315" s="30"/>
      <c r="E315" s="30"/>
      <c r="F315" s="30"/>
      <c r="G315" s="30"/>
      <c r="H315" s="30"/>
      <c r="I315" s="30"/>
      <c r="J315" s="30"/>
      <c r="K315" s="30"/>
      <c r="L315" s="30"/>
      <c r="M315" s="30"/>
      <c r="N315" s="30"/>
      <c r="O315" s="30"/>
      <c r="P315" s="30"/>
      <c r="Q315" s="30"/>
      <c r="R315" s="30"/>
      <c r="S315" s="30"/>
      <c r="T315" s="30"/>
      <c r="U315" s="32"/>
      <c r="V315" s="33"/>
      <c r="W315" s="32"/>
      <c r="X315" s="32"/>
      <c r="Y315" s="32"/>
      <c r="Z315" s="76"/>
    </row>
    <row r="316" spans="1:27" ht="15" customHeight="1" x14ac:dyDescent="0.3">
      <c r="A316" s="75"/>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76"/>
    </row>
    <row r="317" spans="1:27" ht="15" customHeight="1" x14ac:dyDescent="0.3">
      <c r="A317" s="75"/>
      <c r="B317" s="27"/>
      <c r="C317" s="46" t="s">
        <v>150</v>
      </c>
      <c r="D317" s="27"/>
      <c r="E317" s="27"/>
      <c r="F317" s="27"/>
      <c r="G317" s="27"/>
      <c r="H317" s="27"/>
      <c r="I317" s="27"/>
      <c r="J317" s="27"/>
      <c r="K317" s="27"/>
      <c r="L317" s="27"/>
      <c r="M317" s="27"/>
      <c r="N317" s="27"/>
      <c r="O317" s="27"/>
      <c r="P317" s="27"/>
      <c r="Q317" s="27"/>
      <c r="R317" s="27"/>
      <c r="S317" s="27"/>
      <c r="T317" s="27"/>
      <c r="U317" s="27"/>
      <c r="V317" s="27"/>
      <c r="W317" s="27"/>
      <c r="X317" s="27"/>
      <c r="Y317" s="27"/>
      <c r="Z317" s="76"/>
    </row>
    <row r="318" spans="1:27" ht="15" customHeight="1" x14ac:dyDescent="0.3">
      <c r="A318" s="75"/>
      <c r="B318" s="27"/>
      <c r="C318" s="46" t="s">
        <v>149</v>
      </c>
      <c r="D318" s="27"/>
      <c r="E318" s="27"/>
      <c r="F318" s="27"/>
      <c r="G318" s="27"/>
      <c r="H318" s="27"/>
      <c r="I318" s="27"/>
      <c r="J318" s="27"/>
      <c r="K318" s="27"/>
      <c r="L318" s="27"/>
      <c r="M318" s="27"/>
      <c r="N318" s="27"/>
      <c r="O318" s="27"/>
      <c r="P318" s="27"/>
      <c r="Q318" s="27"/>
      <c r="R318" s="27"/>
      <c r="S318" s="27"/>
      <c r="T318" s="27"/>
      <c r="U318" s="27"/>
      <c r="V318" s="27"/>
      <c r="W318" s="27"/>
      <c r="X318" s="27"/>
      <c r="Y318" s="27"/>
      <c r="Z318" s="76"/>
    </row>
    <row r="319" spans="1:27" ht="15" customHeight="1" x14ac:dyDescent="0.3">
      <c r="A319" s="75"/>
      <c r="B319" s="27"/>
      <c r="C319" s="46"/>
      <c r="D319" s="27"/>
      <c r="E319" s="27"/>
      <c r="F319" s="27"/>
      <c r="G319" s="27"/>
      <c r="H319" s="27"/>
      <c r="I319" s="27"/>
      <c r="J319" s="27"/>
      <c r="K319" s="27"/>
      <c r="L319" s="27"/>
      <c r="M319" s="27"/>
      <c r="N319" s="27"/>
      <c r="O319" s="27"/>
      <c r="P319" s="27"/>
      <c r="Q319" s="27"/>
      <c r="R319" s="27"/>
      <c r="S319" s="27"/>
      <c r="T319" s="27"/>
      <c r="U319" s="27"/>
      <c r="V319" s="27"/>
      <c r="W319" s="27"/>
      <c r="X319" s="27"/>
      <c r="Y319" s="27"/>
      <c r="Z319" s="76"/>
    </row>
    <row r="320" spans="1:27" ht="15" customHeight="1" x14ac:dyDescent="0.3">
      <c r="A320" s="75"/>
      <c r="B320" s="27"/>
      <c r="C320" s="48" t="s">
        <v>215</v>
      </c>
      <c r="D320" s="27"/>
      <c r="E320" s="27"/>
      <c r="F320" s="27"/>
      <c r="G320" s="27"/>
      <c r="H320" s="27"/>
      <c r="I320" s="27"/>
      <c r="J320" s="27"/>
      <c r="K320" s="27"/>
      <c r="L320" s="27"/>
      <c r="M320" s="27"/>
      <c r="N320" s="27"/>
      <c r="O320" s="27"/>
      <c r="P320" s="27"/>
      <c r="Q320" s="27"/>
      <c r="R320" s="27"/>
      <c r="S320" s="27"/>
      <c r="T320" s="27"/>
      <c r="U320" s="27"/>
      <c r="V320" s="27"/>
      <c r="W320" s="27"/>
      <c r="X320" s="27"/>
      <c r="Y320" s="27"/>
      <c r="Z320" s="76"/>
    </row>
    <row r="321" spans="1:28" ht="15" customHeight="1" x14ac:dyDescent="0.3">
      <c r="A321" s="75"/>
      <c r="B321" s="27"/>
      <c r="C321" s="46"/>
      <c r="D321" s="27"/>
      <c r="E321" s="27"/>
      <c r="F321" s="27"/>
      <c r="G321" s="27"/>
      <c r="H321" s="27"/>
      <c r="I321" s="27"/>
      <c r="J321" s="27"/>
      <c r="K321" s="27"/>
      <c r="L321" s="27"/>
      <c r="M321" s="27"/>
      <c r="N321" s="27"/>
      <c r="O321" s="27"/>
      <c r="P321" s="27"/>
      <c r="Q321" s="27"/>
      <c r="R321" s="27"/>
      <c r="S321" s="27"/>
      <c r="T321" s="27"/>
      <c r="U321" s="27"/>
      <c r="V321" s="27"/>
      <c r="W321" s="27"/>
      <c r="X321" s="27"/>
      <c r="Y321" s="27"/>
      <c r="Z321" s="76"/>
    </row>
    <row r="322" spans="1:28" ht="15" customHeight="1" x14ac:dyDescent="0.3">
      <c r="A322" s="75"/>
      <c r="B322" s="27"/>
      <c r="C322" s="115" t="s">
        <v>13</v>
      </c>
      <c r="D322" s="27" t="s">
        <v>49</v>
      </c>
      <c r="E322" s="27"/>
      <c r="F322" s="27"/>
      <c r="G322" s="27"/>
      <c r="H322" s="27"/>
      <c r="I322" s="46" t="s">
        <v>105</v>
      </c>
      <c r="J322" s="27" t="s">
        <v>2</v>
      </c>
      <c r="K322" s="159">
        <f>T206</f>
        <v>118.91452271557543</v>
      </c>
      <c r="L322" s="158"/>
      <c r="M322" s="160"/>
      <c r="N322" s="27"/>
      <c r="O322" s="27"/>
      <c r="P322" s="27"/>
      <c r="Q322" s="27"/>
      <c r="R322" s="27" t="s">
        <v>23</v>
      </c>
      <c r="S322" s="115" t="s">
        <v>2</v>
      </c>
      <c r="T322" s="161">
        <v>1</v>
      </c>
      <c r="U322" s="162"/>
      <c r="V322" s="163"/>
      <c r="W322" s="27"/>
      <c r="X322" s="27"/>
      <c r="Y322" s="27"/>
      <c r="Z322" s="76"/>
    </row>
    <row r="323" spans="1:28" ht="15" customHeight="1" x14ac:dyDescent="0.3">
      <c r="A323" s="75"/>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76"/>
    </row>
    <row r="324" spans="1:28" ht="15" customHeight="1" x14ac:dyDescent="0.3">
      <c r="A324" s="75"/>
      <c r="B324" s="27"/>
      <c r="C324" s="27"/>
      <c r="D324" s="27"/>
      <c r="E324" s="27"/>
      <c r="F324" s="27"/>
      <c r="G324" s="27"/>
      <c r="H324" s="27"/>
      <c r="I324" s="27"/>
      <c r="J324" s="27"/>
      <c r="K324" s="27"/>
      <c r="L324" s="27"/>
      <c r="M324" s="27"/>
      <c r="N324" s="27"/>
      <c r="O324" s="27"/>
      <c r="P324" s="27"/>
      <c r="Q324" s="27"/>
      <c r="R324" s="27" t="s">
        <v>136</v>
      </c>
      <c r="S324" s="115" t="s">
        <v>2</v>
      </c>
      <c r="T324" s="152">
        <f>EXP(T322*(T303)/8150)</f>
        <v>1.5995034727202975</v>
      </c>
      <c r="U324" s="153"/>
      <c r="V324" s="154"/>
      <c r="W324" s="27"/>
      <c r="X324" s="27"/>
      <c r="Y324" s="27"/>
      <c r="Z324" s="76"/>
    </row>
    <row r="325" spans="1:28" ht="15" customHeight="1" x14ac:dyDescent="0.3">
      <c r="A325" s="75"/>
      <c r="B325" s="27"/>
      <c r="C325" s="27"/>
      <c r="D325" s="27"/>
      <c r="E325" s="27"/>
      <c r="F325" s="27"/>
      <c r="G325" s="27"/>
      <c r="H325" s="27"/>
      <c r="I325" s="27"/>
      <c r="J325" s="27"/>
      <c r="K325" s="27"/>
      <c r="L325" s="27"/>
      <c r="M325" s="115"/>
      <c r="N325" s="27"/>
      <c r="O325" s="27"/>
      <c r="P325" s="27"/>
      <c r="Q325" s="27"/>
      <c r="R325" s="27"/>
      <c r="S325" s="27"/>
      <c r="T325" s="27"/>
      <c r="U325" s="27"/>
      <c r="V325" s="27"/>
      <c r="W325" s="27"/>
      <c r="X325" s="27"/>
      <c r="Y325" s="27"/>
      <c r="Z325" s="76"/>
    </row>
    <row r="326" spans="1:28" ht="15" customHeight="1" x14ac:dyDescent="0.3">
      <c r="A326" s="75"/>
      <c r="B326" s="27"/>
      <c r="C326" s="115" t="s">
        <v>13</v>
      </c>
      <c r="D326" s="27" t="s">
        <v>50</v>
      </c>
      <c r="E326" s="27"/>
      <c r="F326" s="27"/>
      <c r="G326" s="27"/>
      <c r="H326" s="27"/>
      <c r="I326" s="46" t="s">
        <v>105</v>
      </c>
      <c r="J326" s="27" t="s">
        <v>2</v>
      </c>
      <c r="K326" s="159">
        <f>T208</f>
        <v>234</v>
      </c>
      <c r="L326" s="158"/>
      <c r="M326" s="160"/>
      <c r="N326" s="27"/>
      <c r="O326" s="27"/>
      <c r="P326" s="27"/>
      <c r="Q326" s="27"/>
      <c r="R326" s="27" t="s">
        <v>23</v>
      </c>
      <c r="S326" s="115" t="s">
        <v>2</v>
      </c>
      <c r="T326" s="161">
        <v>1</v>
      </c>
      <c r="U326" s="162"/>
      <c r="V326" s="163"/>
      <c r="W326" s="27"/>
      <c r="X326" s="27"/>
      <c r="Y326" s="27"/>
      <c r="Z326" s="76"/>
      <c r="AB326" s="36"/>
    </row>
    <row r="327" spans="1:28" ht="15" customHeight="1" x14ac:dyDescent="0.3">
      <c r="A327" s="75"/>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76"/>
      <c r="AB327" s="36"/>
    </row>
    <row r="328" spans="1:28" ht="15" customHeight="1" x14ac:dyDescent="0.3">
      <c r="A328" s="75"/>
      <c r="B328" s="27"/>
      <c r="C328" s="27"/>
      <c r="D328" s="27"/>
      <c r="E328" s="27"/>
      <c r="F328" s="27"/>
      <c r="G328" s="27"/>
      <c r="H328" s="27"/>
      <c r="I328" s="27"/>
      <c r="J328" s="27"/>
      <c r="K328" s="27"/>
      <c r="L328" s="27"/>
      <c r="M328" s="27"/>
      <c r="N328" s="27"/>
      <c r="O328" s="27"/>
      <c r="P328" s="27"/>
      <c r="Q328" s="27"/>
      <c r="R328" s="27" t="s">
        <v>136</v>
      </c>
      <c r="S328" s="115" t="s">
        <v>2</v>
      </c>
      <c r="T328" s="152">
        <f>EXP(T326*(T303)/8150)</f>
        <v>1.5995034727202975</v>
      </c>
      <c r="U328" s="153"/>
      <c r="V328" s="154"/>
      <c r="W328" s="27"/>
      <c r="X328" s="27"/>
      <c r="Y328" s="27"/>
      <c r="Z328" s="76"/>
      <c r="AB328" s="36"/>
    </row>
    <row r="329" spans="1:28" ht="15" customHeight="1" x14ac:dyDescent="0.3">
      <c r="A329" s="75"/>
      <c r="B329" s="27"/>
      <c r="C329" s="46"/>
      <c r="D329" s="27"/>
      <c r="E329" s="27"/>
      <c r="F329" s="27"/>
      <c r="G329" s="27"/>
      <c r="H329" s="27"/>
      <c r="I329" s="27"/>
      <c r="J329" s="27"/>
      <c r="K329" s="27"/>
      <c r="L329" s="27"/>
      <c r="M329" s="27"/>
      <c r="N329" s="27"/>
      <c r="O329" s="27"/>
      <c r="P329" s="27"/>
      <c r="Q329" s="27"/>
      <c r="R329" s="27"/>
      <c r="S329" s="27"/>
      <c r="T329" s="27"/>
      <c r="U329" s="27"/>
      <c r="V329" s="27"/>
      <c r="W329" s="27"/>
      <c r="X329" s="27"/>
      <c r="Y329" s="27"/>
      <c r="Z329" s="76"/>
      <c r="AB329" s="36"/>
    </row>
    <row r="330" spans="1:28" ht="15" customHeight="1" x14ac:dyDescent="0.3">
      <c r="A330" s="75"/>
      <c r="B330" s="27"/>
      <c r="C330" s="48" t="s">
        <v>216</v>
      </c>
      <c r="D330" s="27"/>
      <c r="E330" s="27"/>
      <c r="F330" s="27"/>
      <c r="G330" s="27"/>
      <c r="H330" s="27"/>
      <c r="I330" s="27"/>
      <c r="J330" s="27"/>
      <c r="K330" s="27"/>
      <c r="L330" s="27"/>
      <c r="M330" s="27"/>
      <c r="N330" s="27"/>
      <c r="O330" s="27"/>
      <c r="P330" s="27"/>
      <c r="Q330" s="27"/>
      <c r="R330" s="27"/>
      <c r="S330" s="27"/>
      <c r="T330" s="27"/>
      <c r="U330" s="27"/>
      <c r="V330" s="27"/>
      <c r="W330" s="27"/>
      <c r="X330" s="27"/>
      <c r="Y330" s="27"/>
      <c r="Z330" s="76"/>
      <c r="AB330" s="36"/>
    </row>
    <row r="331" spans="1:28" ht="15" customHeight="1" x14ac:dyDescent="0.3">
      <c r="A331" s="75"/>
      <c r="B331" s="27"/>
      <c r="C331" s="46"/>
      <c r="D331" s="27"/>
      <c r="E331" s="27"/>
      <c r="F331" s="27"/>
      <c r="G331" s="27"/>
      <c r="H331" s="27"/>
      <c r="I331" s="27"/>
      <c r="J331" s="27"/>
      <c r="K331" s="27"/>
      <c r="L331" s="27"/>
      <c r="M331" s="27"/>
      <c r="N331" s="27"/>
      <c r="O331" s="27"/>
      <c r="P331" s="27"/>
      <c r="Q331" s="27"/>
      <c r="R331" s="27"/>
      <c r="S331" s="27"/>
      <c r="T331" s="27"/>
      <c r="U331" s="27"/>
      <c r="V331" s="27"/>
      <c r="W331" s="27"/>
      <c r="X331" s="27"/>
      <c r="Y331" s="27"/>
      <c r="Z331" s="76"/>
      <c r="AB331" s="36"/>
    </row>
    <row r="332" spans="1:28" ht="15" customHeight="1" x14ac:dyDescent="0.3">
      <c r="A332" s="75"/>
      <c r="B332" s="27"/>
      <c r="C332" s="115" t="s">
        <v>13</v>
      </c>
      <c r="D332" s="27" t="s">
        <v>49</v>
      </c>
      <c r="E332" s="27"/>
      <c r="F332" s="27"/>
      <c r="G332" s="27"/>
      <c r="H332" s="27"/>
      <c r="I332" s="46" t="s">
        <v>105</v>
      </c>
      <c r="J332" s="27" t="s">
        <v>2</v>
      </c>
      <c r="K332" s="159">
        <f>+T217</f>
        <v>109.30847977169934</v>
      </c>
      <c r="L332" s="158"/>
      <c r="M332" s="160"/>
      <c r="N332" s="27"/>
      <c r="O332" s="27"/>
      <c r="P332" s="27"/>
      <c r="Q332" s="27"/>
      <c r="R332" s="27" t="s">
        <v>23</v>
      </c>
      <c r="S332" s="115" t="s">
        <v>2</v>
      </c>
      <c r="T332" s="161">
        <v>1</v>
      </c>
      <c r="U332" s="162"/>
      <c r="V332" s="163"/>
      <c r="W332" s="27"/>
      <c r="X332" s="27"/>
      <c r="Y332" s="27"/>
      <c r="Z332" s="76"/>
      <c r="AB332" s="36"/>
    </row>
    <row r="333" spans="1:28" ht="15" customHeight="1" x14ac:dyDescent="0.3">
      <c r="A333" s="77"/>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19"/>
      <c r="AB333" s="1" t="s">
        <v>225</v>
      </c>
    </row>
    <row r="334" spans="1:28" ht="15" customHeight="1" x14ac:dyDescent="0.3">
      <c r="A334" s="75"/>
      <c r="B334" s="27"/>
      <c r="C334" s="27"/>
      <c r="D334" s="27"/>
      <c r="E334" s="27"/>
      <c r="F334" s="27"/>
      <c r="G334" s="27"/>
      <c r="H334" s="27"/>
      <c r="I334" s="27"/>
      <c r="J334" s="27"/>
      <c r="K334" s="27"/>
      <c r="L334" s="27"/>
      <c r="M334" s="27"/>
      <c r="N334" s="27"/>
      <c r="O334" s="27"/>
      <c r="P334" s="27"/>
      <c r="Q334" s="27"/>
      <c r="R334" s="27" t="s">
        <v>136</v>
      </c>
      <c r="S334" s="115" t="s">
        <v>2</v>
      </c>
      <c r="T334" s="164">
        <f>EXP(T332*(T303)/8150)</f>
        <v>1.5995034727202975</v>
      </c>
      <c r="U334" s="165"/>
      <c r="V334" s="166"/>
      <c r="W334" s="27"/>
      <c r="X334" s="27"/>
      <c r="Y334" s="27"/>
      <c r="Z334" s="76"/>
      <c r="AB334" s="1" t="s">
        <v>225</v>
      </c>
    </row>
    <row r="335" spans="1:28" ht="15" customHeight="1" x14ac:dyDescent="0.3">
      <c r="A335" s="75"/>
      <c r="B335" s="27"/>
      <c r="C335" s="27"/>
      <c r="D335" s="27"/>
      <c r="E335" s="27"/>
      <c r="F335" s="27"/>
      <c r="G335" s="27"/>
      <c r="H335" s="27"/>
      <c r="I335" s="27"/>
      <c r="J335" s="27"/>
      <c r="K335" s="27"/>
      <c r="L335" s="27"/>
      <c r="M335" s="115"/>
      <c r="N335" s="27"/>
      <c r="O335" s="27"/>
      <c r="P335" s="27"/>
      <c r="Q335" s="27"/>
      <c r="R335" s="27"/>
      <c r="S335" s="27"/>
      <c r="T335" s="27"/>
      <c r="U335" s="27"/>
      <c r="V335" s="27"/>
      <c r="W335" s="27"/>
      <c r="X335" s="27"/>
      <c r="Y335" s="27"/>
      <c r="Z335" s="76"/>
    </row>
    <row r="336" spans="1:28" ht="15" customHeight="1" x14ac:dyDescent="0.3">
      <c r="A336" s="75"/>
      <c r="B336" s="27"/>
      <c r="C336" s="115" t="s">
        <v>13</v>
      </c>
      <c r="D336" s="27" t="s">
        <v>50</v>
      </c>
      <c r="E336" s="27"/>
      <c r="F336" s="27"/>
      <c r="G336" s="27"/>
      <c r="H336" s="27"/>
      <c r="I336" s="46" t="s">
        <v>105</v>
      </c>
      <c r="J336" s="27" t="s">
        <v>2</v>
      </c>
      <c r="K336" s="159">
        <f>+T219</f>
        <v>164.30993482858852</v>
      </c>
      <c r="L336" s="158"/>
      <c r="M336" s="160"/>
      <c r="N336" s="27"/>
      <c r="O336" s="27"/>
      <c r="P336" s="27"/>
      <c r="Q336" s="27"/>
      <c r="R336" s="27" t="s">
        <v>23</v>
      </c>
      <c r="S336" s="115" t="s">
        <v>2</v>
      </c>
      <c r="T336" s="161">
        <v>1</v>
      </c>
      <c r="U336" s="162"/>
      <c r="V336" s="163"/>
      <c r="W336" s="27"/>
      <c r="X336" s="27"/>
      <c r="Y336" s="27"/>
      <c r="Z336" s="76"/>
    </row>
    <row r="337" spans="1:26" ht="15" customHeight="1" x14ac:dyDescent="0.3">
      <c r="A337" s="75"/>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76"/>
    </row>
    <row r="338" spans="1:26" ht="15" customHeight="1" x14ac:dyDescent="0.3">
      <c r="A338" s="75"/>
      <c r="B338" s="27"/>
      <c r="C338" s="27"/>
      <c r="D338" s="27"/>
      <c r="E338" s="27"/>
      <c r="F338" s="27"/>
      <c r="G338" s="27"/>
      <c r="H338" s="27"/>
      <c r="I338" s="27"/>
      <c r="J338" s="27"/>
      <c r="K338" s="27"/>
      <c r="L338" s="27"/>
      <c r="M338" s="27"/>
      <c r="N338" s="27"/>
      <c r="O338" s="27"/>
      <c r="P338" s="27"/>
      <c r="Q338" s="27"/>
      <c r="R338" s="27" t="s">
        <v>136</v>
      </c>
      <c r="S338" s="115" t="s">
        <v>2</v>
      </c>
      <c r="T338" s="152">
        <f>EXP(T336*(T303)/8150)</f>
        <v>1.5995034727202975</v>
      </c>
      <c r="U338" s="153"/>
      <c r="V338" s="154"/>
      <c r="W338" s="27"/>
      <c r="X338" s="27"/>
      <c r="Y338" s="27"/>
      <c r="Z338" s="76"/>
    </row>
    <row r="339" spans="1:26" ht="15" customHeight="1" x14ac:dyDescent="0.3">
      <c r="A339" s="75"/>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76"/>
    </row>
    <row r="340" spans="1:26" ht="15" customHeight="1" x14ac:dyDescent="0.3">
      <c r="A340" s="75"/>
      <c r="B340" s="55" t="s">
        <v>152</v>
      </c>
      <c r="C340" s="31" t="s">
        <v>153</v>
      </c>
      <c r="D340" s="30"/>
      <c r="E340" s="30"/>
      <c r="F340" s="30"/>
      <c r="G340" s="30"/>
      <c r="H340" s="30"/>
      <c r="I340" s="30"/>
      <c r="J340" s="30"/>
      <c r="K340" s="30"/>
      <c r="L340" s="30"/>
      <c r="M340" s="30"/>
      <c r="N340" s="30"/>
      <c r="O340" s="30"/>
      <c r="P340" s="30"/>
      <c r="Q340" s="30"/>
      <c r="R340" s="30"/>
      <c r="S340" s="30"/>
      <c r="T340" s="30"/>
      <c r="U340" s="32"/>
      <c r="V340" s="33"/>
      <c r="W340" s="32"/>
      <c r="X340" s="32"/>
      <c r="Y340" s="32"/>
      <c r="Z340" s="76"/>
    </row>
    <row r="341" spans="1:26" ht="15" customHeight="1" x14ac:dyDescent="0.3">
      <c r="A341" s="75"/>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76"/>
    </row>
    <row r="342" spans="1:26" ht="15" customHeight="1" x14ac:dyDescent="0.3">
      <c r="A342" s="75"/>
      <c r="B342" s="27"/>
      <c r="C342" s="46" t="s">
        <v>154</v>
      </c>
      <c r="D342" s="27"/>
      <c r="E342" s="27"/>
      <c r="F342" s="27"/>
      <c r="G342" s="27"/>
      <c r="H342" s="27"/>
      <c r="I342" s="27"/>
      <c r="J342" s="27"/>
      <c r="K342" s="27"/>
      <c r="L342" s="27"/>
      <c r="M342" s="27"/>
      <c r="N342" s="27"/>
      <c r="O342" s="27"/>
      <c r="P342" s="27"/>
      <c r="Q342" s="27"/>
      <c r="R342" s="27"/>
      <c r="S342" s="27"/>
      <c r="T342" s="27"/>
      <c r="U342" s="27"/>
      <c r="V342" s="27"/>
      <c r="W342" s="27"/>
      <c r="X342" s="27"/>
      <c r="Y342" s="27"/>
      <c r="Z342" s="76"/>
    </row>
    <row r="343" spans="1:26" ht="15" customHeight="1" x14ac:dyDescent="0.3">
      <c r="A343" s="75"/>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76"/>
    </row>
    <row r="344" spans="1:26" ht="15" customHeight="1" x14ac:dyDescent="0.3">
      <c r="A344" s="75"/>
      <c r="B344" s="27"/>
      <c r="C344" s="115" t="s">
        <v>13</v>
      </c>
      <c r="D344" s="46" t="s">
        <v>205</v>
      </c>
      <c r="E344" s="27"/>
      <c r="F344" s="27"/>
      <c r="G344" s="27"/>
      <c r="H344" s="27"/>
      <c r="I344" s="27"/>
      <c r="J344" s="27"/>
      <c r="K344" s="27"/>
      <c r="L344" s="27"/>
      <c r="M344" s="27"/>
      <c r="N344" s="27"/>
      <c r="O344" s="27"/>
      <c r="P344" s="27"/>
      <c r="Q344" s="27"/>
      <c r="R344" s="27" t="s">
        <v>23</v>
      </c>
      <c r="S344" s="115" t="s">
        <v>2</v>
      </c>
      <c r="T344" s="161">
        <v>1</v>
      </c>
      <c r="U344" s="162"/>
      <c r="V344" s="163"/>
      <c r="W344" s="27"/>
      <c r="X344" s="27"/>
      <c r="Y344" s="27"/>
      <c r="Z344" s="76"/>
    </row>
    <row r="345" spans="1:26" ht="15" customHeight="1" x14ac:dyDescent="0.3">
      <c r="A345" s="75"/>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76"/>
    </row>
    <row r="346" spans="1:26" ht="15" customHeight="1" x14ac:dyDescent="0.3">
      <c r="A346" s="75"/>
      <c r="B346" s="27"/>
      <c r="C346" s="27"/>
      <c r="D346" s="27"/>
      <c r="E346" s="27"/>
      <c r="F346" s="27"/>
      <c r="G346" s="27"/>
      <c r="H346" s="27"/>
      <c r="I346" s="27"/>
      <c r="J346" s="27"/>
      <c r="K346" s="27" t="s">
        <v>151</v>
      </c>
      <c r="L346" s="27"/>
      <c r="M346" s="27"/>
      <c r="N346" s="27"/>
      <c r="O346" s="27"/>
      <c r="P346" s="27"/>
      <c r="Q346" s="27"/>
      <c r="R346" s="27" t="s">
        <v>136</v>
      </c>
      <c r="S346" s="115" t="s">
        <v>2</v>
      </c>
      <c r="T346" s="152">
        <f>EXP(T344*(T303)/8150)</f>
        <v>1.5995034727202975</v>
      </c>
      <c r="U346" s="153"/>
      <c r="V346" s="154"/>
      <c r="W346" s="27"/>
      <c r="X346" s="27"/>
      <c r="Y346" s="27"/>
      <c r="Z346" s="76"/>
    </row>
    <row r="347" spans="1:26" ht="15" customHeight="1" x14ac:dyDescent="0.3">
      <c r="A347" s="75"/>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76"/>
    </row>
    <row r="348" spans="1:26" ht="15" customHeight="1" x14ac:dyDescent="0.3">
      <c r="A348" s="75"/>
      <c r="B348" s="25">
        <f>B296+0.1</f>
        <v>4.2999999999999989</v>
      </c>
      <c r="C348" s="26" t="s">
        <v>155</v>
      </c>
      <c r="D348" s="26"/>
      <c r="E348" s="26"/>
      <c r="F348" s="26"/>
      <c r="G348" s="26"/>
      <c r="H348" s="26"/>
      <c r="I348" s="26"/>
      <c r="J348" s="26"/>
      <c r="K348" s="26"/>
      <c r="L348" s="26"/>
      <c r="M348" s="26"/>
      <c r="N348" s="26"/>
      <c r="O348" s="26"/>
      <c r="P348" s="26"/>
      <c r="Q348" s="26"/>
      <c r="R348" s="26"/>
      <c r="S348" s="26"/>
      <c r="T348" s="26"/>
      <c r="U348" s="26"/>
      <c r="V348" s="26"/>
      <c r="W348" s="26"/>
      <c r="X348" s="26"/>
      <c r="Y348" s="26"/>
      <c r="Z348" s="76"/>
    </row>
    <row r="349" spans="1:26" ht="15" customHeight="1" x14ac:dyDescent="0.3">
      <c r="A349" s="75"/>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76"/>
    </row>
    <row r="350" spans="1:26" ht="15" customHeight="1" x14ac:dyDescent="0.3">
      <c r="A350" s="75"/>
      <c r="B350" s="27"/>
      <c r="C350" s="46" t="s">
        <v>156</v>
      </c>
      <c r="D350" s="27"/>
      <c r="E350" s="27"/>
      <c r="F350" s="27"/>
      <c r="G350" s="27"/>
      <c r="H350" s="27"/>
      <c r="I350" s="27"/>
      <c r="J350" s="27"/>
      <c r="K350" s="27"/>
      <c r="L350" s="27"/>
      <c r="M350" s="27"/>
      <c r="N350" s="27"/>
      <c r="O350" s="27"/>
      <c r="P350" s="27"/>
      <c r="Q350" s="27"/>
      <c r="R350" s="27"/>
      <c r="S350" s="27"/>
      <c r="T350" s="27"/>
      <c r="U350" s="27"/>
      <c r="V350" s="27"/>
      <c r="W350" s="27"/>
      <c r="X350" s="27"/>
      <c r="Y350" s="27"/>
      <c r="Z350" s="76"/>
    </row>
    <row r="351" spans="1:26" ht="15" customHeight="1" x14ac:dyDescent="0.3">
      <c r="A351" s="75"/>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76"/>
    </row>
    <row r="352" spans="1:26" ht="15" customHeight="1" x14ac:dyDescent="0.3">
      <c r="A352" s="75"/>
      <c r="B352" s="55" t="s">
        <v>157</v>
      </c>
      <c r="C352" s="30" t="s">
        <v>158</v>
      </c>
      <c r="D352" s="30"/>
      <c r="E352" s="30"/>
      <c r="F352" s="30"/>
      <c r="G352" s="30"/>
      <c r="H352" s="30"/>
      <c r="I352" s="30"/>
      <c r="J352" s="30"/>
      <c r="K352" s="30"/>
      <c r="L352" s="30"/>
      <c r="M352" s="30"/>
      <c r="N352" s="30"/>
      <c r="O352" s="30"/>
      <c r="P352" s="30"/>
      <c r="Q352" s="30"/>
      <c r="R352" s="30"/>
      <c r="S352" s="30"/>
      <c r="T352" s="30"/>
      <c r="U352" s="32"/>
      <c r="V352" s="33"/>
      <c r="W352" s="32"/>
      <c r="X352" s="32"/>
      <c r="Y352" s="32"/>
      <c r="Z352" s="76"/>
    </row>
    <row r="353" spans="1:26" ht="15" customHeight="1" x14ac:dyDescent="0.3">
      <c r="A353" s="75"/>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76"/>
    </row>
    <row r="354" spans="1:26" ht="15" customHeight="1" x14ac:dyDescent="0.3">
      <c r="A354" s="75"/>
      <c r="B354" s="27"/>
      <c r="C354" s="115" t="s">
        <v>13</v>
      </c>
      <c r="D354" s="27" t="s">
        <v>125</v>
      </c>
      <c r="E354" s="27"/>
      <c r="F354" s="27"/>
      <c r="G354" s="27"/>
      <c r="H354" s="27"/>
      <c r="I354" s="27"/>
      <c r="J354" s="27"/>
      <c r="K354" s="27"/>
      <c r="L354" s="27"/>
      <c r="M354" s="27"/>
      <c r="N354" s="27"/>
      <c r="O354" s="27"/>
      <c r="P354" s="27"/>
      <c r="Q354" s="27"/>
      <c r="R354" s="27"/>
      <c r="S354" s="27"/>
      <c r="T354" s="27"/>
      <c r="U354" s="27"/>
      <c r="V354" s="27"/>
      <c r="W354" s="27"/>
      <c r="X354" s="27"/>
      <c r="Y354" s="27"/>
      <c r="Z354" s="76"/>
    </row>
    <row r="355" spans="1:26" ht="15" customHeight="1" x14ac:dyDescent="0.3">
      <c r="A355" s="75"/>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76"/>
    </row>
    <row r="356" spans="1:26" ht="15" customHeight="1" x14ac:dyDescent="0.3">
      <c r="A356" s="75"/>
      <c r="B356" s="27"/>
      <c r="C356" s="27"/>
      <c r="D356" s="27"/>
      <c r="E356" s="27"/>
      <c r="F356" s="27"/>
      <c r="G356" s="27"/>
      <c r="H356" s="27"/>
      <c r="I356" s="27"/>
      <c r="J356" s="27"/>
      <c r="K356" s="27"/>
      <c r="L356" s="27"/>
      <c r="M356" s="27" t="s">
        <v>49</v>
      </c>
      <c r="N356" s="115"/>
      <c r="O356" s="115"/>
      <c r="P356" s="115"/>
      <c r="Q356" s="116" t="s">
        <v>159</v>
      </c>
      <c r="R356" s="27"/>
      <c r="S356" s="115" t="s">
        <v>2</v>
      </c>
      <c r="T356" s="155">
        <f>T171*T294*T313</f>
        <v>67.622286361142116</v>
      </c>
      <c r="U356" s="156"/>
      <c r="V356" s="157"/>
      <c r="W356" s="27" t="s">
        <v>6</v>
      </c>
      <c r="X356" s="27"/>
      <c r="Y356" s="27"/>
      <c r="Z356" s="76"/>
    </row>
    <row r="357" spans="1:26" ht="15" customHeight="1" x14ac:dyDescent="0.3">
      <c r="A357" s="75"/>
      <c r="B357" s="27"/>
      <c r="C357" s="27"/>
      <c r="D357" s="27"/>
      <c r="E357" s="27"/>
      <c r="F357" s="27"/>
      <c r="G357" s="27"/>
      <c r="H357" s="27"/>
      <c r="I357" s="27"/>
      <c r="J357" s="27"/>
      <c r="K357" s="27"/>
      <c r="L357" s="27"/>
      <c r="M357" s="115"/>
      <c r="N357" s="115"/>
      <c r="O357" s="115"/>
      <c r="P357" s="115"/>
      <c r="Q357" s="115"/>
      <c r="R357" s="115"/>
      <c r="S357" s="115"/>
      <c r="T357" s="115"/>
      <c r="U357" s="115"/>
      <c r="V357" s="115"/>
      <c r="W357" s="115"/>
      <c r="X357" s="27"/>
      <c r="Y357" s="27"/>
      <c r="Z357" s="76"/>
    </row>
    <row r="358" spans="1:26" ht="15" customHeight="1" x14ac:dyDescent="0.3">
      <c r="A358" s="75"/>
      <c r="B358" s="27"/>
      <c r="C358" s="27"/>
      <c r="D358" s="27"/>
      <c r="E358" s="27"/>
      <c r="F358" s="27"/>
      <c r="G358" s="27"/>
      <c r="H358" s="27"/>
      <c r="I358" s="27"/>
      <c r="J358" s="27"/>
      <c r="K358" s="27"/>
      <c r="L358" s="27"/>
      <c r="M358" s="27" t="s">
        <v>50</v>
      </c>
      <c r="N358" s="115"/>
      <c r="O358" s="115"/>
      <c r="P358" s="115"/>
      <c r="Q358" s="116" t="s">
        <v>160</v>
      </c>
      <c r="R358" s="27"/>
      <c r="S358" s="115" t="s">
        <v>2</v>
      </c>
      <c r="T358" s="155">
        <f>T173*T294*T313</f>
        <v>108.75914743707938</v>
      </c>
      <c r="U358" s="156"/>
      <c r="V358" s="157"/>
      <c r="W358" s="27" t="s">
        <v>6</v>
      </c>
      <c r="X358" s="27"/>
      <c r="Y358" s="27"/>
      <c r="Z358" s="76"/>
    </row>
    <row r="359" spans="1:26" ht="15" customHeight="1" x14ac:dyDescent="0.3">
      <c r="A359" s="75"/>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76"/>
    </row>
    <row r="360" spans="1:26" ht="15" customHeight="1" x14ac:dyDescent="0.3">
      <c r="A360" s="75"/>
      <c r="B360" s="27"/>
      <c r="C360" s="115" t="s">
        <v>13</v>
      </c>
      <c r="D360" s="27" t="s">
        <v>124</v>
      </c>
      <c r="E360" s="27"/>
      <c r="F360" s="27"/>
      <c r="G360" s="27"/>
      <c r="H360" s="27"/>
      <c r="I360" s="27"/>
      <c r="J360" s="27"/>
      <c r="K360" s="27"/>
      <c r="L360" s="27"/>
      <c r="M360" s="27"/>
      <c r="N360" s="27"/>
      <c r="O360" s="27"/>
      <c r="P360" s="27"/>
      <c r="Q360" s="27"/>
      <c r="R360" s="27"/>
      <c r="S360" s="27"/>
      <c r="T360" s="27"/>
      <c r="U360" s="27"/>
      <c r="V360" s="27"/>
      <c r="W360" s="27"/>
      <c r="X360" s="27"/>
      <c r="Y360" s="27"/>
      <c r="Z360" s="76"/>
    </row>
    <row r="361" spans="1:26" ht="15" customHeight="1" x14ac:dyDescent="0.3">
      <c r="A361" s="75"/>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76"/>
    </row>
    <row r="362" spans="1:26" ht="15" customHeight="1" x14ac:dyDescent="0.3">
      <c r="A362" s="75"/>
      <c r="B362" s="27"/>
      <c r="C362" s="27"/>
      <c r="D362" s="27"/>
      <c r="E362" s="27"/>
      <c r="F362" s="27"/>
      <c r="G362" s="27"/>
      <c r="H362" s="27"/>
      <c r="I362" s="27"/>
      <c r="J362" s="27"/>
      <c r="K362" s="27"/>
      <c r="L362" s="27"/>
      <c r="M362" s="27" t="s">
        <v>49</v>
      </c>
      <c r="N362" s="115"/>
      <c r="O362" s="115"/>
      <c r="P362" s="115"/>
      <c r="Q362" s="116" t="s">
        <v>159</v>
      </c>
      <c r="R362" s="27"/>
      <c r="S362" s="115" t="s">
        <v>2</v>
      </c>
      <c r="T362" s="155">
        <f>T171*T292</f>
        <v>58.560637803903731</v>
      </c>
      <c r="U362" s="156"/>
      <c r="V362" s="157"/>
      <c r="W362" s="27" t="s">
        <v>6</v>
      </c>
      <c r="X362" s="27"/>
      <c r="Y362" s="27"/>
      <c r="Z362" s="76"/>
    </row>
    <row r="363" spans="1:26" ht="15" customHeight="1" x14ac:dyDescent="0.3">
      <c r="A363" s="75"/>
      <c r="B363" s="27"/>
      <c r="C363" s="27"/>
      <c r="D363" s="27"/>
      <c r="E363" s="27"/>
      <c r="F363" s="27"/>
      <c r="G363" s="27"/>
      <c r="H363" s="27"/>
      <c r="I363" s="27"/>
      <c r="J363" s="27"/>
      <c r="K363" s="27"/>
      <c r="L363" s="27"/>
      <c r="M363" s="115"/>
      <c r="N363" s="115"/>
      <c r="O363" s="115"/>
      <c r="P363" s="115"/>
      <c r="Q363" s="115"/>
      <c r="R363" s="115"/>
      <c r="S363" s="115"/>
      <c r="T363" s="115"/>
      <c r="U363" s="115"/>
      <c r="V363" s="115"/>
      <c r="W363" s="115"/>
      <c r="X363" s="27"/>
      <c r="Y363" s="27"/>
      <c r="Z363" s="76"/>
    </row>
    <row r="364" spans="1:26" ht="15" customHeight="1" x14ac:dyDescent="0.3">
      <c r="A364" s="75"/>
      <c r="B364" s="27"/>
      <c r="C364" s="27"/>
      <c r="D364" s="27"/>
      <c r="E364" s="27"/>
      <c r="F364" s="27"/>
      <c r="G364" s="27"/>
      <c r="H364" s="27"/>
      <c r="I364" s="27"/>
      <c r="J364" s="27"/>
      <c r="K364" s="27"/>
      <c r="L364" s="27"/>
      <c r="M364" s="27" t="s">
        <v>50</v>
      </c>
      <c r="N364" s="115"/>
      <c r="O364" s="115"/>
      <c r="P364" s="115"/>
      <c r="Q364" s="116" t="s">
        <v>160</v>
      </c>
      <c r="R364" s="27"/>
      <c r="S364" s="115" t="s">
        <v>2</v>
      </c>
      <c r="T364" s="155">
        <f>T173*T292</f>
        <v>94.185000000000002</v>
      </c>
      <c r="U364" s="156"/>
      <c r="V364" s="157"/>
      <c r="W364" s="27" t="s">
        <v>6</v>
      </c>
      <c r="X364" s="27"/>
      <c r="Y364" s="27"/>
      <c r="Z364" s="76"/>
    </row>
    <row r="365" spans="1:26" ht="15" customHeight="1" x14ac:dyDescent="0.3">
      <c r="A365" s="75"/>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76"/>
    </row>
    <row r="366" spans="1:26" ht="15" customHeight="1" x14ac:dyDescent="0.3">
      <c r="A366" s="75"/>
      <c r="B366" s="55" t="s">
        <v>162</v>
      </c>
      <c r="C366" s="30" t="s">
        <v>163</v>
      </c>
      <c r="D366" s="30"/>
      <c r="E366" s="30"/>
      <c r="F366" s="30"/>
      <c r="G366" s="30"/>
      <c r="H366" s="30"/>
      <c r="I366" s="30"/>
      <c r="J366" s="30"/>
      <c r="K366" s="30"/>
      <c r="L366" s="30"/>
      <c r="M366" s="30"/>
      <c r="N366" s="30"/>
      <c r="O366" s="30"/>
      <c r="P366" s="30"/>
      <c r="Q366" s="30"/>
      <c r="R366" s="30"/>
      <c r="S366" s="30"/>
      <c r="T366" s="30"/>
      <c r="U366" s="32"/>
      <c r="V366" s="33"/>
      <c r="W366" s="32"/>
      <c r="X366" s="32"/>
      <c r="Y366" s="32"/>
      <c r="Z366" s="76"/>
    </row>
    <row r="367" spans="1:26" ht="15" customHeight="1" x14ac:dyDescent="0.3">
      <c r="A367" s="75"/>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76"/>
    </row>
    <row r="368" spans="1:26" ht="15" customHeight="1" x14ac:dyDescent="0.3">
      <c r="A368" s="75"/>
      <c r="B368" s="49" t="s">
        <v>164</v>
      </c>
      <c r="C368" s="50" t="s">
        <v>87</v>
      </c>
      <c r="D368" s="51"/>
      <c r="E368" s="51"/>
      <c r="F368" s="51"/>
      <c r="G368" s="51"/>
      <c r="H368" s="51"/>
      <c r="I368" s="51"/>
      <c r="J368" s="51"/>
      <c r="K368" s="51"/>
      <c r="L368" s="51"/>
      <c r="M368" s="51"/>
      <c r="N368" s="51"/>
      <c r="O368" s="51"/>
      <c r="P368" s="51"/>
      <c r="Q368" s="51"/>
      <c r="R368" s="51"/>
      <c r="S368" s="51"/>
      <c r="T368" s="51"/>
      <c r="U368" s="51"/>
      <c r="V368" s="51"/>
      <c r="W368" s="51"/>
      <c r="X368" s="51"/>
      <c r="Y368" s="51"/>
      <c r="Z368" s="76"/>
    </row>
    <row r="369" spans="1:27" ht="15" customHeight="1" x14ac:dyDescent="0.3">
      <c r="A369" s="75"/>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76"/>
      <c r="AA369" s="36"/>
    </row>
    <row r="370" spans="1:27" ht="15" customHeight="1" x14ac:dyDescent="0.3">
      <c r="A370" s="75"/>
      <c r="B370" s="27"/>
      <c r="C370" s="115" t="s">
        <v>13</v>
      </c>
      <c r="D370" s="27" t="s">
        <v>125</v>
      </c>
      <c r="E370" s="27"/>
      <c r="F370" s="27"/>
      <c r="G370" s="27"/>
      <c r="H370" s="27"/>
      <c r="I370" s="27"/>
      <c r="J370" s="27"/>
      <c r="K370" s="27"/>
      <c r="L370" s="27"/>
      <c r="M370" s="27"/>
      <c r="N370" s="27"/>
      <c r="O370" s="27"/>
      <c r="P370" s="27"/>
      <c r="Q370" s="27"/>
      <c r="R370" s="27"/>
      <c r="S370" s="27"/>
      <c r="T370" s="27"/>
      <c r="U370" s="27"/>
      <c r="V370" s="27"/>
      <c r="W370" s="27"/>
      <c r="X370" s="27"/>
      <c r="Y370" s="27"/>
      <c r="Z370" s="76"/>
      <c r="AA370" s="36"/>
    </row>
    <row r="371" spans="1:27" ht="15" customHeight="1" x14ac:dyDescent="0.3">
      <c r="A371" s="75"/>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76"/>
      <c r="AA371" s="36"/>
    </row>
    <row r="372" spans="1:27" ht="15" customHeight="1" x14ac:dyDescent="0.3">
      <c r="A372" s="75"/>
      <c r="B372" s="27"/>
      <c r="C372" s="27"/>
      <c r="D372" s="27"/>
      <c r="E372" s="27"/>
      <c r="F372" s="27"/>
      <c r="G372" s="27"/>
      <c r="H372" s="27"/>
      <c r="I372" s="27"/>
      <c r="J372" s="27"/>
      <c r="K372" s="27"/>
      <c r="L372" s="27"/>
      <c r="M372" s="27" t="s">
        <v>49</v>
      </c>
      <c r="N372" s="115"/>
      <c r="O372" s="115"/>
      <c r="P372" s="115"/>
      <c r="Q372" s="116" t="s">
        <v>159</v>
      </c>
      <c r="R372" s="27"/>
      <c r="S372" s="115" t="s">
        <v>2</v>
      </c>
      <c r="T372" s="155">
        <f>T206*T294*T324</f>
        <v>199.71440164246158</v>
      </c>
      <c r="U372" s="156"/>
      <c r="V372" s="157"/>
      <c r="W372" s="27" t="s">
        <v>6</v>
      </c>
      <c r="X372" s="27"/>
      <c r="Y372" s="27"/>
      <c r="Z372" s="76"/>
      <c r="AA372" s="36"/>
    </row>
    <row r="373" spans="1:27" ht="15" customHeight="1" x14ac:dyDescent="0.3">
      <c r="A373" s="75"/>
      <c r="B373" s="27"/>
      <c r="C373" s="27"/>
      <c r="D373" s="27"/>
      <c r="E373" s="27"/>
      <c r="F373" s="27"/>
      <c r="G373" s="27"/>
      <c r="H373" s="27"/>
      <c r="I373" s="27"/>
      <c r="J373" s="27"/>
      <c r="K373" s="27"/>
      <c r="L373" s="27"/>
      <c r="M373" s="115"/>
      <c r="N373" s="115"/>
      <c r="O373" s="115"/>
      <c r="P373" s="115"/>
      <c r="Q373" s="115"/>
      <c r="R373" s="115"/>
      <c r="S373" s="115"/>
      <c r="T373" s="115"/>
      <c r="U373" s="115"/>
      <c r="V373" s="115"/>
      <c r="W373" s="115"/>
      <c r="X373" s="27"/>
      <c r="Y373" s="27"/>
      <c r="Z373" s="76"/>
      <c r="AA373" s="36"/>
    </row>
    <row r="374" spans="1:27" ht="15" customHeight="1" x14ac:dyDescent="0.3">
      <c r="A374" s="75"/>
      <c r="B374" s="27"/>
      <c r="C374" s="27"/>
      <c r="D374" s="27"/>
      <c r="E374" s="27"/>
      <c r="F374" s="27"/>
      <c r="G374" s="27"/>
      <c r="H374" s="27"/>
      <c r="I374" s="27"/>
      <c r="J374" s="27"/>
      <c r="K374" s="27"/>
      <c r="L374" s="27"/>
      <c r="M374" s="27" t="s">
        <v>50</v>
      </c>
      <c r="N374" s="115"/>
      <c r="O374" s="115"/>
      <c r="P374" s="115"/>
      <c r="Q374" s="116" t="s">
        <v>160</v>
      </c>
      <c r="R374" s="27"/>
      <c r="S374" s="115" t="s">
        <v>2</v>
      </c>
      <c r="T374" s="155">
        <f>T208*T294*T328</f>
        <v>392.99800324737714</v>
      </c>
      <c r="U374" s="156"/>
      <c r="V374" s="157"/>
      <c r="W374" s="27" t="s">
        <v>6</v>
      </c>
      <c r="X374" s="27"/>
      <c r="Y374" s="27"/>
      <c r="Z374" s="76"/>
      <c r="AA374" s="36"/>
    </row>
    <row r="375" spans="1:27" ht="15" customHeight="1" x14ac:dyDescent="0.3">
      <c r="A375" s="75"/>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76"/>
      <c r="AA375" s="36"/>
    </row>
    <row r="376" spans="1:27" ht="15" customHeight="1" x14ac:dyDescent="0.3">
      <c r="A376" s="75"/>
      <c r="B376" s="27"/>
      <c r="C376" s="115" t="s">
        <v>13</v>
      </c>
      <c r="D376" s="27" t="s">
        <v>124</v>
      </c>
      <c r="E376" s="27"/>
      <c r="F376" s="27"/>
      <c r="G376" s="27"/>
      <c r="H376" s="27"/>
      <c r="I376" s="27"/>
      <c r="J376" s="27"/>
      <c r="K376" s="27"/>
      <c r="L376" s="27"/>
      <c r="M376" s="27"/>
      <c r="N376" s="27"/>
      <c r="O376" s="27"/>
      <c r="P376" s="27"/>
      <c r="Q376" s="27"/>
      <c r="R376" s="27"/>
      <c r="S376" s="27"/>
      <c r="T376" s="27"/>
      <c r="U376" s="27"/>
      <c r="V376" s="27"/>
      <c r="W376" s="27"/>
      <c r="X376" s="27"/>
      <c r="Y376" s="27"/>
      <c r="Z376" s="76"/>
      <c r="AA376" s="36"/>
    </row>
    <row r="377" spans="1:27" ht="15" customHeight="1" x14ac:dyDescent="0.3">
      <c r="A377" s="75"/>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76"/>
      <c r="AA377" s="36"/>
    </row>
    <row r="378" spans="1:27" ht="15" customHeight="1" x14ac:dyDescent="0.3">
      <c r="A378" s="75"/>
      <c r="B378" s="27"/>
      <c r="C378" s="27"/>
      <c r="D378" s="27"/>
      <c r="E378" s="27"/>
      <c r="F378" s="27"/>
      <c r="G378" s="27"/>
      <c r="H378" s="27"/>
      <c r="I378" s="27"/>
      <c r="J378" s="27"/>
      <c r="K378" s="27"/>
      <c r="L378" s="27"/>
      <c r="M378" s="27" t="s">
        <v>49</v>
      </c>
      <c r="N378" s="115"/>
      <c r="O378" s="115"/>
      <c r="P378" s="115"/>
      <c r="Q378" s="116" t="s">
        <v>159</v>
      </c>
      <c r="R378" s="27"/>
      <c r="S378" s="115" t="s">
        <v>2</v>
      </c>
      <c r="T378" s="155">
        <f>T206*T292</f>
        <v>136.75170112291173</v>
      </c>
      <c r="U378" s="156"/>
      <c r="V378" s="157"/>
      <c r="W378" s="27" t="s">
        <v>6</v>
      </c>
      <c r="X378" s="27"/>
      <c r="Y378" s="27"/>
      <c r="Z378" s="76"/>
      <c r="AA378" s="36"/>
    </row>
    <row r="379" spans="1:27" ht="15" customHeight="1" x14ac:dyDescent="0.3">
      <c r="A379" s="75"/>
      <c r="B379" s="27"/>
      <c r="C379" s="27"/>
      <c r="D379" s="27"/>
      <c r="E379" s="27"/>
      <c r="F379" s="27"/>
      <c r="G379" s="27"/>
      <c r="H379" s="27"/>
      <c r="I379" s="27"/>
      <c r="J379" s="27"/>
      <c r="K379" s="27"/>
      <c r="L379" s="27"/>
      <c r="M379" s="115"/>
      <c r="N379" s="115"/>
      <c r="O379" s="115"/>
      <c r="P379" s="115"/>
      <c r="Q379" s="115"/>
      <c r="R379" s="115"/>
      <c r="S379" s="115"/>
      <c r="T379" s="115"/>
      <c r="U379" s="115"/>
      <c r="V379" s="115"/>
      <c r="W379" s="115"/>
      <c r="X379" s="27"/>
      <c r="Y379" s="27"/>
      <c r="Z379" s="76"/>
      <c r="AA379" s="36"/>
    </row>
    <row r="380" spans="1:27" ht="15" customHeight="1" x14ac:dyDescent="0.3">
      <c r="A380" s="75"/>
      <c r="B380" s="27"/>
      <c r="C380" s="27"/>
      <c r="D380" s="27"/>
      <c r="E380" s="27"/>
      <c r="F380" s="27"/>
      <c r="G380" s="27"/>
      <c r="H380" s="27"/>
      <c r="I380" s="27"/>
      <c r="J380" s="27"/>
      <c r="K380" s="27"/>
      <c r="L380" s="27"/>
      <c r="M380" s="27" t="s">
        <v>50</v>
      </c>
      <c r="N380" s="115"/>
      <c r="O380" s="115"/>
      <c r="P380" s="115"/>
      <c r="Q380" s="116" t="s">
        <v>160</v>
      </c>
      <c r="R380" s="27"/>
      <c r="S380" s="115" t="s">
        <v>2</v>
      </c>
      <c r="T380" s="155">
        <f>T208*T292</f>
        <v>269.09999999999997</v>
      </c>
      <c r="U380" s="156"/>
      <c r="V380" s="157"/>
      <c r="W380" s="27" t="s">
        <v>6</v>
      </c>
      <c r="X380" s="27"/>
      <c r="Y380" s="27"/>
      <c r="Z380" s="76"/>
      <c r="AA380" s="36"/>
    </row>
    <row r="381" spans="1:27" ht="15" customHeight="1" x14ac:dyDescent="0.3">
      <c r="A381" s="75"/>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76"/>
      <c r="AA381" s="36"/>
    </row>
    <row r="382" spans="1:27" ht="15" customHeight="1" x14ac:dyDescent="0.3">
      <c r="A382" s="75"/>
      <c r="B382" s="49" t="s">
        <v>165</v>
      </c>
      <c r="C382" s="50" t="s">
        <v>86</v>
      </c>
      <c r="D382" s="51"/>
      <c r="E382" s="51"/>
      <c r="F382" s="51"/>
      <c r="G382" s="51"/>
      <c r="H382" s="51"/>
      <c r="I382" s="51"/>
      <c r="J382" s="51"/>
      <c r="K382" s="51"/>
      <c r="L382" s="51"/>
      <c r="M382" s="51"/>
      <c r="N382" s="51"/>
      <c r="O382" s="51"/>
      <c r="P382" s="51"/>
      <c r="Q382" s="51"/>
      <c r="R382" s="51"/>
      <c r="S382" s="51"/>
      <c r="T382" s="51"/>
      <c r="U382" s="51"/>
      <c r="V382" s="51"/>
      <c r="W382" s="51"/>
      <c r="X382" s="51"/>
      <c r="Y382" s="51"/>
      <c r="Z382" s="76"/>
      <c r="AA382" s="36"/>
    </row>
    <row r="383" spans="1:27" ht="15" customHeight="1" x14ac:dyDescent="0.3">
      <c r="A383" s="75"/>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76"/>
      <c r="AA383" s="36"/>
    </row>
    <row r="384" spans="1:27" ht="15" customHeight="1" x14ac:dyDescent="0.3">
      <c r="A384" s="75"/>
      <c r="B384" s="27"/>
      <c r="C384" s="115" t="s">
        <v>13</v>
      </c>
      <c r="D384" s="27" t="s">
        <v>125</v>
      </c>
      <c r="E384" s="27"/>
      <c r="F384" s="27"/>
      <c r="G384" s="27"/>
      <c r="H384" s="27"/>
      <c r="I384" s="27"/>
      <c r="J384" s="27"/>
      <c r="K384" s="27"/>
      <c r="L384" s="27"/>
      <c r="M384" s="27"/>
      <c r="N384" s="27"/>
      <c r="O384" s="27"/>
      <c r="P384" s="27"/>
      <c r="Q384" s="27"/>
      <c r="R384" s="27"/>
      <c r="S384" s="27"/>
      <c r="T384" s="27"/>
      <c r="U384" s="27"/>
      <c r="V384" s="27"/>
      <c r="W384" s="27"/>
      <c r="X384" s="27"/>
      <c r="Y384" s="27"/>
      <c r="Z384" s="76"/>
      <c r="AA384" s="36"/>
    </row>
    <row r="385" spans="1:28" ht="15" customHeight="1" x14ac:dyDescent="0.3">
      <c r="A385" s="75"/>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76"/>
      <c r="AA385" s="36"/>
    </row>
    <row r="386" spans="1:28" ht="15" customHeight="1" x14ac:dyDescent="0.3">
      <c r="A386" s="75"/>
      <c r="B386" s="27"/>
      <c r="C386" s="27"/>
      <c r="D386" s="27"/>
      <c r="E386" s="27"/>
      <c r="F386" s="27"/>
      <c r="G386" s="27"/>
      <c r="H386" s="27"/>
      <c r="I386" s="27"/>
      <c r="J386" s="27"/>
      <c r="K386" s="27"/>
      <c r="L386" s="27"/>
      <c r="M386" s="27" t="s">
        <v>49</v>
      </c>
      <c r="N386" s="115"/>
      <c r="O386" s="115"/>
      <c r="P386" s="115"/>
      <c r="Q386" s="116" t="s">
        <v>159</v>
      </c>
      <c r="R386" s="27"/>
      <c r="S386" s="115" t="s">
        <v>2</v>
      </c>
      <c r="T386" s="155">
        <f>T217*T294*T324</f>
        <v>183.58125764223996</v>
      </c>
      <c r="U386" s="156"/>
      <c r="V386" s="157"/>
      <c r="W386" s="27" t="s">
        <v>6</v>
      </c>
      <c r="X386" s="27"/>
      <c r="Y386" s="27"/>
      <c r="Z386" s="76"/>
      <c r="AA386" s="36"/>
    </row>
    <row r="387" spans="1:28" ht="15" customHeight="1" x14ac:dyDescent="0.3">
      <c r="A387" s="75"/>
      <c r="B387" s="27"/>
      <c r="C387" s="27"/>
      <c r="D387" s="27"/>
      <c r="E387" s="27"/>
      <c r="F387" s="27"/>
      <c r="G387" s="27"/>
      <c r="H387" s="27"/>
      <c r="I387" s="27"/>
      <c r="J387" s="27"/>
      <c r="K387" s="27"/>
      <c r="L387" s="27"/>
      <c r="M387" s="115"/>
      <c r="N387" s="115"/>
      <c r="O387" s="115"/>
      <c r="P387" s="115"/>
      <c r="Q387" s="115"/>
      <c r="R387" s="115"/>
      <c r="S387" s="115"/>
      <c r="T387" s="115"/>
      <c r="U387" s="115"/>
      <c r="V387" s="115"/>
      <c r="W387" s="115"/>
      <c r="X387" s="27"/>
      <c r="Y387" s="27"/>
      <c r="Z387" s="76"/>
      <c r="AA387" s="36"/>
    </row>
    <row r="388" spans="1:28" ht="15" customHeight="1" x14ac:dyDescent="0.3">
      <c r="A388" s="75"/>
      <c r="B388" s="27"/>
      <c r="C388" s="27"/>
      <c r="D388" s="27"/>
      <c r="E388" s="27"/>
      <c r="F388" s="27"/>
      <c r="G388" s="27"/>
      <c r="H388" s="27"/>
      <c r="I388" s="27"/>
      <c r="J388" s="27"/>
      <c r="K388" s="27"/>
      <c r="L388" s="27"/>
      <c r="M388" s="27" t="s">
        <v>50</v>
      </c>
      <c r="N388" s="115"/>
      <c r="O388" s="115"/>
      <c r="P388" s="115"/>
      <c r="Q388" s="116" t="s">
        <v>160</v>
      </c>
      <c r="R388" s="27"/>
      <c r="S388" s="115" t="s">
        <v>2</v>
      </c>
      <c r="T388" s="155">
        <f>T219*T294*T328</f>
        <v>275.95502692881178</v>
      </c>
      <c r="U388" s="156"/>
      <c r="V388" s="157"/>
      <c r="W388" s="27" t="s">
        <v>6</v>
      </c>
      <c r="X388" s="27"/>
      <c r="Y388" s="27"/>
      <c r="Z388" s="76"/>
      <c r="AA388" s="36"/>
    </row>
    <row r="389" spans="1:28" ht="15" customHeight="1" x14ac:dyDescent="0.3">
      <c r="A389" s="75"/>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76"/>
      <c r="AA389" s="36"/>
    </row>
    <row r="390" spans="1:28" ht="15" customHeight="1" x14ac:dyDescent="0.3">
      <c r="A390" s="75"/>
      <c r="B390" s="27"/>
      <c r="C390" s="115" t="s">
        <v>13</v>
      </c>
      <c r="D390" s="27" t="s">
        <v>124</v>
      </c>
      <c r="E390" s="27"/>
      <c r="F390" s="27"/>
      <c r="G390" s="27"/>
      <c r="H390" s="27"/>
      <c r="I390" s="27"/>
      <c r="J390" s="27"/>
      <c r="K390" s="27"/>
      <c r="L390" s="27"/>
      <c r="M390" s="27"/>
      <c r="N390" s="27"/>
      <c r="O390" s="27"/>
      <c r="P390" s="27"/>
      <c r="Q390" s="27"/>
      <c r="R390" s="27"/>
      <c r="S390" s="27"/>
      <c r="T390" s="27"/>
      <c r="U390" s="27"/>
      <c r="V390" s="27"/>
      <c r="W390" s="27"/>
      <c r="X390" s="27"/>
      <c r="Y390" s="27"/>
      <c r="Z390" s="76"/>
      <c r="AA390" s="36"/>
    </row>
    <row r="391" spans="1:28" ht="15" customHeight="1" x14ac:dyDescent="0.3">
      <c r="A391" s="75"/>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76"/>
      <c r="AA391" s="36"/>
      <c r="AB391" s="36"/>
    </row>
    <row r="392" spans="1:28" ht="15" customHeight="1" x14ac:dyDescent="0.3">
      <c r="A392" s="75"/>
      <c r="B392" s="27"/>
      <c r="C392" s="27"/>
      <c r="D392" s="27"/>
      <c r="E392" s="27"/>
      <c r="F392" s="27"/>
      <c r="G392" s="27"/>
      <c r="H392" s="27"/>
      <c r="I392" s="27"/>
      <c r="J392" s="27"/>
      <c r="K392" s="27"/>
      <c r="L392" s="27"/>
      <c r="M392" s="27" t="s">
        <v>49</v>
      </c>
      <c r="N392" s="115"/>
      <c r="O392" s="115"/>
      <c r="P392" s="115"/>
      <c r="Q392" s="116" t="s">
        <v>159</v>
      </c>
      <c r="R392" s="27"/>
      <c r="S392" s="115" t="s">
        <v>2</v>
      </c>
      <c r="T392" s="155">
        <f>T217*T292</f>
        <v>125.70475173745423</v>
      </c>
      <c r="U392" s="156"/>
      <c r="V392" s="157"/>
      <c r="W392" s="27" t="s">
        <v>6</v>
      </c>
      <c r="X392" s="27"/>
      <c r="Y392" s="27"/>
      <c r="Z392" s="76"/>
      <c r="AA392" s="36"/>
      <c r="AB392" s="36"/>
    </row>
    <row r="393" spans="1:28" ht="15" customHeight="1" x14ac:dyDescent="0.3">
      <c r="A393" s="75"/>
      <c r="B393" s="27"/>
      <c r="C393" s="27"/>
      <c r="D393" s="27"/>
      <c r="E393" s="27"/>
      <c r="F393" s="27"/>
      <c r="G393" s="27"/>
      <c r="H393" s="27"/>
      <c r="I393" s="27"/>
      <c r="J393" s="27"/>
      <c r="K393" s="27"/>
      <c r="L393" s="27"/>
      <c r="M393" s="115"/>
      <c r="N393" s="115"/>
      <c r="O393" s="115"/>
      <c r="P393" s="115"/>
      <c r="Q393" s="115"/>
      <c r="R393" s="115"/>
      <c r="S393" s="115"/>
      <c r="T393" s="115"/>
      <c r="U393" s="115"/>
      <c r="V393" s="115"/>
      <c r="W393" s="115"/>
      <c r="X393" s="27"/>
      <c r="Y393" s="27"/>
      <c r="Z393" s="76"/>
      <c r="AA393" s="36"/>
      <c r="AB393" s="36"/>
    </row>
    <row r="394" spans="1:28" ht="15" customHeight="1" x14ac:dyDescent="0.3">
      <c r="A394" s="75"/>
      <c r="B394" s="27"/>
      <c r="C394" s="27"/>
      <c r="D394" s="27"/>
      <c r="E394" s="27"/>
      <c r="F394" s="27"/>
      <c r="G394" s="27"/>
      <c r="H394" s="27"/>
      <c r="I394" s="27"/>
      <c r="J394" s="27"/>
      <c r="K394" s="27"/>
      <c r="L394" s="27"/>
      <c r="M394" s="27" t="s">
        <v>50</v>
      </c>
      <c r="N394" s="115"/>
      <c r="O394" s="115"/>
      <c r="P394" s="115"/>
      <c r="Q394" s="116" t="s">
        <v>160</v>
      </c>
      <c r="R394" s="27"/>
      <c r="S394" s="115" t="s">
        <v>2</v>
      </c>
      <c r="T394" s="155">
        <f>T219*T292</f>
        <v>188.9564250528768</v>
      </c>
      <c r="U394" s="156"/>
      <c r="V394" s="157"/>
      <c r="W394" s="27" t="s">
        <v>6</v>
      </c>
      <c r="X394" s="27"/>
      <c r="Y394" s="27"/>
      <c r="Z394" s="76"/>
      <c r="AA394" s="36"/>
      <c r="AB394" s="36"/>
    </row>
    <row r="395" spans="1:28" ht="15" customHeight="1" x14ac:dyDescent="0.3">
      <c r="A395" s="75"/>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76"/>
      <c r="AB395" s="36"/>
    </row>
    <row r="396" spans="1:28" ht="15" customHeight="1" x14ac:dyDescent="0.3">
      <c r="A396" s="75"/>
      <c r="B396" s="55" t="s">
        <v>166</v>
      </c>
      <c r="C396" s="30" t="s">
        <v>167</v>
      </c>
      <c r="D396" s="30"/>
      <c r="E396" s="30"/>
      <c r="F396" s="30"/>
      <c r="G396" s="30"/>
      <c r="H396" s="30"/>
      <c r="I396" s="30"/>
      <c r="J396" s="30"/>
      <c r="K396" s="30"/>
      <c r="L396" s="30"/>
      <c r="M396" s="30"/>
      <c r="N396" s="30"/>
      <c r="O396" s="30"/>
      <c r="P396" s="30"/>
      <c r="Q396" s="30"/>
      <c r="R396" s="30"/>
      <c r="S396" s="30"/>
      <c r="T396" s="30"/>
      <c r="U396" s="32"/>
      <c r="V396" s="33"/>
      <c r="W396" s="32"/>
      <c r="X396" s="32"/>
      <c r="Y396" s="32"/>
      <c r="Z396" s="76"/>
      <c r="AB396" s="36"/>
    </row>
    <row r="397" spans="1:28" ht="15" customHeight="1" x14ac:dyDescent="0.3">
      <c r="A397" s="75"/>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76"/>
      <c r="AB397" s="36"/>
    </row>
    <row r="398" spans="1:28" ht="15" customHeight="1" x14ac:dyDescent="0.3">
      <c r="A398" s="77"/>
      <c r="B398" s="23"/>
      <c r="C398" s="114" t="s">
        <v>13</v>
      </c>
      <c r="D398" s="23" t="s">
        <v>125</v>
      </c>
      <c r="E398" s="23"/>
      <c r="F398" s="23"/>
      <c r="G398" s="23"/>
      <c r="H398" s="23"/>
      <c r="I398" s="23"/>
      <c r="J398" s="23"/>
      <c r="K398" s="23"/>
      <c r="L398" s="23"/>
      <c r="M398" s="23"/>
      <c r="N398" s="23"/>
      <c r="O398" s="23"/>
      <c r="P398" s="23"/>
      <c r="Q398" s="23"/>
      <c r="R398" s="23"/>
      <c r="S398" s="23"/>
      <c r="T398" s="23"/>
      <c r="U398" s="23"/>
      <c r="V398" s="23"/>
      <c r="W398" s="23"/>
      <c r="X398" s="23"/>
      <c r="Y398" s="23"/>
      <c r="Z398" s="19"/>
      <c r="AB398" s="1" t="s">
        <v>225</v>
      </c>
    </row>
    <row r="399" spans="1:28" ht="15" customHeight="1" x14ac:dyDescent="0.3">
      <c r="A399" s="75"/>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76"/>
      <c r="AB399" s="1" t="s">
        <v>225</v>
      </c>
    </row>
    <row r="400" spans="1:28" ht="15" customHeight="1" x14ac:dyDescent="0.3">
      <c r="A400" s="75"/>
      <c r="B400" s="27"/>
      <c r="C400" s="27"/>
      <c r="D400" s="27"/>
      <c r="E400" s="27"/>
      <c r="F400" s="27"/>
      <c r="G400" s="27"/>
      <c r="H400" s="27"/>
      <c r="I400" s="27"/>
      <c r="J400" s="27"/>
      <c r="K400" s="27"/>
      <c r="L400" s="27"/>
      <c r="M400" s="27" t="s">
        <v>49</v>
      </c>
      <c r="N400" s="115"/>
      <c r="O400" s="115"/>
      <c r="P400" s="115"/>
      <c r="Q400" s="116" t="s">
        <v>159</v>
      </c>
      <c r="R400" s="27"/>
      <c r="S400" s="115" t="s">
        <v>2</v>
      </c>
      <c r="T400" s="155">
        <f>T280*T294*T346</f>
        <v>351.70258711932189</v>
      </c>
      <c r="U400" s="156"/>
      <c r="V400" s="157"/>
      <c r="W400" s="27" t="s">
        <v>6</v>
      </c>
      <c r="X400" s="27"/>
      <c r="Y400" s="27"/>
      <c r="Z400" s="76"/>
    </row>
    <row r="401" spans="1:28" ht="15" customHeight="1" x14ac:dyDescent="0.3">
      <c r="A401" s="75"/>
      <c r="B401" s="27"/>
      <c r="C401" s="27"/>
      <c r="D401" s="27"/>
      <c r="E401" s="27"/>
      <c r="F401" s="27"/>
      <c r="G401" s="27"/>
      <c r="H401" s="27"/>
      <c r="I401" s="27"/>
      <c r="J401" s="27"/>
      <c r="K401" s="27"/>
      <c r="L401" s="27"/>
      <c r="M401" s="115"/>
      <c r="N401" s="115"/>
      <c r="O401" s="115"/>
      <c r="P401" s="115"/>
      <c r="Q401" s="115"/>
      <c r="R401" s="115"/>
      <c r="S401" s="115"/>
      <c r="T401" s="115"/>
      <c r="U401" s="115"/>
      <c r="V401" s="115"/>
      <c r="W401" s="115"/>
      <c r="X401" s="27"/>
      <c r="Y401" s="27"/>
      <c r="Z401" s="76"/>
    </row>
    <row r="402" spans="1:28" ht="15" customHeight="1" x14ac:dyDescent="0.3">
      <c r="A402" s="75"/>
      <c r="B402" s="27"/>
      <c r="C402" s="27"/>
      <c r="D402" s="27"/>
      <c r="E402" s="27"/>
      <c r="F402" s="27"/>
      <c r="G402" s="27"/>
      <c r="H402" s="27"/>
      <c r="I402" s="27"/>
      <c r="J402" s="27"/>
      <c r="K402" s="27"/>
      <c r="L402" s="27"/>
      <c r="M402" s="27" t="s">
        <v>50</v>
      </c>
      <c r="N402" s="115"/>
      <c r="O402" s="115"/>
      <c r="P402" s="115"/>
      <c r="Q402" s="116" t="s">
        <v>160</v>
      </c>
      <c r="R402" s="27"/>
      <c r="S402" s="115" t="s">
        <v>2</v>
      </c>
      <c r="T402" s="155">
        <f>T280*T294*T346</f>
        <v>351.70258711932189</v>
      </c>
      <c r="U402" s="156"/>
      <c r="V402" s="157"/>
      <c r="W402" s="27" t="s">
        <v>6</v>
      </c>
      <c r="X402" s="27"/>
      <c r="Y402" s="27"/>
      <c r="Z402" s="76"/>
    </row>
    <row r="403" spans="1:28" ht="15" customHeight="1" x14ac:dyDescent="0.3">
      <c r="A403" s="75"/>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76"/>
    </row>
    <row r="404" spans="1:28" ht="15" customHeight="1" x14ac:dyDescent="0.3">
      <c r="A404" s="75"/>
      <c r="B404" s="27"/>
      <c r="C404" s="115" t="s">
        <v>13</v>
      </c>
      <c r="D404" s="27" t="s">
        <v>124</v>
      </c>
      <c r="E404" s="27"/>
      <c r="F404" s="27"/>
      <c r="G404" s="27"/>
      <c r="H404" s="27"/>
      <c r="I404" s="27"/>
      <c r="J404" s="27"/>
      <c r="K404" s="27"/>
      <c r="L404" s="27"/>
      <c r="M404" s="27"/>
      <c r="N404" s="27"/>
      <c r="O404" s="27"/>
      <c r="P404" s="27"/>
      <c r="Q404" s="27"/>
      <c r="R404" s="27"/>
      <c r="S404" s="27"/>
      <c r="T404" s="27"/>
      <c r="U404" s="27"/>
      <c r="V404" s="27"/>
      <c r="W404" s="27"/>
      <c r="X404" s="27"/>
      <c r="Y404" s="27"/>
      <c r="Z404" s="76"/>
    </row>
    <row r="405" spans="1:28" ht="15" customHeight="1" x14ac:dyDescent="0.3">
      <c r="A405" s="75"/>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76"/>
    </row>
    <row r="406" spans="1:28" ht="15" customHeight="1" x14ac:dyDescent="0.3">
      <c r="A406" s="75"/>
      <c r="B406" s="27"/>
      <c r="C406" s="27"/>
      <c r="D406" s="27"/>
      <c r="E406" s="27"/>
      <c r="F406" s="27"/>
      <c r="G406" s="27"/>
      <c r="H406" s="27"/>
      <c r="I406" s="27"/>
      <c r="J406" s="27"/>
      <c r="K406" s="27"/>
      <c r="L406" s="27"/>
      <c r="M406" s="27" t="s">
        <v>49</v>
      </c>
      <c r="N406" s="115"/>
      <c r="O406" s="115"/>
      <c r="P406" s="115"/>
      <c r="Q406" s="116" t="s">
        <v>159</v>
      </c>
      <c r="R406" s="27"/>
      <c r="S406" s="115" t="s">
        <v>2</v>
      </c>
      <c r="T406" s="155">
        <f>T278*T292</f>
        <v>265.1764705882353</v>
      </c>
      <c r="U406" s="156"/>
      <c r="V406" s="157"/>
      <c r="W406" s="27" t="s">
        <v>6</v>
      </c>
      <c r="X406" s="27"/>
      <c r="Y406" s="27"/>
      <c r="Z406" s="76"/>
    </row>
    <row r="407" spans="1:28" ht="15" customHeight="1" x14ac:dyDescent="0.3">
      <c r="A407" s="75"/>
      <c r="B407" s="27"/>
      <c r="C407" s="27"/>
      <c r="D407" s="27"/>
      <c r="E407" s="27"/>
      <c r="F407" s="27"/>
      <c r="G407" s="27"/>
      <c r="H407" s="27"/>
      <c r="I407" s="27"/>
      <c r="J407" s="27"/>
      <c r="K407" s="27"/>
      <c r="L407" s="27"/>
      <c r="M407" s="115"/>
      <c r="N407" s="115"/>
      <c r="O407" s="115"/>
      <c r="P407" s="115"/>
      <c r="Q407" s="115"/>
      <c r="R407" s="115"/>
      <c r="S407" s="115"/>
      <c r="T407" s="115"/>
      <c r="U407" s="115"/>
      <c r="V407" s="115"/>
      <c r="W407" s="115"/>
      <c r="X407" s="27"/>
      <c r="Y407" s="27"/>
      <c r="Z407" s="76"/>
    </row>
    <row r="408" spans="1:28" ht="15" customHeight="1" x14ac:dyDescent="0.3">
      <c r="A408" s="75"/>
      <c r="B408" s="27"/>
      <c r="C408" s="27"/>
      <c r="D408" s="27"/>
      <c r="E408" s="27"/>
      <c r="F408" s="27"/>
      <c r="G408" s="27"/>
      <c r="H408" s="27"/>
      <c r="I408" s="27"/>
      <c r="J408" s="27"/>
      <c r="K408" s="27"/>
      <c r="L408" s="27"/>
      <c r="M408" s="27" t="s">
        <v>50</v>
      </c>
      <c r="N408" s="115"/>
      <c r="O408" s="115"/>
      <c r="P408" s="115"/>
      <c r="Q408" s="116" t="s">
        <v>160</v>
      </c>
      <c r="R408" s="27"/>
      <c r="S408" s="115" t="s">
        <v>2</v>
      </c>
      <c r="T408" s="155">
        <f>T278*T292</f>
        <v>265.1764705882353</v>
      </c>
      <c r="U408" s="156"/>
      <c r="V408" s="157"/>
      <c r="W408" s="27" t="s">
        <v>6</v>
      </c>
      <c r="X408" s="27"/>
      <c r="Y408" s="27"/>
      <c r="Z408" s="76"/>
    </row>
    <row r="409" spans="1:28" s="60" customFormat="1" ht="15" customHeight="1" x14ac:dyDescent="0.3">
      <c r="A409" s="78"/>
      <c r="B409" s="57"/>
      <c r="C409" s="57"/>
      <c r="D409" s="57"/>
      <c r="E409" s="57"/>
      <c r="F409" s="57"/>
      <c r="G409" s="57"/>
      <c r="H409" s="57"/>
      <c r="I409" s="57"/>
      <c r="J409" s="57"/>
      <c r="K409" s="57"/>
      <c r="L409" s="57"/>
      <c r="M409" s="57"/>
      <c r="N409" s="58"/>
      <c r="O409" s="58"/>
      <c r="P409" s="58"/>
      <c r="Q409" s="59"/>
      <c r="R409" s="57"/>
      <c r="S409" s="58"/>
      <c r="T409" s="56"/>
      <c r="U409" s="56"/>
      <c r="V409" s="56"/>
      <c r="W409" s="57"/>
      <c r="X409" s="57"/>
      <c r="Y409" s="57"/>
      <c r="Z409" s="79"/>
      <c r="AB409" s="1"/>
    </row>
    <row r="410" spans="1:28" s="60" customFormat="1" ht="15" customHeight="1" x14ac:dyDescent="0.3">
      <c r="A410" s="78"/>
      <c r="B410" s="57"/>
      <c r="C410" s="57"/>
      <c r="D410" s="57"/>
      <c r="E410" s="57"/>
      <c r="F410" s="57"/>
      <c r="G410" s="57"/>
      <c r="H410" s="57"/>
      <c r="I410" s="57"/>
      <c r="J410" s="57"/>
      <c r="K410" s="57"/>
      <c r="L410" s="57"/>
      <c r="M410" s="57"/>
      <c r="N410" s="58"/>
      <c r="O410" s="58"/>
      <c r="P410" s="58"/>
      <c r="Q410" s="59"/>
      <c r="R410" s="57"/>
      <c r="S410" s="58"/>
      <c r="T410" s="56"/>
      <c r="U410" s="56"/>
      <c r="V410" s="56"/>
      <c r="W410" s="57"/>
      <c r="X410" s="57"/>
      <c r="Y410" s="57"/>
      <c r="Z410" s="79"/>
      <c r="AB410" s="1"/>
    </row>
    <row r="411" spans="1:28" s="60" customFormat="1" ht="15" customHeight="1" x14ac:dyDescent="0.3">
      <c r="A411" s="78"/>
      <c r="B411" s="57"/>
      <c r="C411" s="57"/>
      <c r="D411" s="57"/>
      <c r="E411" s="57"/>
      <c r="F411" s="57"/>
      <c r="G411" s="57"/>
      <c r="H411" s="57"/>
      <c r="I411" s="57"/>
      <c r="J411" s="57"/>
      <c r="K411" s="57"/>
      <c r="L411" s="57"/>
      <c r="M411" s="57"/>
      <c r="N411" s="58"/>
      <c r="O411" s="58"/>
      <c r="P411" s="58"/>
      <c r="Q411" s="59"/>
      <c r="R411" s="57"/>
      <c r="S411" s="58"/>
      <c r="T411" s="56"/>
      <c r="U411" s="56"/>
      <c r="V411" s="56"/>
      <c r="W411" s="57"/>
      <c r="X411" s="57"/>
      <c r="Y411" s="57"/>
      <c r="Z411" s="79"/>
      <c r="AB411" s="1"/>
    </row>
    <row r="412" spans="1:28" s="60" customFormat="1" ht="15" customHeight="1" x14ac:dyDescent="0.3">
      <c r="A412" s="78"/>
      <c r="B412" s="57"/>
      <c r="C412" s="57"/>
      <c r="D412" s="227" t="s">
        <v>230</v>
      </c>
      <c r="E412" s="227"/>
      <c r="F412" s="227"/>
      <c r="G412" s="227"/>
      <c r="H412" s="227"/>
      <c r="I412" s="227"/>
      <c r="J412" s="62"/>
      <c r="K412" s="62"/>
      <c r="L412" s="62"/>
      <c r="M412" s="62"/>
      <c r="N412" s="62"/>
      <c r="O412" s="62"/>
      <c r="P412" s="61"/>
      <c r="Q412" s="238" t="s">
        <v>233</v>
      </c>
      <c r="R412" s="239"/>
      <c r="S412" s="240"/>
      <c r="T412" s="238" t="s">
        <v>234</v>
      </c>
      <c r="U412" s="239"/>
      <c r="V412" s="240"/>
      <c r="W412" s="57"/>
      <c r="X412" s="57"/>
      <c r="Y412" s="57"/>
      <c r="Z412" s="79"/>
      <c r="AB412" s="1"/>
    </row>
    <row r="413" spans="1:28" s="60" customFormat="1" ht="15" customHeight="1" x14ac:dyDescent="0.3">
      <c r="A413" s="78"/>
      <c r="B413" s="57"/>
      <c r="C413" s="57"/>
      <c r="D413" s="227"/>
      <c r="E413" s="227"/>
      <c r="F413" s="227"/>
      <c r="G413" s="227"/>
      <c r="H413" s="227"/>
      <c r="I413" s="227"/>
      <c r="J413" s="65"/>
      <c r="K413" s="65"/>
      <c r="L413" s="65"/>
      <c r="M413" s="65"/>
      <c r="N413" s="65"/>
      <c r="O413" s="65"/>
      <c r="P413" s="66"/>
      <c r="Q413" s="241"/>
      <c r="R413" s="242"/>
      <c r="S413" s="243"/>
      <c r="T413" s="241"/>
      <c r="U413" s="242"/>
      <c r="V413" s="243"/>
      <c r="W413" s="57"/>
      <c r="X413" s="57"/>
      <c r="Y413" s="57"/>
      <c r="Z413" s="79"/>
      <c r="AB413" s="1"/>
    </row>
    <row r="414" spans="1:28" ht="15" customHeight="1" x14ac:dyDescent="0.3">
      <c r="A414" s="75"/>
      <c r="B414" s="27"/>
      <c r="C414" s="27"/>
      <c r="D414" s="227"/>
      <c r="E414" s="227"/>
      <c r="F414" s="227"/>
      <c r="G414" s="227"/>
      <c r="H414" s="227"/>
      <c r="I414" s="227"/>
      <c r="J414" s="64"/>
      <c r="K414" s="64"/>
      <c r="L414" s="64"/>
      <c r="M414" s="64"/>
      <c r="N414" s="64"/>
      <c r="O414" s="64"/>
      <c r="P414" s="63"/>
      <c r="Q414" s="244"/>
      <c r="R414" s="245"/>
      <c r="S414" s="246"/>
      <c r="T414" s="244"/>
      <c r="U414" s="245"/>
      <c r="V414" s="246"/>
      <c r="W414" s="27"/>
      <c r="X414" s="27"/>
      <c r="Y414" s="27"/>
      <c r="Z414" s="76"/>
    </row>
    <row r="415" spans="1:28" s="60" customFormat="1" ht="15" customHeight="1" x14ac:dyDescent="0.3">
      <c r="A415" s="78"/>
      <c r="B415" s="57"/>
      <c r="C415" s="57"/>
      <c r="D415" s="247" t="s">
        <v>231</v>
      </c>
      <c r="E415" s="247"/>
      <c r="F415" s="247"/>
      <c r="G415" s="247"/>
      <c r="H415" s="247"/>
      <c r="I415" s="247"/>
      <c r="J415" s="67"/>
      <c r="K415" s="67"/>
      <c r="L415" s="67"/>
      <c r="M415" s="68"/>
      <c r="N415" s="167" t="s">
        <v>235</v>
      </c>
      <c r="O415" s="168"/>
      <c r="P415" s="169"/>
      <c r="Q415" s="205">
        <f>+T362</f>
        <v>58.560637803903731</v>
      </c>
      <c r="R415" s="206"/>
      <c r="S415" s="207"/>
      <c r="T415" s="205">
        <f>+T356</f>
        <v>67.622286361142116</v>
      </c>
      <c r="U415" s="206"/>
      <c r="V415" s="207"/>
      <c r="W415" s="57"/>
      <c r="X415" s="57"/>
      <c r="Y415" s="57"/>
      <c r="Z415" s="79"/>
      <c r="AB415" s="1"/>
    </row>
    <row r="416" spans="1:28" s="60" customFormat="1" ht="15" customHeight="1" x14ac:dyDescent="0.3">
      <c r="A416" s="78"/>
      <c r="B416" s="57"/>
      <c r="C416" s="57"/>
      <c r="D416" s="247"/>
      <c r="E416" s="247"/>
      <c r="F416" s="247"/>
      <c r="G416" s="247"/>
      <c r="H416" s="247"/>
      <c r="I416" s="247"/>
      <c r="J416" s="69"/>
      <c r="K416" s="69"/>
      <c r="L416" s="69"/>
      <c r="M416" s="22"/>
      <c r="N416" s="210" t="s">
        <v>236</v>
      </c>
      <c r="O416" s="211"/>
      <c r="P416" s="212"/>
      <c r="Q416" s="205">
        <f>+T364</f>
        <v>94.185000000000002</v>
      </c>
      <c r="R416" s="206"/>
      <c r="S416" s="207"/>
      <c r="T416" s="205">
        <f>+T358</f>
        <v>108.75914743707938</v>
      </c>
      <c r="U416" s="206"/>
      <c r="V416" s="207"/>
      <c r="W416" s="57"/>
      <c r="X416" s="57"/>
      <c r="Y416" s="57"/>
      <c r="Z416" s="79"/>
      <c r="AB416" s="1"/>
    </row>
    <row r="417" spans="1:28" s="60" customFormat="1" ht="15" customHeight="1" x14ac:dyDescent="0.3">
      <c r="A417" s="78"/>
      <c r="B417" s="57"/>
      <c r="C417" s="57"/>
      <c r="D417" s="247" t="s">
        <v>238</v>
      </c>
      <c r="E417" s="247"/>
      <c r="F417" s="247"/>
      <c r="G417" s="247"/>
      <c r="H417" s="247"/>
      <c r="I417" s="247"/>
      <c r="J417" s="248" t="s">
        <v>237</v>
      </c>
      <c r="K417" s="248"/>
      <c r="L417" s="248"/>
      <c r="M417" s="248"/>
      <c r="N417" s="249" t="s">
        <v>235</v>
      </c>
      <c r="O417" s="250"/>
      <c r="P417" s="251"/>
      <c r="Q417" s="205">
        <f>+T378</f>
        <v>136.75170112291173</v>
      </c>
      <c r="R417" s="206"/>
      <c r="S417" s="207"/>
      <c r="T417" s="205">
        <f>+T372</f>
        <v>199.71440164246158</v>
      </c>
      <c r="U417" s="206"/>
      <c r="V417" s="207"/>
      <c r="W417" s="57"/>
      <c r="X417" s="57"/>
      <c r="Y417" s="57"/>
      <c r="Z417" s="79"/>
      <c r="AB417" s="1"/>
    </row>
    <row r="418" spans="1:28" s="60" customFormat="1" ht="15" customHeight="1" x14ac:dyDescent="0.3">
      <c r="A418" s="78"/>
      <c r="B418" s="57"/>
      <c r="C418" s="57"/>
      <c r="D418" s="247"/>
      <c r="E418" s="247"/>
      <c r="F418" s="247"/>
      <c r="G418" s="247"/>
      <c r="H418" s="247"/>
      <c r="I418" s="247"/>
      <c r="J418" s="248"/>
      <c r="K418" s="248"/>
      <c r="L418" s="248"/>
      <c r="M418" s="248"/>
      <c r="N418" s="249" t="s">
        <v>236</v>
      </c>
      <c r="O418" s="250"/>
      <c r="P418" s="251"/>
      <c r="Q418" s="205">
        <f>+T380</f>
        <v>269.09999999999997</v>
      </c>
      <c r="R418" s="206"/>
      <c r="S418" s="207"/>
      <c r="T418" s="205">
        <f>+T374</f>
        <v>392.99800324737714</v>
      </c>
      <c r="U418" s="206"/>
      <c r="V418" s="207"/>
      <c r="W418" s="57"/>
      <c r="X418" s="57"/>
      <c r="Y418" s="57"/>
      <c r="Z418" s="79"/>
      <c r="AB418" s="1"/>
    </row>
    <row r="419" spans="1:28" ht="15" customHeight="1" x14ac:dyDescent="0.3">
      <c r="A419" s="75"/>
      <c r="B419" s="27"/>
      <c r="C419" s="27"/>
      <c r="D419" s="247"/>
      <c r="E419" s="247"/>
      <c r="F419" s="247"/>
      <c r="G419" s="247"/>
      <c r="H419" s="247"/>
      <c r="I419" s="247"/>
      <c r="J419" s="248" t="s">
        <v>86</v>
      </c>
      <c r="K419" s="248"/>
      <c r="L419" s="248"/>
      <c r="M419" s="248"/>
      <c r="N419" s="249" t="s">
        <v>235</v>
      </c>
      <c r="O419" s="250"/>
      <c r="P419" s="251"/>
      <c r="Q419" s="159">
        <f>+T392</f>
        <v>125.70475173745423</v>
      </c>
      <c r="R419" s="173"/>
      <c r="S419" s="174"/>
      <c r="T419" s="159">
        <f>+T386</f>
        <v>183.58125764223996</v>
      </c>
      <c r="U419" s="173"/>
      <c r="V419" s="174"/>
      <c r="W419" s="27"/>
      <c r="X419" s="27"/>
      <c r="Y419" s="27"/>
      <c r="Z419" s="76"/>
    </row>
    <row r="420" spans="1:28" ht="15" customHeight="1" x14ac:dyDescent="0.3">
      <c r="A420" s="75"/>
      <c r="B420" s="27"/>
      <c r="C420" s="27"/>
      <c r="D420" s="247"/>
      <c r="E420" s="247"/>
      <c r="F420" s="247"/>
      <c r="G420" s="247"/>
      <c r="H420" s="247"/>
      <c r="I420" s="247"/>
      <c r="J420" s="248"/>
      <c r="K420" s="248"/>
      <c r="L420" s="248"/>
      <c r="M420" s="248"/>
      <c r="N420" s="249" t="s">
        <v>236</v>
      </c>
      <c r="O420" s="250"/>
      <c r="P420" s="251"/>
      <c r="Q420" s="159">
        <f>+T394</f>
        <v>188.9564250528768</v>
      </c>
      <c r="R420" s="173"/>
      <c r="S420" s="174"/>
      <c r="T420" s="159">
        <f>+T388</f>
        <v>275.95502692881178</v>
      </c>
      <c r="U420" s="173"/>
      <c r="V420" s="174"/>
      <c r="W420" s="27"/>
      <c r="X420" s="27"/>
      <c r="Y420" s="27"/>
      <c r="Z420" s="76"/>
    </row>
    <row r="421" spans="1:28" s="60" customFormat="1" ht="15" customHeight="1" x14ac:dyDescent="0.3">
      <c r="A421" s="78"/>
      <c r="B421" s="57"/>
      <c r="C421" s="57"/>
      <c r="D421" s="247" t="s">
        <v>232</v>
      </c>
      <c r="E421" s="247"/>
      <c r="F421" s="247"/>
      <c r="G421" s="247"/>
      <c r="H421" s="247"/>
      <c r="I421" s="247"/>
      <c r="J421" s="67"/>
      <c r="K421" s="67"/>
      <c r="L421" s="67"/>
      <c r="M421" s="68"/>
      <c r="N421" s="167" t="s">
        <v>235</v>
      </c>
      <c r="O421" s="168"/>
      <c r="P421" s="169"/>
      <c r="Q421" s="205">
        <f>+T406</f>
        <v>265.1764705882353</v>
      </c>
      <c r="R421" s="206"/>
      <c r="S421" s="207"/>
      <c r="T421" s="205">
        <f>+T400</f>
        <v>351.70258711932189</v>
      </c>
      <c r="U421" s="206"/>
      <c r="V421" s="207"/>
      <c r="W421" s="57"/>
      <c r="X421" s="57"/>
      <c r="Y421" s="57"/>
      <c r="Z421" s="79"/>
      <c r="AB421" s="1"/>
    </row>
    <row r="422" spans="1:28" s="60" customFormat="1" ht="15" customHeight="1" x14ac:dyDescent="0.3">
      <c r="A422" s="78"/>
      <c r="B422" s="57"/>
      <c r="C422" s="57"/>
      <c r="D422" s="247"/>
      <c r="E422" s="247"/>
      <c r="F422" s="247"/>
      <c r="G422" s="247"/>
      <c r="H422" s="247"/>
      <c r="I422" s="247"/>
      <c r="J422" s="69"/>
      <c r="K422" s="69"/>
      <c r="L422" s="69"/>
      <c r="M422" s="22"/>
      <c r="N422" s="167" t="s">
        <v>236</v>
      </c>
      <c r="O422" s="168"/>
      <c r="P422" s="169"/>
      <c r="Q422" s="205">
        <f>+T408</f>
        <v>265.1764705882353</v>
      </c>
      <c r="R422" s="206"/>
      <c r="S422" s="207"/>
      <c r="T422" s="205">
        <f>+T402</f>
        <v>351.70258711932189</v>
      </c>
      <c r="U422" s="206"/>
      <c r="V422" s="207"/>
      <c r="W422" s="57"/>
      <c r="X422" s="57"/>
      <c r="Y422" s="57"/>
      <c r="Z422" s="79"/>
      <c r="AB422" s="1"/>
    </row>
    <row r="423" spans="1:28" ht="15" customHeight="1" x14ac:dyDescent="0.3">
      <c r="A423" s="75"/>
      <c r="B423" s="27"/>
      <c r="C423" s="27"/>
      <c r="D423" s="27"/>
      <c r="E423" s="27"/>
      <c r="F423" s="27"/>
      <c r="G423" s="27"/>
      <c r="H423" s="27"/>
      <c r="I423" s="27"/>
      <c r="J423" s="27"/>
      <c r="K423" s="27"/>
      <c r="L423" s="27"/>
      <c r="M423" s="27"/>
      <c r="N423" s="115"/>
      <c r="O423" s="115"/>
      <c r="P423" s="115"/>
      <c r="Q423" s="116"/>
      <c r="R423" s="27"/>
      <c r="S423" s="204"/>
      <c r="T423" s="204"/>
      <c r="U423" s="204"/>
      <c r="V423" s="56"/>
      <c r="W423" s="27"/>
      <c r="X423" s="27"/>
      <c r="Y423" s="27"/>
      <c r="Z423" s="76"/>
    </row>
    <row r="424" spans="1:28" ht="15" customHeight="1" x14ac:dyDescent="0.3">
      <c r="A424" s="75"/>
      <c r="B424" s="27"/>
      <c r="C424" s="27"/>
      <c r="D424" s="27"/>
      <c r="E424" s="27"/>
      <c r="F424" s="27"/>
      <c r="G424" s="27"/>
      <c r="H424" s="27"/>
      <c r="I424" s="27"/>
      <c r="J424" s="27"/>
      <c r="K424" s="27"/>
      <c r="L424" s="27"/>
      <c r="M424" s="27"/>
      <c r="N424" s="115"/>
      <c r="O424" s="115"/>
      <c r="P424" s="115"/>
      <c r="Q424" s="116"/>
      <c r="R424" s="27"/>
      <c r="S424" s="115"/>
      <c r="T424" s="56"/>
      <c r="U424" s="56"/>
      <c r="V424" s="56"/>
      <c r="W424" s="27"/>
      <c r="X424" s="27"/>
      <c r="Y424" s="27"/>
      <c r="Z424" s="76"/>
    </row>
    <row r="425" spans="1:28" ht="15" customHeight="1" x14ac:dyDescent="0.3">
      <c r="A425" s="75"/>
      <c r="B425" s="27"/>
      <c r="C425" s="27"/>
      <c r="D425" s="27"/>
      <c r="E425" s="27"/>
      <c r="F425" s="27"/>
      <c r="G425" s="27"/>
      <c r="H425" s="27"/>
      <c r="I425" s="27"/>
      <c r="J425" s="27"/>
      <c r="K425" s="27"/>
      <c r="L425" s="27"/>
      <c r="M425" s="27"/>
      <c r="N425" s="115"/>
      <c r="O425" s="115"/>
      <c r="P425" s="115"/>
      <c r="Q425" s="116"/>
      <c r="R425" s="27"/>
      <c r="S425" s="115"/>
      <c r="T425" s="56"/>
      <c r="U425" s="56"/>
      <c r="V425" s="56"/>
      <c r="W425" s="27"/>
      <c r="X425" s="27"/>
      <c r="Y425" s="27"/>
      <c r="Z425" s="76"/>
    </row>
    <row r="426" spans="1:28" ht="15" customHeight="1" x14ac:dyDescent="0.3">
      <c r="A426" s="75"/>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76"/>
    </row>
    <row r="427" spans="1:28" ht="15" customHeight="1" x14ac:dyDescent="0.3">
      <c r="A427" s="75"/>
      <c r="B427" s="3">
        <f>B282+1</f>
        <v>5</v>
      </c>
      <c r="C427" s="4" t="s">
        <v>168</v>
      </c>
      <c r="D427" s="4"/>
      <c r="E427" s="4"/>
      <c r="F427" s="4"/>
      <c r="G427" s="4"/>
      <c r="H427" s="4"/>
      <c r="I427" s="4"/>
      <c r="J427" s="4"/>
      <c r="K427" s="4"/>
      <c r="L427" s="4"/>
      <c r="M427" s="4"/>
      <c r="N427" s="4"/>
      <c r="O427" s="4"/>
      <c r="P427" s="4"/>
      <c r="Q427" s="4"/>
      <c r="R427" s="4"/>
      <c r="S427" s="4"/>
      <c r="T427" s="4"/>
      <c r="U427" s="4"/>
      <c r="V427" s="4"/>
      <c r="W427" s="4"/>
      <c r="X427" s="4"/>
      <c r="Y427" s="4"/>
      <c r="Z427" s="76"/>
    </row>
    <row r="428" spans="1:28" ht="15" customHeight="1" x14ac:dyDescent="0.3">
      <c r="A428" s="75"/>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76"/>
    </row>
    <row r="429" spans="1:28" ht="15" customHeight="1" x14ac:dyDescent="0.3">
      <c r="A429" s="75"/>
      <c r="B429" s="27"/>
      <c r="C429" s="46" t="s">
        <v>169</v>
      </c>
      <c r="D429" s="27"/>
      <c r="E429" s="27"/>
      <c r="F429" s="27"/>
      <c r="G429" s="27"/>
      <c r="H429" s="27"/>
      <c r="I429" s="27"/>
      <c r="J429" s="27"/>
      <c r="K429" s="27"/>
      <c r="L429" s="27"/>
      <c r="M429" s="27"/>
      <c r="N429" s="27"/>
      <c r="O429" s="27"/>
      <c r="P429" s="27"/>
      <c r="Q429" s="27"/>
      <c r="R429" s="27"/>
      <c r="S429" s="27"/>
      <c r="T429" s="27"/>
      <c r="U429" s="27"/>
      <c r="V429" s="27"/>
      <c r="W429" s="27"/>
      <c r="X429" s="27"/>
      <c r="Y429" s="27"/>
      <c r="Z429" s="76"/>
    </row>
    <row r="430" spans="1:28" ht="15" customHeight="1" x14ac:dyDescent="0.3">
      <c r="A430" s="75"/>
      <c r="B430" s="27"/>
      <c r="C430" s="46" t="s">
        <v>268</v>
      </c>
      <c r="D430" s="27"/>
      <c r="E430" s="27"/>
      <c r="F430" s="27"/>
      <c r="G430" s="27"/>
      <c r="H430" s="27"/>
      <c r="I430" s="27"/>
      <c r="J430" s="27"/>
      <c r="K430" s="27"/>
      <c r="L430" s="27"/>
      <c r="M430" s="27"/>
      <c r="N430" s="27"/>
      <c r="O430" s="27"/>
      <c r="P430" s="27"/>
      <c r="Q430" s="27"/>
      <c r="R430" s="27"/>
      <c r="S430" s="27"/>
      <c r="T430" s="27"/>
      <c r="U430" s="27"/>
      <c r="V430" s="27"/>
      <c r="W430" s="27"/>
      <c r="X430" s="27"/>
      <c r="Y430" s="27"/>
      <c r="Z430" s="76"/>
    </row>
    <row r="431" spans="1:28" ht="15" customHeight="1" x14ac:dyDescent="0.3">
      <c r="A431" s="75"/>
      <c r="B431" s="27"/>
      <c r="C431" s="46"/>
      <c r="D431" s="27"/>
      <c r="E431" s="27"/>
      <c r="F431" s="27"/>
      <c r="G431" s="27"/>
      <c r="H431" s="27"/>
      <c r="I431" s="27"/>
      <c r="J431" s="27"/>
      <c r="K431" s="27"/>
      <c r="L431" s="27"/>
      <c r="M431" s="27"/>
      <c r="N431" s="27"/>
      <c r="O431" s="27"/>
      <c r="P431" s="27"/>
      <c r="Q431" s="27"/>
      <c r="R431" s="27"/>
      <c r="S431" s="27"/>
      <c r="T431" s="27"/>
      <c r="U431" s="27"/>
      <c r="V431" s="27"/>
      <c r="W431" s="27"/>
      <c r="X431" s="27"/>
      <c r="Y431" s="27"/>
      <c r="Z431" s="76"/>
    </row>
    <row r="432" spans="1:28" ht="15" customHeight="1" x14ac:dyDescent="0.3">
      <c r="A432" s="75"/>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76"/>
    </row>
    <row r="433" spans="1:26" ht="15" customHeight="1" x14ac:dyDescent="0.3">
      <c r="A433" s="75"/>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76"/>
    </row>
    <row r="434" spans="1:26" ht="15" customHeight="1" x14ac:dyDescent="0.3">
      <c r="A434" s="75"/>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76"/>
    </row>
    <row r="435" spans="1:26" ht="15" customHeight="1" x14ac:dyDescent="0.3">
      <c r="A435" s="75"/>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76"/>
    </row>
    <row r="436" spans="1:26" ht="15" customHeight="1" x14ac:dyDescent="0.3">
      <c r="A436" s="75"/>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76"/>
    </row>
    <row r="437" spans="1:26" ht="15" customHeight="1" x14ac:dyDescent="0.3">
      <c r="A437" s="75"/>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76"/>
    </row>
    <row r="438" spans="1:26" ht="15" customHeight="1" x14ac:dyDescent="0.3">
      <c r="A438" s="75"/>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76"/>
    </row>
    <row r="439" spans="1:26" ht="15" customHeight="1" x14ac:dyDescent="0.3">
      <c r="A439" s="75"/>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76"/>
    </row>
    <row r="440" spans="1:26" ht="15" customHeight="1" x14ac:dyDescent="0.3">
      <c r="A440" s="75"/>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76"/>
    </row>
    <row r="441" spans="1:26" ht="15" customHeight="1" x14ac:dyDescent="0.3">
      <c r="A441" s="75"/>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76"/>
    </row>
    <row r="442" spans="1:26" ht="15" customHeight="1" x14ac:dyDescent="0.3">
      <c r="A442" s="75"/>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76"/>
    </row>
    <row r="443" spans="1:26" ht="15" customHeight="1" x14ac:dyDescent="0.3">
      <c r="A443" s="75"/>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76"/>
    </row>
    <row r="444" spans="1:26" ht="15" customHeight="1" x14ac:dyDescent="0.3">
      <c r="A444" s="75"/>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76"/>
    </row>
    <row r="445" spans="1:26" ht="15" customHeight="1" x14ac:dyDescent="0.3">
      <c r="A445" s="75"/>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76"/>
    </row>
    <row r="446" spans="1:26" ht="15" customHeight="1" x14ac:dyDescent="0.3">
      <c r="A446" s="75"/>
      <c r="B446" s="25">
        <f>B427+0.1</f>
        <v>5.0999999999999996</v>
      </c>
      <c r="C446" s="26" t="s">
        <v>170</v>
      </c>
      <c r="D446" s="26"/>
      <c r="E446" s="26"/>
      <c r="F446" s="26"/>
      <c r="G446" s="26"/>
      <c r="H446" s="26"/>
      <c r="I446" s="26"/>
      <c r="J446" s="26"/>
      <c r="K446" s="26"/>
      <c r="L446" s="26"/>
      <c r="M446" s="26"/>
      <c r="N446" s="26"/>
      <c r="O446" s="26"/>
      <c r="P446" s="26"/>
      <c r="Q446" s="26"/>
      <c r="R446" s="26"/>
      <c r="S446" s="26"/>
      <c r="T446" s="26"/>
      <c r="U446" s="26"/>
      <c r="V446" s="26"/>
      <c r="W446" s="26"/>
      <c r="X446" s="26"/>
      <c r="Y446" s="26"/>
      <c r="Z446" s="76"/>
    </row>
    <row r="447" spans="1:26" ht="15" customHeight="1" x14ac:dyDescent="0.3">
      <c r="A447" s="75"/>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76"/>
    </row>
    <row r="448" spans="1:26" ht="15" customHeight="1" x14ac:dyDescent="0.3">
      <c r="A448" s="75"/>
      <c r="B448" s="55" t="s">
        <v>171</v>
      </c>
      <c r="C448" s="30" t="s">
        <v>98</v>
      </c>
      <c r="D448" s="30"/>
      <c r="E448" s="30"/>
      <c r="F448" s="30"/>
      <c r="G448" s="30"/>
      <c r="H448" s="30"/>
      <c r="I448" s="30"/>
      <c r="J448" s="30"/>
      <c r="K448" s="30"/>
      <c r="L448" s="30"/>
      <c r="M448" s="30"/>
      <c r="N448" s="30"/>
      <c r="O448" s="30"/>
      <c r="P448" s="30"/>
      <c r="Q448" s="30"/>
      <c r="R448" s="30"/>
      <c r="S448" s="30"/>
      <c r="T448" s="30"/>
      <c r="U448" s="32"/>
      <c r="V448" s="33"/>
      <c r="W448" s="32"/>
      <c r="X448" s="32"/>
      <c r="Y448" s="32"/>
      <c r="Z448" s="76"/>
    </row>
    <row r="449" spans="1:28" ht="15" customHeight="1" x14ac:dyDescent="0.3">
      <c r="A449" s="75"/>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76"/>
    </row>
    <row r="450" spans="1:28" ht="15" customHeight="1" x14ac:dyDescent="0.3">
      <c r="A450" s="75"/>
      <c r="B450" s="27"/>
      <c r="C450" s="115" t="s">
        <v>13</v>
      </c>
      <c r="D450" s="27" t="s">
        <v>125</v>
      </c>
      <c r="E450" s="27"/>
      <c r="F450" s="27"/>
      <c r="G450" s="27"/>
      <c r="H450" s="27"/>
      <c r="I450" s="27"/>
      <c r="J450" s="27"/>
      <c r="K450" s="27"/>
      <c r="L450" s="27"/>
      <c r="M450" s="27"/>
      <c r="N450" s="27"/>
      <c r="O450" s="27"/>
      <c r="P450" s="27"/>
      <c r="Q450" s="27"/>
      <c r="R450" s="27"/>
      <c r="S450" s="27"/>
      <c r="T450" s="27"/>
      <c r="U450" s="27"/>
      <c r="V450" s="27"/>
      <c r="W450" s="27"/>
      <c r="X450" s="27"/>
      <c r="Y450" s="27"/>
      <c r="Z450" s="76"/>
    </row>
    <row r="451" spans="1:28" ht="15" customHeight="1" x14ac:dyDescent="0.3">
      <c r="A451" s="75"/>
      <c r="B451" s="27"/>
      <c r="C451" s="115"/>
      <c r="D451" s="27"/>
      <c r="E451" s="27"/>
      <c r="F451" s="27"/>
      <c r="G451" s="27"/>
      <c r="H451" s="27"/>
      <c r="I451" s="27"/>
      <c r="J451" s="27"/>
      <c r="K451" s="27"/>
      <c r="L451" s="27"/>
      <c r="M451" s="27"/>
      <c r="N451" s="27"/>
      <c r="O451" s="27"/>
      <c r="P451" s="27"/>
      <c r="Q451" s="27"/>
      <c r="R451" s="27"/>
      <c r="S451" s="27"/>
      <c r="T451" s="27"/>
      <c r="U451" s="27"/>
      <c r="V451" s="27"/>
      <c r="W451" s="27"/>
      <c r="X451" s="27"/>
      <c r="Y451" s="27"/>
      <c r="Z451" s="76"/>
    </row>
    <row r="452" spans="1:28" ht="15" customHeight="1" x14ac:dyDescent="0.3">
      <c r="A452" s="75"/>
      <c r="B452" s="27"/>
      <c r="C452" s="115"/>
      <c r="D452" s="115" t="s">
        <v>22</v>
      </c>
      <c r="E452" s="46" t="s">
        <v>269</v>
      </c>
      <c r="F452" s="27"/>
      <c r="G452" s="27"/>
      <c r="H452" s="27"/>
      <c r="I452" s="27"/>
      <c r="J452" s="27"/>
      <c r="K452" s="27"/>
      <c r="L452" s="27"/>
      <c r="M452" s="27"/>
      <c r="N452" s="27"/>
      <c r="O452" s="27"/>
      <c r="P452" s="27"/>
      <c r="Q452" s="27"/>
      <c r="R452" s="27"/>
      <c r="S452" s="115"/>
      <c r="T452" s="195"/>
      <c r="U452" s="195"/>
      <c r="V452" s="195"/>
      <c r="W452" s="27"/>
      <c r="X452" s="27"/>
      <c r="Y452" s="27"/>
      <c r="Z452" s="76"/>
    </row>
    <row r="453" spans="1:28" ht="15" customHeight="1" x14ac:dyDescent="0.3">
      <c r="A453" s="75"/>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76"/>
    </row>
    <row r="454" spans="1:28" ht="15" customHeight="1" x14ac:dyDescent="0.3">
      <c r="A454" s="75"/>
      <c r="B454" s="27"/>
      <c r="C454" s="27"/>
      <c r="D454" s="27"/>
      <c r="E454" s="27"/>
      <c r="F454" s="27"/>
      <c r="G454" s="27"/>
      <c r="H454" s="27"/>
      <c r="I454" s="27"/>
      <c r="J454" s="27"/>
      <c r="K454" s="27"/>
      <c r="L454" s="27"/>
      <c r="M454" s="27" t="s">
        <v>49</v>
      </c>
      <c r="N454" s="115"/>
      <c r="O454" s="115"/>
      <c r="P454" s="115"/>
      <c r="Q454" s="116" t="s">
        <v>172</v>
      </c>
      <c r="R454" s="27"/>
      <c r="S454" s="115" t="s">
        <v>2</v>
      </c>
      <c r="T454" s="159">
        <f>T372*(0.6+(T372/8500))</f>
        <v>124.52109301176007</v>
      </c>
      <c r="U454" s="173"/>
      <c r="V454" s="174"/>
      <c r="W454" s="27" t="s">
        <v>6</v>
      </c>
      <c r="X454" s="27"/>
      <c r="Y454" s="27"/>
      <c r="Z454" s="76"/>
    </row>
    <row r="455" spans="1:28" ht="15" customHeight="1" x14ac:dyDescent="0.3">
      <c r="A455" s="75"/>
      <c r="B455" s="27"/>
      <c r="C455" s="27"/>
      <c r="D455" s="27"/>
      <c r="E455" s="27"/>
      <c r="F455" s="27"/>
      <c r="G455" s="27"/>
      <c r="H455" s="27"/>
      <c r="I455" s="27"/>
      <c r="J455" s="27"/>
      <c r="K455" s="27"/>
      <c r="L455" s="27"/>
      <c r="M455" s="115"/>
      <c r="N455" s="115"/>
      <c r="O455" s="115"/>
      <c r="P455" s="115"/>
      <c r="Q455" s="115"/>
      <c r="R455" s="115"/>
      <c r="S455" s="115"/>
      <c r="T455" s="115"/>
      <c r="U455" s="115"/>
      <c r="V455" s="115"/>
      <c r="W455" s="115"/>
      <c r="X455" s="27"/>
      <c r="Y455" s="27"/>
      <c r="Z455" s="76"/>
    </row>
    <row r="456" spans="1:28" ht="15" customHeight="1" x14ac:dyDescent="0.3">
      <c r="A456" s="75"/>
      <c r="B456" s="27"/>
      <c r="C456" s="27"/>
      <c r="D456" s="27"/>
      <c r="E456" s="27"/>
      <c r="F456" s="27"/>
      <c r="G456" s="27"/>
      <c r="H456" s="27"/>
      <c r="I456" s="27"/>
      <c r="J456" s="27"/>
      <c r="K456" s="27"/>
      <c r="L456" s="27"/>
      <c r="M456" s="27" t="s">
        <v>50</v>
      </c>
      <c r="N456" s="115"/>
      <c r="O456" s="115"/>
      <c r="P456" s="115"/>
      <c r="Q456" s="116" t="s">
        <v>172</v>
      </c>
      <c r="R456" s="27"/>
      <c r="S456" s="115" t="s">
        <v>2</v>
      </c>
      <c r="T456" s="159">
        <f>T374*(0.6+(T374/12700))</f>
        <v>247.96001695286924</v>
      </c>
      <c r="U456" s="173"/>
      <c r="V456" s="174"/>
      <c r="W456" s="27" t="s">
        <v>6</v>
      </c>
      <c r="X456" s="27"/>
      <c r="Y456" s="27"/>
      <c r="Z456" s="76"/>
      <c r="AB456" s="36"/>
    </row>
    <row r="457" spans="1:28" ht="15" customHeight="1" x14ac:dyDescent="0.3">
      <c r="A457" s="75"/>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76"/>
      <c r="AB457" s="36"/>
    </row>
    <row r="458" spans="1:28" ht="15" customHeight="1" x14ac:dyDescent="0.3">
      <c r="A458" s="75"/>
      <c r="B458" s="55" t="s">
        <v>173</v>
      </c>
      <c r="C458" s="30" t="s">
        <v>174</v>
      </c>
      <c r="D458" s="30"/>
      <c r="E458" s="30"/>
      <c r="F458" s="30"/>
      <c r="G458" s="30"/>
      <c r="H458" s="30"/>
      <c r="I458" s="30"/>
      <c r="J458" s="30"/>
      <c r="K458" s="30"/>
      <c r="L458" s="30"/>
      <c r="M458" s="30"/>
      <c r="N458" s="30"/>
      <c r="O458" s="30"/>
      <c r="P458" s="30"/>
      <c r="Q458" s="30"/>
      <c r="R458" s="30"/>
      <c r="S458" s="30"/>
      <c r="T458" s="30"/>
      <c r="U458" s="32"/>
      <c r="V458" s="33"/>
      <c r="W458" s="32"/>
      <c r="X458" s="32"/>
      <c r="Y458" s="32"/>
      <c r="Z458" s="76"/>
      <c r="AB458" s="36"/>
    </row>
    <row r="459" spans="1:28" ht="15" customHeight="1" x14ac:dyDescent="0.3">
      <c r="A459" s="75"/>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76"/>
      <c r="AB459" s="36"/>
    </row>
    <row r="460" spans="1:28" ht="15" customHeight="1" x14ac:dyDescent="0.3">
      <c r="A460" s="75"/>
      <c r="B460" s="27"/>
      <c r="C460" s="115" t="s">
        <v>13</v>
      </c>
      <c r="D460" s="27" t="s">
        <v>125</v>
      </c>
      <c r="E460" s="27"/>
      <c r="F460" s="27"/>
      <c r="G460" s="27"/>
      <c r="H460" s="27"/>
      <c r="I460" s="27"/>
      <c r="J460" s="27"/>
      <c r="K460" s="27"/>
      <c r="L460" s="27"/>
      <c r="M460" s="27"/>
      <c r="N460" s="27"/>
      <c r="O460" s="27"/>
      <c r="P460" s="27"/>
      <c r="Q460" s="27"/>
      <c r="R460" s="27"/>
      <c r="S460" s="27"/>
      <c r="T460" s="27"/>
      <c r="U460" s="27"/>
      <c r="V460" s="27"/>
      <c r="W460" s="27"/>
      <c r="X460" s="27"/>
      <c r="Y460" s="27"/>
      <c r="Z460" s="76"/>
      <c r="AB460" s="36"/>
    </row>
    <row r="461" spans="1:28" ht="15" customHeight="1" x14ac:dyDescent="0.3">
      <c r="A461" s="75"/>
      <c r="B461" s="27"/>
      <c r="C461" s="115"/>
      <c r="D461" s="27"/>
      <c r="E461" s="27"/>
      <c r="F461" s="27"/>
      <c r="G461" s="27"/>
      <c r="H461" s="27"/>
      <c r="I461" s="27"/>
      <c r="J461" s="27"/>
      <c r="K461" s="27"/>
      <c r="L461" s="27"/>
      <c r="M461" s="27"/>
      <c r="N461" s="27"/>
      <c r="O461" s="27"/>
      <c r="P461" s="27"/>
      <c r="Q461" s="27"/>
      <c r="R461" s="27"/>
      <c r="S461" s="27"/>
      <c r="T461" s="27"/>
      <c r="U461" s="27"/>
      <c r="V461" s="27"/>
      <c r="W461" s="27"/>
      <c r="X461" s="27"/>
      <c r="Y461" s="27"/>
      <c r="Z461" s="76"/>
      <c r="AB461" s="36"/>
    </row>
    <row r="462" spans="1:28" ht="15" customHeight="1" x14ac:dyDescent="0.3">
      <c r="A462" s="75"/>
      <c r="B462" s="27"/>
      <c r="C462" s="115"/>
      <c r="D462" s="115" t="s">
        <v>22</v>
      </c>
      <c r="E462" s="46" t="s">
        <v>269</v>
      </c>
      <c r="F462" s="27"/>
      <c r="G462" s="27"/>
      <c r="H462" s="27"/>
      <c r="I462" s="27"/>
      <c r="J462" s="27"/>
      <c r="K462" s="27"/>
      <c r="L462" s="27"/>
      <c r="M462" s="27"/>
      <c r="N462" s="27"/>
      <c r="O462" s="27"/>
      <c r="P462" s="27"/>
      <c r="Q462" s="27"/>
      <c r="R462" s="27"/>
      <c r="S462" s="115"/>
      <c r="T462" s="195"/>
      <c r="U462" s="195"/>
      <c r="V462" s="195"/>
      <c r="W462" s="27"/>
      <c r="X462" s="27"/>
      <c r="Y462" s="27"/>
      <c r="Z462" s="76"/>
      <c r="AB462" s="36"/>
    </row>
    <row r="463" spans="1:28" ht="15" customHeight="1" x14ac:dyDescent="0.3">
      <c r="A463" s="77"/>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19"/>
      <c r="AB463" s="1" t="s">
        <v>225</v>
      </c>
    </row>
    <row r="464" spans="1:28" ht="15" customHeight="1" x14ac:dyDescent="0.3">
      <c r="A464" s="75"/>
      <c r="B464" s="27"/>
      <c r="C464" s="27"/>
      <c r="D464" s="27"/>
      <c r="E464" s="27"/>
      <c r="F464" s="27"/>
      <c r="G464" s="27"/>
      <c r="H464" s="27"/>
      <c r="I464" s="27"/>
      <c r="J464" s="27"/>
      <c r="K464" s="27"/>
      <c r="L464" s="27"/>
      <c r="M464" s="27" t="s">
        <v>49</v>
      </c>
      <c r="N464" s="115"/>
      <c r="O464" s="115"/>
      <c r="P464" s="115"/>
      <c r="Q464" s="116" t="s">
        <v>172</v>
      </c>
      <c r="R464" s="27"/>
      <c r="S464" s="115" t="s">
        <v>2</v>
      </c>
      <c r="T464" s="201">
        <f>T386*(0.6+(T386/8500))</f>
        <v>114.11370495681533</v>
      </c>
      <c r="U464" s="202"/>
      <c r="V464" s="203"/>
      <c r="W464" s="27" t="s">
        <v>6</v>
      </c>
      <c r="X464" s="27"/>
      <c r="Y464" s="27"/>
      <c r="Z464" s="76"/>
      <c r="AB464" s="1" t="s">
        <v>225</v>
      </c>
    </row>
    <row r="465" spans="1:27" ht="15" customHeight="1" x14ac:dyDescent="0.3">
      <c r="A465" s="75"/>
      <c r="B465" s="27"/>
      <c r="C465" s="27"/>
      <c r="D465" s="27"/>
      <c r="E465" s="27"/>
      <c r="F465" s="27"/>
      <c r="G465" s="27"/>
      <c r="H465" s="27"/>
      <c r="I465" s="27"/>
      <c r="J465" s="27"/>
      <c r="K465" s="27"/>
      <c r="L465" s="27"/>
      <c r="M465" s="115"/>
      <c r="N465" s="115"/>
      <c r="O465" s="115"/>
      <c r="P465" s="115"/>
      <c r="Q465" s="115"/>
      <c r="R465" s="115"/>
      <c r="S465" s="115"/>
      <c r="T465" s="115"/>
      <c r="U465" s="115"/>
      <c r="V465" s="115"/>
      <c r="W465" s="115"/>
      <c r="X465" s="27"/>
      <c r="Y465" s="27"/>
      <c r="Z465" s="76"/>
    </row>
    <row r="466" spans="1:27" ht="15" customHeight="1" x14ac:dyDescent="0.3">
      <c r="A466" s="75"/>
      <c r="B466" s="27"/>
      <c r="C466" s="27"/>
      <c r="D466" s="27"/>
      <c r="E466" s="27"/>
      <c r="F466" s="27"/>
      <c r="G466" s="27"/>
      <c r="H466" s="27"/>
      <c r="I466" s="27"/>
      <c r="J466" s="27"/>
      <c r="K466" s="27"/>
      <c r="L466" s="27"/>
      <c r="M466" s="27" t="s">
        <v>50</v>
      </c>
      <c r="N466" s="115"/>
      <c r="O466" s="115"/>
      <c r="P466" s="115"/>
      <c r="Q466" s="116" t="s">
        <v>172</v>
      </c>
      <c r="R466" s="27"/>
      <c r="S466" s="115" t="s">
        <v>2</v>
      </c>
      <c r="T466" s="159">
        <f>T388*(0.6+(T388/12700))</f>
        <v>171.56917181770288</v>
      </c>
      <c r="U466" s="173"/>
      <c r="V466" s="174"/>
      <c r="W466" s="27" t="s">
        <v>6</v>
      </c>
      <c r="X466" s="27"/>
      <c r="Y466" s="27"/>
      <c r="Z466" s="76"/>
    </row>
    <row r="467" spans="1:27" ht="15" customHeight="1" x14ac:dyDescent="0.3">
      <c r="A467" s="75"/>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76"/>
      <c r="AA467" s="36"/>
    </row>
    <row r="468" spans="1:27" ht="15" customHeight="1" x14ac:dyDescent="0.3">
      <c r="A468" s="75"/>
      <c r="B468" s="27"/>
      <c r="C468" s="115" t="s">
        <v>13</v>
      </c>
      <c r="D468" s="27" t="s">
        <v>124</v>
      </c>
      <c r="E468" s="27"/>
      <c r="F468" s="27"/>
      <c r="G468" s="27"/>
      <c r="H468" s="27"/>
      <c r="I468" s="27"/>
      <c r="J468" s="27"/>
      <c r="K468" s="27"/>
      <c r="L468" s="27"/>
      <c r="M468" s="27"/>
      <c r="N468" s="27"/>
      <c r="O468" s="27"/>
      <c r="P468" s="27"/>
      <c r="Q468" s="27"/>
      <c r="R468" s="27"/>
      <c r="S468" s="27"/>
      <c r="T468" s="27"/>
      <c r="U468" s="27"/>
      <c r="V468" s="27"/>
      <c r="W468" s="27"/>
      <c r="X468" s="27"/>
      <c r="Y468" s="27"/>
      <c r="Z468" s="76"/>
      <c r="AA468" s="36"/>
    </row>
    <row r="469" spans="1:27" ht="15" customHeight="1" x14ac:dyDescent="0.3">
      <c r="A469" s="75"/>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76"/>
      <c r="AA469" s="36"/>
    </row>
    <row r="470" spans="1:27" ht="15" customHeight="1" x14ac:dyDescent="0.3">
      <c r="A470" s="75"/>
      <c r="B470" s="27"/>
      <c r="C470" s="27"/>
      <c r="D470" s="115" t="s">
        <v>22</v>
      </c>
      <c r="E470" s="46" t="s">
        <v>269</v>
      </c>
      <c r="F470" s="27"/>
      <c r="G470" s="27"/>
      <c r="H470" s="27"/>
      <c r="I470" s="27"/>
      <c r="J470" s="27"/>
      <c r="K470" s="27"/>
      <c r="L470" s="27"/>
      <c r="M470" s="27"/>
      <c r="N470" s="27"/>
      <c r="O470" s="27"/>
      <c r="P470" s="27"/>
      <c r="Q470" s="27"/>
      <c r="R470" s="27" t="s">
        <v>175</v>
      </c>
      <c r="S470" s="115" t="s">
        <v>2</v>
      </c>
      <c r="T470" s="161">
        <v>0.5</v>
      </c>
      <c r="U470" s="162"/>
      <c r="V470" s="163"/>
      <c r="W470" s="27"/>
      <c r="X470" s="27"/>
      <c r="Y470" s="27"/>
      <c r="Z470" s="76"/>
      <c r="AA470" s="36"/>
    </row>
    <row r="471" spans="1:27" ht="15" customHeight="1" x14ac:dyDescent="0.3">
      <c r="A471" s="75"/>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76"/>
      <c r="AA471" s="36"/>
    </row>
    <row r="472" spans="1:27" ht="15" customHeight="1" x14ac:dyDescent="0.3">
      <c r="A472" s="75"/>
      <c r="B472" s="27"/>
      <c r="C472" s="27"/>
      <c r="D472" s="27"/>
      <c r="E472" s="27"/>
      <c r="F472" s="27"/>
      <c r="G472" s="27"/>
      <c r="H472" s="27"/>
      <c r="I472" s="27"/>
      <c r="J472" s="27"/>
      <c r="K472" s="27"/>
      <c r="L472" s="27"/>
      <c r="M472" s="27" t="s">
        <v>49</v>
      </c>
      <c r="N472" s="115"/>
      <c r="O472" s="115"/>
      <c r="P472" s="115"/>
      <c r="Q472" s="116" t="s">
        <v>172</v>
      </c>
      <c r="R472" s="27"/>
      <c r="S472" s="115" t="s">
        <v>2</v>
      </c>
      <c r="T472" s="159">
        <f>T392*T470</f>
        <v>62.852375868727115</v>
      </c>
      <c r="U472" s="173"/>
      <c r="V472" s="174"/>
      <c r="W472" s="27" t="s">
        <v>6</v>
      </c>
      <c r="X472" s="27"/>
      <c r="Y472" s="27"/>
      <c r="Z472" s="76"/>
      <c r="AA472" s="36"/>
    </row>
    <row r="473" spans="1:27" ht="15" customHeight="1" x14ac:dyDescent="0.3">
      <c r="A473" s="75"/>
      <c r="B473" s="27"/>
      <c r="C473" s="27"/>
      <c r="D473" s="27"/>
      <c r="E473" s="27"/>
      <c r="F473" s="27"/>
      <c r="G473" s="27"/>
      <c r="H473" s="27"/>
      <c r="I473" s="27"/>
      <c r="J473" s="27"/>
      <c r="K473" s="27"/>
      <c r="L473" s="27"/>
      <c r="M473" s="115"/>
      <c r="N473" s="115"/>
      <c r="O473" s="115"/>
      <c r="P473" s="115"/>
      <c r="Q473" s="115"/>
      <c r="R473" s="115"/>
      <c r="S473" s="115"/>
      <c r="T473" s="115"/>
      <c r="U473" s="115"/>
      <c r="V473" s="115"/>
      <c r="W473" s="115"/>
      <c r="X473" s="27"/>
      <c r="Y473" s="27"/>
      <c r="Z473" s="76"/>
      <c r="AA473" s="36"/>
    </row>
    <row r="474" spans="1:27" ht="15" customHeight="1" x14ac:dyDescent="0.3">
      <c r="A474" s="75"/>
      <c r="B474" s="27"/>
      <c r="C474" s="27"/>
      <c r="D474" s="27"/>
      <c r="E474" s="27"/>
      <c r="F474" s="27"/>
      <c r="G474" s="27"/>
      <c r="H474" s="27"/>
      <c r="I474" s="27"/>
      <c r="J474" s="27"/>
      <c r="K474" s="27"/>
      <c r="L474" s="27"/>
      <c r="M474" s="27" t="s">
        <v>50</v>
      </c>
      <c r="N474" s="115"/>
      <c r="O474" s="115"/>
      <c r="P474" s="115"/>
      <c r="Q474" s="116" t="s">
        <v>172</v>
      </c>
      <c r="R474" s="27"/>
      <c r="S474" s="115" t="s">
        <v>2</v>
      </c>
      <c r="T474" s="159">
        <f>T394*T470</f>
        <v>94.478212526438398</v>
      </c>
      <c r="U474" s="173"/>
      <c r="V474" s="174"/>
      <c r="W474" s="27" t="s">
        <v>6</v>
      </c>
      <c r="X474" s="27"/>
      <c r="Y474" s="27"/>
      <c r="Z474" s="76"/>
      <c r="AA474" s="36"/>
    </row>
    <row r="475" spans="1:27" ht="15" customHeight="1" x14ac:dyDescent="0.3">
      <c r="A475" s="75"/>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76"/>
      <c r="AA475" s="36"/>
    </row>
    <row r="476" spans="1:27" ht="15" customHeight="1" x14ac:dyDescent="0.3">
      <c r="A476" s="75"/>
      <c r="B476" s="25">
        <f>B446+0.1</f>
        <v>5.1999999999999993</v>
      </c>
      <c r="C476" s="26" t="s">
        <v>176</v>
      </c>
      <c r="D476" s="26"/>
      <c r="E476" s="26"/>
      <c r="F476" s="26"/>
      <c r="G476" s="26"/>
      <c r="H476" s="26"/>
      <c r="I476" s="26"/>
      <c r="J476" s="26"/>
      <c r="K476" s="26"/>
      <c r="L476" s="26"/>
      <c r="M476" s="26"/>
      <c r="N476" s="26"/>
      <c r="O476" s="26"/>
      <c r="P476" s="26"/>
      <c r="Q476" s="26"/>
      <c r="R476" s="26"/>
      <c r="S476" s="26"/>
      <c r="T476" s="26"/>
      <c r="U476" s="26"/>
      <c r="V476" s="26"/>
      <c r="W476" s="26"/>
      <c r="X476" s="26"/>
      <c r="Y476" s="26"/>
      <c r="Z476" s="76"/>
      <c r="AA476" s="36"/>
    </row>
    <row r="477" spans="1:27" ht="15" customHeight="1" x14ac:dyDescent="0.3">
      <c r="A477" s="75"/>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76"/>
      <c r="AA477" s="36"/>
    </row>
    <row r="478" spans="1:27" ht="15" customHeight="1" x14ac:dyDescent="0.3">
      <c r="A478" s="75"/>
      <c r="B478" s="55" t="s">
        <v>177</v>
      </c>
      <c r="C478" s="30" t="s">
        <v>98</v>
      </c>
      <c r="D478" s="30"/>
      <c r="E478" s="30"/>
      <c r="F478" s="30"/>
      <c r="G478" s="30"/>
      <c r="H478" s="30"/>
      <c r="I478" s="30"/>
      <c r="J478" s="30"/>
      <c r="K478" s="30"/>
      <c r="L478" s="30"/>
      <c r="M478" s="30"/>
      <c r="N478" s="30"/>
      <c r="O478" s="30"/>
      <c r="P478" s="30"/>
      <c r="Q478" s="30"/>
      <c r="R478" s="30"/>
      <c r="S478" s="30"/>
      <c r="T478" s="30"/>
      <c r="U478" s="32"/>
      <c r="V478" s="33"/>
      <c r="W478" s="32"/>
      <c r="X478" s="32"/>
      <c r="Y478" s="32"/>
      <c r="Z478" s="76"/>
      <c r="AA478" s="36"/>
    </row>
    <row r="479" spans="1:27" ht="15" customHeight="1" x14ac:dyDescent="0.3">
      <c r="A479" s="75"/>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76"/>
      <c r="AA479" s="36"/>
    </row>
    <row r="480" spans="1:27" ht="15" customHeight="1" x14ac:dyDescent="0.3">
      <c r="A480" s="75"/>
      <c r="B480" s="27"/>
      <c r="C480" s="115" t="s">
        <v>13</v>
      </c>
      <c r="D480" s="27" t="s">
        <v>125</v>
      </c>
      <c r="E480" s="27"/>
      <c r="F480" s="27"/>
      <c r="G480" s="27"/>
      <c r="H480" s="27"/>
      <c r="I480" s="27"/>
      <c r="J480" s="27"/>
      <c r="K480" s="27"/>
      <c r="L480" s="27"/>
      <c r="M480" s="27"/>
      <c r="N480" s="27"/>
      <c r="O480" s="27"/>
      <c r="P480" s="27"/>
      <c r="Q480" s="27"/>
      <c r="R480" s="27"/>
      <c r="S480" s="27"/>
      <c r="T480" s="27"/>
      <c r="U480" s="27"/>
      <c r="V480" s="27"/>
      <c r="W480" s="27"/>
      <c r="X480" s="27"/>
      <c r="Y480" s="27"/>
      <c r="Z480" s="76"/>
      <c r="AA480" s="36"/>
    </row>
    <row r="481" spans="1:32" ht="15" customHeight="1" x14ac:dyDescent="0.3">
      <c r="A481" s="75"/>
      <c r="B481" s="27"/>
      <c r="C481" s="115"/>
      <c r="D481" s="27"/>
      <c r="E481" s="27"/>
      <c r="F481" s="27"/>
      <c r="G481" s="27"/>
      <c r="H481" s="27"/>
      <c r="I481" s="27"/>
      <c r="J481" s="27"/>
      <c r="K481" s="27"/>
      <c r="L481" s="27"/>
      <c r="M481" s="27"/>
      <c r="N481" s="27"/>
      <c r="O481" s="27"/>
      <c r="P481" s="27"/>
      <c r="Q481" s="27"/>
      <c r="R481" s="27"/>
      <c r="S481" s="27"/>
      <c r="T481" s="27"/>
      <c r="U481" s="27"/>
      <c r="V481" s="27"/>
      <c r="W481" s="27"/>
      <c r="X481" s="27"/>
      <c r="Y481" s="27"/>
      <c r="Z481" s="76"/>
      <c r="AA481" s="36"/>
    </row>
    <row r="482" spans="1:32" ht="15" customHeight="1" x14ac:dyDescent="0.3">
      <c r="A482" s="75"/>
      <c r="B482" s="27"/>
      <c r="C482" s="115"/>
      <c r="D482" s="115" t="s">
        <v>22</v>
      </c>
      <c r="E482" s="46" t="s">
        <v>269</v>
      </c>
      <c r="F482" s="27"/>
      <c r="G482" s="27"/>
      <c r="H482" s="27"/>
      <c r="I482" s="27"/>
      <c r="J482" s="27"/>
      <c r="K482" s="27"/>
      <c r="L482" s="27"/>
      <c r="M482" s="27"/>
      <c r="N482" s="27"/>
      <c r="O482" s="27"/>
      <c r="P482" s="27"/>
      <c r="Q482" s="27"/>
      <c r="R482" s="27"/>
      <c r="S482" s="115"/>
      <c r="T482" s="195"/>
      <c r="U482" s="195"/>
      <c r="V482" s="195"/>
      <c r="W482" s="27"/>
      <c r="X482" s="27"/>
      <c r="Y482" s="27"/>
      <c r="Z482" s="76"/>
      <c r="AA482" s="36"/>
    </row>
    <row r="483" spans="1:32" ht="15" customHeight="1" x14ac:dyDescent="0.3">
      <c r="A483" s="75"/>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76"/>
      <c r="AA483" s="36"/>
    </row>
    <row r="484" spans="1:32" ht="15" customHeight="1" x14ac:dyDescent="0.3">
      <c r="A484" s="75"/>
      <c r="B484" s="27"/>
      <c r="C484" s="27"/>
      <c r="D484" s="27"/>
      <c r="E484" s="27"/>
      <c r="F484" s="27"/>
      <c r="G484" s="27"/>
      <c r="H484" s="27"/>
      <c r="I484" s="27"/>
      <c r="J484" s="27"/>
      <c r="K484" s="27"/>
      <c r="L484" s="27"/>
      <c r="M484" s="27" t="s">
        <v>49</v>
      </c>
      <c r="N484" s="115"/>
      <c r="O484" s="115"/>
      <c r="P484" s="115"/>
      <c r="Q484" s="116" t="s">
        <v>179</v>
      </c>
      <c r="R484" s="27"/>
      <c r="S484" s="115" t="s">
        <v>2</v>
      </c>
      <c r="T484" s="159">
        <f>T372*(1.05+(T372/6000))</f>
        <v>216.3477620951524</v>
      </c>
      <c r="U484" s="173"/>
      <c r="V484" s="174"/>
      <c r="W484" s="27" t="s">
        <v>6</v>
      </c>
      <c r="X484" s="27"/>
      <c r="Y484" s="27"/>
      <c r="Z484" s="76"/>
      <c r="AA484" s="36"/>
    </row>
    <row r="485" spans="1:32" ht="15" customHeight="1" x14ac:dyDescent="0.3">
      <c r="A485" s="75"/>
      <c r="B485" s="27"/>
      <c r="C485" s="27"/>
      <c r="D485" s="27"/>
      <c r="E485" s="27"/>
      <c r="F485" s="27"/>
      <c r="G485" s="27"/>
      <c r="H485" s="27"/>
      <c r="I485" s="27"/>
      <c r="J485" s="27"/>
      <c r="K485" s="27"/>
      <c r="L485" s="27"/>
      <c r="M485" s="115"/>
      <c r="N485" s="115"/>
      <c r="O485" s="115"/>
      <c r="P485" s="115"/>
      <c r="Q485" s="115"/>
      <c r="R485" s="115"/>
      <c r="S485" s="115"/>
      <c r="T485" s="115"/>
      <c r="U485" s="115"/>
      <c r="V485" s="115"/>
      <c r="W485" s="115"/>
      <c r="X485" s="27"/>
      <c r="Y485" s="27"/>
      <c r="Z485" s="76"/>
      <c r="AA485" s="36"/>
    </row>
    <row r="486" spans="1:32" ht="15" customHeight="1" x14ac:dyDescent="0.3">
      <c r="A486" s="75"/>
      <c r="B486" s="27"/>
      <c r="C486" s="27"/>
      <c r="D486" s="27"/>
      <c r="E486" s="27"/>
      <c r="F486" s="27"/>
      <c r="G486" s="27"/>
      <c r="H486" s="27"/>
      <c r="I486" s="27"/>
      <c r="J486" s="27"/>
      <c r="K486" s="27"/>
      <c r="L486" s="27"/>
      <c r="M486" s="27" t="s">
        <v>50</v>
      </c>
      <c r="N486" s="115"/>
      <c r="O486" s="115"/>
      <c r="P486" s="115"/>
      <c r="Q486" s="116" t="s">
        <v>179</v>
      </c>
      <c r="R486" s="27"/>
      <c r="S486" s="115" t="s">
        <v>2</v>
      </c>
      <c r="T486" s="159">
        <f>T374*(1.05+(T374/9000))</f>
        <v>429.80872902712662</v>
      </c>
      <c r="U486" s="173"/>
      <c r="V486" s="174"/>
      <c r="W486" s="27" t="s">
        <v>6</v>
      </c>
      <c r="X486" s="27"/>
      <c r="Y486" s="27"/>
      <c r="Z486" s="76"/>
      <c r="AA486" s="36"/>
    </row>
    <row r="487" spans="1:32" ht="15" customHeight="1" x14ac:dyDescent="0.3">
      <c r="A487" s="75"/>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76"/>
    </row>
    <row r="488" spans="1:32" ht="15" customHeight="1" x14ac:dyDescent="0.3">
      <c r="A488" s="75"/>
      <c r="B488" s="55" t="s">
        <v>178</v>
      </c>
      <c r="C488" s="30" t="s">
        <v>174</v>
      </c>
      <c r="D488" s="30"/>
      <c r="E488" s="30"/>
      <c r="F488" s="30"/>
      <c r="G488" s="30"/>
      <c r="H488" s="30"/>
      <c r="I488" s="30"/>
      <c r="J488" s="30"/>
      <c r="K488" s="30"/>
      <c r="L488" s="30"/>
      <c r="M488" s="30"/>
      <c r="N488" s="30"/>
      <c r="O488" s="30"/>
      <c r="P488" s="30"/>
      <c r="Q488" s="30"/>
      <c r="R488" s="30"/>
      <c r="S488" s="30"/>
      <c r="T488" s="30"/>
      <c r="U488" s="32"/>
      <c r="V488" s="33"/>
      <c r="W488" s="32"/>
      <c r="X488" s="32"/>
      <c r="Y488" s="32"/>
      <c r="Z488" s="76"/>
    </row>
    <row r="489" spans="1:32" ht="15" customHeight="1" x14ac:dyDescent="0.3">
      <c r="A489" s="75"/>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76"/>
    </row>
    <row r="490" spans="1:32" ht="15" customHeight="1" x14ac:dyDescent="0.3">
      <c r="A490" s="75"/>
      <c r="B490" s="27"/>
      <c r="C490" s="115" t="s">
        <v>13</v>
      </c>
      <c r="D490" s="27" t="s">
        <v>125</v>
      </c>
      <c r="E490" s="27"/>
      <c r="F490" s="27"/>
      <c r="G490" s="27"/>
      <c r="H490" s="27"/>
      <c r="I490" s="27"/>
      <c r="J490" s="27"/>
      <c r="K490" s="27"/>
      <c r="L490" s="27"/>
      <c r="M490" s="27"/>
      <c r="N490" s="27"/>
      <c r="O490" s="27"/>
      <c r="P490" s="27"/>
      <c r="Q490" s="27"/>
      <c r="R490" s="27"/>
      <c r="S490" s="27"/>
      <c r="T490" s="27"/>
      <c r="U490" s="27"/>
      <c r="V490" s="27"/>
      <c r="W490" s="27"/>
      <c r="X490" s="27"/>
      <c r="Y490" s="27"/>
      <c r="Z490" s="76"/>
    </row>
    <row r="491" spans="1:32" ht="15" customHeight="1" x14ac:dyDescent="0.3">
      <c r="A491" s="75"/>
      <c r="B491" s="27"/>
      <c r="C491" s="115"/>
      <c r="D491" s="27"/>
      <c r="E491" s="27"/>
      <c r="F491" s="27"/>
      <c r="G491" s="27"/>
      <c r="H491" s="27"/>
      <c r="I491" s="27"/>
      <c r="J491" s="27"/>
      <c r="K491" s="27"/>
      <c r="L491" s="27"/>
      <c r="M491" s="27"/>
      <c r="N491" s="27"/>
      <c r="O491" s="27"/>
      <c r="P491" s="27"/>
      <c r="Q491" s="27"/>
      <c r="R491" s="27"/>
      <c r="S491" s="27"/>
      <c r="T491" s="27"/>
      <c r="U491" s="27"/>
      <c r="V491" s="27"/>
      <c r="W491" s="27"/>
      <c r="X491" s="27"/>
      <c r="Y491" s="27"/>
      <c r="Z491" s="76"/>
    </row>
    <row r="492" spans="1:32" ht="15" customHeight="1" x14ac:dyDescent="0.3">
      <c r="A492" s="75"/>
      <c r="B492" s="27"/>
      <c r="C492" s="115"/>
      <c r="D492" s="115" t="s">
        <v>22</v>
      </c>
      <c r="E492" s="46" t="s">
        <v>269</v>
      </c>
      <c r="F492" s="27"/>
      <c r="G492" s="27"/>
      <c r="H492" s="27"/>
      <c r="I492" s="27"/>
      <c r="J492" s="27"/>
      <c r="K492" s="27"/>
      <c r="L492" s="27"/>
      <c r="M492" s="27"/>
      <c r="N492" s="27"/>
      <c r="O492" s="27"/>
      <c r="P492" s="27"/>
      <c r="Q492" s="27"/>
      <c r="R492" s="27"/>
      <c r="S492" s="115"/>
      <c r="T492" s="27"/>
      <c r="U492" s="27"/>
      <c r="V492" s="27"/>
      <c r="W492" s="27"/>
      <c r="X492" s="27"/>
      <c r="Y492" s="27"/>
      <c r="Z492" s="76"/>
      <c r="AD492" s="103"/>
      <c r="AE492" s="103" t="s">
        <v>243</v>
      </c>
      <c r="AF492" s="103" t="s">
        <v>243</v>
      </c>
    </row>
    <row r="493" spans="1:32" ht="15" customHeight="1" x14ac:dyDescent="0.3">
      <c r="A493" s="75"/>
      <c r="B493" s="27"/>
      <c r="C493" s="27"/>
      <c r="D493" s="27"/>
      <c r="E493" s="27"/>
      <c r="F493" s="27"/>
      <c r="G493" s="27"/>
      <c r="H493" s="27"/>
      <c r="I493" s="27"/>
      <c r="J493" s="27"/>
      <c r="K493" s="27"/>
      <c r="L493" s="27"/>
      <c r="M493" s="27"/>
      <c r="N493" s="27"/>
      <c r="O493" s="27"/>
      <c r="P493" s="27"/>
      <c r="Q493" s="27"/>
      <c r="R493" s="27"/>
      <c r="S493" s="27"/>
      <c r="T493" s="195"/>
      <c r="U493" s="195"/>
      <c r="V493" s="195"/>
      <c r="W493" s="27"/>
      <c r="X493" s="27"/>
      <c r="Y493" s="27"/>
      <c r="Z493" s="76"/>
      <c r="AD493" s="108" t="s">
        <v>248</v>
      </c>
      <c r="AE493" s="108" t="s">
        <v>244</v>
      </c>
      <c r="AF493" s="108" t="s">
        <v>250</v>
      </c>
    </row>
    <row r="494" spans="1:32" ht="15" customHeight="1" x14ac:dyDescent="0.3">
      <c r="A494" s="75"/>
      <c r="B494" s="27"/>
      <c r="C494" s="27"/>
      <c r="D494" s="27"/>
      <c r="E494" s="27"/>
      <c r="F494" s="27"/>
      <c r="G494" s="27"/>
      <c r="H494" s="27"/>
      <c r="I494" s="27"/>
      <c r="J494" s="27"/>
      <c r="K494" s="27"/>
      <c r="L494" s="27"/>
      <c r="M494" s="27" t="s">
        <v>49</v>
      </c>
      <c r="N494" s="115"/>
      <c r="O494" s="115"/>
      <c r="P494" s="115"/>
      <c r="Q494" s="116" t="s">
        <v>179</v>
      </c>
      <c r="R494" s="27"/>
      <c r="S494" s="115" t="s">
        <v>2</v>
      </c>
      <c r="T494" s="159">
        <f>T386*(1.05+(T386/6000))</f>
        <v>198.37733355060303</v>
      </c>
      <c r="U494" s="173"/>
      <c r="V494" s="174"/>
      <c r="W494" s="27" t="s">
        <v>6</v>
      </c>
      <c r="X494" s="27"/>
      <c r="Y494" s="27"/>
      <c r="Z494" s="76"/>
      <c r="AD494" s="108" t="s">
        <v>249</v>
      </c>
      <c r="AE494" s="108" t="s">
        <v>245</v>
      </c>
      <c r="AF494" s="108" t="s">
        <v>252</v>
      </c>
    </row>
    <row r="495" spans="1:32" ht="15" customHeight="1" x14ac:dyDescent="0.3">
      <c r="A495" s="75"/>
      <c r="B495" s="27"/>
      <c r="C495" s="27"/>
      <c r="D495" s="27"/>
      <c r="E495" s="27"/>
      <c r="F495" s="27"/>
      <c r="G495" s="27"/>
      <c r="H495" s="27"/>
      <c r="I495" s="27"/>
      <c r="J495" s="27"/>
      <c r="K495" s="27"/>
      <c r="L495" s="27"/>
      <c r="M495" s="115"/>
      <c r="N495" s="115"/>
      <c r="O495" s="115"/>
      <c r="P495" s="115"/>
      <c r="Q495" s="115"/>
      <c r="R495" s="115"/>
      <c r="S495" s="115"/>
      <c r="T495" s="115"/>
      <c r="U495" s="115"/>
      <c r="V495" s="115"/>
      <c r="W495" s="115"/>
      <c r="X495" s="27"/>
      <c r="Y495" s="27"/>
      <c r="Z495" s="76"/>
      <c r="AD495" s="108" t="s">
        <v>247</v>
      </c>
      <c r="AE495" s="108" t="s">
        <v>246</v>
      </c>
      <c r="AF495" s="108" t="s">
        <v>253</v>
      </c>
    </row>
    <row r="496" spans="1:32" ht="15" customHeight="1" x14ac:dyDescent="0.3">
      <c r="A496" s="75"/>
      <c r="B496" s="27"/>
      <c r="C496" s="27"/>
      <c r="D496" s="27"/>
      <c r="E496" s="27"/>
      <c r="F496" s="27"/>
      <c r="G496" s="27"/>
      <c r="H496" s="27"/>
      <c r="I496" s="27"/>
      <c r="J496" s="27"/>
      <c r="K496" s="27"/>
      <c r="L496" s="27"/>
      <c r="M496" s="27" t="s">
        <v>50</v>
      </c>
      <c r="N496" s="115"/>
      <c r="O496" s="115"/>
      <c r="P496" s="115"/>
      <c r="Q496" s="116" t="s">
        <v>179</v>
      </c>
      <c r="R496" s="27"/>
      <c r="S496" s="115" t="s">
        <v>2</v>
      </c>
      <c r="T496" s="159">
        <f>T388*(1.05+(T388/9000))</f>
        <v>298.21402015161698</v>
      </c>
      <c r="U496" s="173"/>
      <c r="V496" s="174"/>
      <c r="W496" s="27" t="s">
        <v>6</v>
      </c>
      <c r="X496" s="27"/>
      <c r="Y496" s="27"/>
      <c r="Z496" s="76"/>
      <c r="AD496" s="104"/>
      <c r="AE496" s="104" t="s">
        <v>247</v>
      </c>
      <c r="AF496" s="104" t="s">
        <v>251</v>
      </c>
    </row>
    <row r="497" spans="1:32" ht="15" customHeight="1" x14ac:dyDescent="0.3">
      <c r="A497" s="75"/>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76"/>
      <c r="AD497" s="105">
        <v>3.6</v>
      </c>
      <c r="AE497" s="105">
        <v>10</v>
      </c>
      <c r="AF497" s="105">
        <v>20</v>
      </c>
    </row>
    <row r="498" spans="1:32" ht="15" customHeight="1" x14ac:dyDescent="0.3">
      <c r="A498" s="75"/>
      <c r="B498" s="27"/>
      <c r="C498" s="115" t="s">
        <v>13</v>
      </c>
      <c r="D498" s="27" t="s">
        <v>124</v>
      </c>
      <c r="E498" s="27"/>
      <c r="F498" s="27"/>
      <c r="G498" s="27"/>
      <c r="H498" s="27"/>
      <c r="I498" s="27"/>
      <c r="J498" s="27"/>
      <c r="K498" s="27"/>
      <c r="L498" s="27"/>
      <c r="M498" s="27"/>
      <c r="N498" s="27"/>
      <c r="O498" s="27"/>
      <c r="P498" s="27"/>
      <c r="Q498" s="27"/>
      <c r="R498" s="27"/>
      <c r="S498" s="27"/>
      <c r="T498" s="27"/>
      <c r="U498" s="27"/>
      <c r="V498" s="27"/>
      <c r="W498" s="27"/>
      <c r="X498" s="27"/>
      <c r="Y498" s="27"/>
      <c r="Z498" s="76"/>
      <c r="AD498" s="106"/>
      <c r="AE498" s="106"/>
      <c r="AF498" s="106">
        <v>40</v>
      </c>
    </row>
    <row r="499" spans="1:32" ht="15" customHeight="1" x14ac:dyDescent="0.3">
      <c r="A499" s="75"/>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76"/>
      <c r="AD499" s="105">
        <v>7.2</v>
      </c>
      <c r="AE499" s="105">
        <v>20</v>
      </c>
      <c r="AF499" s="105">
        <v>40</v>
      </c>
    </row>
    <row r="500" spans="1:32" ht="15" customHeight="1" x14ac:dyDescent="0.3">
      <c r="A500" s="75"/>
      <c r="B500" s="27"/>
      <c r="C500" s="27"/>
      <c r="D500" s="115" t="s">
        <v>22</v>
      </c>
      <c r="E500" s="46" t="s">
        <v>269</v>
      </c>
      <c r="F500" s="27"/>
      <c r="G500" s="27"/>
      <c r="H500" s="27"/>
      <c r="I500" s="27"/>
      <c r="J500" s="27"/>
      <c r="K500" s="27"/>
      <c r="L500" s="27"/>
      <c r="M500" s="27"/>
      <c r="N500" s="27"/>
      <c r="O500" s="27"/>
      <c r="P500" s="27"/>
      <c r="Q500" s="27"/>
      <c r="R500" s="27" t="s">
        <v>175</v>
      </c>
      <c r="S500" s="115" t="s">
        <v>2</v>
      </c>
      <c r="T500" s="161">
        <v>1.1000000000000001</v>
      </c>
      <c r="U500" s="162"/>
      <c r="V500" s="163"/>
      <c r="W500" s="27"/>
      <c r="X500" s="27"/>
      <c r="Y500" s="27"/>
      <c r="Z500" s="76"/>
      <c r="AD500" s="106"/>
      <c r="AE500" s="106"/>
      <c r="AF500" s="106">
        <v>60</v>
      </c>
    </row>
    <row r="501" spans="1:32" ht="15" customHeight="1" x14ac:dyDescent="0.3">
      <c r="A501" s="75"/>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76"/>
      <c r="AD501" s="105">
        <v>12</v>
      </c>
      <c r="AE501" s="105">
        <v>28</v>
      </c>
      <c r="AF501" s="105">
        <v>60</v>
      </c>
    </row>
    <row r="502" spans="1:32" ht="15" customHeight="1" x14ac:dyDescent="0.3">
      <c r="A502" s="75"/>
      <c r="B502" s="27"/>
      <c r="C502" s="27"/>
      <c r="D502" s="27"/>
      <c r="E502" s="27"/>
      <c r="F502" s="27"/>
      <c r="G502" s="27"/>
      <c r="H502" s="27"/>
      <c r="I502" s="27"/>
      <c r="J502" s="27"/>
      <c r="K502" s="27"/>
      <c r="L502" s="27"/>
      <c r="M502" s="27" t="s">
        <v>49</v>
      </c>
      <c r="N502" s="115"/>
      <c r="O502" s="115"/>
      <c r="P502" s="115"/>
      <c r="Q502" s="116" t="s">
        <v>179</v>
      </c>
      <c r="R502" s="27"/>
      <c r="S502" s="115" t="s">
        <v>2</v>
      </c>
      <c r="T502" s="159">
        <f>T392*T500</f>
        <v>138.27522691119967</v>
      </c>
      <c r="U502" s="173"/>
      <c r="V502" s="174"/>
      <c r="W502" s="27" t="s">
        <v>6</v>
      </c>
      <c r="X502" s="27"/>
      <c r="Y502" s="27"/>
      <c r="Z502" s="76"/>
      <c r="AD502" s="107"/>
      <c r="AE502" s="107"/>
      <c r="AF502" s="107">
        <v>75</v>
      </c>
    </row>
    <row r="503" spans="1:32" ht="15" customHeight="1" x14ac:dyDescent="0.3">
      <c r="A503" s="75"/>
      <c r="B503" s="27"/>
      <c r="C503" s="27"/>
      <c r="D503" s="27"/>
      <c r="E503" s="27"/>
      <c r="F503" s="27"/>
      <c r="G503" s="27"/>
      <c r="H503" s="27"/>
      <c r="I503" s="27"/>
      <c r="J503" s="27"/>
      <c r="K503" s="27"/>
      <c r="L503" s="27"/>
      <c r="M503" s="115"/>
      <c r="N503" s="115"/>
      <c r="O503" s="115"/>
      <c r="P503" s="115"/>
      <c r="Q503" s="115"/>
      <c r="R503" s="115"/>
      <c r="S503" s="115"/>
      <c r="T503" s="115"/>
      <c r="U503" s="115"/>
      <c r="V503" s="115"/>
      <c r="W503" s="115"/>
      <c r="X503" s="27"/>
      <c r="Y503" s="27"/>
      <c r="Z503" s="76"/>
      <c r="AD503" s="106"/>
      <c r="AE503" s="106"/>
      <c r="AF503" s="106">
        <v>95</v>
      </c>
    </row>
    <row r="504" spans="1:32" ht="15" customHeight="1" x14ac:dyDescent="0.3">
      <c r="A504" s="75"/>
      <c r="B504" s="27"/>
      <c r="C504" s="27"/>
      <c r="D504" s="27"/>
      <c r="E504" s="27"/>
      <c r="F504" s="27"/>
      <c r="G504" s="27"/>
      <c r="H504" s="27"/>
      <c r="I504" s="27"/>
      <c r="J504" s="27"/>
      <c r="K504" s="27"/>
      <c r="L504" s="27"/>
      <c r="M504" s="27" t="s">
        <v>50</v>
      </c>
      <c r="N504" s="115"/>
      <c r="O504" s="115"/>
      <c r="P504" s="115"/>
      <c r="Q504" s="116" t="s">
        <v>179</v>
      </c>
      <c r="R504" s="27"/>
      <c r="S504" s="115" t="s">
        <v>2</v>
      </c>
      <c r="T504" s="159">
        <f>T394*T500</f>
        <v>207.85206755816449</v>
      </c>
      <c r="U504" s="173"/>
      <c r="V504" s="174"/>
      <c r="W504" s="27" t="s">
        <v>6</v>
      </c>
      <c r="X504" s="27"/>
      <c r="Y504" s="27"/>
      <c r="Z504" s="76"/>
      <c r="AD504" s="105">
        <v>17.5</v>
      </c>
      <c r="AE504" s="105">
        <v>38</v>
      </c>
      <c r="AF504" s="105">
        <v>75</v>
      </c>
    </row>
    <row r="505" spans="1:32" ht="15" customHeight="1" x14ac:dyDescent="0.3">
      <c r="A505" s="75"/>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76"/>
      <c r="AD505" s="106"/>
      <c r="AE505" s="106"/>
      <c r="AF505" s="106">
        <v>95</v>
      </c>
    </row>
    <row r="506" spans="1:32" ht="15" customHeight="1" x14ac:dyDescent="0.3">
      <c r="A506" s="75"/>
      <c r="B506" s="3">
        <f>B427+1</f>
        <v>6</v>
      </c>
      <c r="C506" s="4" t="s">
        <v>180</v>
      </c>
      <c r="D506" s="4"/>
      <c r="E506" s="4"/>
      <c r="F506" s="4"/>
      <c r="G506" s="4"/>
      <c r="H506" s="4"/>
      <c r="I506" s="4"/>
      <c r="J506" s="4"/>
      <c r="K506" s="4"/>
      <c r="L506" s="4"/>
      <c r="M506" s="4"/>
      <c r="N506" s="4"/>
      <c r="O506" s="4"/>
      <c r="P506" s="4"/>
      <c r="Q506" s="4"/>
      <c r="R506" s="4"/>
      <c r="S506" s="4"/>
      <c r="T506" s="4"/>
      <c r="U506" s="4"/>
      <c r="V506" s="4"/>
      <c r="W506" s="4"/>
      <c r="X506" s="4"/>
      <c r="Y506" s="4"/>
      <c r="Z506" s="76"/>
      <c r="AD506" s="105">
        <v>24</v>
      </c>
      <c r="AE506" s="105">
        <v>50</v>
      </c>
      <c r="AF506" s="105">
        <v>95</v>
      </c>
    </row>
    <row r="507" spans="1:32" ht="15" customHeight="1" x14ac:dyDescent="0.3">
      <c r="A507" s="75"/>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76"/>
      <c r="AD507" s="107"/>
      <c r="AE507" s="107"/>
      <c r="AF507" s="107">
        <v>125</v>
      </c>
    </row>
    <row r="508" spans="1:32" ht="15" customHeight="1" x14ac:dyDescent="0.3">
      <c r="A508" s="75"/>
      <c r="B508" s="27"/>
      <c r="C508" s="46" t="s">
        <v>181</v>
      </c>
      <c r="D508" s="27"/>
      <c r="E508" s="27"/>
      <c r="F508" s="27"/>
      <c r="G508" s="27"/>
      <c r="H508" s="27"/>
      <c r="I508" s="27"/>
      <c r="J508" s="27"/>
      <c r="K508" s="27"/>
      <c r="L508" s="27"/>
      <c r="M508" s="27"/>
      <c r="N508" s="27"/>
      <c r="O508" s="27"/>
      <c r="P508" s="27"/>
      <c r="Q508" s="27"/>
      <c r="R508" s="27"/>
      <c r="S508" s="27"/>
      <c r="T508" s="27"/>
      <c r="U508" s="27"/>
      <c r="V508" s="27"/>
      <c r="W508" s="27"/>
      <c r="X508" s="27"/>
      <c r="Y508" s="27"/>
      <c r="Z508" s="76"/>
      <c r="AD508" s="106"/>
      <c r="AE508" s="106"/>
      <c r="AF508" s="106">
        <v>145</v>
      </c>
    </row>
    <row r="509" spans="1:32" ht="15" customHeight="1" x14ac:dyDescent="0.3">
      <c r="A509" s="75"/>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76"/>
      <c r="AD509" s="105">
        <v>36</v>
      </c>
      <c r="AE509" s="105">
        <v>70</v>
      </c>
      <c r="AF509" s="105">
        <v>145</v>
      </c>
    </row>
    <row r="510" spans="1:32" ht="15" customHeight="1" x14ac:dyDescent="0.3">
      <c r="A510" s="75"/>
      <c r="B510" s="27"/>
      <c r="C510" s="27"/>
      <c r="D510" s="27"/>
      <c r="E510" s="177" t="s">
        <v>182</v>
      </c>
      <c r="F510" s="178"/>
      <c r="G510" s="178"/>
      <c r="H510" s="178"/>
      <c r="I510" s="178"/>
      <c r="J510" s="178"/>
      <c r="K510" s="178"/>
      <c r="L510" s="178"/>
      <c r="M510" s="178"/>
      <c r="N510" s="178"/>
      <c r="O510" s="178"/>
      <c r="P510" s="178"/>
      <c r="Q510" s="178"/>
      <c r="R510" s="178"/>
      <c r="S510" s="178"/>
      <c r="T510" s="178"/>
      <c r="U510" s="178"/>
      <c r="V510" s="179"/>
      <c r="W510" s="27"/>
      <c r="X510" s="27"/>
      <c r="Y510" s="27"/>
      <c r="Z510" s="76"/>
      <c r="AD510" s="106"/>
      <c r="AE510" s="106"/>
      <c r="AF510" s="106">
        <v>170</v>
      </c>
    </row>
    <row r="511" spans="1:32" ht="15" customHeight="1" x14ac:dyDescent="0.3">
      <c r="A511" s="75"/>
      <c r="B511" s="27"/>
      <c r="C511" s="27"/>
      <c r="D511" s="27"/>
      <c r="E511" s="180"/>
      <c r="F511" s="181"/>
      <c r="G511" s="181"/>
      <c r="H511" s="181"/>
      <c r="I511" s="181"/>
      <c r="J511" s="181"/>
      <c r="K511" s="181"/>
      <c r="L511" s="181"/>
      <c r="M511" s="181"/>
      <c r="N511" s="181"/>
      <c r="O511" s="181"/>
      <c r="P511" s="181"/>
      <c r="Q511" s="181"/>
      <c r="R511" s="181"/>
      <c r="S511" s="181"/>
      <c r="T511" s="181"/>
      <c r="U511" s="181"/>
      <c r="V511" s="182"/>
      <c r="W511" s="27"/>
      <c r="X511" s="27"/>
      <c r="Y511" s="27"/>
      <c r="Z511" s="76"/>
      <c r="AD511" s="112">
        <v>52</v>
      </c>
      <c r="AE511" s="112">
        <v>95</v>
      </c>
      <c r="AF511" s="112">
        <v>250</v>
      </c>
    </row>
    <row r="512" spans="1:32" ht="15" customHeight="1" x14ac:dyDescent="0.3">
      <c r="A512" s="75"/>
      <c r="B512" s="27"/>
      <c r="C512" s="27"/>
      <c r="D512" s="27"/>
      <c r="E512" s="193" t="s">
        <v>192</v>
      </c>
      <c r="F512" s="191"/>
      <c r="G512" s="191"/>
      <c r="H512" s="191"/>
      <c r="I512" s="191"/>
      <c r="J512" s="191"/>
      <c r="K512" s="191" t="s">
        <v>189</v>
      </c>
      <c r="L512" s="191"/>
      <c r="M512" s="191"/>
      <c r="N512" s="191"/>
      <c r="O512" s="191"/>
      <c r="P512" s="191"/>
      <c r="Q512" s="191"/>
      <c r="R512" s="192"/>
      <c r="S512" s="193" t="s">
        <v>190</v>
      </c>
      <c r="T512" s="193"/>
      <c r="U512" s="193"/>
      <c r="V512" s="193"/>
      <c r="W512" s="27"/>
      <c r="X512" s="27"/>
      <c r="Y512" s="27"/>
      <c r="Z512" s="76"/>
      <c r="AD512" s="112">
        <v>72.5</v>
      </c>
      <c r="AE512" s="112">
        <v>140</v>
      </c>
      <c r="AF512" s="112">
        <v>325</v>
      </c>
    </row>
    <row r="513" spans="1:32" ht="15" customHeight="1" x14ac:dyDescent="0.3">
      <c r="A513" s="75"/>
      <c r="B513" s="27"/>
      <c r="C513" s="27"/>
      <c r="D513" s="27"/>
      <c r="E513" s="191"/>
      <c r="F513" s="191"/>
      <c r="G513" s="191"/>
      <c r="H513" s="191"/>
      <c r="I513" s="191"/>
      <c r="J513" s="191"/>
      <c r="K513" s="191"/>
      <c r="L513" s="191"/>
      <c r="M513" s="191"/>
      <c r="N513" s="191"/>
      <c r="O513" s="191"/>
      <c r="P513" s="191"/>
      <c r="Q513" s="191"/>
      <c r="R513" s="192"/>
      <c r="S513" s="193"/>
      <c r="T513" s="193"/>
      <c r="U513" s="193"/>
      <c r="V513" s="193"/>
      <c r="W513" s="27"/>
      <c r="X513" s="27"/>
      <c r="Y513" s="27"/>
      <c r="Z513" s="76"/>
      <c r="AD513" s="105">
        <v>100</v>
      </c>
      <c r="AE513" s="105">
        <v>150</v>
      </c>
      <c r="AF513" s="105">
        <v>380</v>
      </c>
    </row>
    <row r="514" spans="1:32" ht="15" customHeight="1" x14ac:dyDescent="0.3">
      <c r="A514" s="75"/>
      <c r="B514" s="27"/>
      <c r="C514" s="27"/>
      <c r="D514" s="27"/>
      <c r="E514" s="197" t="s">
        <v>191</v>
      </c>
      <c r="F514" s="178"/>
      <c r="G514" s="178"/>
      <c r="H514" s="178"/>
      <c r="I514" s="178"/>
      <c r="J514" s="179"/>
      <c r="K514" s="193" t="s">
        <v>187</v>
      </c>
      <c r="L514" s="193"/>
      <c r="M514" s="193"/>
      <c r="N514" s="193"/>
      <c r="O514" s="191" t="s">
        <v>188</v>
      </c>
      <c r="P514" s="191"/>
      <c r="Q514" s="191"/>
      <c r="R514" s="192"/>
      <c r="S514" s="193"/>
      <c r="T514" s="193"/>
      <c r="U514" s="193"/>
      <c r="V514" s="193"/>
      <c r="W514" s="27"/>
      <c r="X514" s="27"/>
      <c r="Y514" s="27"/>
      <c r="Z514" s="76"/>
      <c r="AD514" s="106"/>
      <c r="AE514" s="106">
        <v>185</v>
      </c>
      <c r="AF514" s="106">
        <v>450</v>
      </c>
    </row>
    <row r="515" spans="1:32" ht="15" customHeight="1" x14ac:dyDescent="0.3">
      <c r="A515" s="75"/>
      <c r="B515" s="27"/>
      <c r="C515" s="27"/>
      <c r="D515" s="27"/>
      <c r="E515" s="198"/>
      <c r="F515" s="199"/>
      <c r="G515" s="199"/>
      <c r="H515" s="199"/>
      <c r="I515" s="199"/>
      <c r="J515" s="200"/>
      <c r="K515" s="193"/>
      <c r="L515" s="193"/>
      <c r="M515" s="193"/>
      <c r="N515" s="193"/>
      <c r="O515" s="191"/>
      <c r="P515" s="191"/>
      <c r="Q515" s="191"/>
      <c r="R515" s="192"/>
      <c r="S515" s="193"/>
      <c r="T515" s="193"/>
      <c r="U515" s="193"/>
      <c r="V515" s="193"/>
      <c r="W515" s="27"/>
      <c r="X515" s="27"/>
      <c r="Y515" s="27"/>
      <c r="Z515" s="76"/>
      <c r="AD515" s="105">
        <v>123</v>
      </c>
      <c r="AE515" s="105">
        <v>185</v>
      </c>
      <c r="AF515" s="105">
        <v>450</v>
      </c>
    </row>
    <row r="516" spans="1:32" ht="15" customHeight="1" x14ac:dyDescent="0.3">
      <c r="A516" s="75"/>
      <c r="B516" s="27"/>
      <c r="C516" s="27"/>
      <c r="D516" s="27"/>
      <c r="E516" s="198"/>
      <c r="F516" s="199"/>
      <c r="G516" s="199"/>
      <c r="H516" s="199"/>
      <c r="I516" s="199"/>
      <c r="J516" s="200"/>
      <c r="K516" s="193"/>
      <c r="L516" s="193"/>
      <c r="M516" s="193"/>
      <c r="N516" s="193"/>
      <c r="O516" s="191"/>
      <c r="P516" s="191"/>
      <c r="Q516" s="191"/>
      <c r="R516" s="192"/>
      <c r="S516" s="193"/>
      <c r="T516" s="193"/>
      <c r="U516" s="193"/>
      <c r="V516" s="193"/>
      <c r="W516" s="27"/>
      <c r="X516" s="27"/>
      <c r="Y516" s="27"/>
      <c r="Z516" s="76"/>
      <c r="AD516" s="106"/>
      <c r="AE516" s="106">
        <v>230</v>
      </c>
      <c r="AF516" s="106">
        <v>550</v>
      </c>
    </row>
    <row r="517" spans="1:32" ht="15" customHeight="1" x14ac:dyDescent="0.3">
      <c r="A517" s="75"/>
      <c r="B517" s="27"/>
      <c r="C517" s="27"/>
      <c r="D517" s="27"/>
      <c r="E517" s="180"/>
      <c r="F517" s="181"/>
      <c r="G517" s="181"/>
      <c r="H517" s="181"/>
      <c r="I517" s="181"/>
      <c r="J517" s="182"/>
      <c r="K517" s="192" t="s">
        <v>185</v>
      </c>
      <c r="L517" s="194"/>
      <c r="M517" s="192" t="s">
        <v>186</v>
      </c>
      <c r="N517" s="194"/>
      <c r="O517" s="192" t="s">
        <v>185</v>
      </c>
      <c r="P517" s="194"/>
      <c r="Q517" s="192" t="s">
        <v>186</v>
      </c>
      <c r="R517" s="194"/>
      <c r="S517" s="192" t="s">
        <v>185</v>
      </c>
      <c r="T517" s="194"/>
      <c r="U517" s="192" t="s">
        <v>186</v>
      </c>
      <c r="V517" s="194"/>
      <c r="W517" s="27"/>
      <c r="X517" s="27"/>
      <c r="Y517" s="27"/>
      <c r="Z517" s="76"/>
      <c r="AD517" s="105">
        <v>145</v>
      </c>
      <c r="AE517" s="105">
        <v>185</v>
      </c>
      <c r="AF517" s="105">
        <v>450</v>
      </c>
    </row>
    <row r="518" spans="1:32" ht="15" customHeight="1" x14ac:dyDescent="0.3">
      <c r="A518" s="75"/>
      <c r="B518" s="27"/>
      <c r="C518" s="27"/>
      <c r="D518" s="27"/>
      <c r="E518" s="183" t="s">
        <v>183</v>
      </c>
      <c r="F518" s="184"/>
      <c r="G518" s="185"/>
      <c r="H518" s="172" t="s">
        <v>49</v>
      </c>
      <c r="I518" s="158"/>
      <c r="J518" s="160"/>
      <c r="K518" s="175">
        <f>T356</f>
        <v>67.622286361142116</v>
      </c>
      <c r="L518" s="196"/>
      <c r="M518" s="159">
        <f>T454</f>
        <v>124.52109301176007</v>
      </c>
      <c r="N518" s="160"/>
      <c r="O518" s="175">
        <f>T356</f>
        <v>67.622286361142116</v>
      </c>
      <c r="P518" s="176"/>
      <c r="Q518" s="159">
        <f>T464</f>
        <v>114.11370495681533</v>
      </c>
      <c r="R518" s="160"/>
      <c r="S518" s="175">
        <f>T362</f>
        <v>58.560637803903731</v>
      </c>
      <c r="T518" s="176"/>
      <c r="U518" s="159">
        <f>T472</f>
        <v>62.852375868727115</v>
      </c>
      <c r="V518" s="160"/>
      <c r="W518" s="27"/>
      <c r="X518" s="27"/>
      <c r="Y518" s="27"/>
      <c r="Z518" s="76"/>
      <c r="AD518" s="107"/>
      <c r="AE518" s="107">
        <v>230</v>
      </c>
      <c r="AF518" s="107">
        <v>550</v>
      </c>
    </row>
    <row r="519" spans="1:32" ht="15" customHeight="1" x14ac:dyDescent="0.3">
      <c r="A519" s="75"/>
      <c r="B519" s="27"/>
      <c r="C519" s="27"/>
      <c r="D519" s="27"/>
      <c r="E519" s="186"/>
      <c r="F519" s="187"/>
      <c r="G519" s="188"/>
      <c r="H519" s="172" t="s">
        <v>50</v>
      </c>
      <c r="I519" s="158"/>
      <c r="J519" s="160"/>
      <c r="K519" s="175">
        <f>T358</f>
        <v>108.75914743707938</v>
      </c>
      <c r="L519" s="176"/>
      <c r="M519" s="159">
        <f>T456</f>
        <v>247.96001695286924</v>
      </c>
      <c r="N519" s="160"/>
      <c r="O519" s="175">
        <f>T358</f>
        <v>108.75914743707938</v>
      </c>
      <c r="P519" s="176"/>
      <c r="Q519" s="159">
        <f>T466</f>
        <v>171.56917181770288</v>
      </c>
      <c r="R519" s="160"/>
      <c r="S519" s="175">
        <f>T364</f>
        <v>94.185000000000002</v>
      </c>
      <c r="T519" s="176"/>
      <c r="U519" s="159">
        <f>T474</f>
        <v>94.478212526438398</v>
      </c>
      <c r="V519" s="160"/>
      <c r="W519" s="27"/>
      <c r="X519" s="27"/>
      <c r="Y519" s="27"/>
      <c r="Z519" s="76"/>
      <c r="AD519" s="106"/>
      <c r="AE519" s="106">
        <v>275</v>
      </c>
      <c r="AF519" s="106">
        <v>650</v>
      </c>
    </row>
    <row r="520" spans="1:32" ht="15" customHeight="1" x14ac:dyDescent="0.3">
      <c r="A520" s="75"/>
      <c r="B520" s="27"/>
      <c r="C520" s="27"/>
      <c r="D520" s="27"/>
      <c r="E520" s="183" t="s">
        <v>239</v>
      </c>
      <c r="F520" s="184"/>
      <c r="G520" s="185"/>
      <c r="H520" s="172" t="s">
        <v>49</v>
      </c>
      <c r="I520" s="158"/>
      <c r="J520" s="160"/>
      <c r="K520" s="159">
        <f>T372</f>
        <v>199.71440164246158</v>
      </c>
      <c r="L520" s="160"/>
      <c r="M520" s="172" t="s">
        <v>22</v>
      </c>
      <c r="N520" s="160"/>
      <c r="O520" s="159">
        <f>T386</f>
        <v>183.58125764223996</v>
      </c>
      <c r="P520" s="160"/>
      <c r="Q520" s="172" t="s">
        <v>22</v>
      </c>
      <c r="R520" s="160"/>
      <c r="S520" s="159">
        <f>T392</f>
        <v>125.70475173745423</v>
      </c>
      <c r="T520" s="160"/>
      <c r="U520" s="172" t="s">
        <v>22</v>
      </c>
      <c r="V520" s="160"/>
      <c r="W520" s="27"/>
      <c r="X520" s="27"/>
      <c r="Y520" s="27"/>
      <c r="Z520" s="76"/>
      <c r="AD520" s="105">
        <v>170</v>
      </c>
      <c r="AE520" s="105">
        <v>230</v>
      </c>
      <c r="AF520" s="105">
        <v>550</v>
      </c>
    </row>
    <row r="521" spans="1:32" ht="15" customHeight="1" x14ac:dyDescent="0.3">
      <c r="A521" s="75"/>
      <c r="B521" s="27"/>
      <c r="C521" s="27"/>
      <c r="D521" s="27"/>
      <c r="E521" s="186"/>
      <c r="F521" s="187"/>
      <c r="G521" s="188"/>
      <c r="H521" s="172" t="s">
        <v>50</v>
      </c>
      <c r="I521" s="158"/>
      <c r="J521" s="160"/>
      <c r="K521" s="159">
        <f>T374</f>
        <v>392.99800324737714</v>
      </c>
      <c r="L521" s="160"/>
      <c r="M521" s="172" t="s">
        <v>22</v>
      </c>
      <c r="N521" s="160"/>
      <c r="O521" s="159">
        <f>T388</f>
        <v>275.95502692881178</v>
      </c>
      <c r="P521" s="160"/>
      <c r="Q521" s="172" t="s">
        <v>22</v>
      </c>
      <c r="R521" s="160"/>
      <c r="S521" s="159">
        <f>T394</f>
        <v>188.9564250528768</v>
      </c>
      <c r="T521" s="160"/>
      <c r="U521" s="172" t="s">
        <v>22</v>
      </c>
      <c r="V521" s="160"/>
      <c r="W521" s="27"/>
      <c r="X521" s="27"/>
      <c r="Y521" s="27"/>
      <c r="Z521" s="76"/>
      <c r="AB521" s="36"/>
      <c r="AD521" s="107"/>
      <c r="AE521" s="107">
        <v>275</v>
      </c>
      <c r="AF521" s="107">
        <v>650</v>
      </c>
    </row>
    <row r="522" spans="1:32" ht="15" customHeight="1" x14ac:dyDescent="0.3">
      <c r="A522" s="75"/>
      <c r="B522" s="27"/>
      <c r="C522" s="27"/>
      <c r="D522" s="27"/>
      <c r="E522" s="183" t="s">
        <v>184</v>
      </c>
      <c r="F522" s="184"/>
      <c r="G522" s="185"/>
      <c r="H522" s="172" t="s">
        <v>49</v>
      </c>
      <c r="I522" s="158"/>
      <c r="J522" s="160"/>
      <c r="K522" s="189">
        <f>T400</f>
        <v>351.70258711932189</v>
      </c>
      <c r="L522" s="190"/>
      <c r="M522" s="159">
        <f>T484</f>
        <v>216.3477620951524</v>
      </c>
      <c r="N522" s="160"/>
      <c r="O522" s="175">
        <f>T400</f>
        <v>351.70258711932189</v>
      </c>
      <c r="P522" s="176"/>
      <c r="Q522" s="159">
        <f>T494</f>
        <v>198.37733355060303</v>
      </c>
      <c r="R522" s="160"/>
      <c r="S522" s="175">
        <f>T406</f>
        <v>265.1764705882353</v>
      </c>
      <c r="T522" s="176"/>
      <c r="U522" s="159">
        <f>T502</f>
        <v>138.27522691119967</v>
      </c>
      <c r="V522" s="160"/>
      <c r="W522" s="27"/>
      <c r="X522" s="27"/>
      <c r="Y522" s="27"/>
      <c r="Z522" s="76"/>
      <c r="AB522" s="36"/>
      <c r="AD522" s="106"/>
      <c r="AE522" s="106">
        <v>325</v>
      </c>
      <c r="AF522" s="106">
        <v>750</v>
      </c>
    </row>
    <row r="523" spans="1:32" ht="15" customHeight="1" x14ac:dyDescent="0.3">
      <c r="A523" s="75"/>
      <c r="B523" s="27"/>
      <c r="C523" s="27"/>
      <c r="D523" s="27"/>
      <c r="E523" s="186"/>
      <c r="F523" s="187"/>
      <c r="G523" s="188"/>
      <c r="H523" s="172" t="s">
        <v>50</v>
      </c>
      <c r="I523" s="158"/>
      <c r="J523" s="160"/>
      <c r="K523" s="159">
        <f>T402</f>
        <v>351.70258711932189</v>
      </c>
      <c r="L523" s="160"/>
      <c r="M523" s="175">
        <f>T486</f>
        <v>429.80872902712662</v>
      </c>
      <c r="N523" s="176"/>
      <c r="O523" s="159">
        <f>T400</f>
        <v>351.70258711932189</v>
      </c>
      <c r="P523" s="160"/>
      <c r="Q523" s="175">
        <f>T496</f>
        <v>298.21402015161698</v>
      </c>
      <c r="R523" s="176"/>
      <c r="S523" s="159">
        <f>T408</f>
        <v>265.1764705882353</v>
      </c>
      <c r="T523" s="160"/>
      <c r="U523" s="233">
        <f>T504</f>
        <v>207.85206755816449</v>
      </c>
      <c r="V523" s="234"/>
      <c r="W523" s="27"/>
      <c r="X523" s="27"/>
      <c r="Y523" s="27"/>
      <c r="Z523" s="76"/>
      <c r="AB523" s="36"/>
      <c r="AD523" s="105">
        <v>245</v>
      </c>
      <c r="AE523" s="105">
        <v>275</v>
      </c>
      <c r="AF523" s="105">
        <v>650</v>
      </c>
    </row>
    <row r="524" spans="1:32" ht="15" customHeight="1" x14ac:dyDescent="0.3">
      <c r="A524" s="75"/>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76"/>
      <c r="AB524" s="36"/>
      <c r="AD524" s="107"/>
      <c r="AE524" s="107">
        <v>325</v>
      </c>
      <c r="AF524" s="107">
        <v>750</v>
      </c>
    </row>
    <row r="525" spans="1:32" ht="15" customHeight="1" x14ac:dyDescent="0.3">
      <c r="A525" s="75"/>
      <c r="B525" s="27"/>
      <c r="C525" s="52" t="s">
        <v>240</v>
      </c>
      <c r="D525" s="27"/>
      <c r="E525" s="27"/>
      <c r="F525" s="27"/>
      <c r="G525" s="27"/>
      <c r="H525" s="27"/>
      <c r="I525" s="27"/>
      <c r="J525" s="27"/>
      <c r="K525" s="27"/>
      <c r="L525" s="27"/>
      <c r="M525" s="27"/>
      <c r="N525" s="27"/>
      <c r="O525" s="27"/>
      <c r="P525" s="27"/>
      <c r="Q525" s="27"/>
      <c r="R525" s="27"/>
      <c r="S525" s="27"/>
      <c r="T525" s="27"/>
      <c r="U525" s="27"/>
      <c r="V525" s="27"/>
      <c r="W525" s="27"/>
      <c r="X525" s="27"/>
      <c r="Y525" s="27"/>
      <c r="Z525" s="76"/>
      <c r="AB525" s="36"/>
      <c r="AD525" s="107"/>
      <c r="AE525" s="107">
        <v>360</v>
      </c>
      <c r="AF525" s="107">
        <v>850</v>
      </c>
    </row>
    <row r="526" spans="1:32" ht="15" customHeight="1" x14ac:dyDescent="0.3">
      <c r="A526" s="75"/>
      <c r="B526" s="27"/>
      <c r="C526" s="109" t="s">
        <v>241</v>
      </c>
      <c r="D526" s="27"/>
      <c r="E526" s="27"/>
      <c r="F526" s="27"/>
      <c r="G526" s="27"/>
      <c r="H526" s="27"/>
      <c r="I526" s="27"/>
      <c r="J526" s="27"/>
      <c r="K526" s="27"/>
      <c r="L526" s="27"/>
      <c r="M526" s="27"/>
      <c r="N526" s="27"/>
      <c r="O526" s="27"/>
      <c r="P526" s="27"/>
      <c r="Q526" s="27"/>
      <c r="R526" s="27"/>
      <c r="S526" s="27"/>
      <c r="T526" s="27"/>
      <c r="U526" s="27"/>
      <c r="V526" s="27"/>
      <c r="W526" s="27"/>
      <c r="X526" s="27"/>
      <c r="Y526" s="27"/>
      <c r="Z526" s="76"/>
      <c r="AB526" s="36"/>
      <c r="AD526" s="107"/>
      <c r="AE526" s="107">
        <v>395</v>
      </c>
      <c r="AF526" s="107">
        <v>950</v>
      </c>
    </row>
    <row r="527" spans="1:32" ht="15" customHeight="1" x14ac:dyDescent="0.3">
      <c r="A527" s="75"/>
      <c r="B527" s="27"/>
      <c r="C527" s="109" t="s">
        <v>242</v>
      </c>
      <c r="D527" s="27"/>
      <c r="E527" s="27"/>
      <c r="F527" s="27"/>
      <c r="G527" s="27"/>
      <c r="H527" s="27"/>
      <c r="I527" s="27"/>
      <c r="J527" s="27"/>
      <c r="K527" s="27"/>
      <c r="L527" s="27"/>
      <c r="M527" s="27"/>
      <c r="N527" s="27"/>
      <c r="O527" s="27"/>
      <c r="P527" s="27"/>
      <c r="Q527" s="27"/>
      <c r="R527" s="27"/>
      <c r="S527" s="27"/>
      <c r="T527" s="27"/>
      <c r="U527" s="27"/>
      <c r="V527" s="27"/>
      <c r="W527" s="27"/>
      <c r="X527" s="27"/>
      <c r="Y527" s="27"/>
      <c r="Z527" s="76"/>
      <c r="AB527" s="36"/>
      <c r="AD527" s="106"/>
      <c r="AE527" s="106">
        <v>460</v>
      </c>
      <c r="AF527" s="106">
        <v>1050</v>
      </c>
    </row>
    <row r="528" spans="1:32" ht="15" customHeight="1" x14ac:dyDescent="0.3">
      <c r="A528" s="77"/>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19"/>
      <c r="AB528" s="1" t="s">
        <v>225</v>
      </c>
      <c r="AC528" s="1" t="s">
        <v>262</v>
      </c>
    </row>
    <row r="529" spans="1:32" ht="15" customHeight="1" x14ac:dyDescent="0.3">
      <c r="A529" s="75"/>
      <c r="B529" s="27"/>
      <c r="C529" s="27" t="s">
        <v>217</v>
      </c>
      <c r="D529" s="27"/>
      <c r="E529" s="27"/>
      <c r="F529" s="27"/>
      <c r="G529" s="27"/>
      <c r="H529" s="27"/>
      <c r="I529" s="27"/>
      <c r="J529" s="27"/>
      <c r="K529" s="27"/>
      <c r="L529" s="27"/>
      <c r="M529" s="27"/>
      <c r="N529" s="27"/>
      <c r="O529" s="27"/>
      <c r="P529" s="27"/>
      <c r="Q529" s="27"/>
      <c r="R529" s="27"/>
      <c r="S529" s="27"/>
      <c r="T529" s="27"/>
      <c r="U529" s="27"/>
      <c r="V529" s="27"/>
      <c r="W529" s="27"/>
      <c r="X529" s="27"/>
      <c r="Y529" s="27"/>
      <c r="Z529" s="76"/>
      <c r="AB529" s="1" t="s">
        <v>225</v>
      </c>
      <c r="AC529" s="1" t="s">
        <v>263</v>
      </c>
    </row>
    <row r="530" spans="1:32" ht="15" customHeight="1" x14ac:dyDescent="0.3">
      <c r="A530" s="75"/>
      <c r="B530" s="27"/>
      <c r="C530" s="27" t="s">
        <v>197</v>
      </c>
      <c r="D530" s="27"/>
      <c r="E530" s="27"/>
      <c r="F530" s="27"/>
      <c r="G530" s="27"/>
      <c r="H530" s="27"/>
      <c r="I530" s="27"/>
      <c r="J530" s="27"/>
      <c r="K530" s="27"/>
      <c r="L530" s="27"/>
      <c r="M530" s="27"/>
      <c r="N530" s="27"/>
      <c r="O530" s="27"/>
      <c r="P530" s="27"/>
      <c r="Q530" s="27"/>
      <c r="R530" s="27"/>
      <c r="S530" s="27"/>
      <c r="T530" s="27"/>
      <c r="U530" s="27"/>
      <c r="V530" s="27"/>
      <c r="W530" s="27"/>
      <c r="X530" s="27"/>
      <c r="Y530" s="27"/>
      <c r="Z530" s="76"/>
      <c r="AC530" s="1" t="s">
        <v>264</v>
      </c>
    </row>
    <row r="531" spans="1:32" ht="15" customHeight="1" x14ac:dyDescent="0.3">
      <c r="A531" s="75"/>
      <c r="B531" s="27"/>
      <c r="C531" s="1" t="s">
        <v>198</v>
      </c>
      <c r="D531" s="27"/>
      <c r="E531" s="27"/>
      <c r="F531" s="27"/>
      <c r="G531" s="27"/>
      <c r="H531" s="27"/>
      <c r="I531" s="27"/>
      <c r="J531" s="27"/>
      <c r="K531" s="27"/>
      <c r="L531" s="27"/>
      <c r="M531" s="27"/>
      <c r="N531" s="27"/>
      <c r="O531" s="27"/>
      <c r="P531" s="27"/>
      <c r="Q531" s="27"/>
      <c r="R531" s="27"/>
      <c r="S531" s="27"/>
      <c r="T531" s="27"/>
      <c r="U531" s="27"/>
      <c r="V531" s="27"/>
      <c r="W531" s="27"/>
      <c r="X531" s="27"/>
      <c r="Y531" s="27"/>
      <c r="Z531" s="76"/>
    </row>
    <row r="532" spans="1:32" ht="15" customHeight="1" x14ac:dyDescent="0.3">
      <c r="A532" s="75"/>
      <c r="B532" s="27"/>
      <c r="C532" s="52"/>
      <c r="D532" s="27"/>
      <c r="E532" s="27"/>
      <c r="F532" s="27"/>
      <c r="G532" s="27"/>
      <c r="H532" s="27"/>
      <c r="I532" s="27"/>
      <c r="J532" s="27"/>
      <c r="K532" s="27"/>
      <c r="L532" s="27"/>
      <c r="M532" s="27"/>
      <c r="N532" s="27"/>
      <c r="O532" s="27"/>
      <c r="P532" s="27"/>
      <c r="Q532" s="27"/>
      <c r="R532" s="27"/>
      <c r="S532" s="27"/>
      <c r="T532" s="27"/>
      <c r="U532" s="27"/>
      <c r="V532" s="27"/>
      <c r="W532" s="27"/>
      <c r="X532" s="27"/>
      <c r="Y532" s="27"/>
      <c r="Z532" s="76"/>
    </row>
    <row r="533" spans="1:32" ht="15" customHeight="1" x14ac:dyDescent="0.3">
      <c r="A533" s="75"/>
      <c r="B533" s="27"/>
      <c r="C533" s="52" t="s">
        <v>211</v>
      </c>
      <c r="E533" s="27"/>
      <c r="F533" s="27"/>
      <c r="G533" s="27"/>
      <c r="H533" s="27"/>
      <c r="I533" s="27"/>
      <c r="J533" s="27"/>
      <c r="K533" s="27"/>
      <c r="L533" s="27"/>
      <c r="M533" s="27"/>
      <c r="N533" s="27"/>
      <c r="O533" s="27"/>
      <c r="P533" s="27"/>
      <c r="Q533" s="27"/>
      <c r="R533" s="27"/>
      <c r="S533" s="27"/>
      <c r="T533" s="27"/>
      <c r="U533" s="27"/>
      <c r="V533" s="27"/>
      <c r="W533" s="27"/>
      <c r="X533" s="27"/>
      <c r="Y533" s="27"/>
      <c r="Z533" s="76"/>
      <c r="AD533" s="103" t="s">
        <v>258</v>
      </c>
      <c r="AE533" s="103"/>
      <c r="AF533" s="103"/>
    </row>
    <row r="534" spans="1:32" ht="15" customHeight="1" x14ac:dyDescent="0.3">
      <c r="A534" s="75"/>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76"/>
      <c r="AD534" s="108" t="s">
        <v>259</v>
      </c>
      <c r="AE534" s="108"/>
      <c r="AF534" s="108"/>
    </row>
    <row r="535" spans="1:32" ht="15" customHeight="1" x14ac:dyDescent="0.3">
      <c r="A535" s="75"/>
      <c r="B535" s="27"/>
      <c r="C535" s="115" t="s">
        <v>13</v>
      </c>
      <c r="D535" s="27" t="s">
        <v>193</v>
      </c>
      <c r="Y535" s="27"/>
      <c r="Z535" s="76"/>
      <c r="AD535" s="108" t="s">
        <v>260</v>
      </c>
      <c r="AE535" s="108" t="s">
        <v>261</v>
      </c>
      <c r="AF535" s="108" t="s">
        <v>261</v>
      </c>
    </row>
    <row r="536" spans="1:32" ht="15" customHeight="1" x14ac:dyDescent="0.3">
      <c r="A536" s="75"/>
      <c r="B536" s="27"/>
      <c r="C536" s="27"/>
      <c r="Y536" s="27"/>
      <c r="Z536" s="76"/>
      <c r="AD536" s="104" t="s">
        <v>6</v>
      </c>
      <c r="AE536" s="104" t="s">
        <v>256</v>
      </c>
      <c r="AF536" s="104" t="s">
        <v>257</v>
      </c>
    </row>
    <row r="537" spans="1:32" ht="15" customHeight="1" x14ac:dyDescent="0.3">
      <c r="A537" s="75"/>
      <c r="B537" s="27"/>
      <c r="C537" s="27"/>
      <c r="D537" s="27" t="s">
        <v>49</v>
      </c>
      <c r="E537" s="27"/>
      <c r="F537" s="27"/>
      <c r="G537" s="27" t="s">
        <v>2</v>
      </c>
      <c r="H537" s="170">
        <f>S518</f>
        <v>58.560637803903731</v>
      </c>
      <c r="I537" s="171"/>
      <c r="J537" s="171"/>
      <c r="K537" s="27"/>
      <c r="L537" s="27"/>
      <c r="M537" s="27"/>
      <c r="N537" s="27"/>
      <c r="O537" s="27"/>
      <c r="P537" s="116" t="s">
        <v>196</v>
      </c>
      <c r="Q537" s="27"/>
      <c r="R537" s="27"/>
      <c r="S537" s="115" t="s">
        <v>2</v>
      </c>
      <c r="T537" s="167">
        <v>140</v>
      </c>
      <c r="U537" s="168"/>
      <c r="V537" s="169"/>
      <c r="W537" s="27" t="s">
        <v>194</v>
      </c>
      <c r="X537" s="27"/>
      <c r="Y537" s="27"/>
      <c r="Z537" s="76"/>
      <c r="AD537" s="112">
        <v>20</v>
      </c>
      <c r="AE537" s="112">
        <v>60</v>
      </c>
      <c r="AF537" s="112" t="s">
        <v>22</v>
      </c>
    </row>
    <row r="538" spans="1:32" ht="15" customHeight="1" x14ac:dyDescent="0.3">
      <c r="A538" s="75"/>
      <c r="B538" s="27"/>
      <c r="D538" s="27" t="s">
        <v>50</v>
      </c>
      <c r="E538" s="27"/>
      <c r="F538" s="27"/>
      <c r="G538" s="27" t="s">
        <v>2</v>
      </c>
      <c r="H538" s="170">
        <f>S519</f>
        <v>94.185000000000002</v>
      </c>
      <c r="I538" s="171"/>
      <c r="J538" s="171"/>
      <c r="K538" s="27"/>
      <c r="L538" s="27"/>
      <c r="M538" s="27"/>
      <c r="N538" s="27"/>
      <c r="O538" s="27"/>
      <c r="P538" s="27" t="s">
        <v>24</v>
      </c>
      <c r="Q538" s="27"/>
      <c r="R538" s="27"/>
      <c r="S538" s="27"/>
      <c r="T538" s="27"/>
      <c r="U538" s="27"/>
      <c r="V538" s="27"/>
      <c r="W538" s="27"/>
      <c r="X538" s="27"/>
      <c r="Y538" s="27"/>
      <c r="Z538" s="76"/>
      <c r="AD538" s="112">
        <v>40</v>
      </c>
      <c r="AE538" s="112">
        <v>60</v>
      </c>
      <c r="AF538" s="112" t="s">
        <v>22</v>
      </c>
    </row>
    <row r="539" spans="1:32" ht="15" customHeight="1" x14ac:dyDescent="0.3">
      <c r="A539" s="75"/>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76"/>
      <c r="AD539" s="112">
        <v>60</v>
      </c>
      <c r="AE539" s="112">
        <v>90</v>
      </c>
      <c r="AF539" s="112" t="s">
        <v>22</v>
      </c>
    </row>
    <row r="540" spans="1:32" ht="15" customHeight="1" x14ac:dyDescent="0.3">
      <c r="A540" s="75"/>
      <c r="B540" s="27"/>
      <c r="C540" s="115" t="s">
        <v>13</v>
      </c>
      <c r="D540" s="27" t="s">
        <v>195</v>
      </c>
      <c r="Y540" s="27"/>
      <c r="Z540" s="76"/>
      <c r="AD540" s="112">
        <v>75</v>
      </c>
      <c r="AE540" s="112">
        <v>120</v>
      </c>
      <c r="AF540" s="112" t="s">
        <v>22</v>
      </c>
    </row>
    <row r="541" spans="1:32" ht="15" customHeight="1" x14ac:dyDescent="0.3">
      <c r="A541" s="75"/>
      <c r="B541" s="27"/>
      <c r="C541" s="27"/>
      <c r="Y541" s="27"/>
      <c r="Z541" s="76"/>
      <c r="AD541" s="112">
        <v>95</v>
      </c>
      <c r="AE541" s="112">
        <v>160</v>
      </c>
      <c r="AF541" s="112" t="s">
        <v>22</v>
      </c>
    </row>
    <row r="542" spans="1:32" ht="15" customHeight="1" x14ac:dyDescent="0.3">
      <c r="A542" s="75"/>
      <c r="B542" s="27"/>
      <c r="C542" s="27"/>
      <c r="D542" s="27" t="s">
        <v>49</v>
      </c>
      <c r="E542" s="27"/>
      <c r="F542" s="27"/>
      <c r="G542" s="27" t="s">
        <v>2</v>
      </c>
      <c r="H542" s="170">
        <f>S522</f>
        <v>265.1764705882353</v>
      </c>
      <c r="I542" s="171"/>
      <c r="J542" s="171"/>
      <c r="K542" s="27"/>
      <c r="L542" s="27"/>
      <c r="M542" s="27"/>
      <c r="N542" s="27"/>
      <c r="O542" s="27"/>
      <c r="P542" s="27" t="s">
        <v>17</v>
      </c>
      <c r="Q542" s="27"/>
      <c r="R542" s="27"/>
      <c r="S542" s="115" t="s">
        <v>2</v>
      </c>
      <c r="T542" s="167">
        <v>325</v>
      </c>
      <c r="U542" s="168"/>
      <c r="V542" s="169"/>
      <c r="W542" s="27" t="s">
        <v>15</v>
      </c>
      <c r="X542" s="27"/>
      <c r="Y542" s="27"/>
      <c r="Z542" s="76"/>
      <c r="AD542" s="112">
        <v>125</v>
      </c>
      <c r="AE542" s="112">
        <v>220</v>
      </c>
      <c r="AF542" s="112" t="s">
        <v>22</v>
      </c>
    </row>
    <row r="543" spans="1:32" ht="15" customHeight="1" x14ac:dyDescent="0.3">
      <c r="A543" s="75"/>
      <c r="B543" s="27"/>
      <c r="C543" s="27"/>
      <c r="D543" s="27" t="s">
        <v>50</v>
      </c>
      <c r="E543" s="27"/>
      <c r="F543" s="27"/>
      <c r="G543" s="27" t="s">
        <v>2</v>
      </c>
      <c r="H543" s="170">
        <f>U523</f>
        <v>207.85206755816449</v>
      </c>
      <c r="I543" s="171"/>
      <c r="J543" s="171"/>
      <c r="K543" s="27"/>
      <c r="L543" s="27"/>
      <c r="M543" s="27"/>
      <c r="N543" s="27"/>
      <c r="O543" s="27"/>
      <c r="P543" s="27" t="s">
        <v>24</v>
      </c>
      <c r="Q543" s="27"/>
      <c r="R543" s="27"/>
      <c r="S543" s="27"/>
      <c r="T543" s="27"/>
      <c r="U543" s="27"/>
      <c r="V543" s="27"/>
      <c r="W543" s="27"/>
      <c r="X543" s="27"/>
      <c r="Y543" s="27"/>
      <c r="Z543" s="76"/>
      <c r="AD543" s="112">
        <v>145</v>
      </c>
      <c r="AE543" s="112">
        <v>270</v>
      </c>
      <c r="AF543" s="112" t="s">
        <v>22</v>
      </c>
    </row>
    <row r="544" spans="1:32" ht="15" customHeight="1" x14ac:dyDescent="0.3">
      <c r="A544" s="75"/>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76"/>
      <c r="AA544" s="36"/>
      <c r="AD544" s="112">
        <v>170</v>
      </c>
      <c r="AE544" s="112">
        <v>320</v>
      </c>
      <c r="AF544" s="112" t="s">
        <v>22</v>
      </c>
    </row>
    <row r="545" spans="1:32" ht="15" customHeight="1" x14ac:dyDescent="0.3">
      <c r="A545" s="75"/>
      <c r="B545" s="27"/>
      <c r="C545" s="131" t="str">
        <f>CONCATENATE("El mayor valor encontrado para las sobretensiones a frecuencia industrial corresponde a ",ROUND(MAX(S518:T519),2)," kV (fase-fase)"," se selecciona la tensión normalizada de valor superior correspondiente a ",T537," kV",", que está asociado a una tensión soportada al impulso tipo rayo de ",T542," kV."," Este valor es superior a la tensión soportada requerida según los cálculos, que resultó de ",ROUND(S522,2)," kV (fase-tierra)"," y ",ROUND(U523,2)," kV (fase-fase).")</f>
        <v>El mayor valor encontrado para las sobretensiones a frecuencia industrial corresponde a 94.19 kV (fase-fase) se selecciona la tensión normalizada de valor superior correspondiente a 140 kV, que está asociado a una tensión soportada al impulso tipo rayo de 325 kV. Este valor es superior a la tensión soportada requerida según los cálculos, que resultó de 265.18 kV (fase-tierra) y 207.85 kV (fase-fase).</v>
      </c>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27"/>
      <c r="Z545" s="76"/>
      <c r="AA545" s="36"/>
      <c r="AD545" s="112">
        <v>200</v>
      </c>
      <c r="AE545" s="112">
        <v>380</v>
      </c>
      <c r="AF545" s="112" t="s">
        <v>22</v>
      </c>
    </row>
    <row r="546" spans="1:32" ht="15" customHeight="1" x14ac:dyDescent="0.3">
      <c r="A546" s="75"/>
      <c r="B546" s="27"/>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27"/>
      <c r="Z546" s="76"/>
      <c r="AA546" s="36"/>
      <c r="AD546" s="112">
        <v>250</v>
      </c>
      <c r="AE546" s="112">
        <v>480</v>
      </c>
      <c r="AF546" s="112" t="s">
        <v>22</v>
      </c>
    </row>
    <row r="547" spans="1:32" ht="15" customHeight="1" x14ac:dyDescent="0.3">
      <c r="A547" s="75"/>
      <c r="B547" s="27"/>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27"/>
      <c r="Z547" s="76"/>
      <c r="AA547" s="36"/>
      <c r="AD547" s="112">
        <v>325</v>
      </c>
      <c r="AE547" s="112">
        <v>630</v>
      </c>
      <c r="AF547" s="112" t="s">
        <v>22</v>
      </c>
    </row>
    <row r="548" spans="1:32" ht="15" customHeight="1" x14ac:dyDescent="0.3">
      <c r="A548" s="75"/>
      <c r="B548" s="27"/>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27"/>
      <c r="Z548" s="76"/>
      <c r="AA548" s="36"/>
      <c r="AD548" s="112">
        <v>380</v>
      </c>
      <c r="AE548" s="112">
        <v>750</v>
      </c>
      <c r="AF548" s="112" t="s">
        <v>22</v>
      </c>
    </row>
    <row r="549" spans="1:32" ht="15" customHeight="1" x14ac:dyDescent="0.3">
      <c r="A549" s="75"/>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76"/>
      <c r="AA549" s="36"/>
      <c r="AD549" s="112">
        <v>450</v>
      </c>
      <c r="AE549" s="112">
        <v>900</v>
      </c>
      <c r="AF549" s="112" t="s">
        <v>22</v>
      </c>
    </row>
    <row r="550" spans="1:32" ht="15" customHeight="1" x14ac:dyDescent="0.3">
      <c r="A550" s="75"/>
      <c r="B550" s="27"/>
      <c r="C550" s="115" t="s">
        <v>13</v>
      </c>
      <c r="D550" s="27" t="s">
        <v>199</v>
      </c>
      <c r="E550" s="27"/>
      <c r="F550" s="27"/>
      <c r="G550" s="27"/>
      <c r="H550" s="27"/>
      <c r="I550" s="27"/>
      <c r="J550" s="27"/>
      <c r="K550" s="27"/>
      <c r="L550" s="27"/>
      <c r="M550" s="27"/>
      <c r="N550" s="27"/>
      <c r="O550" s="27"/>
      <c r="P550" s="27"/>
      <c r="Q550" s="27"/>
      <c r="R550" s="27"/>
      <c r="S550" s="115" t="s">
        <v>2</v>
      </c>
      <c r="T550" s="252">
        <v>123</v>
      </c>
      <c r="U550" s="253"/>
      <c r="V550" s="254"/>
      <c r="W550" s="27" t="s">
        <v>16</v>
      </c>
      <c r="X550" s="27"/>
      <c r="Y550" s="27"/>
      <c r="Z550" s="76"/>
      <c r="AD550" s="112">
        <v>550</v>
      </c>
      <c r="AE550" s="112">
        <v>1100</v>
      </c>
      <c r="AF550" s="112" t="s">
        <v>22</v>
      </c>
    </row>
    <row r="551" spans="1:32" ht="15" customHeight="1" x14ac:dyDescent="0.3">
      <c r="A551" s="75"/>
      <c r="B551" s="27"/>
      <c r="C551" s="115" t="s">
        <v>13</v>
      </c>
      <c r="D551" s="27" t="s">
        <v>200</v>
      </c>
      <c r="E551" s="27"/>
      <c r="F551" s="27"/>
      <c r="G551" s="27"/>
      <c r="H551" s="27"/>
      <c r="I551" s="27"/>
      <c r="J551" s="27"/>
      <c r="K551" s="27"/>
      <c r="L551" s="27"/>
      <c r="M551" s="27"/>
      <c r="N551" s="27"/>
      <c r="O551" s="27"/>
      <c r="P551" s="27"/>
      <c r="Q551" s="27"/>
      <c r="R551" s="27"/>
      <c r="S551" s="115" t="s">
        <v>2</v>
      </c>
      <c r="T551" s="230">
        <f>T537</f>
        <v>140</v>
      </c>
      <c r="U551" s="231"/>
      <c r="V551" s="232"/>
      <c r="W551" s="27" t="s">
        <v>194</v>
      </c>
      <c r="X551" s="27"/>
      <c r="Y551" s="27"/>
      <c r="Z551" s="76"/>
      <c r="AD551" s="112">
        <v>650</v>
      </c>
      <c r="AE551" s="112">
        <v>1300</v>
      </c>
      <c r="AF551" s="112" t="s">
        <v>22</v>
      </c>
    </row>
    <row r="552" spans="1:32" ht="15" customHeight="1" x14ac:dyDescent="0.3">
      <c r="A552" s="75"/>
      <c r="B552" s="27"/>
      <c r="C552" s="115" t="s">
        <v>13</v>
      </c>
      <c r="D552" s="27" t="s">
        <v>201</v>
      </c>
      <c r="E552" s="27"/>
      <c r="F552" s="27"/>
      <c r="G552" s="27"/>
      <c r="H552" s="27"/>
      <c r="I552" s="27"/>
      <c r="J552" s="27"/>
      <c r="K552" s="27"/>
      <c r="L552" s="27"/>
      <c r="M552" s="27"/>
      <c r="N552" s="27"/>
      <c r="O552" s="27"/>
      <c r="P552" s="27"/>
      <c r="Q552" s="27"/>
      <c r="R552" s="27"/>
      <c r="S552" s="115" t="s">
        <v>2</v>
      </c>
      <c r="T552" s="230">
        <f>T542</f>
        <v>325</v>
      </c>
      <c r="U552" s="231"/>
      <c r="V552" s="232"/>
      <c r="W552" s="27" t="s">
        <v>15</v>
      </c>
      <c r="X552" s="27"/>
      <c r="Y552" s="27"/>
      <c r="Z552" s="76"/>
      <c r="AD552" s="112">
        <v>750</v>
      </c>
      <c r="AE552" s="112">
        <v>1500</v>
      </c>
      <c r="AF552" s="112" t="s">
        <v>22</v>
      </c>
    </row>
    <row r="553" spans="1:32" ht="15" customHeight="1" x14ac:dyDescent="0.3">
      <c r="A553" s="75"/>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76"/>
      <c r="AD553" s="112">
        <v>850</v>
      </c>
      <c r="AE553" s="112">
        <v>1700</v>
      </c>
      <c r="AF553" s="112">
        <v>1600</v>
      </c>
    </row>
    <row r="554" spans="1:32" ht="15" customHeight="1" x14ac:dyDescent="0.3">
      <c r="A554" s="75"/>
      <c r="B554" s="27"/>
      <c r="C554" s="52" t="s">
        <v>210</v>
      </c>
      <c r="Y554" s="27"/>
      <c r="Z554" s="76"/>
      <c r="AD554" s="112">
        <v>950</v>
      </c>
      <c r="AE554" s="112">
        <v>1900</v>
      </c>
      <c r="AF554" s="112">
        <v>1700</v>
      </c>
    </row>
    <row r="555" spans="1:32" ht="15" customHeight="1" x14ac:dyDescent="0.3">
      <c r="A555" s="75"/>
      <c r="B555" s="27"/>
      <c r="C555" s="27"/>
      <c r="Y555" s="27"/>
      <c r="Z555" s="76"/>
      <c r="AD555" s="112">
        <v>1050</v>
      </c>
      <c r="AE555" s="112">
        <v>2100</v>
      </c>
      <c r="AF555" s="112">
        <v>1900</v>
      </c>
    </row>
    <row r="556" spans="1:32" ht="15" customHeight="1" x14ac:dyDescent="0.3">
      <c r="A556" s="75"/>
      <c r="B556" s="27"/>
      <c r="C556" s="115" t="s">
        <v>13</v>
      </c>
      <c r="D556" s="27" t="s">
        <v>193</v>
      </c>
      <c r="E556" s="27"/>
      <c r="F556" s="27"/>
      <c r="G556" s="27"/>
      <c r="H556" s="27"/>
      <c r="I556" s="27"/>
      <c r="J556" s="27"/>
      <c r="K556" s="27"/>
      <c r="L556" s="27"/>
      <c r="M556" s="27"/>
      <c r="N556" s="27"/>
      <c r="O556" s="27"/>
      <c r="P556" s="27"/>
      <c r="Q556" s="27"/>
      <c r="R556" s="27"/>
      <c r="S556" s="27"/>
      <c r="T556" s="27"/>
      <c r="U556" s="27"/>
      <c r="V556" s="27"/>
      <c r="W556" s="27"/>
      <c r="X556" s="27"/>
      <c r="Y556" s="27"/>
      <c r="Z556" s="76"/>
      <c r="AD556" s="112">
        <v>1175</v>
      </c>
      <c r="AE556" s="112">
        <v>2350</v>
      </c>
      <c r="AF556" s="112">
        <v>2200</v>
      </c>
    </row>
    <row r="557" spans="1:32" ht="15" customHeight="1" x14ac:dyDescent="0.3">
      <c r="A557" s="75"/>
      <c r="B557" s="27"/>
      <c r="E557" s="27"/>
      <c r="F557" s="27"/>
      <c r="G557" s="27"/>
      <c r="H557" s="27"/>
      <c r="I557" s="27"/>
      <c r="J557" s="27"/>
      <c r="K557" s="27"/>
      <c r="L557" s="27"/>
      <c r="M557" s="27"/>
      <c r="N557" s="27"/>
      <c r="O557" s="27"/>
      <c r="P557" s="27"/>
      <c r="Q557" s="27"/>
      <c r="R557" s="27"/>
      <c r="S557" s="27"/>
      <c r="T557" s="27"/>
      <c r="U557" s="27"/>
      <c r="V557" s="27"/>
      <c r="W557" s="27"/>
      <c r="X557" s="27"/>
      <c r="Y557" s="27"/>
      <c r="Z557" s="76"/>
      <c r="AD557" s="112">
        <v>1300</v>
      </c>
      <c r="AE557" s="112">
        <v>2600</v>
      </c>
      <c r="AF557" s="112">
        <v>2400</v>
      </c>
    </row>
    <row r="558" spans="1:32" ht="15" customHeight="1" x14ac:dyDescent="0.3">
      <c r="A558" s="75"/>
      <c r="B558" s="27"/>
      <c r="C558" s="27"/>
      <c r="D558" s="27" t="s">
        <v>49</v>
      </c>
      <c r="E558" s="27"/>
      <c r="F558" s="27"/>
      <c r="G558" s="27" t="s">
        <v>2</v>
      </c>
      <c r="H558" s="170">
        <f>O518</f>
        <v>67.622286361142116</v>
      </c>
      <c r="I558" s="171"/>
      <c r="J558" s="171"/>
      <c r="K558" s="27"/>
      <c r="L558" s="27"/>
      <c r="M558" s="27"/>
      <c r="N558" s="27"/>
      <c r="O558" s="27"/>
      <c r="P558" s="116" t="s">
        <v>196</v>
      </c>
      <c r="Q558" s="27"/>
      <c r="R558" s="27"/>
      <c r="S558" s="115" t="s">
        <v>2</v>
      </c>
      <c r="T558" s="167">
        <v>140</v>
      </c>
      <c r="U558" s="168"/>
      <c r="V558" s="169"/>
      <c r="W558" s="27" t="s">
        <v>194</v>
      </c>
      <c r="X558" s="27"/>
      <c r="Y558" s="27"/>
      <c r="Z558" s="76"/>
      <c r="AD558" s="112">
        <v>1425</v>
      </c>
      <c r="AE558" s="112">
        <v>2850</v>
      </c>
      <c r="AF558" s="112">
        <v>2600</v>
      </c>
    </row>
    <row r="559" spans="1:32" ht="15" customHeight="1" x14ac:dyDescent="0.3">
      <c r="A559" s="75"/>
      <c r="B559" s="27"/>
      <c r="C559" s="27"/>
      <c r="D559" s="27" t="s">
        <v>50</v>
      </c>
      <c r="E559" s="27"/>
      <c r="F559" s="27"/>
      <c r="G559" s="27" t="s">
        <v>2</v>
      </c>
      <c r="H559" s="170">
        <f>O519</f>
        <v>108.75914743707938</v>
      </c>
      <c r="I559" s="171"/>
      <c r="J559" s="171"/>
      <c r="K559" s="27"/>
      <c r="L559" s="27"/>
      <c r="M559" s="27"/>
      <c r="N559" s="27"/>
      <c r="O559" s="27"/>
      <c r="P559" s="27" t="s">
        <v>24</v>
      </c>
      <c r="Q559" s="27"/>
      <c r="R559" s="27"/>
      <c r="S559" s="27"/>
      <c r="T559" s="27"/>
      <c r="U559" s="27"/>
      <c r="V559" s="27"/>
      <c r="W559" s="27"/>
      <c r="X559" s="27"/>
      <c r="Y559" s="27"/>
      <c r="Z559" s="76"/>
      <c r="AD559" s="112">
        <v>1550</v>
      </c>
      <c r="AE559" s="112">
        <v>3100</v>
      </c>
      <c r="AF559" s="112">
        <v>2900</v>
      </c>
    </row>
    <row r="560" spans="1:32" ht="15" customHeight="1" x14ac:dyDescent="0.3">
      <c r="A560" s="75"/>
      <c r="B560" s="27"/>
      <c r="C560" s="27"/>
      <c r="Y560" s="27"/>
      <c r="Z560" s="76"/>
      <c r="AD560" s="112">
        <v>1675</v>
      </c>
      <c r="AE560" s="112">
        <v>3350</v>
      </c>
      <c r="AF560" s="112">
        <v>3100</v>
      </c>
    </row>
    <row r="561" spans="1:32" ht="15" customHeight="1" x14ac:dyDescent="0.3">
      <c r="A561" s="75"/>
      <c r="B561" s="27"/>
      <c r="C561" s="115" t="s">
        <v>13</v>
      </c>
      <c r="D561" s="27" t="s">
        <v>195</v>
      </c>
      <c r="E561" s="27"/>
      <c r="F561" s="27"/>
      <c r="G561" s="27"/>
      <c r="H561" s="27"/>
      <c r="I561" s="27"/>
      <c r="J561" s="27"/>
      <c r="K561" s="27"/>
      <c r="L561" s="27"/>
      <c r="M561" s="27"/>
      <c r="N561" s="27"/>
      <c r="O561" s="27"/>
      <c r="P561" s="27"/>
      <c r="Q561" s="27"/>
      <c r="R561" s="27"/>
      <c r="S561" s="27"/>
      <c r="T561" s="27"/>
      <c r="U561" s="27"/>
      <c r="V561" s="27"/>
      <c r="W561" s="27"/>
      <c r="X561" s="27"/>
      <c r="Y561" s="27"/>
      <c r="Z561" s="76"/>
      <c r="AD561" s="112">
        <v>1800</v>
      </c>
      <c r="AE561" s="112">
        <v>3600</v>
      </c>
      <c r="AF561" s="112">
        <v>3300</v>
      </c>
    </row>
    <row r="562" spans="1:32" ht="15" customHeight="1" x14ac:dyDescent="0.3">
      <c r="A562" s="75"/>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76"/>
      <c r="AA562" s="36"/>
      <c r="AD562" s="112">
        <v>1950</v>
      </c>
      <c r="AE562" s="112">
        <v>3900</v>
      </c>
      <c r="AF562" s="112">
        <v>3600</v>
      </c>
    </row>
    <row r="563" spans="1:32" ht="15" customHeight="1" x14ac:dyDescent="0.3">
      <c r="A563" s="75"/>
      <c r="B563" s="27"/>
      <c r="C563" s="27"/>
      <c r="D563" s="27" t="s">
        <v>49</v>
      </c>
      <c r="E563" s="27"/>
      <c r="F563" s="27"/>
      <c r="G563" s="27" t="s">
        <v>2</v>
      </c>
      <c r="H563" s="170">
        <f>O522</f>
        <v>351.70258711932189</v>
      </c>
      <c r="I563" s="171"/>
      <c r="J563" s="171"/>
      <c r="K563" s="27"/>
      <c r="L563" s="27"/>
      <c r="M563" s="27"/>
      <c r="N563" s="27"/>
      <c r="O563" s="27"/>
      <c r="P563" s="27" t="s">
        <v>17</v>
      </c>
      <c r="Q563" s="27"/>
      <c r="R563" s="27"/>
      <c r="S563" s="115" t="s">
        <v>2</v>
      </c>
      <c r="T563" s="167">
        <v>450</v>
      </c>
      <c r="U563" s="168"/>
      <c r="V563" s="169"/>
      <c r="W563" s="27" t="s">
        <v>15</v>
      </c>
      <c r="X563" s="27"/>
      <c r="Y563" s="27"/>
      <c r="Z563" s="76"/>
      <c r="AA563" s="36"/>
      <c r="AD563" s="112">
        <v>2100</v>
      </c>
      <c r="AE563" s="112">
        <v>4200</v>
      </c>
      <c r="AF563" s="112">
        <v>3900</v>
      </c>
    </row>
    <row r="564" spans="1:32" ht="15" customHeight="1" x14ac:dyDescent="0.3">
      <c r="A564" s="75"/>
      <c r="B564" s="27"/>
      <c r="C564" s="27"/>
      <c r="D564" s="27" t="s">
        <v>50</v>
      </c>
      <c r="E564" s="27"/>
      <c r="F564" s="27"/>
      <c r="G564" s="27" t="s">
        <v>2</v>
      </c>
      <c r="H564" s="170">
        <f>M523</f>
        <v>429.80872902712662</v>
      </c>
      <c r="I564" s="171"/>
      <c r="J564" s="171"/>
      <c r="K564" s="27"/>
      <c r="L564" s="27"/>
      <c r="M564" s="27"/>
      <c r="N564" s="27"/>
      <c r="O564" s="27"/>
      <c r="P564" s="27" t="s">
        <v>24</v>
      </c>
      <c r="Q564" s="27"/>
      <c r="R564" s="27"/>
      <c r="S564" s="27"/>
      <c r="T564" s="27"/>
      <c r="U564" s="27"/>
      <c r="V564" s="27"/>
      <c r="W564" s="27"/>
      <c r="X564" s="27"/>
      <c r="Y564" s="27"/>
      <c r="Z564" s="76"/>
      <c r="AA564" s="36"/>
      <c r="AD564" s="112">
        <v>2250</v>
      </c>
      <c r="AE564" s="112">
        <v>4500</v>
      </c>
      <c r="AF564" s="112">
        <v>4150</v>
      </c>
    </row>
    <row r="565" spans="1:32" ht="15" customHeight="1" x14ac:dyDescent="0.3">
      <c r="A565" s="75"/>
      <c r="B565" s="27"/>
      <c r="Y565" s="27"/>
      <c r="Z565" s="76"/>
      <c r="AA565" s="36"/>
      <c r="AD565" s="112">
        <v>2400</v>
      </c>
      <c r="AE565" s="112">
        <v>4800</v>
      </c>
      <c r="AF565" s="112">
        <v>4450</v>
      </c>
    </row>
    <row r="566" spans="1:32" ht="15" customHeight="1" x14ac:dyDescent="0.3">
      <c r="A566" s="75"/>
      <c r="B566" s="27"/>
      <c r="C566" s="131" t="str">
        <f>CONCATENATE("Un aislamiento normalizado de ",T558," kV (para frecuencia industrial)"," y ",T563," kV (para impulsos tipo rayo) cubrirán el aislamiento fase-tierra y fase-fase para esta subestación ubicada a una altura de ",P17," msnm.")</f>
        <v>Un aislamiento normalizado de 140 kV (para frecuencia industrial) y 450 kV (para impulsos tipo rayo) cubrirán el aislamiento fase-tierra y fase-fase para esta subestación ubicada a una altura de 3828 msnm.</v>
      </c>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27"/>
      <c r="Z566" s="76"/>
      <c r="AA566" s="36"/>
      <c r="AD566" s="112">
        <v>2550</v>
      </c>
      <c r="AE566" s="112">
        <v>5100</v>
      </c>
      <c r="AF566" s="112">
        <v>4700</v>
      </c>
    </row>
    <row r="567" spans="1:32" ht="15" customHeight="1" x14ac:dyDescent="0.3">
      <c r="A567" s="75"/>
      <c r="B567" s="27"/>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27"/>
      <c r="Z567" s="76"/>
      <c r="AA567" s="36"/>
      <c r="AD567" s="112">
        <v>2700</v>
      </c>
      <c r="AE567" s="112">
        <v>5400</v>
      </c>
      <c r="AF567" s="112">
        <v>5000</v>
      </c>
    </row>
    <row r="568" spans="1:32" ht="15" customHeight="1" x14ac:dyDescent="0.3">
      <c r="A568" s="75"/>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76"/>
      <c r="AA568" s="36"/>
    </row>
    <row r="569" spans="1:32" ht="15" customHeight="1" x14ac:dyDescent="0.3">
      <c r="A569" s="75"/>
      <c r="B569" s="27"/>
      <c r="C569" s="115" t="s">
        <v>13</v>
      </c>
      <c r="D569" s="27" t="s">
        <v>199</v>
      </c>
      <c r="E569" s="27"/>
      <c r="F569" s="27"/>
      <c r="G569" s="27"/>
      <c r="H569" s="27"/>
      <c r="I569" s="27"/>
      <c r="J569" s="27"/>
      <c r="K569" s="27"/>
      <c r="L569" s="27"/>
      <c r="M569" s="27"/>
      <c r="N569" s="27"/>
      <c r="O569" s="27"/>
      <c r="P569" s="27"/>
      <c r="Q569" s="27"/>
      <c r="R569" s="27"/>
      <c r="S569" s="115" t="s">
        <v>2</v>
      </c>
      <c r="T569" s="252">
        <v>123</v>
      </c>
      <c r="U569" s="253"/>
      <c r="V569" s="254"/>
      <c r="W569" s="27" t="s">
        <v>16</v>
      </c>
      <c r="X569" s="27"/>
      <c r="Y569" s="27"/>
      <c r="Z569" s="76"/>
      <c r="AA569" s="36"/>
    </row>
    <row r="570" spans="1:32" ht="15" customHeight="1" x14ac:dyDescent="0.3">
      <c r="A570" s="75"/>
      <c r="B570" s="27"/>
      <c r="C570" s="115" t="s">
        <v>13</v>
      </c>
      <c r="D570" s="27" t="s">
        <v>200</v>
      </c>
      <c r="E570" s="27"/>
      <c r="F570" s="27"/>
      <c r="G570" s="27"/>
      <c r="H570" s="27"/>
      <c r="I570" s="27"/>
      <c r="J570" s="27"/>
      <c r="K570" s="27"/>
      <c r="L570" s="27"/>
      <c r="M570" s="27"/>
      <c r="N570" s="27"/>
      <c r="O570" s="27"/>
      <c r="P570" s="27"/>
      <c r="Q570" s="27"/>
      <c r="R570" s="27"/>
      <c r="S570" s="115" t="s">
        <v>2</v>
      </c>
      <c r="T570" s="230">
        <f>T558</f>
        <v>140</v>
      </c>
      <c r="U570" s="231"/>
      <c r="V570" s="232"/>
      <c r="W570" s="27" t="s">
        <v>194</v>
      </c>
      <c r="X570" s="27"/>
      <c r="Y570" s="27"/>
      <c r="Z570" s="76"/>
      <c r="AA570" s="36"/>
    </row>
    <row r="571" spans="1:32" ht="15" customHeight="1" x14ac:dyDescent="0.3">
      <c r="A571" s="75"/>
      <c r="B571" s="27"/>
      <c r="C571" s="115" t="s">
        <v>13</v>
      </c>
      <c r="D571" s="27" t="s">
        <v>201</v>
      </c>
      <c r="E571" s="27"/>
      <c r="F571" s="27"/>
      <c r="G571" s="27"/>
      <c r="H571" s="27"/>
      <c r="I571" s="27"/>
      <c r="J571" s="27"/>
      <c r="K571" s="27"/>
      <c r="L571" s="27"/>
      <c r="M571" s="27"/>
      <c r="N571" s="27"/>
      <c r="O571" s="27"/>
      <c r="P571" s="27"/>
      <c r="Q571" s="27"/>
      <c r="R571" s="27"/>
      <c r="S571" s="115" t="s">
        <v>2</v>
      </c>
      <c r="T571" s="230">
        <f>T563</f>
        <v>450</v>
      </c>
      <c r="U571" s="231"/>
      <c r="V571" s="232"/>
      <c r="W571" s="27" t="s">
        <v>15</v>
      </c>
      <c r="X571" s="27"/>
      <c r="Y571" s="27"/>
      <c r="Z571" s="76"/>
      <c r="AA571" s="36"/>
    </row>
    <row r="572" spans="1:32" ht="15" customHeight="1" x14ac:dyDescent="0.3">
      <c r="A572" s="75"/>
      <c r="B572" s="27"/>
      <c r="C572" s="39"/>
      <c r="D572" s="39"/>
      <c r="E572" s="39"/>
      <c r="F572" s="39"/>
      <c r="G572" s="39"/>
      <c r="H572" s="39"/>
      <c r="I572" s="39"/>
      <c r="J572" s="39"/>
      <c r="K572" s="39"/>
      <c r="L572" s="39"/>
      <c r="M572" s="39"/>
      <c r="N572" s="39"/>
      <c r="O572" s="39"/>
      <c r="P572" s="39"/>
      <c r="Q572" s="39"/>
      <c r="R572" s="39"/>
      <c r="S572" s="39"/>
      <c r="T572" s="39"/>
      <c r="U572" s="39"/>
      <c r="V572" s="39"/>
      <c r="W572" s="39"/>
      <c r="X572" s="39"/>
      <c r="Y572" s="27"/>
      <c r="Z572" s="76"/>
      <c r="AA572" s="36"/>
    </row>
    <row r="573" spans="1:32" ht="15" customHeight="1" x14ac:dyDescent="0.3">
      <c r="A573" s="75"/>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76"/>
      <c r="AA573" s="36"/>
    </row>
    <row r="574" spans="1:32" ht="15" customHeight="1" x14ac:dyDescent="0.3">
      <c r="A574" s="75"/>
      <c r="B574" s="27"/>
      <c r="Y574" s="27"/>
      <c r="Z574" s="76"/>
      <c r="AA574" s="36"/>
      <c r="AB574" s="1" t="s">
        <v>254</v>
      </c>
      <c r="AC574" s="1">
        <v>450</v>
      </c>
      <c r="AD574" s="1" t="s">
        <v>6</v>
      </c>
    </row>
    <row r="575" spans="1:32" ht="15" customHeight="1" x14ac:dyDescent="0.3">
      <c r="A575" s="75"/>
      <c r="B575" s="27"/>
      <c r="Y575" s="27"/>
      <c r="Z575" s="76"/>
    </row>
    <row r="576" spans="1:32" ht="15" customHeight="1" x14ac:dyDescent="0.3">
      <c r="A576" s="75"/>
      <c r="B576" s="27"/>
      <c r="Y576" s="27"/>
      <c r="Z576" s="76"/>
      <c r="AB576" s="1" t="s">
        <v>255</v>
      </c>
      <c r="AC576" s="1">
        <f>+VLOOKUP(AC574,AD537:AF567,2,0)/1000</f>
        <v>0.9</v>
      </c>
      <c r="AD576" s="1" t="s">
        <v>23</v>
      </c>
    </row>
    <row r="577" spans="1:28" ht="15" customHeight="1" x14ac:dyDescent="0.3">
      <c r="A577" s="75"/>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76"/>
    </row>
    <row r="578" spans="1:28" ht="15" customHeight="1" x14ac:dyDescent="0.3">
      <c r="A578" s="75"/>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76"/>
    </row>
    <row r="579" spans="1:28" ht="15" customHeight="1" x14ac:dyDescent="0.3">
      <c r="A579" s="75"/>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76"/>
    </row>
    <row r="580" spans="1:28" ht="15" customHeight="1" x14ac:dyDescent="0.3">
      <c r="A580" s="75"/>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76"/>
    </row>
    <row r="581" spans="1:28" ht="15" customHeight="1" x14ac:dyDescent="0.3">
      <c r="A581" s="75"/>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76"/>
    </row>
    <row r="582" spans="1:28" ht="15" customHeight="1" x14ac:dyDescent="0.3">
      <c r="A582" s="75"/>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76"/>
    </row>
    <row r="583" spans="1:28" ht="15" customHeight="1" x14ac:dyDescent="0.3">
      <c r="A583" s="75"/>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76"/>
    </row>
    <row r="584" spans="1:28" ht="15" customHeight="1" x14ac:dyDescent="0.3">
      <c r="A584" s="75"/>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76"/>
    </row>
    <row r="585" spans="1:28" ht="15" customHeight="1" x14ac:dyDescent="0.3">
      <c r="A585" s="75"/>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76"/>
    </row>
    <row r="586" spans="1:28" ht="15" customHeight="1" x14ac:dyDescent="0.3">
      <c r="A586" s="75"/>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76"/>
      <c r="AB586" s="36"/>
    </row>
    <row r="587" spans="1:28" ht="15" customHeight="1" x14ac:dyDescent="0.3">
      <c r="A587" s="75"/>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76"/>
      <c r="AB587" s="36"/>
    </row>
    <row r="588" spans="1:28" ht="15" customHeight="1" x14ac:dyDescent="0.3">
      <c r="A588" s="75"/>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76"/>
      <c r="AB588" s="36"/>
    </row>
    <row r="589" spans="1:28" ht="15" customHeight="1" x14ac:dyDescent="0.3">
      <c r="A589" s="75"/>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76"/>
      <c r="AB589" s="36"/>
    </row>
    <row r="590" spans="1:28" ht="15" customHeight="1" x14ac:dyDescent="0.3">
      <c r="A590" s="75"/>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76"/>
      <c r="AB590" s="36"/>
    </row>
    <row r="591" spans="1:28" ht="15" customHeight="1" x14ac:dyDescent="0.3">
      <c r="A591" s="75"/>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76"/>
      <c r="AB591" s="36"/>
    </row>
    <row r="592" spans="1:28" ht="15" customHeight="1" x14ac:dyDescent="0.3">
      <c r="A592" s="75"/>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76"/>
      <c r="AB592" s="36"/>
    </row>
    <row r="593" spans="1:28" ht="15" customHeight="1" x14ac:dyDescent="0.3">
      <c r="A593" s="77"/>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19"/>
      <c r="AB593" s="1" t="s">
        <v>225</v>
      </c>
    </row>
    <row r="594" spans="1:28" ht="15" customHeight="1" x14ac:dyDescent="0.3">
      <c r="AB594" s="36"/>
    </row>
    <row r="595" spans="1:28" ht="15" customHeight="1" x14ac:dyDescent="0.3">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row>
    <row r="596" spans="1:28" ht="15" customHeight="1" x14ac:dyDescent="0.3">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row>
    <row r="597" spans="1:28" ht="15" customHeight="1" x14ac:dyDescent="0.3">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row>
    <row r="598" spans="1:28" ht="15" customHeight="1" x14ac:dyDescent="0.3">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row>
    <row r="599" spans="1:28" ht="15" customHeight="1" x14ac:dyDescent="0.3">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row>
    <row r="600" spans="1:28" ht="15" customHeight="1" x14ac:dyDescent="0.3">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row>
    <row r="601" spans="1:28" ht="15" customHeight="1" x14ac:dyDescent="0.3">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row>
    <row r="602" spans="1:28" ht="15" customHeight="1" x14ac:dyDescent="0.3">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row>
    <row r="603" spans="1:28" ht="15" customHeight="1" x14ac:dyDescent="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row>
    <row r="604" spans="1:28" ht="15" customHeight="1" x14ac:dyDescent="0.3">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row>
    <row r="605" spans="1:28" ht="15" customHeight="1" x14ac:dyDescent="0.3">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39"/>
    </row>
    <row r="606" spans="1:28" ht="15" customHeight="1" x14ac:dyDescent="0.3">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39"/>
    </row>
    <row r="607" spans="1:28" ht="15" customHeight="1" x14ac:dyDescent="0.3">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39"/>
    </row>
    <row r="608" spans="1:28" ht="15" customHeight="1" x14ac:dyDescent="0.3">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39"/>
    </row>
    <row r="609" spans="1:28" ht="15" customHeight="1" x14ac:dyDescent="0.3">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39"/>
    </row>
    <row r="610" spans="1:28" ht="15" customHeight="1" x14ac:dyDescent="0.3">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39"/>
    </row>
    <row r="611" spans="1:28" ht="15" customHeight="1" x14ac:dyDescent="0.3">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39"/>
    </row>
    <row r="612" spans="1:28" ht="15" customHeight="1" x14ac:dyDescent="0.3">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row>
  </sheetData>
  <mergeCells count="243">
    <mergeCell ref="F11:M12"/>
    <mergeCell ref="N11:O12"/>
    <mergeCell ref="P11:U11"/>
    <mergeCell ref="P12:R12"/>
    <mergeCell ref="S12:U12"/>
    <mergeCell ref="N13:O13"/>
    <mergeCell ref="P13:R13"/>
    <mergeCell ref="B2:F6"/>
    <mergeCell ref="G2:T2"/>
    <mergeCell ref="U2:Y6"/>
    <mergeCell ref="G3:T3"/>
    <mergeCell ref="G4:T4"/>
    <mergeCell ref="G6:T6"/>
    <mergeCell ref="N17:O17"/>
    <mergeCell ref="P17:R17"/>
    <mergeCell ref="P26:R26"/>
    <mergeCell ref="T39:V39"/>
    <mergeCell ref="T42:V42"/>
    <mergeCell ref="T49:V49"/>
    <mergeCell ref="N14:O14"/>
    <mergeCell ref="P14:R14"/>
    <mergeCell ref="N16:O16"/>
    <mergeCell ref="P16:R16"/>
    <mergeCell ref="N15:O15"/>
    <mergeCell ref="P15:R15"/>
    <mergeCell ref="T114:V114"/>
    <mergeCell ref="X114:Y114"/>
    <mergeCell ref="X115:Y115"/>
    <mergeCell ref="T117:V117"/>
    <mergeCell ref="T126:V126"/>
    <mergeCell ref="T128:V128"/>
    <mergeCell ref="T51:V51"/>
    <mergeCell ref="T54:V54"/>
    <mergeCell ref="T61:V61"/>
    <mergeCell ref="T63:V63"/>
    <mergeCell ref="T110:V110"/>
    <mergeCell ref="T112:V112"/>
    <mergeCell ref="T156:V156"/>
    <mergeCell ref="T159:V159"/>
    <mergeCell ref="T171:V171"/>
    <mergeCell ref="T173:V173"/>
    <mergeCell ref="T175:V175"/>
    <mergeCell ref="K201:M201"/>
    <mergeCell ref="T201:V201"/>
    <mergeCell ref="T130:V130"/>
    <mergeCell ref="T133:V133"/>
    <mergeCell ref="T143:V143"/>
    <mergeCell ref="T145:V145"/>
    <mergeCell ref="T147:V147"/>
    <mergeCell ref="T154:V154"/>
    <mergeCell ref="K213:M213"/>
    <mergeCell ref="K214:M214"/>
    <mergeCell ref="T214:V214"/>
    <mergeCell ref="T217:V217"/>
    <mergeCell ref="T219:V219"/>
    <mergeCell ref="F269:H269"/>
    <mergeCell ref="P269:R269"/>
    <mergeCell ref="K203:M203"/>
    <mergeCell ref="T203:V203"/>
    <mergeCell ref="T206:V206"/>
    <mergeCell ref="T208:V208"/>
    <mergeCell ref="K212:M212"/>
    <mergeCell ref="T212:V212"/>
    <mergeCell ref="F274:H274"/>
    <mergeCell ref="F275:H275"/>
    <mergeCell ref="N275:N276"/>
    <mergeCell ref="O275:O276"/>
    <mergeCell ref="P275:R275"/>
    <mergeCell ref="F276:H276"/>
    <mergeCell ref="P276:R276"/>
    <mergeCell ref="F270:H270"/>
    <mergeCell ref="P270:R270"/>
    <mergeCell ref="F271:H271"/>
    <mergeCell ref="P271:R271"/>
    <mergeCell ref="P272:R272"/>
    <mergeCell ref="F273:H273"/>
    <mergeCell ref="P273:R273"/>
    <mergeCell ref="T313:V313"/>
    <mergeCell ref="K322:M322"/>
    <mergeCell ref="T322:V322"/>
    <mergeCell ref="T324:V324"/>
    <mergeCell ref="K326:M326"/>
    <mergeCell ref="T326:V326"/>
    <mergeCell ref="T278:V278"/>
    <mergeCell ref="T280:V280"/>
    <mergeCell ref="T292:V292"/>
    <mergeCell ref="T294:V294"/>
    <mergeCell ref="T303:V303"/>
    <mergeCell ref="T311:V311"/>
    <mergeCell ref="T338:V338"/>
    <mergeCell ref="T344:V344"/>
    <mergeCell ref="T346:V346"/>
    <mergeCell ref="T356:V356"/>
    <mergeCell ref="T358:V358"/>
    <mergeCell ref="T362:V362"/>
    <mergeCell ref="T328:V328"/>
    <mergeCell ref="K332:M332"/>
    <mergeCell ref="T332:V332"/>
    <mergeCell ref="T334:V334"/>
    <mergeCell ref="K336:M336"/>
    <mergeCell ref="T336:V336"/>
    <mergeCell ref="T388:V388"/>
    <mergeCell ref="T392:V392"/>
    <mergeCell ref="T394:V394"/>
    <mergeCell ref="T400:V400"/>
    <mergeCell ref="T402:V402"/>
    <mergeCell ref="T406:V406"/>
    <mergeCell ref="T364:V364"/>
    <mergeCell ref="T372:V372"/>
    <mergeCell ref="T374:V374"/>
    <mergeCell ref="T378:V378"/>
    <mergeCell ref="T380:V380"/>
    <mergeCell ref="T386:V386"/>
    <mergeCell ref="T408:V408"/>
    <mergeCell ref="D412:I414"/>
    <mergeCell ref="Q412:S414"/>
    <mergeCell ref="T412:V414"/>
    <mergeCell ref="D415:I416"/>
    <mergeCell ref="N415:P415"/>
    <mergeCell ref="Q415:S415"/>
    <mergeCell ref="T415:V415"/>
    <mergeCell ref="N416:P416"/>
    <mergeCell ref="Q416:S416"/>
    <mergeCell ref="N419:P419"/>
    <mergeCell ref="Q419:S419"/>
    <mergeCell ref="T419:V419"/>
    <mergeCell ref="N420:P420"/>
    <mergeCell ref="Q420:S420"/>
    <mergeCell ref="T420:V420"/>
    <mergeCell ref="T416:V416"/>
    <mergeCell ref="D417:I420"/>
    <mergeCell ref="J417:M418"/>
    <mergeCell ref="N417:P417"/>
    <mergeCell ref="Q417:S417"/>
    <mergeCell ref="T417:V417"/>
    <mergeCell ref="N418:P418"/>
    <mergeCell ref="Q418:S418"/>
    <mergeCell ref="T418:V418"/>
    <mergeCell ref="J419:M420"/>
    <mergeCell ref="S423:U423"/>
    <mergeCell ref="T452:V452"/>
    <mergeCell ref="T454:V454"/>
    <mergeCell ref="T456:V456"/>
    <mergeCell ref="T462:V462"/>
    <mergeCell ref="T464:V464"/>
    <mergeCell ref="D421:I422"/>
    <mergeCell ref="N421:P421"/>
    <mergeCell ref="Q421:S421"/>
    <mergeCell ref="T421:V421"/>
    <mergeCell ref="N422:P422"/>
    <mergeCell ref="Q422:S422"/>
    <mergeCell ref="T422:V422"/>
    <mergeCell ref="T486:V486"/>
    <mergeCell ref="T493:V493"/>
    <mergeCell ref="T494:V494"/>
    <mergeCell ref="T496:V496"/>
    <mergeCell ref="T500:V500"/>
    <mergeCell ref="T502:V502"/>
    <mergeCell ref="T466:V466"/>
    <mergeCell ref="T470:V470"/>
    <mergeCell ref="T472:V472"/>
    <mergeCell ref="T474:V474"/>
    <mergeCell ref="T482:V482"/>
    <mergeCell ref="T484:V484"/>
    <mergeCell ref="T504:V504"/>
    <mergeCell ref="E510:V511"/>
    <mergeCell ref="E512:J513"/>
    <mergeCell ref="K512:R513"/>
    <mergeCell ref="S512:V516"/>
    <mergeCell ref="E514:J517"/>
    <mergeCell ref="K514:N516"/>
    <mergeCell ref="O514:R516"/>
    <mergeCell ref="K517:L517"/>
    <mergeCell ref="M517:N517"/>
    <mergeCell ref="O517:P517"/>
    <mergeCell ref="Q517:R517"/>
    <mergeCell ref="S517:T517"/>
    <mergeCell ref="U517:V517"/>
    <mergeCell ref="E518:G519"/>
    <mergeCell ref="H518:J518"/>
    <mergeCell ref="K518:L518"/>
    <mergeCell ref="M518:N518"/>
    <mergeCell ref="O518:P518"/>
    <mergeCell ref="Q518:R518"/>
    <mergeCell ref="S518:T518"/>
    <mergeCell ref="U518:V518"/>
    <mergeCell ref="H519:J519"/>
    <mergeCell ref="K519:L519"/>
    <mergeCell ref="M519:N519"/>
    <mergeCell ref="O519:P519"/>
    <mergeCell ref="Q519:R519"/>
    <mergeCell ref="S519:T519"/>
    <mergeCell ref="U519:V519"/>
    <mergeCell ref="E522:G523"/>
    <mergeCell ref="H522:J522"/>
    <mergeCell ref="K522:L522"/>
    <mergeCell ref="M522:N522"/>
    <mergeCell ref="O522:P522"/>
    <mergeCell ref="Q522:R522"/>
    <mergeCell ref="S520:T520"/>
    <mergeCell ref="U520:V520"/>
    <mergeCell ref="H521:J521"/>
    <mergeCell ref="K521:L521"/>
    <mergeCell ref="M521:N521"/>
    <mergeCell ref="O521:P521"/>
    <mergeCell ref="Q521:R521"/>
    <mergeCell ref="S521:T521"/>
    <mergeCell ref="U521:V521"/>
    <mergeCell ref="E520:G521"/>
    <mergeCell ref="H520:J520"/>
    <mergeCell ref="K520:L520"/>
    <mergeCell ref="M520:N520"/>
    <mergeCell ref="O520:P520"/>
    <mergeCell ref="Q520:R520"/>
    <mergeCell ref="H537:J537"/>
    <mergeCell ref="T537:V537"/>
    <mergeCell ref="H538:J538"/>
    <mergeCell ref="H542:J542"/>
    <mergeCell ref="T542:V542"/>
    <mergeCell ref="H543:J543"/>
    <mergeCell ref="S522:T522"/>
    <mergeCell ref="U522:V522"/>
    <mergeCell ref="H523:J523"/>
    <mergeCell ref="K523:L523"/>
    <mergeCell ref="M523:N523"/>
    <mergeCell ref="O523:P523"/>
    <mergeCell ref="Q523:R523"/>
    <mergeCell ref="S523:T523"/>
    <mergeCell ref="U523:V523"/>
    <mergeCell ref="T570:V570"/>
    <mergeCell ref="T571:V571"/>
    <mergeCell ref="H559:J559"/>
    <mergeCell ref="H563:J563"/>
    <mergeCell ref="T563:V563"/>
    <mergeCell ref="H564:J564"/>
    <mergeCell ref="C566:X567"/>
    <mergeCell ref="T569:V569"/>
    <mergeCell ref="C545:X548"/>
    <mergeCell ref="T550:V550"/>
    <mergeCell ref="T551:V551"/>
    <mergeCell ref="T552:V552"/>
    <mergeCell ref="H558:J558"/>
    <mergeCell ref="T558:V558"/>
  </mergeCells>
  <printOptions horizontalCentered="1"/>
  <pageMargins left="0.70866141732283472" right="0.70866141732283472" top="0.74803149606299213" bottom="0.74803149606299213" header="0.31496062992125984" footer="0.31496062992125984"/>
  <pageSetup paperSize="9" scale="70" fitToHeight="0" orientation="portrait" r:id="rId1"/>
  <rowBreaks count="9" manualBreakCount="9">
    <brk id="73" max="25" man="1"/>
    <brk id="138" max="25" man="1"/>
    <brk id="203" max="25" man="1"/>
    <brk id="268" max="25" man="1"/>
    <brk id="333" max="25" man="1"/>
    <brk id="398" max="25" man="1"/>
    <brk id="463" max="25" man="1"/>
    <brk id="528" max="25" man="1"/>
    <brk id="593" max="25" man="1"/>
  </rowBreaks>
  <drawing r:id="rId2"/>
  <legacyDrawing r:id="rId3"/>
  <oleObjects>
    <mc:AlternateContent xmlns:mc="http://schemas.openxmlformats.org/markup-compatibility/2006">
      <mc:Choice Requires="x14">
        <oleObject progId="PBrush" shapeId="11265" r:id="rId4">
          <objectPr defaultSize="0" autoPict="0" r:id="rId5">
            <anchor moveWithCells="1" sizeWithCells="1">
              <from>
                <xdr:col>2</xdr:col>
                <xdr:colOff>0</xdr:colOff>
                <xdr:row>1</xdr:row>
                <xdr:rowOff>60960</xdr:rowOff>
              </from>
              <to>
                <xdr:col>5</xdr:col>
                <xdr:colOff>53340</xdr:colOff>
                <xdr:row>5</xdr:row>
                <xdr:rowOff>129540</xdr:rowOff>
              </to>
            </anchor>
          </objectPr>
        </oleObject>
      </mc:Choice>
      <mc:Fallback>
        <oleObject progId="PBrush" shapeId="11265"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38EF9-BA10-469E-9184-B58876CE496A}">
  <dimension ref="A1:AF612"/>
  <sheetViews>
    <sheetView showGridLines="0" tabSelected="1" view="pageBreakPreview" topLeftCell="A533" zoomScale="90" zoomScaleNormal="85" zoomScaleSheetLayoutView="90" workbookViewId="0">
      <selection activeCell="V20" sqref="V20"/>
    </sheetView>
  </sheetViews>
  <sheetFormatPr baseColWidth="10" defaultColWidth="15.21875" defaultRowHeight="15" customHeight="1" x14ac:dyDescent="0.3"/>
  <cols>
    <col min="1" max="26" width="4.77734375" style="1" customWidth="1"/>
    <col min="27" max="27" width="8.21875" style="1" customWidth="1"/>
    <col min="28" max="36" width="20.77734375" style="1" customWidth="1"/>
    <col min="37" max="16384" width="15.21875" style="1"/>
  </cols>
  <sheetData>
    <row r="1" spans="1:28" ht="15" customHeight="1" thickBot="1" x14ac:dyDescent="0.35">
      <c r="A1" s="73"/>
      <c r="B1" s="74"/>
      <c r="C1" s="74"/>
      <c r="D1" s="74"/>
      <c r="E1" s="74"/>
      <c r="F1" s="74"/>
      <c r="G1" s="74"/>
      <c r="H1" s="74"/>
      <c r="I1" s="74"/>
      <c r="J1" s="74"/>
      <c r="K1" s="74"/>
      <c r="L1" s="74"/>
      <c r="M1" s="74"/>
      <c r="N1" s="74"/>
      <c r="O1" s="74"/>
      <c r="P1" s="74"/>
      <c r="Q1" s="74"/>
      <c r="R1" s="74"/>
      <c r="S1" s="74"/>
      <c r="T1" s="74"/>
      <c r="U1" s="74"/>
      <c r="V1" s="74"/>
      <c r="W1" s="74"/>
      <c r="X1" s="74"/>
      <c r="Y1" s="74"/>
      <c r="Z1" s="12"/>
    </row>
    <row r="2" spans="1:28" ht="15" customHeight="1" x14ac:dyDescent="0.3">
      <c r="A2" s="94"/>
      <c r="B2" s="133"/>
      <c r="C2" s="134"/>
      <c r="D2" s="134"/>
      <c r="E2" s="134"/>
      <c r="F2" s="135"/>
      <c r="G2" s="143" t="s">
        <v>1</v>
      </c>
      <c r="H2" s="144"/>
      <c r="I2" s="144"/>
      <c r="J2" s="144"/>
      <c r="K2" s="144"/>
      <c r="L2" s="144"/>
      <c r="M2" s="144"/>
      <c r="N2" s="144"/>
      <c r="O2" s="144"/>
      <c r="P2" s="144"/>
      <c r="Q2" s="144"/>
      <c r="R2" s="144"/>
      <c r="S2" s="144"/>
      <c r="T2" s="145"/>
      <c r="U2" s="133"/>
      <c r="V2" s="134"/>
      <c r="W2" s="134"/>
      <c r="X2" s="134"/>
      <c r="Y2" s="135"/>
      <c r="Z2" s="95"/>
    </row>
    <row r="3" spans="1:28" ht="5.0999999999999996" customHeight="1" x14ac:dyDescent="0.3">
      <c r="A3" s="94"/>
      <c r="B3" s="136"/>
      <c r="C3" s="142"/>
      <c r="D3" s="142"/>
      <c r="E3" s="142"/>
      <c r="F3" s="138"/>
      <c r="G3" s="146"/>
      <c r="H3" s="147"/>
      <c r="I3" s="147"/>
      <c r="J3" s="147"/>
      <c r="K3" s="147"/>
      <c r="L3" s="147"/>
      <c r="M3" s="147"/>
      <c r="N3" s="147"/>
      <c r="O3" s="147"/>
      <c r="P3" s="147"/>
      <c r="Q3" s="147"/>
      <c r="R3" s="147"/>
      <c r="S3" s="147"/>
      <c r="T3" s="148"/>
      <c r="U3" s="136"/>
      <c r="V3" s="137"/>
      <c r="W3" s="137"/>
      <c r="X3" s="137"/>
      <c r="Y3" s="138"/>
      <c r="Z3" s="95"/>
    </row>
    <row r="4" spans="1:28" ht="15" customHeight="1" x14ac:dyDescent="0.3">
      <c r="A4" s="94"/>
      <c r="B4" s="136"/>
      <c r="C4" s="142"/>
      <c r="D4" s="142"/>
      <c r="E4" s="142"/>
      <c r="F4" s="138"/>
      <c r="G4" s="146" t="str">
        <f>CONCATENATE("COORDINACIÓN DE AISLAMIENTO ",P13," kV")</f>
        <v>COORDINACIÓN DE AISLAMIENTO 22.9 kV</v>
      </c>
      <c r="H4" s="147"/>
      <c r="I4" s="147"/>
      <c r="J4" s="147"/>
      <c r="K4" s="147"/>
      <c r="L4" s="147"/>
      <c r="M4" s="147"/>
      <c r="N4" s="147"/>
      <c r="O4" s="147"/>
      <c r="P4" s="147"/>
      <c r="Q4" s="147"/>
      <c r="R4" s="147"/>
      <c r="S4" s="147"/>
      <c r="T4" s="148"/>
      <c r="U4" s="136"/>
      <c r="V4" s="137"/>
      <c r="W4" s="137"/>
      <c r="X4" s="137"/>
      <c r="Y4" s="138"/>
      <c r="Z4" s="95"/>
    </row>
    <row r="5" spans="1:28" ht="5.0999999999999996" customHeight="1" x14ac:dyDescent="0.3">
      <c r="A5" s="94"/>
      <c r="B5" s="136"/>
      <c r="C5" s="142"/>
      <c r="D5" s="142"/>
      <c r="E5" s="142"/>
      <c r="F5" s="138"/>
      <c r="G5" s="53"/>
      <c r="H5" s="54"/>
      <c r="I5" s="54"/>
      <c r="J5" s="54"/>
      <c r="K5" s="54"/>
      <c r="L5" s="54"/>
      <c r="M5" s="54"/>
      <c r="N5" s="54"/>
      <c r="O5" s="54"/>
      <c r="P5" s="54"/>
      <c r="Q5" s="54"/>
      <c r="R5" s="54"/>
      <c r="S5" s="54"/>
      <c r="T5" s="54"/>
      <c r="U5" s="136"/>
      <c r="V5" s="137"/>
      <c r="W5" s="137"/>
      <c r="X5" s="137"/>
      <c r="Y5" s="138"/>
      <c r="Z5" s="95"/>
    </row>
    <row r="6" spans="1:28" ht="15" customHeight="1" thickBot="1" x14ac:dyDescent="0.35">
      <c r="A6" s="94"/>
      <c r="B6" s="139"/>
      <c r="C6" s="140"/>
      <c r="D6" s="140"/>
      <c r="E6" s="140"/>
      <c r="F6" s="141"/>
      <c r="G6" s="149" t="s">
        <v>273</v>
      </c>
      <c r="H6" s="150"/>
      <c r="I6" s="150"/>
      <c r="J6" s="150"/>
      <c r="K6" s="150"/>
      <c r="L6" s="150"/>
      <c r="M6" s="150"/>
      <c r="N6" s="150"/>
      <c r="O6" s="150"/>
      <c r="P6" s="150"/>
      <c r="Q6" s="150"/>
      <c r="R6" s="150"/>
      <c r="S6" s="150"/>
      <c r="T6" s="151"/>
      <c r="U6" s="139"/>
      <c r="V6" s="140"/>
      <c r="W6" s="140"/>
      <c r="X6" s="140"/>
      <c r="Y6" s="141"/>
      <c r="Z6" s="95"/>
    </row>
    <row r="7" spans="1:28" ht="15" customHeight="1" x14ac:dyDescent="0.3">
      <c r="A7" s="94"/>
      <c r="B7" s="2"/>
      <c r="C7" s="2"/>
      <c r="D7" s="2"/>
      <c r="E7" s="2"/>
      <c r="F7" s="2"/>
      <c r="G7" s="2"/>
      <c r="H7" s="2"/>
      <c r="I7" s="2"/>
      <c r="J7" s="2"/>
      <c r="K7" s="2"/>
      <c r="L7" s="2"/>
      <c r="M7" s="2"/>
      <c r="N7" s="2"/>
      <c r="O7" s="2"/>
      <c r="P7" s="2"/>
      <c r="Q7" s="2"/>
      <c r="R7" s="2"/>
      <c r="S7" s="2"/>
      <c r="T7" s="2"/>
      <c r="U7" s="2"/>
      <c r="V7" s="2"/>
      <c r="W7" s="2"/>
      <c r="X7" s="2"/>
      <c r="Y7" s="2"/>
      <c r="Z7" s="95"/>
    </row>
    <row r="8" spans="1:28" ht="5.0999999999999996" customHeight="1" x14ac:dyDescent="0.3">
      <c r="A8" s="94"/>
      <c r="B8" s="2"/>
      <c r="C8" s="2"/>
      <c r="D8" s="2"/>
      <c r="E8" s="2"/>
      <c r="F8" s="2"/>
      <c r="G8" s="2"/>
      <c r="H8" s="2"/>
      <c r="I8" s="2"/>
      <c r="J8" s="2"/>
      <c r="K8" s="2"/>
      <c r="L8" s="2"/>
      <c r="M8" s="2"/>
      <c r="N8" s="2"/>
      <c r="O8" s="2"/>
      <c r="P8" s="2"/>
      <c r="Q8" s="2"/>
      <c r="R8" s="2"/>
      <c r="S8" s="2"/>
      <c r="T8" s="2"/>
      <c r="U8" s="2"/>
      <c r="V8" s="2"/>
      <c r="W8" s="2"/>
      <c r="X8" s="2"/>
      <c r="Y8" s="2"/>
      <c r="Z8" s="95"/>
    </row>
    <row r="9" spans="1:28" ht="15" customHeight="1" x14ac:dyDescent="0.3">
      <c r="A9" s="94"/>
      <c r="B9" s="3">
        <v>1</v>
      </c>
      <c r="C9" s="4" t="s">
        <v>3</v>
      </c>
      <c r="D9" s="4"/>
      <c r="E9" s="4"/>
      <c r="F9" s="4"/>
      <c r="G9" s="4"/>
      <c r="H9" s="4"/>
      <c r="I9" s="4"/>
      <c r="J9" s="4"/>
      <c r="K9" s="4"/>
      <c r="L9" s="4"/>
      <c r="M9" s="4"/>
      <c r="N9" s="4"/>
      <c r="O9" s="4"/>
      <c r="P9" s="4"/>
      <c r="Q9" s="4"/>
      <c r="R9" s="4"/>
      <c r="S9" s="4"/>
      <c r="T9" s="4"/>
      <c r="U9" s="4"/>
      <c r="V9" s="4"/>
      <c r="W9" s="4"/>
      <c r="X9" s="4"/>
      <c r="Y9" s="4"/>
      <c r="Z9" s="95"/>
      <c r="AB9" s="1" t="s">
        <v>225</v>
      </c>
    </row>
    <row r="10" spans="1:28" ht="15" customHeight="1" x14ac:dyDescent="0.3">
      <c r="A10" s="94"/>
      <c r="B10" s="2"/>
      <c r="C10" s="2"/>
      <c r="D10" s="2"/>
      <c r="E10" s="2"/>
      <c r="F10" s="2"/>
      <c r="G10" s="2"/>
      <c r="H10" s="2"/>
      <c r="I10" s="2"/>
      <c r="J10" s="2"/>
      <c r="K10" s="2"/>
      <c r="L10" s="2"/>
      <c r="M10" s="2"/>
      <c r="N10" s="2"/>
      <c r="O10" s="2"/>
      <c r="P10" s="2"/>
      <c r="Q10" s="2"/>
      <c r="R10" s="2"/>
      <c r="S10" s="2"/>
      <c r="T10" s="2"/>
      <c r="U10" s="2"/>
      <c r="V10" s="2"/>
      <c r="W10" s="2"/>
      <c r="X10" s="2"/>
      <c r="Y10" s="2"/>
      <c r="Z10" s="95"/>
    </row>
    <row r="11" spans="1:28" ht="15" customHeight="1" x14ac:dyDescent="0.3">
      <c r="A11" s="94"/>
      <c r="B11" s="2"/>
      <c r="C11" s="2"/>
      <c r="D11" s="2"/>
      <c r="E11" s="2"/>
      <c r="F11" s="221" t="s">
        <v>4</v>
      </c>
      <c r="G11" s="222"/>
      <c r="H11" s="222"/>
      <c r="I11" s="222"/>
      <c r="J11" s="222"/>
      <c r="K11" s="222"/>
      <c r="L11" s="222"/>
      <c r="M11" s="223"/>
      <c r="N11" s="221" t="s">
        <v>25</v>
      </c>
      <c r="O11" s="223"/>
      <c r="P11" s="227" t="str">
        <f>CONCATENATE("Nivel ",P13," kV")</f>
        <v>Nivel 22.9 kV</v>
      </c>
      <c r="Q11" s="227"/>
      <c r="R11" s="227"/>
      <c r="S11" s="227"/>
      <c r="T11" s="227"/>
      <c r="U11" s="227"/>
      <c r="V11" s="2"/>
      <c r="W11" s="2"/>
      <c r="X11" s="2"/>
      <c r="Y11" s="2"/>
      <c r="Z11" s="95"/>
    </row>
    <row r="12" spans="1:28" ht="15" customHeight="1" x14ac:dyDescent="0.3">
      <c r="A12" s="94"/>
      <c r="B12" s="2"/>
      <c r="C12" s="2"/>
      <c r="D12" s="2"/>
      <c r="E12" s="2"/>
      <c r="F12" s="224"/>
      <c r="G12" s="225"/>
      <c r="H12" s="225"/>
      <c r="I12" s="225"/>
      <c r="J12" s="225"/>
      <c r="K12" s="225"/>
      <c r="L12" s="225"/>
      <c r="M12" s="226"/>
      <c r="N12" s="224"/>
      <c r="O12" s="226"/>
      <c r="P12" s="227" t="s">
        <v>0</v>
      </c>
      <c r="Q12" s="227"/>
      <c r="R12" s="228"/>
      <c r="S12" s="227" t="s">
        <v>5</v>
      </c>
      <c r="T12" s="227"/>
      <c r="U12" s="227"/>
      <c r="V12" s="2"/>
      <c r="W12" s="2"/>
      <c r="X12" s="2"/>
      <c r="Y12" s="2"/>
      <c r="Z12" s="95"/>
    </row>
    <row r="13" spans="1:28" ht="15" customHeight="1" x14ac:dyDescent="0.3">
      <c r="A13" s="94"/>
      <c r="B13" s="2"/>
      <c r="C13" s="2"/>
      <c r="D13" s="2"/>
      <c r="E13" s="2"/>
      <c r="F13" s="5" t="s">
        <v>28</v>
      </c>
      <c r="G13" s="6"/>
      <c r="H13" s="7"/>
      <c r="I13" s="8"/>
      <c r="J13" s="8"/>
      <c r="K13" s="9"/>
      <c r="L13" s="9"/>
      <c r="M13" s="9"/>
      <c r="N13" s="172" t="s">
        <v>218</v>
      </c>
      <c r="O13" s="160"/>
      <c r="P13" s="255">
        <v>22.9</v>
      </c>
      <c r="Q13" s="256"/>
      <c r="R13" s="257"/>
      <c r="S13" s="10"/>
      <c r="T13" s="11" t="s">
        <v>6</v>
      </c>
      <c r="U13" s="12"/>
      <c r="V13" s="2"/>
      <c r="W13" s="2"/>
      <c r="X13" s="2"/>
      <c r="Y13" s="2"/>
      <c r="Z13" s="95"/>
    </row>
    <row r="14" spans="1:28" ht="15" customHeight="1" x14ac:dyDescent="0.3">
      <c r="A14" s="94"/>
      <c r="B14" s="2"/>
      <c r="C14" s="2"/>
      <c r="D14" s="2"/>
      <c r="E14" s="2"/>
      <c r="F14" s="5" t="s">
        <v>29</v>
      </c>
      <c r="G14" s="6"/>
      <c r="H14" s="13"/>
      <c r="I14" s="8"/>
      <c r="J14" s="8"/>
      <c r="K14" s="9"/>
      <c r="L14" s="9"/>
      <c r="M14" s="9"/>
      <c r="N14" s="172" t="s">
        <v>219</v>
      </c>
      <c r="O14" s="160"/>
      <c r="P14" s="167">
        <f>+P13*1.05</f>
        <v>24.044999999999998</v>
      </c>
      <c r="Q14" s="168"/>
      <c r="R14" s="169"/>
      <c r="S14" s="14"/>
      <c r="T14" s="16" t="s">
        <v>6</v>
      </c>
      <c r="U14" s="15"/>
      <c r="V14" s="2"/>
      <c r="W14" s="2"/>
      <c r="X14" s="2"/>
      <c r="Y14" s="2"/>
      <c r="Z14" s="95"/>
    </row>
    <row r="15" spans="1:28" ht="15" customHeight="1" x14ac:dyDescent="0.3">
      <c r="A15" s="94"/>
      <c r="B15" s="2"/>
      <c r="C15" s="2"/>
      <c r="D15" s="2"/>
      <c r="E15" s="2"/>
      <c r="F15" s="5" t="s">
        <v>30</v>
      </c>
      <c r="G15" s="6"/>
      <c r="H15" s="13"/>
      <c r="I15" s="8"/>
      <c r="J15" s="8"/>
      <c r="K15" s="9"/>
      <c r="L15" s="9"/>
      <c r="M15" s="9"/>
      <c r="N15" s="172" t="s">
        <v>220</v>
      </c>
      <c r="O15" s="160"/>
      <c r="P15" s="167">
        <v>36</v>
      </c>
      <c r="Q15" s="168"/>
      <c r="R15" s="169"/>
      <c r="S15" s="14"/>
      <c r="T15" s="16" t="s">
        <v>6</v>
      </c>
      <c r="U15" s="15"/>
      <c r="V15" s="2"/>
      <c r="W15" s="2"/>
      <c r="X15" s="2"/>
      <c r="Y15" s="2"/>
      <c r="Z15" s="95"/>
    </row>
    <row r="16" spans="1:28" ht="15" customHeight="1" x14ac:dyDescent="0.3">
      <c r="A16" s="94"/>
      <c r="B16" s="2"/>
      <c r="C16" s="2"/>
      <c r="D16" s="2"/>
      <c r="E16" s="2"/>
      <c r="F16" s="5" t="s">
        <v>7</v>
      </c>
      <c r="G16" s="6"/>
      <c r="H16" s="13"/>
      <c r="I16" s="8"/>
      <c r="J16" s="8"/>
      <c r="K16" s="9"/>
      <c r="L16" s="9"/>
      <c r="M16" s="9"/>
      <c r="N16" s="172" t="s">
        <v>26</v>
      </c>
      <c r="O16" s="160"/>
      <c r="P16" s="167">
        <v>60</v>
      </c>
      <c r="Q16" s="168"/>
      <c r="R16" s="169"/>
      <c r="S16" s="17"/>
      <c r="T16" s="16" t="s">
        <v>8</v>
      </c>
      <c r="U16" s="19"/>
      <c r="V16" s="2"/>
      <c r="W16" s="2"/>
      <c r="X16" s="2"/>
      <c r="Y16" s="2"/>
      <c r="Z16" s="95"/>
    </row>
    <row r="17" spans="1:26" ht="15" customHeight="1" x14ac:dyDescent="0.3">
      <c r="A17" s="94"/>
      <c r="B17" s="2"/>
      <c r="C17" s="2"/>
      <c r="D17" s="2"/>
      <c r="E17" s="2"/>
      <c r="F17" s="20" t="s">
        <v>9</v>
      </c>
      <c r="G17" s="21"/>
      <c r="H17" s="22"/>
      <c r="I17" s="23"/>
      <c r="J17" s="23"/>
      <c r="K17" s="24"/>
      <c r="L17" s="24"/>
      <c r="M17" s="24"/>
      <c r="N17" s="172" t="s">
        <v>27</v>
      </c>
      <c r="O17" s="160"/>
      <c r="P17" s="167">
        <v>3828</v>
      </c>
      <c r="Q17" s="168"/>
      <c r="R17" s="169"/>
      <c r="S17" s="17"/>
      <c r="T17" s="18" t="s">
        <v>10</v>
      </c>
      <c r="U17" s="19"/>
      <c r="V17" s="2"/>
      <c r="W17" s="2"/>
      <c r="X17" s="2"/>
      <c r="Y17" s="2"/>
      <c r="Z17" s="95"/>
    </row>
    <row r="18" spans="1:26" ht="15" customHeight="1" x14ac:dyDescent="0.3">
      <c r="A18" s="94"/>
      <c r="B18" s="2"/>
      <c r="C18" s="2"/>
      <c r="D18" s="2"/>
      <c r="E18" s="2"/>
      <c r="F18" s="2"/>
      <c r="G18" s="2"/>
      <c r="H18" s="2"/>
      <c r="I18" s="2"/>
      <c r="J18" s="2"/>
      <c r="K18" s="2"/>
      <c r="L18" s="2"/>
      <c r="M18" s="2"/>
      <c r="N18" s="2"/>
      <c r="O18" s="2"/>
      <c r="P18" s="2"/>
      <c r="Q18" s="2"/>
      <c r="R18" s="2"/>
      <c r="S18" s="2"/>
      <c r="T18" s="2"/>
      <c r="U18" s="2"/>
      <c r="V18" s="2"/>
      <c r="W18" s="2"/>
      <c r="X18" s="2"/>
      <c r="Y18" s="2"/>
      <c r="Z18" s="95"/>
    </row>
    <row r="19" spans="1:26" ht="15" customHeight="1" x14ac:dyDescent="0.3">
      <c r="A19" s="94"/>
      <c r="B19" s="3">
        <f>B9+1</f>
        <v>2</v>
      </c>
      <c r="C19" s="4" t="s">
        <v>31</v>
      </c>
      <c r="D19" s="4"/>
      <c r="E19" s="4"/>
      <c r="F19" s="4"/>
      <c r="G19" s="4"/>
      <c r="H19" s="4"/>
      <c r="I19" s="4"/>
      <c r="J19" s="4"/>
      <c r="K19" s="4"/>
      <c r="L19" s="4"/>
      <c r="M19" s="4"/>
      <c r="N19" s="4"/>
      <c r="O19" s="4"/>
      <c r="P19" s="4"/>
      <c r="Q19" s="4"/>
      <c r="R19" s="4"/>
      <c r="S19" s="4"/>
      <c r="T19" s="4"/>
      <c r="U19" s="4"/>
      <c r="V19" s="4"/>
      <c r="W19" s="4"/>
      <c r="X19" s="4"/>
      <c r="Y19" s="4"/>
      <c r="Z19" s="95"/>
    </row>
    <row r="20" spans="1:26" ht="15" customHeight="1" x14ac:dyDescent="0.3">
      <c r="A20" s="94"/>
      <c r="B20" s="2"/>
      <c r="C20" s="2"/>
      <c r="D20" s="2"/>
      <c r="E20" s="2"/>
      <c r="F20" s="2"/>
      <c r="G20" s="2"/>
      <c r="H20" s="2"/>
      <c r="I20" s="2"/>
      <c r="J20" s="2"/>
      <c r="K20" s="2"/>
      <c r="L20" s="2"/>
      <c r="M20" s="2"/>
      <c r="N20" s="2"/>
      <c r="O20" s="2"/>
      <c r="P20" s="2"/>
      <c r="Q20" s="2"/>
      <c r="R20" s="2"/>
      <c r="S20" s="2"/>
      <c r="T20" s="2"/>
      <c r="U20" s="2"/>
      <c r="V20" s="2"/>
      <c r="W20" s="2"/>
      <c r="X20" s="2"/>
      <c r="Y20" s="2"/>
      <c r="Z20" s="95"/>
    </row>
    <row r="21" spans="1:26" ht="15" customHeight="1" x14ac:dyDescent="0.3">
      <c r="A21" s="94"/>
      <c r="B21" s="25">
        <f>B19+0.1</f>
        <v>2.1</v>
      </c>
      <c r="C21" s="26" t="s">
        <v>32</v>
      </c>
      <c r="D21" s="26"/>
      <c r="E21" s="26"/>
      <c r="F21" s="26"/>
      <c r="G21" s="26"/>
      <c r="H21" s="26"/>
      <c r="I21" s="26"/>
      <c r="J21" s="26"/>
      <c r="K21" s="26"/>
      <c r="L21" s="26"/>
      <c r="M21" s="26"/>
      <c r="N21" s="26"/>
      <c r="O21" s="26"/>
      <c r="P21" s="26"/>
      <c r="Q21" s="26"/>
      <c r="R21" s="26"/>
      <c r="S21" s="26"/>
      <c r="T21" s="26"/>
      <c r="U21" s="26"/>
      <c r="V21" s="26"/>
      <c r="W21" s="26"/>
      <c r="X21" s="26"/>
      <c r="Y21" s="26"/>
      <c r="Z21" s="95"/>
    </row>
    <row r="22" spans="1:26" ht="15" customHeight="1" x14ac:dyDescent="0.3">
      <c r="A22" s="94"/>
      <c r="B22" s="2"/>
      <c r="C22" s="27"/>
      <c r="D22" s="27"/>
      <c r="E22" s="27"/>
      <c r="F22" s="27"/>
      <c r="G22" s="27"/>
      <c r="H22" s="27"/>
      <c r="I22" s="27"/>
      <c r="J22" s="27"/>
      <c r="K22" s="27"/>
      <c r="L22" s="27"/>
      <c r="M22" s="27"/>
      <c r="N22" s="27"/>
      <c r="O22" s="27"/>
      <c r="P22" s="27"/>
      <c r="Q22" s="27"/>
      <c r="R22" s="27"/>
      <c r="S22" s="27"/>
      <c r="T22" s="27"/>
      <c r="U22" s="27"/>
      <c r="V22" s="27"/>
      <c r="W22" s="27"/>
      <c r="X22" s="27"/>
      <c r="Y22" s="27"/>
      <c r="Z22" s="95"/>
    </row>
    <row r="23" spans="1:26" ht="15" customHeight="1" x14ac:dyDescent="0.3">
      <c r="A23" s="94"/>
      <c r="B23" s="2"/>
      <c r="C23" s="27" t="s">
        <v>34</v>
      </c>
      <c r="D23" s="27"/>
      <c r="E23" s="27"/>
      <c r="F23" s="27"/>
      <c r="G23" s="27"/>
      <c r="H23" s="27"/>
      <c r="I23" s="27"/>
      <c r="J23" s="27"/>
      <c r="K23" s="27"/>
      <c r="L23" s="27"/>
      <c r="M23" s="27"/>
      <c r="N23" s="27"/>
      <c r="O23" s="27"/>
      <c r="P23" s="27"/>
      <c r="Q23" s="27"/>
      <c r="R23" s="27"/>
      <c r="S23" s="27"/>
      <c r="T23" s="27"/>
      <c r="U23" s="27"/>
      <c r="V23" s="27"/>
      <c r="W23" s="27"/>
      <c r="X23" s="27"/>
      <c r="Y23" s="27"/>
      <c r="Z23" s="95"/>
    </row>
    <row r="24" spans="1:26" ht="15" customHeight="1" x14ac:dyDescent="0.3">
      <c r="A24" s="94"/>
      <c r="B24" s="2"/>
      <c r="C24" s="27" t="str">
        <f>CONCATENATE("Anexo A), para un nivel de ",P13," kV"," corresponde a una tensión máxima de la red de Us = ",P14," kV y una tensión base de:")</f>
        <v>Anexo A), para un nivel de 22.9 kV corresponde a una tensión máxima de la red de Us = 24.045 kV y una tensión base de:</v>
      </c>
      <c r="D24" s="27"/>
      <c r="E24" s="27"/>
      <c r="F24" s="27"/>
      <c r="G24" s="27"/>
      <c r="H24" s="27"/>
      <c r="I24" s="27"/>
      <c r="J24" s="27"/>
      <c r="K24" s="27"/>
      <c r="L24" s="27"/>
      <c r="M24" s="27"/>
      <c r="N24" s="27"/>
      <c r="O24" s="27"/>
      <c r="P24" s="27"/>
      <c r="Q24" s="27"/>
      <c r="R24" s="27"/>
      <c r="S24" s="27"/>
      <c r="T24" s="27"/>
      <c r="U24" s="27"/>
      <c r="V24" s="27"/>
      <c r="W24" s="27"/>
      <c r="X24" s="27"/>
      <c r="Y24" s="27"/>
      <c r="Z24" s="95"/>
    </row>
    <row r="25" spans="1:26" ht="15" customHeight="1" x14ac:dyDescent="0.3">
      <c r="A25" s="94"/>
      <c r="B25" s="2"/>
      <c r="C25" s="27"/>
      <c r="D25" s="27"/>
      <c r="E25" s="27"/>
      <c r="F25" s="27"/>
      <c r="G25" s="27"/>
      <c r="H25" s="27"/>
      <c r="I25" s="27"/>
      <c r="J25" s="27"/>
      <c r="K25" s="27"/>
      <c r="L25" s="27"/>
      <c r="M25" s="123"/>
      <c r="N25" s="27"/>
      <c r="O25" s="122"/>
      <c r="P25" s="28"/>
      <c r="Q25" s="28"/>
      <c r="R25" s="28"/>
      <c r="S25" s="27"/>
      <c r="T25" s="27"/>
      <c r="U25" s="27"/>
      <c r="V25" s="27"/>
      <c r="W25" s="27"/>
      <c r="X25" s="27"/>
      <c r="Y25" s="27"/>
      <c r="Z25" s="95"/>
    </row>
    <row r="26" spans="1:26" ht="15" customHeight="1" x14ac:dyDescent="0.3">
      <c r="A26" s="94"/>
      <c r="B26" s="2"/>
      <c r="C26" s="27"/>
      <c r="D26" s="27"/>
      <c r="E26" s="27"/>
      <c r="F26" s="27"/>
      <c r="G26" s="27"/>
      <c r="H26" s="27"/>
      <c r="I26" s="27"/>
      <c r="J26" s="27"/>
      <c r="K26" s="27"/>
      <c r="L26" s="27"/>
      <c r="M26" s="123" t="s">
        <v>33</v>
      </c>
      <c r="N26" s="27"/>
      <c r="O26" s="122" t="s">
        <v>2</v>
      </c>
      <c r="P26" s="170">
        <f>P14*SQRT(2)/SQRT(3)</f>
        <v>19.632660288407173</v>
      </c>
      <c r="Q26" s="170"/>
      <c r="R26" s="170"/>
      <c r="S26" s="27" t="s">
        <v>221</v>
      </c>
      <c r="T26" s="27"/>
      <c r="U26" s="27"/>
      <c r="V26" s="29">
        <v>1</v>
      </c>
      <c r="W26" s="27" t="s">
        <v>202</v>
      </c>
      <c r="X26" s="27"/>
      <c r="Y26" s="27"/>
      <c r="Z26" s="95"/>
    </row>
    <row r="27" spans="1:26" ht="15" customHeight="1" x14ac:dyDescent="0.3">
      <c r="A27" s="94"/>
      <c r="B27" s="2"/>
      <c r="C27" s="27"/>
      <c r="D27" s="27"/>
      <c r="E27" s="27"/>
      <c r="F27" s="27"/>
      <c r="G27" s="27"/>
      <c r="H27" s="27"/>
      <c r="I27" s="27"/>
      <c r="J27" s="27"/>
      <c r="K27" s="27"/>
      <c r="L27" s="27"/>
      <c r="M27" s="27"/>
      <c r="N27" s="27"/>
      <c r="O27" s="27"/>
      <c r="P27" s="27"/>
      <c r="Q27" s="27"/>
      <c r="R27" s="27"/>
      <c r="S27" s="27"/>
      <c r="T27" s="27"/>
      <c r="U27" s="27"/>
      <c r="V27" s="27"/>
      <c r="W27" s="27"/>
      <c r="X27" s="27"/>
      <c r="Y27" s="27"/>
      <c r="Z27" s="95"/>
    </row>
    <row r="28" spans="1:26" ht="15" customHeight="1" x14ac:dyDescent="0.3">
      <c r="A28" s="94"/>
      <c r="B28" s="2"/>
      <c r="C28" s="27"/>
      <c r="D28" s="27"/>
      <c r="E28" s="27"/>
      <c r="F28" s="27"/>
      <c r="G28" s="27"/>
      <c r="H28" s="27"/>
      <c r="I28" s="27"/>
      <c r="J28" s="27"/>
      <c r="K28" s="27"/>
      <c r="L28" s="27"/>
      <c r="M28" s="27"/>
      <c r="N28" s="27"/>
      <c r="O28" s="27"/>
      <c r="P28" s="27"/>
      <c r="Q28" s="27"/>
      <c r="R28" s="27"/>
      <c r="S28" s="27"/>
      <c r="T28" s="27"/>
      <c r="U28" s="27"/>
      <c r="V28" s="27"/>
      <c r="W28" s="27"/>
      <c r="X28" s="27"/>
      <c r="Y28" s="27"/>
      <c r="Z28" s="95"/>
    </row>
    <row r="29" spans="1:26" ht="15" customHeight="1" x14ac:dyDescent="0.3">
      <c r="A29" s="94"/>
      <c r="B29" s="25">
        <f>B21+0.1</f>
        <v>2.2000000000000002</v>
      </c>
      <c r="C29" s="26" t="s">
        <v>35</v>
      </c>
      <c r="D29" s="26"/>
      <c r="E29" s="26"/>
      <c r="F29" s="26"/>
      <c r="G29" s="26"/>
      <c r="H29" s="26"/>
      <c r="I29" s="26"/>
      <c r="J29" s="26"/>
      <c r="K29" s="26"/>
      <c r="L29" s="26"/>
      <c r="M29" s="26"/>
      <c r="N29" s="26"/>
      <c r="O29" s="26"/>
      <c r="P29" s="26"/>
      <c r="Q29" s="26"/>
      <c r="R29" s="26"/>
      <c r="S29" s="26"/>
      <c r="T29" s="26"/>
      <c r="U29" s="26"/>
      <c r="V29" s="26"/>
      <c r="W29" s="26"/>
      <c r="X29" s="26"/>
      <c r="Y29" s="26"/>
      <c r="Z29" s="95"/>
    </row>
    <row r="30" spans="1:26" ht="15" customHeight="1" x14ac:dyDescent="0.3">
      <c r="A30" s="94"/>
      <c r="B30" s="2"/>
      <c r="C30" s="27"/>
      <c r="D30" s="27"/>
      <c r="E30" s="27"/>
      <c r="F30" s="27"/>
      <c r="G30" s="27"/>
      <c r="H30" s="27"/>
      <c r="I30" s="27"/>
      <c r="J30" s="27"/>
      <c r="K30" s="27"/>
      <c r="L30" s="27"/>
      <c r="M30" s="27"/>
      <c r="N30" s="27"/>
      <c r="O30" s="27"/>
      <c r="P30" s="27"/>
      <c r="Q30" s="27"/>
      <c r="R30" s="27"/>
      <c r="S30" s="27"/>
      <c r="T30" s="27"/>
      <c r="U30" s="27"/>
      <c r="V30" s="27"/>
      <c r="W30" s="27"/>
      <c r="X30" s="27"/>
      <c r="Y30" s="27"/>
      <c r="Z30" s="95"/>
    </row>
    <row r="31" spans="1:26" ht="15" customHeight="1" x14ac:dyDescent="0.3">
      <c r="A31" s="94"/>
      <c r="B31" s="2"/>
      <c r="C31" s="27" t="s">
        <v>36</v>
      </c>
      <c r="D31" s="27"/>
      <c r="E31" s="27"/>
      <c r="F31" s="27"/>
      <c r="G31" s="27"/>
      <c r="H31" s="27"/>
      <c r="I31" s="27"/>
      <c r="J31" s="27"/>
      <c r="K31" s="27"/>
      <c r="L31" s="27"/>
      <c r="M31" s="27"/>
      <c r="N31" s="27"/>
      <c r="O31" s="27"/>
      <c r="P31" s="27"/>
      <c r="Q31" s="27"/>
      <c r="R31" s="27"/>
      <c r="S31" s="27"/>
      <c r="T31" s="27"/>
      <c r="U31" s="27"/>
      <c r="V31" s="27"/>
      <c r="W31" s="27"/>
      <c r="X31" s="27"/>
      <c r="Y31" s="27"/>
      <c r="Z31" s="95"/>
    </row>
    <row r="32" spans="1:26" ht="15" customHeight="1" x14ac:dyDescent="0.3">
      <c r="A32" s="94"/>
      <c r="B32" s="2"/>
      <c r="C32" s="27" t="s">
        <v>37</v>
      </c>
      <c r="D32" s="27"/>
      <c r="E32" s="27"/>
      <c r="F32" s="27"/>
      <c r="G32" s="27"/>
      <c r="H32" s="27"/>
      <c r="I32" s="27"/>
      <c r="J32" s="27"/>
      <c r="K32" s="27"/>
      <c r="L32" s="27"/>
      <c r="M32" s="27"/>
      <c r="N32" s="27"/>
      <c r="O32" s="27"/>
      <c r="P32" s="27"/>
      <c r="Q32" s="27"/>
      <c r="R32" s="27"/>
      <c r="S32" s="27"/>
      <c r="T32" s="27"/>
      <c r="U32" s="27"/>
      <c r="V32" s="27"/>
      <c r="W32" s="27"/>
      <c r="X32" s="27"/>
      <c r="Y32" s="27"/>
      <c r="Z32" s="95"/>
    </row>
    <row r="33" spans="1:26" ht="15" customHeight="1" x14ac:dyDescent="0.3">
      <c r="A33" s="94"/>
      <c r="B33" s="2"/>
      <c r="C33" s="27"/>
      <c r="D33" s="27"/>
      <c r="E33" s="27"/>
      <c r="F33" s="27"/>
      <c r="G33" s="27"/>
      <c r="H33" s="27"/>
      <c r="I33" s="27"/>
      <c r="J33" s="27"/>
      <c r="K33" s="27"/>
      <c r="L33" s="27"/>
      <c r="M33" s="27"/>
      <c r="N33" s="27"/>
      <c r="O33" s="27"/>
      <c r="P33" s="27"/>
      <c r="Q33" s="27"/>
      <c r="R33" s="27"/>
      <c r="S33" s="27"/>
      <c r="T33" s="27"/>
      <c r="U33" s="27"/>
      <c r="V33" s="27"/>
      <c r="W33" s="27"/>
      <c r="X33" s="27"/>
      <c r="Y33" s="27"/>
      <c r="Z33" s="95"/>
    </row>
    <row r="34" spans="1:26" ht="15" customHeight="1" x14ac:dyDescent="0.3">
      <c r="A34" s="94"/>
      <c r="B34" s="55" t="s">
        <v>38</v>
      </c>
      <c r="C34" s="31" t="s">
        <v>39</v>
      </c>
      <c r="D34" s="30"/>
      <c r="E34" s="30"/>
      <c r="F34" s="30"/>
      <c r="G34" s="30"/>
      <c r="H34" s="30"/>
      <c r="I34" s="30"/>
      <c r="J34" s="30"/>
      <c r="K34" s="30"/>
      <c r="L34" s="30"/>
      <c r="M34" s="30"/>
      <c r="N34" s="30"/>
      <c r="O34" s="30"/>
      <c r="P34" s="30"/>
      <c r="Q34" s="30"/>
      <c r="R34" s="30"/>
      <c r="S34" s="30"/>
      <c r="T34" s="30"/>
      <c r="U34" s="32"/>
      <c r="V34" s="33"/>
      <c r="W34" s="32"/>
      <c r="X34" s="32"/>
      <c r="Y34" s="32"/>
      <c r="Z34" s="95"/>
    </row>
    <row r="35" spans="1:26" ht="15" customHeight="1" x14ac:dyDescent="0.3">
      <c r="A35" s="94"/>
      <c r="B35" s="2"/>
      <c r="C35" s="27"/>
      <c r="D35" s="27"/>
      <c r="E35" s="27"/>
      <c r="F35" s="27"/>
      <c r="G35" s="27"/>
      <c r="H35" s="27"/>
      <c r="I35" s="27"/>
      <c r="J35" s="27"/>
      <c r="K35" s="27"/>
      <c r="L35" s="27"/>
      <c r="M35" s="27"/>
      <c r="N35" s="27"/>
      <c r="O35" s="27"/>
      <c r="P35" s="27"/>
      <c r="Q35" s="27"/>
      <c r="R35" s="27"/>
      <c r="S35" s="27"/>
      <c r="T35" s="27"/>
      <c r="U35" s="27"/>
      <c r="V35" s="27"/>
      <c r="W35" s="27"/>
      <c r="X35" s="27"/>
      <c r="Y35" s="27"/>
      <c r="Z35" s="95"/>
    </row>
    <row r="36" spans="1:26" ht="15" customHeight="1" x14ac:dyDescent="0.3">
      <c r="A36" s="94"/>
      <c r="B36" s="2"/>
      <c r="C36" s="27" t="s">
        <v>40</v>
      </c>
      <c r="D36" s="27"/>
      <c r="E36" s="27"/>
      <c r="F36" s="27"/>
      <c r="G36" s="27"/>
      <c r="H36" s="27"/>
      <c r="I36" s="27"/>
      <c r="J36" s="27"/>
      <c r="K36" s="27"/>
      <c r="L36" s="27"/>
      <c r="M36" s="27"/>
      <c r="N36" s="27"/>
      <c r="O36" s="122"/>
      <c r="P36" s="27"/>
      <c r="Q36" s="27"/>
      <c r="R36" s="27"/>
      <c r="S36" s="27"/>
      <c r="T36" s="27"/>
      <c r="U36" s="27"/>
      <c r="V36" s="27"/>
      <c r="W36" s="27"/>
      <c r="X36" s="27"/>
      <c r="Y36" s="27"/>
      <c r="Z36" s="95"/>
    </row>
    <row r="37" spans="1:26" ht="15" customHeight="1" x14ac:dyDescent="0.3">
      <c r="A37" s="94"/>
      <c r="B37" s="2"/>
      <c r="C37" s="27" t="s">
        <v>41</v>
      </c>
      <c r="D37" s="27"/>
      <c r="E37" s="27"/>
      <c r="F37" s="27"/>
      <c r="G37" s="27"/>
      <c r="H37" s="27"/>
      <c r="I37" s="27"/>
      <c r="J37" s="27"/>
      <c r="K37" s="27"/>
      <c r="L37" s="27"/>
      <c r="M37" s="27"/>
      <c r="N37" s="27"/>
      <c r="O37" s="122"/>
      <c r="P37" s="27"/>
      <c r="Q37" s="27"/>
      <c r="R37" s="27"/>
      <c r="S37" s="27"/>
      <c r="T37" s="27"/>
      <c r="U37" s="27"/>
      <c r="V37" s="27"/>
      <c r="W37" s="27"/>
      <c r="X37" s="27"/>
      <c r="Y37" s="27"/>
      <c r="Z37" s="95"/>
    </row>
    <row r="38" spans="1:26" ht="15" customHeight="1" x14ac:dyDescent="0.3">
      <c r="A38" s="94"/>
      <c r="B38" s="2"/>
      <c r="C38" s="27"/>
      <c r="D38" s="27"/>
      <c r="E38" s="27"/>
      <c r="F38" s="27"/>
      <c r="G38" s="27"/>
      <c r="H38" s="27"/>
      <c r="I38" s="27"/>
      <c r="J38" s="27"/>
      <c r="K38" s="27"/>
      <c r="L38" s="27"/>
      <c r="M38" s="27"/>
      <c r="N38" s="27"/>
      <c r="O38" s="27"/>
      <c r="P38" s="27"/>
      <c r="Q38" s="27"/>
      <c r="R38" s="27"/>
      <c r="S38" s="27"/>
      <c r="T38" s="27"/>
      <c r="U38" s="27"/>
      <c r="V38" s="27"/>
      <c r="W38" s="27"/>
      <c r="X38" s="27"/>
      <c r="Y38" s="27"/>
      <c r="Z38" s="95"/>
    </row>
    <row r="39" spans="1:26" ht="15" customHeight="1" x14ac:dyDescent="0.3">
      <c r="A39" s="94"/>
      <c r="B39" s="2"/>
      <c r="C39" s="122"/>
      <c r="D39" s="122"/>
      <c r="E39" s="122"/>
      <c r="F39" s="122"/>
      <c r="G39" s="122"/>
      <c r="H39" s="122"/>
      <c r="I39" s="122"/>
      <c r="J39" s="122"/>
      <c r="K39" s="122"/>
      <c r="L39" s="27"/>
      <c r="M39" s="27"/>
      <c r="N39" s="27"/>
      <c r="O39" s="27"/>
      <c r="P39" s="27"/>
      <c r="Q39" s="123" t="s">
        <v>51</v>
      </c>
      <c r="R39" s="27"/>
      <c r="S39" s="122" t="s">
        <v>2</v>
      </c>
      <c r="T39" s="170">
        <f>T42*P14/SQRT(3)</f>
        <v>19.435342111730371</v>
      </c>
      <c r="U39" s="170"/>
      <c r="V39" s="170"/>
      <c r="W39" s="27" t="s">
        <v>6</v>
      </c>
      <c r="X39" s="27"/>
      <c r="Y39" s="27"/>
      <c r="Z39" s="95"/>
    </row>
    <row r="40" spans="1:26" ht="15" customHeight="1" x14ac:dyDescent="0.3">
      <c r="A40" s="96"/>
      <c r="B40" s="118"/>
      <c r="C40" s="122"/>
      <c r="D40" s="34"/>
      <c r="E40" s="35"/>
      <c r="F40" s="27"/>
      <c r="G40" s="122"/>
      <c r="H40" s="122"/>
      <c r="I40" s="122"/>
      <c r="J40" s="122"/>
      <c r="K40" s="122"/>
      <c r="L40" s="122"/>
      <c r="M40" s="122"/>
      <c r="N40" s="122"/>
      <c r="O40" s="122"/>
      <c r="P40" s="122"/>
      <c r="Q40" s="122"/>
      <c r="R40" s="122"/>
      <c r="S40" s="122"/>
      <c r="T40" s="122"/>
      <c r="U40" s="122"/>
      <c r="V40" s="122"/>
      <c r="W40" s="122"/>
      <c r="X40" s="122"/>
      <c r="Y40" s="122"/>
      <c r="Z40" s="97"/>
    </row>
    <row r="41" spans="1:26" ht="15" customHeight="1" x14ac:dyDescent="0.3">
      <c r="A41" s="96"/>
      <c r="B41" s="118"/>
      <c r="C41" s="122"/>
      <c r="D41" s="34"/>
      <c r="E41" s="35"/>
      <c r="F41" s="27"/>
      <c r="G41" s="122"/>
      <c r="H41" s="122"/>
      <c r="I41" s="122"/>
      <c r="J41" s="122"/>
      <c r="K41" s="122"/>
      <c r="L41" s="122"/>
      <c r="M41" s="122"/>
      <c r="N41" s="122"/>
      <c r="O41" s="122"/>
      <c r="P41" s="122"/>
      <c r="Q41" s="122"/>
      <c r="R41" s="122"/>
      <c r="S41" s="122"/>
      <c r="T41" s="122"/>
      <c r="U41" s="122"/>
      <c r="V41" s="122"/>
      <c r="W41" s="122"/>
      <c r="X41" s="122"/>
      <c r="Y41" s="122"/>
      <c r="Z41" s="97"/>
    </row>
    <row r="42" spans="1:26" ht="15" customHeight="1" x14ac:dyDescent="0.3">
      <c r="A42" s="96"/>
      <c r="B42" s="118"/>
      <c r="C42" s="122" t="s">
        <v>13</v>
      </c>
      <c r="D42" s="34" t="s">
        <v>42</v>
      </c>
      <c r="E42" s="35" t="s">
        <v>20</v>
      </c>
      <c r="F42" s="27" t="s">
        <v>43</v>
      </c>
      <c r="G42" s="122"/>
      <c r="H42" s="122"/>
      <c r="I42" s="122"/>
      <c r="J42" s="122"/>
      <c r="K42" s="122"/>
      <c r="L42" s="122"/>
      <c r="M42" s="122"/>
      <c r="N42" s="122"/>
      <c r="O42" s="122"/>
      <c r="P42" s="27"/>
      <c r="Q42" s="27"/>
      <c r="R42" s="27" t="s">
        <v>42</v>
      </c>
      <c r="S42" s="122" t="s">
        <v>2</v>
      </c>
      <c r="T42" s="229">
        <v>1.4</v>
      </c>
      <c r="U42" s="229"/>
      <c r="V42" s="229"/>
      <c r="W42" s="122"/>
      <c r="X42" s="122"/>
      <c r="Y42" s="122"/>
      <c r="Z42" s="97"/>
    </row>
    <row r="43" spans="1:26" ht="15" customHeight="1" x14ac:dyDescent="0.3">
      <c r="A43" s="96"/>
      <c r="B43" s="118"/>
      <c r="C43" s="27"/>
      <c r="D43" s="34"/>
      <c r="E43" s="34"/>
      <c r="F43" s="27"/>
      <c r="G43" s="122"/>
      <c r="H43" s="122"/>
      <c r="I43" s="122"/>
      <c r="J43" s="122"/>
      <c r="K43" s="122"/>
      <c r="L43" s="122"/>
      <c r="M43" s="122"/>
      <c r="N43" s="122"/>
      <c r="O43" s="122"/>
      <c r="P43" s="27"/>
      <c r="Q43" s="27"/>
      <c r="R43" s="27"/>
      <c r="S43" s="122"/>
      <c r="T43" s="122"/>
      <c r="U43" s="122"/>
      <c r="V43" s="122"/>
      <c r="W43" s="122"/>
      <c r="X43" s="122"/>
      <c r="Y43" s="122"/>
      <c r="Z43" s="97"/>
    </row>
    <row r="44" spans="1:26" ht="15" customHeight="1" x14ac:dyDescent="0.3">
      <c r="A44" s="96"/>
      <c r="B44" s="55" t="s">
        <v>44</v>
      </c>
      <c r="C44" s="31" t="s">
        <v>45</v>
      </c>
      <c r="D44" s="30"/>
      <c r="E44" s="30"/>
      <c r="F44" s="30"/>
      <c r="G44" s="30"/>
      <c r="H44" s="30"/>
      <c r="I44" s="30"/>
      <c r="J44" s="30"/>
      <c r="K44" s="30"/>
      <c r="L44" s="30"/>
      <c r="M44" s="30"/>
      <c r="N44" s="30"/>
      <c r="O44" s="30"/>
      <c r="P44" s="30"/>
      <c r="Q44" s="30"/>
      <c r="R44" s="30"/>
      <c r="S44" s="30"/>
      <c r="T44" s="30"/>
      <c r="U44" s="32"/>
      <c r="V44" s="33"/>
      <c r="W44" s="32"/>
      <c r="X44" s="32"/>
      <c r="Y44" s="32"/>
      <c r="Z44" s="97"/>
    </row>
    <row r="45" spans="1:26" ht="15" customHeight="1" x14ac:dyDescent="0.3">
      <c r="A45" s="96"/>
      <c r="B45" s="118"/>
      <c r="C45" s="27"/>
      <c r="D45" s="27"/>
      <c r="E45" s="27"/>
      <c r="F45" s="27"/>
      <c r="G45" s="27"/>
      <c r="H45" s="27"/>
      <c r="I45" s="27"/>
      <c r="J45" s="27"/>
      <c r="K45" s="27"/>
      <c r="L45" s="27"/>
      <c r="M45" s="27"/>
      <c r="N45" s="27"/>
      <c r="O45" s="27"/>
      <c r="P45" s="27"/>
      <c r="Q45" s="27"/>
      <c r="R45" s="27"/>
      <c r="S45" s="122"/>
      <c r="T45" s="122"/>
      <c r="U45" s="122"/>
      <c r="V45" s="122"/>
      <c r="W45" s="122"/>
      <c r="X45" s="122"/>
      <c r="Y45" s="122"/>
      <c r="Z45" s="97"/>
    </row>
    <row r="46" spans="1:26" ht="15" customHeight="1" x14ac:dyDescent="0.3">
      <c r="A46" s="96"/>
      <c r="B46" s="118"/>
      <c r="C46" s="27" t="s">
        <v>46</v>
      </c>
      <c r="D46" s="27"/>
      <c r="E46" s="27"/>
      <c r="F46" s="27"/>
      <c r="G46" s="27"/>
      <c r="H46" s="27"/>
      <c r="I46" s="27"/>
      <c r="J46" s="27"/>
      <c r="K46" s="27"/>
      <c r="L46" s="27"/>
      <c r="M46" s="27"/>
      <c r="N46" s="27"/>
      <c r="O46" s="27"/>
      <c r="P46" s="27"/>
      <c r="Q46" s="27"/>
      <c r="R46" s="27"/>
      <c r="S46" s="122"/>
      <c r="T46" s="118"/>
      <c r="U46" s="122"/>
      <c r="V46" s="122"/>
      <c r="W46" s="122"/>
      <c r="X46" s="122"/>
      <c r="Y46" s="122"/>
      <c r="Z46" s="97"/>
    </row>
    <row r="47" spans="1:26" ht="15" customHeight="1" x14ac:dyDescent="0.3">
      <c r="A47" s="96"/>
      <c r="B47" s="118"/>
      <c r="C47" s="27" t="s">
        <v>47</v>
      </c>
      <c r="D47" s="27"/>
      <c r="E47" s="34"/>
      <c r="F47" s="27"/>
      <c r="G47" s="122"/>
      <c r="H47" s="122"/>
      <c r="I47" s="122"/>
      <c r="J47" s="122"/>
      <c r="K47" s="122"/>
      <c r="L47" s="122"/>
      <c r="M47" s="122"/>
      <c r="N47" s="122"/>
      <c r="O47" s="122"/>
      <c r="P47" s="122"/>
      <c r="Q47" s="122"/>
      <c r="R47" s="122"/>
      <c r="S47" s="122"/>
      <c r="T47" s="118"/>
      <c r="U47" s="122"/>
      <c r="V47" s="122"/>
      <c r="W47" s="122"/>
      <c r="X47" s="122"/>
      <c r="Y47" s="122"/>
      <c r="Z47" s="97"/>
    </row>
    <row r="48" spans="1:26" ht="15" customHeight="1" x14ac:dyDescent="0.3">
      <c r="A48" s="96"/>
      <c r="B48" s="118"/>
      <c r="C48" s="27"/>
      <c r="D48" s="27"/>
      <c r="E48" s="34"/>
      <c r="F48" s="27"/>
      <c r="G48" s="122"/>
      <c r="H48" s="122"/>
      <c r="I48" s="122"/>
      <c r="J48" s="122"/>
      <c r="K48" s="122"/>
      <c r="L48" s="122"/>
      <c r="M48" s="122"/>
      <c r="N48" s="122"/>
      <c r="O48" s="122"/>
      <c r="P48" s="27"/>
      <c r="Q48" s="27"/>
      <c r="R48" s="27"/>
      <c r="S48" s="122"/>
      <c r="T48" s="118"/>
      <c r="U48" s="122"/>
      <c r="V48" s="122"/>
      <c r="W48" s="122"/>
      <c r="X48" s="122"/>
      <c r="Y48" s="122"/>
      <c r="Z48" s="97"/>
    </row>
    <row r="49" spans="1:26" ht="15" customHeight="1" x14ac:dyDescent="0.3">
      <c r="A49" s="96"/>
      <c r="B49" s="118"/>
      <c r="C49" s="27"/>
      <c r="D49" s="34"/>
      <c r="E49" s="34"/>
      <c r="F49" s="27"/>
      <c r="G49" s="122"/>
      <c r="H49" s="122"/>
      <c r="I49" s="27"/>
      <c r="J49" s="27"/>
      <c r="K49" s="27"/>
      <c r="L49" s="27"/>
      <c r="M49" s="27" t="s">
        <v>49</v>
      </c>
      <c r="N49" s="122"/>
      <c r="O49" s="122"/>
      <c r="P49" s="122"/>
      <c r="Q49" s="123" t="s">
        <v>51</v>
      </c>
      <c r="R49" s="27"/>
      <c r="S49" s="122" t="s">
        <v>2</v>
      </c>
      <c r="T49" s="159">
        <f>T54*P14/SQRT(3)</f>
        <v>18.047103389463917</v>
      </c>
      <c r="U49" s="173"/>
      <c r="V49" s="174"/>
      <c r="W49" s="27" t="s">
        <v>6</v>
      </c>
      <c r="X49" s="122"/>
      <c r="Y49" s="122"/>
      <c r="Z49" s="97"/>
    </row>
    <row r="50" spans="1:26" ht="15" customHeight="1" x14ac:dyDescent="0.3">
      <c r="A50" s="96"/>
      <c r="B50" s="118"/>
      <c r="C50" s="27"/>
      <c r="D50" s="34"/>
      <c r="E50" s="34"/>
      <c r="F50" s="27"/>
      <c r="G50" s="122"/>
      <c r="H50" s="122"/>
      <c r="I50" s="27"/>
      <c r="J50" s="27"/>
      <c r="K50" s="27"/>
      <c r="L50" s="27"/>
      <c r="M50" s="122"/>
      <c r="N50" s="122"/>
      <c r="O50" s="122"/>
      <c r="P50" s="122"/>
      <c r="Q50" s="122"/>
      <c r="R50" s="122"/>
      <c r="S50" s="122"/>
      <c r="T50" s="122"/>
      <c r="U50" s="122"/>
      <c r="V50" s="122"/>
      <c r="W50" s="122"/>
      <c r="X50" s="122"/>
      <c r="Y50" s="122"/>
      <c r="Z50" s="97"/>
    </row>
    <row r="51" spans="1:26" ht="15" customHeight="1" x14ac:dyDescent="0.3">
      <c r="A51" s="96"/>
      <c r="B51" s="118"/>
      <c r="C51" s="27"/>
      <c r="D51" s="34"/>
      <c r="E51" s="34"/>
      <c r="F51" s="27"/>
      <c r="G51" s="122"/>
      <c r="H51" s="122"/>
      <c r="I51" s="27"/>
      <c r="J51" s="27"/>
      <c r="K51" s="27"/>
      <c r="L51" s="27"/>
      <c r="M51" s="27" t="s">
        <v>50</v>
      </c>
      <c r="N51" s="122"/>
      <c r="O51" s="122"/>
      <c r="P51" s="122"/>
      <c r="Q51" s="123" t="s">
        <v>52</v>
      </c>
      <c r="R51" s="27"/>
      <c r="S51" s="122" t="s">
        <v>2</v>
      </c>
      <c r="T51" s="159">
        <f>T54*P14</f>
        <v>31.258499999999998</v>
      </c>
      <c r="U51" s="173"/>
      <c r="V51" s="174"/>
      <c r="W51" s="27" t="s">
        <v>6</v>
      </c>
      <c r="X51" s="122"/>
      <c r="Y51" s="122"/>
      <c r="Z51" s="97"/>
    </row>
    <row r="52" spans="1:26" ht="15" customHeight="1" x14ac:dyDescent="0.3">
      <c r="A52" s="96"/>
      <c r="B52" s="118"/>
      <c r="C52" s="27"/>
      <c r="D52" s="27"/>
      <c r="E52" s="27"/>
      <c r="F52" s="27"/>
      <c r="G52" s="27"/>
      <c r="H52" s="27"/>
      <c r="I52" s="27"/>
      <c r="J52" s="27"/>
      <c r="K52" s="27"/>
      <c r="L52" s="27"/>
      <c r="M52" s="27"/>
      <c r="N52" s="27"/>
      <c r="O52" s="27"/>
      <c r="P52" s="27"/>
      <c r="Q52" s="27"/>
      <c r="R52" s="27"/>
      <c r="S52" s="122"/>
      <c r="T52" s="122"/>
      <c r="U52" s="122"/>
      <c r="V52" s="122"/>
      <c r="W52" s="122"/>
      <c r="X52" s="122"/>
      <c r="Y52" s="122"/>
      <c r="Z52" s="97"/>
    </row>
    <row r="53" spans="1:26" ht="15" customHeight="1" x14ac:dyDescent="0.3">
      <c r="A53" s="96"/>
      <c r="B53" s="118"/>
      <c r="C53" s="27"/>
      <c r="D53" s="27"/>
      <c r="E53" s="27"/>
      <c r="F53" s="27"/>
      <c r="G53" s="27"/>
      <c r="H53" s="27"/>
      <c r="I53" s="27"/>
      <c r="J53" s="27"/>
      <c r="K53" s="27"/>
      <c r="L53" s="27"/>
      <c r="M53" s="27"/>
      <c r="N53" s="27"/>
      <c r="O53" s="27"/>
      <c r="P53" s="27"/>
      <c r="Q53" s="27"/>
      <c r="R53" s="27"/>
      <c r="S53" s="122"/>
      <c r="T53" s="122"/>
      <c r="U53" s="122"/>
      <c r="V53" s="122"/>
      <c r="W53" s="122"/>
      <c r="X53" s="122"/>
      <c r="Y53" s="122"/>
      <c r="Z53" s="97"/>
    </row>
    <row r="54" spans="1:26" ht="15" customHeight="1" x14ac:dyDescent="0.3">
      <c r="A54" s="96"/>
      <c r="B54" s="118"/>
      <c r="C54" s="27"/>
      <c r="D54" s="122" t="s">
        <v>13</v>
      </c>
      <c r="E54" s="34" t="s">
        <v>42</v>
      </c>
      <c r="F54" s="35" t="s">
        <v>20</v>
      </c>
      <c r="G54" s="27" t="s">
        <v>48</v>
      </c>
      <c r="H54" s="122"/>
      <c r="I54" s="122"/>
      <c r="J54" s="122"/>
      <c r="K54" s="122"/>
      <c r="L54" s="122"/>
      <c r="M54" s="122"/>
      <c r="N54" s="122"/>
      <c r="O54" s="122"/>
      <c r="P54" s="27"/>
      <c r="Q54" s="123"/>
      <c r="R54" s="27" t="s">
        <v>42</v>
      </c>
      <c r="S54" s="122" t="s">
        <v>2</v>
      </c>
      <c r="T54" s="229">
        <v>1.3</v>
      </c>
      <c r="U54" s="229"/>
      <c r="V54" s="229"/>
      <c r="W54" s="122"/>
      <c r="X54" s="122"/>
      <c r="Y54" s="122"/>
      <c r="Z54" s="97"/>
    </row>
    <row r="55" spans="1:26" ht="15" customHeight="1" x14ac:dyDescent="0.3">
      <c r="A55" s="96"/>
      <c r="B55" s="118"/>
      <c r="C55" s="27"/>
      <c r="D55" s="27"/>
      <c r="E55" s="34"/>
      <c r="F55" s="27"/>
      <c r="G55" s="27"/>
      <c r="H55" s="122"/>
      <c r="I55" s="122"/>
      <c r="J55" s="122"/>
      <c r="K55" s="122"/>
      <c r="L55" s="122"/>
      <c r="M55" s="122"/>
      <c r="N55" s="122"/>
      <c r="O55" s="122"/>
      <c r="P55" s="27"/>
      <c r="Q55" s="27"/>
      <c r="R55" s="27"/>
      <c r="S55" s="122"/>
      <c r="T55" s="118"/>
      <c r="U55" s="122"/>
      <c r="V55" s="122"/>
      <c r="W55" s="122"/>
      <c r="X55" s="122"/>
      <c r="Y55" s="122"/>
      <c r="Z55" s="97"/>
    </row>
    <row r="56" spans="1:26" ht="15" customHeight="1" x14ac:dyDescent="0.3">
      <c r="A56" s="96"/>
      <c r="B56" s="55" t="s">
        <v>53</v>
      </c>
      <c r="C56" s="31" t="s">
        <v>54</v>
      </c>
      <c r="D56" s="30"/>
      <c r="E56" s="30"/>
      <c r="F56" s="30"/>
      <c r="G56" s="30"/>
      <c r="H56" s="30"/>
      <c r="I56" s="30"/>
      <c r="J56" s="30"/>
      <c r="K56" s="30"/>
      <c r="L56" s="30"/>
      <c r="M56" s="30"/>
      <c r="N56" s="30"/>
      <c r="O56" s="30"/>
      <c r="P56" s="30"/>
      <c r="Q56" s="30"/>
      <c r="R56" s="30"/>
      <c r="S56" s="30"/>
      <c r="T56" s="30"/>
      <c r="U56" s="32"/>
      <c r="V56" s="33"/>
      <c r="W56" s="32"/>
      <c r="X56" s="32"/>
      <c r="Y56" s="32"/>
      <c r="Z56" s="97"/>
    </row>
    <row r="57" spans="1:26" ht="15" customHeight="1" x14ac:dyDescent="0.3">
      <c r="A57" s="96"/>
      <c r="B57" s="118"/>
      <c r="C57" s="27"/>
      <c r="D57" s="27"/>
      <c r="E57" s="34"/>
      <c r="F57" s="27"/>
      <c r="G57" s="122"/>
      <c r="H57" s="122"/>
      <c r="I57" s="122"/>
      <c r="J57" s="122"/>
      <c r="K57" s="122"/>
      <c r="L57" s="122"/>
      <c r="M57" s="122"/>
      <c r="N57" s="122"/>
      <c r="O57" s="122"/>
      <c r="P57" s="27"/>
      <c r="Q57" s="27"/>
      <c r="R57" s="27"/>
      <c r="S57" s="122"/>
      <c r="T57" s="118"/>
      <c r="U57" s="122"/>
      <c r="V57" s="122"/>
      <c r="W57" s="122"/>
      <c r="X57" s="122"/>
      <c r="Y57" s="122"/>
      <c r="Z57" s="97"/>
    </row>
    <row r="58" spans="1:26" ht="15" customHeight="1" x14ac:dyDescent="0.3">
      <c r="A58" s="96"/>
      <c r="B58" s="118"/>
      <c r="C58" s="27" t="s">
        <v>55</v>
      </c>
      <c r="D58" s="34"/>
      <c r="E58" s="34"/>
      <c r="F58" s="27"/>
      <c r="G58" s="122"/>
      <c r="H58" s="122"/>
      <c r="I58" s="122"/>
      <c r="J58" s="122"/>
      <c r="K58" s="122"/>
      <c r="L58" s="122"/>
      <c r="M58" s="27"/>
      <c r="N58" s="27"/>
      <c r="O58" s="122"/>
      <c r="P58" s="27"/>
      <c r="Q58" s="27"/>
      <c r="R58" s="27"/>
      <c r="S58" s="27"/>
      <c r="T58" s="122"/>
      <c r="U58" s="122"/>
      <c r="V58" s="122"/>
      <c r="W58" s="122"/>
      <c r="X58" s="122"/>
      <c r="Y58" s="122"/>
      <c r="Z58" s="97"/>
    </row>
    <row r="59" spans="1:26" ht="15" customHeight="1" x14ac:dyDescent="0.3">
      <c r="A59" s="96"/>
      <c r="B59" s="118"/>
      <c r="C59" s="27" t="s">
        <v>56</v>
      </c>
      <c r="D59" s="34"/>
      <c r="E59" s="34"/>
      <c r="F59" s="27"/>
      <c r="G59" s="122"/>
      <c r="H59" s="122"/>
      <c r="I59" s="122"/>
      <c r="J59" s="122"/>
      <c r="K59" s="122"/>
      <c r="L59" s="122"/>
      <c r="M59" s="122"/>
      <c r="N59" s="122"/>
      <c r="O59" s="122"/>
      <c r="P59" s="27"/>
      <c r="Q59" s="27"/>
      <c r="R59" s="27"/>
      <c r="S59" s="122"/>
      <c r="T59" s="122"/>
      <c r="U59" s="122"/>
      <c r="V59" s="122"/>
      <c r="W59" s="122"/>
      <c r="X59" s="122"/>
      <c r="Y59" s="122"/>
      <c r="Z59" s="97"/>
    </row>
    <row r="60" spans="1:26" ht="15" customHeight="1" x14ac:dyDescent="0.3">
      <c r="A60" s="96"/>
      <c r="B60" s="118"/>
      <c r="C60" s="27"/>
      <c r="D60" s="27"/>
      <c r="E60" s="34"/>
      <c r="F60" s="27"/>
      <c r="G60" s="122"/>
      <c r="H60" s="122"/>
      <c r="I60" s="122"/>
      <c r="J60" s="122"/>
      <c r="K60" s="122"/>
      <c r="L60" s="122"/>
      <c r="M60" s="122"/>
      <c r="N60" s="122"/>
      <c r="O60" s="122"/>
      <c r="P60" s="27"/>
      <c r="Q60" s="27"/>
      <c r="R60" s="27"/>
      <c r="S60" s="122"/>
      <c r="T60" s="122"/>
      <c r="U60" s="122"/>
      <c r="V60" s="122"/>
      <c r="W60" s="122"/>
      <c r="X60" s="122"/>
      <c r="Y60" s="122"/>
      <c r="Z60" s="97"/>
    </row>
    <row r="61" spans="1:26" ht="15" customHeight="1" x14ac:dyDescent="0.3">
      <c r="A61" s="96"/>
      <c r="B61" s="118"/>
      <c r="C61" s="27"/>
      <c r="D61" s="122"/>
      <c r="E61" s="34"/>
      <c r="F61" s="27"/>
      <c r="G61" s="122"/>
      <c r="H61" s="122"/>
      <c r="I61" s="27"/>
      <c r="J61" s="27"/>
      <c r="K61" s="27" t="s">
        <v>213</v>
      </c>
      <c r="L61" s="27"/>
      <c r="M61" s="27" t="s">
        <v>49</v>
      </c>
      <c r="N61" s="122"/>
      <c r="O61" s="122"/>
      <c r="P61" s="122"/>
      <c r="Q61" s="123" t="s">
        <v>51</v>
      </c>
      <c r="R61" s="27"/>
      <c r="S61" s="122" t="s">
        <v>2</v>
      </c>
      <c r="T61" s="159">
        <f>MAX(T39,T49)</f>
        <v>19.435342111730371</v>
      </c>
      <c r="U61" s="173"/>
      <c r="V61" s="174"/>
      <c r="W61" s="27" t="s">
        <v>6</v>
      </c>
      <c r="X61" s="122"/>
      <c r="Y61" s="122"/>
      <c r="Z61" s="97"/>
    </row>
    <row r="62" spans="1:26" ht="15" customHeight="1" x14ac:dyDescent="0.3">
      <c r="A62" s="96"/>
      <c r="B62" s="118"/>
      <c r="C62" s="27"/>
      <c r="D62" s="34"/>
      <c r="E62" s="35"/>
      <c r="F62" s="27"/>
      <c r="G62" s="122"/>
      <c r="H62" s="122"/>
      <c r="I62" s="27"/>
      <c r="J62" s="27"/>
      <c r="K62" s="27"/>
      <c r="L62" s="27"/>
      <c r="M62" s="122"/>
      <c r="N62" s="122"/>
      <c r="O62" s="122"/>
      <c r="P62" s="122"/>
      <c r="Q62" s="122"/>
      <c r="R62" s="122"/>
      <c r="S62" s="122"/>
      <c r="T62" s="27"/>
      <c r="U62" s="27"/>
      <c r="V62" s="27"/>
      <c r="W62" s="122"/>
      <c r="X62" s="122"/>
      <c r="Y62" s="122"/>
      <c r="Z62" s="97"/>
    </row>
    <row r="63" spans="1:26" ht="15" customHeight="1" x14ac:dyDescent="0.3">
      <c r="A63" s="96"/>
      <c r="B63" s="118"/>
      <c r="C63" s="27"/>
      <c r="D63" s="34"/>
      <c r="E63" s="34"/>
      <c r="F63" s="27"/>
      <c r="G63" s="122"/>
      <c r="H63" s="122"/>
      <c r="I63" s="27"/>
      <c r="J63" s="27"/>
      <c r="K63" s="27"/>
      <c r="L63" s="27"/>
      <c r="M63" s="27" t="s">
        <v>50</v>
      </c>
      <c r="N63" s="122"/>
      <c r="O63" s="122"/>
      <c r="P63" s="122"/>
      <c r="Q63" s="123" t="s">
        <v>52</v>
      </c>
      <c r="R63" s="27"/>
      <c r="S63" s="122" t="s">
        <v>2</v>
      </c>
      <c r="T63" s="159">
        <f>T51</f>
        <v>31.258499999999998</v>
      </c>
      <c r="U63" s="173"/>
      <c r="V63" s="174"/>
      <c r="W63" s="27" t="s">
        <v>6</v>
      </c>
      <c r="X63" s="122"/>
      <c r="Y63" s="122"/>
      <c r="Z63" s="97"/>
    </row>
    <row r="64" spans="1:26" ht="15" customHeight="1" x14ac:dyDescent="0.3">
      <c r="A64" s="96"/>
      <c r="B64" s="118"/>
      <c r="C64" s="27"/>
      <c r="D64" s="34"/>
      <c r="E64" s="34"/>
      <c r="F64" s="27"/>
      <c r="G64" s="122"/>
      <c r="H64" s="122"/>
      <c r="I64" s="27"/>
      <c r="J64" s="27"/>
      <c r="K64" s="27"/>
      <c r="L64" s="27"/>
      <c r="M64" s="27"/>
      <c r="N64" s="122"/>
      <c r="O64" s="122"/>
      <c r="P64" s="122"/>
      <c r="Q64" s="123"/>
      <c r="R64" s="27"/>
      <c r="S64" s="122"/>
      <c r="T64" s="28"/>
      <c r="U64" s="28"/>
      <c r="V64" s="28"/>
      <c r="W64" s="27"/>
      <c r="X64" s="122"/>
      <c r="Y64" s="122"/>
      <c r="Z64" s="97"/>
    </row>
    <row r="65" spans="1:28" ht="15" customHeight="1" x14ac:dyDescent="0.3">
      <c r="A65" s="96"/>
      <c r="B65" s="118"/>
      <c r="C65" s="27"/>
      <c r="D65" s="34"/>
      <c r="E65" s="34"/>
      <c r="F65" s="27"/>
      <c r="G65" s="122"/>
      <c r="H65" s="122"/>
      <c r="I65" s="122"/>
      <c r="J65" s="122"/>
      <c r="K65" s="122"/>
      <c r="L65" s="122"/>
      <c r="M65" s="122"/>
      <c r="N65" s="122"/>
      <c r="O65" s="122"/>
      <c r="P65" s="27"/>
      <c r="Q65" s="27"/>
      <c r="R65" s="27"/>
      <c r="S65" s="122"/>
      <c r="T65" s="122"/>
      <c r="U65" s="122"/>
      <c r="V65" s="122"/>
      <c r="W65" s="122"/>
      <c r="X65" s="122"/>
      <c r="Y65" s="122"/>
      <c r="Z65" s="97"/>
    </row>
    <row r="66" spans="1:28" s="36" customFormat="1" ht="15" customHeight="1" x14ac:dyDescent="0.3">
      <c r="A66" s="86"/>
      <c r="B66" s="25">
        <f>B29+0.1</f>
        <v>2.3000000000000003</v>
      </c>
      <c r="C66" s="26" t="s">
        <v>57</v>
      </c>
      <c r="D66" s="26"/>
      <c r="E66" s="26"/>
      <c r="F66" s="26"/>
      <c r="G66" s="26"/>
      <c r="H66" s="26"/>
      <c r="I66" s="26"/>
      <c r="J66" s="26"/>
      <c r="K66" s="26"/>
      <c r="L66" s="26"/>
      <c r="M66" s="26"/>
      <c r="N66" s="26"/>
      <c r="O66" s="26"/>
      <c r="P66" s="26"/>
      <c r="Q66" s="26"/>
      <c r="R66" s="26"/>
      <c r="S66" s="26"/>
      <c r="T66" s="26"/>
      <c r="U66" s="26"/>
      <c r="V66" s="26"/>
      <c r="W66" s="26"/>
      <c r="X66" s="26"/>
      <c r="Y66" s="26"/>
      <c r="Z66" s="88"/>
    </row>
    <row r="67" spans="1:28" s="36" customFormat="1" ht="15" customHeight="1" x14ac:dyDescent="0.3">
      <c r="A67" s="86"/>
      <c r="B67" s="34"/>
      <c r="C67" s="27"/>
      <c r="D67" s="34"/>
      <c r="E67" s="34"/>
      <c r="F67" s="27"/>
      <c r="G67" s="117"/>
      <c r="H67" s="117"/>
      <c r="I67" s="117"/>
      <c r="J67" s="117"/>
      <c r="K67" s="117"/>
      <c r="L67" s="117"/>
      <c r="M67" s="27"/>
      <c r="N67" s="27"/>
      <c r="O67" s="122"/>
      <c r="P67" s="27"/>
      <c r="Q67" s="27"/>
      <c r="R67" s="27"/>
      <c r="S67" s="27"/>
      <c r="T67" s="34"/>
      <c r="U67" s="38"/>
      <c r="V67" s="123"/>
      <c r="W67" s="39"/>
      <c r="X67" s="39"/>
      <c r="Y67" s="39"/>
      <c r="Z67" s="88"/>
    </row>
    <row r="68" spans="1:28" s="36" customFormat="1" ht="15" customHeight="1" x14ac:dyDescent="0.3">
      <c r="A68" s="86"/>
      <c r="B68" s="34"/>
      <c r="C68" s="27" t="s">
        <v>58</v>
      </c>
      <c r="D68" s="34"/>
      <c r="E68" s="34"/>
      <c r="F68" s="27"/>
      <c r="G68" s="117"/>
      <c r="H68" s="117"/>
      <c r="I68" s="117"/>
      <c r="J68" s="117"/>
      <c r="K68" s="117"/>
      <c r="L68" s="117"/>
      <c r="M68" s="117"/>
      <c r="N68" s="117"/>
      <c r="O68" s="117"/>
      <c r="P68" s="34"/>
      <c r="Q68" s="34"/>
      <c r="R68" s="34"/>
      <c r="S68" s="34"/>
      <c r="T68" s="34"/>
      <c r="U68" s="38"/>
      <c r="V68" s="123"/>
      <c r="W68" s="39"/>
      <c r="X68" s="39"/>
      <c r="Y68" s="39"/>
      <c r="Z68" s="88"/>
    </row>
    <row r="69" spans="1:28" s="36" customFormat="1" ht="15" customHeight="1" x14ac:dyDescent="0.3">
      <c r="A69" s="86"/>
      <c r="B69" s="34"/>
      <c r="C69" s="27" t="s">
        <v>59</v>
      </c>
      <c r="D69" s="34"/>
      <c r="E69" s="34"/>
      <c r="F69" s="27"/>
      <c r="G69" s="117"/>
      <c r="H69" s="117"/>
      <c r="I69" s="117"/>
      <c r="J69" s="117"/>
      <c r="K69" s="117"/>
      <c r="L69" s="117"/>
      <c r="M69" s="117"/>
      <c r="N69" s="117"/>
      <c r="O69" s="117"/>
      <c r="P69" s="34"/>
      <c r="Q69" s="34"/>
      <c r="R69" s="34"/>
      <c r="S69" s="34"/>
      <c r="T69" s="34"/>
      <c r="U69" s="38"/>
      <c r="V69" s="123"/>
      <c r="W69" s="39"/>
      <c r="X69" s="39"/>
      <c r="Y69" s="39"/>
      <c r="Z69" s="88"/>
    </row>
    <row r="70" spans="1:28" s="36" customFormat="1" ht="15" customHeight="1" x14ac:dyDescent="0.3">
      <c r="A70" s="86"/>
      <c r="B70" s="34"/>
      <c r="C70" s="27"/>
      <c r="D70" s="34"/>
      <c r="E70" s="34"/>
      <c r="F70" s="27"/>
      <c r="G70" s="117"/>
      <c r="H70" s="117"/>
      <c r="I70" s="117"/>
      <c r="J70" s="117"/>
      <c r="K70" s="117"/>
      <c r="L70" s="117"/>
      <c r="M70" s="117"/>
      <c r="N70" s="117"/>
      <c r="O70" s="117"/>
      <c r="P70" s="34"/>
      <c r="Q70" s="34"/>
      <c r="R70" s="34"/>
      <c r="S70" s="34"/>
      <c r="T70" s="34"/>
      <c r="U70" s="38"/>
      <c r="V70" s="123"/>
      <c r="W70" s="39"/>
      <c r="X70" s="39"/>
      <c r="Y70" s="39"/>
      <c r="Z70" s="88"/>
    </row>
    <row r="71" spans="1:28" s="36" customFormat="1" ht="15" customHeight="1" x14ac:dyDescent="0.3">
      <c r="A71" s="86"/>
      <c r="B71" s="34"/>
      <c r="C71" s="27"/>
      <c r="D71" s="27"/>
      <c r="E71" s="27"/>
      <c r="F71" s="27"/>
      <c r="G71" s="27"/>
      <c r="H71" s="27"/>
      <c r="I71" s="27"/>
      <c r="J71" s="27"/>
      <c r="K71" s="27"/>
      <c r="L71" s="27"/>
      <c r="M71" s="27"/>
      <c r="N71" s="27"/>
      <c r="O71" s="27"/>
      <c r="P71" s="27"/>
      <c r="Q71" s="27"/>
      <c r="R71" s="27"/>
      <c r="S71" s="27"/>
      <c r="T71" s="27"/>
      <c r="U71" s="27"/>
      <c r="V71" s="27"/>
      <c r="W71" s="27"/>
      <c r="X71" s="27"/>
      <c r="Y71" s="39"/>
      <c r="Z71" s="88"/>
    </row>
    <row r="72" spans="1:28" s="36" customFormat="1" ht="15" customHeight="1" x14ac:dyDescent="0.3">
      <c r="A72" s="86"/>
      <c r="B72" s="34"/>
      <c r="C72" s="27"/>
      <c r="D72" s="27"/>
      <c r="E72" s="27"/>
      <c r="F72" s="27"/>
      <c r="G72" s="27"/>
      <c r="H72" s="27"/>
      <c r="I72" s="27"/>
      <c r="J72" s="27"/>
      <c r="K72" s="27"/>
      <c r="L72" s="27"/>
      <c r="M72" s="27"/>
      <c r="N72" s="27"/>
      <c r="O72" s="27"/>
      <c r="P72" s="27"/>
      <c r="Q72" s="27"/>
      <c r="R72" s="27"/>
      <c r="S72" s="27"/>
      <c r="T72" s="27"/>
      <c r="U72" s="27"/>
      <c r="V72" s="27"/>
      <c r="W72" s="27"/>
      <c r="X72" s="27"/>
      <c r="Y72" s="39"/>
      <c r="Z72" s="88"/>
    </row>
    <row r="73" spans="1:28" s="36" customFormat="1" ht="15" customHeight="1" x14ac:dyDescent="0.3">
      <c r="A73" s="98"/>
      <c r="B73" s="99"/>
      <c r="C73" s="23"/>
      <c r="D73" s="23"/>
      <c r="E73" s="23"/>
      <c r="F73" s="23"/>
      <c r="G73" s="23"/>
      <c r="H73" s="23"/>
      <c r="I73" s="23"/>
      <c r="J73" s="23"/>
      <c r="K73" s="23"/>
      <c r="L73" s="23"/>
      <c r="M73" s="23"/>
      <c r="N73" s="23"/>
      <c r="O73" s="23"/>
      <c r="P73" s="23"/>
      <c r="Q73" s="23"/>
      <c r="R73" s="23"/>
      <c r="S73" s="23"/>
      <c r="T73" s="23"/>
      <c r="U73" s="23"/>
      <c r="V73" s="23"/>
      <c r="W73" s="23"/>
      <c r="X73" s="23"/>
      <c r="Y73" s="93"/>
      <c r="Z73" s="100"/>
      <c r="AB73" s="1" t="s">
        <v>225</v>
      </c>
    </row>
    <row r="74" spans="1:28" s="36" customFormat="1" ht="15" customHeight="1" x14ac:dyDescent="0.3">
      <c r="A74" s="86"/>
      <c r="B74" s="34"/>
      <c r="C74" s="27"/>
      <c r="D74" s="27"/>
      <c r="E74" s="27"/>
      <c r="F74" s="27"/>
      <c r="G74" s="27"/>
      <c r="H74" s="27"/>
      <c r="I74" s="27"/>
      <c r="J74" s="27"/>
      <c r="K74" s="27"/>
      <c r="L74" s="27"/>
      <c r="M74" s="27"/>
      <c r="N74" s="27"/>
      <c r="O74" s="27"/>
      <c r="P74" s="27"/>
      <c r="Q74" s="27"/>
      <c r="R74" s="27"/>
      <c r="S74" s="27"/>
      <c r="T74" s="27"/>
      <c r="U74" s="27"/>
      <c r="V74" s="27"/>
      <c r="W74" s="27"/>
      <c r="X74" s="27"/>
      <c r="Y74" s="39"/>
      <c r="Z74" s="88"/>
      <c r="AB74" s="1" t="s">
        <v>225</v>
      </c>
    </row>
    <row r="75" spans="1:28" s="36" customFormat="1" ht="15" customHeight="1" x14ac:dyDescent="0.3">
      <c r="A75" s="86"/>
      <c r="B75" s="34"/>
      <c r="C75" s="27"/>
      <c r="D75" s="27"/>
      <c r="E75" s="27"/>
      <c r="F75" s="27"/>
      <c r="G75" s="27"/>
      <c r="H75" s="27"/>
      <c r="I75" s="27"/>
      <c r="J75" s="27"/>
      <c r="K75" s="27"/>
      <c r="L75" s="27"/>
      <c r="M75" s="27"/>
      <c r="N75" s="27"/>
      <c r="O75" s="27"/>
      <c r="P75" s="27"/>
      <c r="Q75" s="27"/>
      <c r="R75" s="27"/>
      <c r="S75" s="27"/>
      <c r="T75" s="27"/>
      <c r="U75" s="27"/>
      <c r="V75" s="27"/>
      <c r="W75" s="27"/>
      <c r="X75" s="27"/>
      <c r="Y75" s="39"/>
      <c r="Z75" s="88"/>
      <c r="AB75" s="1"/>
    </row>
    <row r="76" spans="1:28" s="36" customFormat="1" ht="15" customHeight="1" x14ac:dyDescent="0.3">
      <c r="A76" s="86"/>
      <c r="B76" s="34"/>
      <c r="C76" s="27"/>
      <c r="D76" s="27"/>
      <c r="E76" s="27"/>
      <c r="F76" s="27"/>
      <c r="G76" s="27"/>
      <c r="H76" s="27"/>
      <c r="I76" s="27"/>
      <c r="J76" s="27"/>
      <c r="K76" s="27"/>
      <c r="L76" s="27"/>
      <c r="M76" s="27"/>
      <c r="N76" s="27"/>
      <c r="O76" s="27"/>
      <c r="P76" s="27"/>
      <c r="Q76" s="27"/>
      <c r="R76" s="27"/>
      <c r="S76" s="27"/>
      <c r="T76" s="27"/>
      <c r="U76" s="27"/>
      <c r="V76" s="27"/>
      <c r="W76" s="27"/>
      <c r="X76" s="27"/>
      <c r="Y76" s="39"/>
      <c r="Z76" s="88"/>
      <c r="AB76" s="1"/>
    </row>
    <row r="77" spans="1:28" s="36" customFormat="1" ht="15" customHeight="1" x14ac:dyDescent="0.3">
      <c r="A77" s="86"/>
      <c r="B77" s="34"/>
      <c r="C77" s="27"/>
      <c r="D77" s="27"/>
      <c r="E77" s="27"/>
      <c r="F77" s="27"/>
      <c r="G77" s="27"/>
      <c r="H77" s="27"/>
      <c r="I77" s="27"/>
      <c r="J77" s="27"/>
      <c r="K77" s="27"/>
      <c r="L77" s="27"/>
      <c r="M77" s="27"/>
      <c r="N77" s="27"/>
      <c r="O77" s="27"/>
      <c r="P77" s="27"/>
      <c r="Q77" s="27"/>
      <c r="R77" s="27"/>
      <c r="S77" s="27"/>
      <c r="T77" s="27"/>
      <c r="U77" s="27"/>
      <c r="V77" s="27"/>
      <c r="W77" s="27"/>
      <c r="X77" s="27"/>
      <c r="Y77" s="39"/>
      <c r="Z77" s="88"/>
      <c r="AB77" s="1"/>
    </row>
    <row r="78" spans="1:28" s="36" customFormat="1" ht="15" customHeight="1" x14ac:dyDescent="0.3">
      <c r="A78" s="86"/>
      <c r="B78" s="34"/>
      <c r="C78" s="27"/>
      <c r="D78" s="27"/>
      <c r="E78" s="27"/>
      <c r="F78" s="27"/>
      <c r="G78" s="27"/>
      <c r="H78" s="27"/>
      <c r="I78" s="27"/>
      <c r="J78" s="27"/>
      <c r="K78" s="27"/>
      <c r="L78" s="27"/>
      <c r="M78" s="27"/>
      <c r="N78" s="27"/>
      <c r="O78" s="27"/>
      <c r="P78" s="27"/>
      <c r="Q78" s="27"/>
      <c r="R78" s="27"/>
      <c r="S78" s="27"/>
      <c r="T78" s="27"/>
      <c r="U78" s="27"/>
      <c r="V78" s="27"/>
      <c r="W78" s="27"/>
      <c r="X78" s="27"/>
      <c r="Y78" s="39"/>
      <c r="Z78" s="88"/>
      <c r="AB78" s="1"/>
    </row>
    <row r="79" spans="1:28" s="36" customFormat="1" ht="15" customHeight="1" x14ac:dyDescent="0.3">
      <c r="A79" s="86"/>
      <c r="B79" s="34"/>
      <c r="C79" s="27"/>
      <c r="D79" s="27"/>
      <c r="E79" s="27"/>
      <c r="F79" s="27"/>
      <c r="G79" s="27"/>
      <c r="H79" s="27"/>
      <c r="I79" s="27"/>
      <c r="J79" s="27"/>
      <c r="K79" s="27"/>
      <c r="L79" s="27"/>
      <c r="M79" s="27"/>
      <c r="N79" s="27"/>
      <c r="O79" s="27"/>
      <c r="P79" s="27"/>
      <c r="Q79" s="27"/>
      <c r="R79" s="27"/>
      <c r="S79" s="27"/>
      <c r="T79" s="27"/>
      <c r="U79" s="27"/>
      <c r="V79" s="27"/>
      <c r="W79" s="27"/>
      <c r="X79" s="27"/>
      <c r="Y79" s="39"/>
      <c r="Z79" s="88"/>
      <c r="AB79" s="1"/>
    </row>
    <row r="80" spans="1:28" s="36" customFormat="1" ht="15" customHeight="1" x14ac:dyDescent="0.3">
      <c r="A80" s="86"/>
      <c r="B80" s="34"/>
      <c r="C80" s="27"/>
      <c r="D80" s="27"/>
      <c r="E80" s="27"/>
      <c r="F80" s="27"/>
      <c r="G80" s="27"/>
      <c r="H80" s="27"/>
      <c r="I80" s="27"/>
      <c r="J80" s="27"/>
      <c r="K80" s="27"/>
      <c r="L80" s="27"/>
      <c r="M80" s="27"/>
      <c r="N80" s="27"/>
      <c r="O80" s="27"/>
      <c r="P80" s="27"/>
      <c r="Q80" s="27"/>
      <c r="R80" s="27"/>
      <c r="S80" s="27"/>
      <c r="T80" s="27"/>
      <c r="U80" s="27"/>
      <c r="V80" s="27"/>
      <c r="W80" s="27"/>
      <c r="X80" s="27"/>
      <c r="Y80" s="39"/>
      <c r="Z80" s="88"/>
      <c r="AB80" s="1"/>
    </row>
    <row r="81" spans="1:28" s="36" customFormat="1" ht="15" customHeight="1" x14ac:dyDescent="0.3">
      <c r="A81" s="86"/>
      <c r="B81" s="34"/>
      <c r="C81" s="27"/>
      <c r="D81" s="27"/>
      <c r="E81" s="27"/>
      <c r="F81" s="27"/>
      <c r="G81" s="27"/>
      <c r="H81" s="27"/>
      <c r="I81" s="27"/>
      <c r="J81" s="27"/>
      <c r="K81" s="27"/>
      <c r="L81" s="27"/>
      <c r="M81" s="27"/>
      <c r="N81" s="27"/>
      <c r="O81" s="27"/>
      <c r="P81" s="27"/>
      <c r="Q81" s="27"/>
      <c r="R81" s="27"/>
      <c r="S81" s="27"/>
      <c r="T81" s="27"/>
      <c r="U81" s="27"/>
      <c r="V81" s="27"/>
      <c r="W81" s="27"/>
      <c r="X81" s="27"/>
      <c r="Y81" s="39"/>
      <c r="Z81" s="88"/>
      <c r="AB81" s="1"/>
    </row>
    <row r="82" spans="1:28" s="36" customFormat="1" ht="15" customHeight="1" x14ac:dyDescent="0.3">
      <c r="A82" s="86"/>
      <c r="B82" s="34"/>
      <c r="C82" s="27"/>
      <c r="D82" s="27"/>
      <c r="E82" s="27"/>
      <c r="F82" s="27"/>
      <c r="G82" s="27"/>
      <c r="H82" s="27"/>
      <c r="I82" s="27"/>
      <c r="J82" s="27"/>
      <c r="K82" s="27"/>
      <c r="L82" s="27"/>
      <c r="M82" s="27"/>
      <c r="N82" s="27"/>
      <c r="O82" s="27"/>
      <c r="P82" s="27"/>
      <c r="Q82" s="27"/>
      <c r="R82" s="27"/>
      <c r="S82" s="27"/>
      <c r="T82" s="27"/>
      <c r="U82" s="27"/>
      <c r="V82" s="27"/>
      <c r="W82" s="27"/>
      <c r="X82" s="27"/>
      <c r="Y82" s="39"/>
      <c r="Z82" s="88"/>
      <c r="AB82" s="1"/>
    </row>
    <row r="83" spans="1:28" s="36" customFormat="1" ht="15" customHeight="1" x14ac:dyDescent="0.3">
      <c r="A83" s="86"/>
      <c r="B83" s="34"/>
      <c r="C83" s="27"/>
      <c r="D83" s="27"/>
      <c r="E83" s="27"/>
      <c r="F83" s="27"/>
      <c r="G83" s="27"/>
      <c r="H83" s="27"/>
      <c r="I83" s="27"/>
      <c r="J83" s="27"/>
      <c r="K83" s="27"/>
      <c r="L83" s="27"/>
      <c r="M83" s="27"/>
      <c r="N83" s="27"/>
      <c r="O83" s="27"/>
      <c r="P83" s="27"/>
      <c r="Q83" s="27"/>
      <c r="R83" s="27"/>
      <c r="S83" s="27"/>
      <c r="T83" s="27"/>
      <c r="U83" s="27"/>
      <c r="V83" s="27"/>
      <c r="W83" s="27"/>
      <c r="X83" s="27"/>
      <c r="Y83" s="39"/>
      <c r="Z83" s="88"/>
      <c r="AB83" s="1"/>
    </row>
    <row r="84" spans="1:28" s="36" customFormat="1" ht="15" customHeight="1" x14ac:dyDescent="0.3">
      <c r="A84" s="86"/>
      <c r="B84" s="34"/>
      <c r="C84" s="27"/>
      <c r="D84" s="27"/>
      <c r="E84" s="27"/>
      <c r="F84" s="27"/>
      <c r="G84" s="27"/>
      <c r="H84" s="27"/>
      <c r="I84" s="27"/>
      <c r="J84" s="27"/>
      <c r="K84" s="27"/>
      <c r="L84" s="27"/>
      <c r="M84" s="27"/>
      <c r="N84" s="27"/>
      <c r="O84" s="27"/>
      <c r="P84" s="27"/>
      <c r="Q84" s="27"/>
      <c r="R84" s="27"/>
      <c r="S84" s="27"/>
      <c r="T84" s="27"/>
      <c r="U84" s="27"/>
      <c r="V84" s="27"/>
      <c r="W84" s="27"/>
      <c r="X84" s="27"/>
      <c r="Y84" s="39"/>
      <c r="Z84" s="88"/>
      <c r="AB84" s="1"/>
    </row>
    <row r="85" spans="1:28" s="36" customFormat="1" ht="15" customHeight="1" x14ac:dyDescent="0.3">
      <c r="A85" s="86"/>
      <c r="B85" s="34"/>
      <c r="C85" s="27"/>
      <c r="D85" s="27"/>
      <c r="E85" s="27"/>
      <c r="F85" s="27"/>
      <c r="G85" s="27"/>
      <c r="H85" s="27"/>
      <c r="I85" s="27"/>
      <c r="J85" s="27"/>
      <c r="K85" s="27"/>
      <c r="L85" s="27"/>
      <c r="M85" s="27"/>
      <c r="N85" s="27"/>
      <c r="O85" s="27"/>
      <c r="P85" s="27"/>
      <c r="Q85" s="27"/>
      <c r="R85" s="27"/>
      <c r="S85" s="27"/>
      <c r="T85" s="27"/>
      <c r="U85" s="27"/>
      <c r="V85" s="27"/>
      <c r="W85" s="27"/>
      <c r="X85" s="27"/>
      <c r="Y85" s="39"/>
      <c r="Z85" s="88"/>
      <c r="AB85" s="1"/>
    </row>
    <row r="86" spans="1:28" s="36" customFormat="1" ht="15" customHeight="1" x14ac:dyDescent="0.3">
      <c r="A86" s="86"/>
      <c r="B86" s="34"/>
      <c r="C86" s="122"/>
      <c r="D86" s="27"/>
      <c r="E86" s="34"/>
      <c r="F86" s="27"/>
      <c r="G86" s="117"/>
      <c r="H86" s="117"/>
      <c r="I86" s="117"/>
      <c r="J86" s="117"/>
      <c r="K86" s="117"/>
      <c r="L86" s="117"/>
      <c r="M86" s="117"/>
      <c r="N86" s="117"/>
      <c r="O86" s="117"/>
      <c r="P86" s="28"/>
      <c r="Q86" s="28"/>
      <c r="R86" s="28"/>
      <c r="S86" s="34"/>
      <c r="T86" s="34"/>
      <c r="U86" s="38"/>
      <c r="V86" s="123"/>
      <c r="W86" s="39"/>
      <c r="X86" s="39"/>
      <c r="Y86" s="39"/>
      <c r="Z86" s="88"/>
      <c r="AA86" s="1"/>
      <c r="AB86" s="1"/>
    </row>
    <row r="87" spans="1:28" s="36" customFormat="1" ht="15" customHeight="1" x14ac:dyDescent="0.3">
      <c r="A87" s="86"/>
      <c r="B87" s="34"/>
      <c r="C87" s="27"/>
      <c r="D87" s="27"/>
      <c r="E87" s="34"/>
      <c r="F87" s="27"/>
      <c r="G87" s="117"/>
      <c r="H87" s="117"/>
      <c r="I87" s="117"/>
      <c r="J87" s="117"/>
      <c r="K87" s="117"/>
      <c r="L87" s="117"/>
      <c r="M87" s="117"/>
      <c r="N87" s="117"/>
      <c r="O87" s="117"/>
      <c r="P87" s="28"/>
      <c r="Q87" s="28"/>
      <c r="R87" s="28"/>
      <c r="S87" s="34"/>
      <c r="T87" s="34"/>
      <c r="U87" s="38"/>
      <c r="V87" s="123"/>
      <c r="W87" s="39"/>
      <c r="X87" s="39"/>
      <c r="Y87" s="39"/>
      <c r="Z87" s="88"/>
      <c r="AA87" s="1"/>
      <c r="AB87" s="1"/>
    </row>
    <row r="88" spans="1:28" s="36" customFormat="1" ht="15" customHeight="1" x14ac:dyDescent="0.3">
      <c r="A88" s="86"/>
      <c r="B88" s="34"/>
      <c r="C88" s="27"/>
      <c r="D88" s="27"/>
      <c r="E88" s="34"/>
      <c r="F88" s="27"/>
      <c r="G88" s="117"/>
      <c r="H88" s="117"/>
      <c r="I88" s="117"/>
      <c r="J88" s="117"/>
      <c r="K88" s="117"/>
      <c r="L88" s="117"/>
      <c r="M88" s="117"/>
      <c r="N88" s="117"/>
      <c r="O88" s="117"/>
      <c r="P88" s="28"/>
      <c r="Q88" s="28"/>
      <c r="R88" s="28"/>
      <c r="S88" s="34"/>
      <c r="T88" s="34"/>
      <c r="U88" s="38"/>
      <c r="V88" s="123"/>
      <c r="W88" s="39"/>
      <c r="X88" s="39"/>
      <c r="Y88" s="39"/>
      <c r="Z88" s="88"/>
      <c r="AA88" s="1"/>
      <c r="AB88" s="1"/>
    </row>
    <row r="89" spans="1:28" s="36" customFormat="1" ht="15" customHeight="1" x14ac:dyDescent="0.3">
      <c r="A89" s="86"/>
      <c r="B89" s="34"/>
      <c r="C89" s="27"/>
      <c r="D89" s="27"/>
      <c r="E89" s="34"/>
      <c r="F89" s="27"/>
      <c r="G89" s="117"/>
      <c r="H89" s="117"/>
      <c r="I89" s="117"/>
      <c r="J89" s="117"/>
      <c r="K89" s="117"/>
      <c r="L89" s="39"/>
      <c r="M89" s="27"/>
      <c r="N89" s="117"/>
      <c r="O89" s="122"/>
      <c r="P89" s="28"/>
      <c r="Q89" s="28"/>
      <c r="R89" s="28"/>
      <c r="S89" s="27"/>
      <c r="T89" s="34"/>
      <c r="U89" s="38"/>
      <c r="V89" s="123"/>
      <c r="W89" s="39"/>
      <c r="X89" s="39"/>
      <c r="Y89" s="39"/>
      <c r="Z89" s="88"/>
      <c r="AA89" s="1"/>
      <c r="AB89" s="1"/>
    </row>
    <row r="90" spans="1:28" s="36" customFormat="1" ht="15" customHeight="1" x14ac:dyDescent="0.3">
      <c r="A90" s="86"/>
      <c r="B90" s="34"/>
      <c r="C90" s="27"/>
      <c r="D90" s="27"/>
      <c r="E90" s="34"/>
      <c r="F90" s="27"/>
      <c r="G90" s="117"/>
      <c r="H90" s="117"/>
      <c r="I90" s="117"/>
      <c r="J90" s="117"/>
      <c r="K90" s="117"/>
      <c r="L90" s="117"/>
      <c r="M90" s="117"/>
      <c r="N90" s="117"/>
      <c r="O90" s="117"/>
      <c r="P90" s="28"/>
      <c r="Q90" s="28"/>
      <c r="R90" s="28"/>
      <c r="S90" s="34"/>
      <c r="T90" s="34"/>
      <c r="U90" s="38"/>
      <c r="V90" s="123"/>
      <c r="W90" s="39"/>
      <c r="X90" s="39"/>
      <c r="Y90" s="39"/>
      <c r="Z90" s="88"/>
      <c r="AA90" s="1"/>
      <c r="AB90" s="1"/>
    </row>
    <row r="91" spans="1:28" s="36" customFormat="1" ht="15" customHeight="1" x14ac:dyDescent="0.3">
      <c r="A91" s="86"/>
      <c r="B91" s="34"/>
      <c r="C91" s="27"/>
      <c r="D91" s="27"/>
      <c r="E91" s="34"/>
      <c r="F91" s="27"/>
      <c r="G91" s="117"/>
      <c r="H91" s="117"/>
      <c r="I91" s="117"/>
      <c r="J91" s="117"/>
      <c r="K91" s="117"/>
      <c r="L91" s="117"/>
      <c r="M91" s="117"/>
      <c r="N91" s="117"/>
      <c r="O91" s="117"/>
      <c r="P91" s="28"/>
      <c r="Q91" s="28"/>
      <c r="R91" s="28"/>
      <c r="S91" s="34"/>
      <c r="T91" s="34"/>
      <c r="U91" s="38"/>
      <c r="V91" s="123"/>
      <c r="W91" s="39"/>
      <c r="X91" s="39"/>
      <c r="Y91" s="39"/>
      <c r="Z91" s="88"/>
      <c r="AA91" s="1"/>
      <c r="AB91" s="1"/>
    </row>
    <row r="92" spans="1:28" s="36" customFormat="1" ht="15" customHeight="1" x14ac:dyDescent="0.3">
      <c r="A92" s="86"/>
      <c r="B92" s="34"/>
      <c r="C92" s="27"/>
      <c r="D92" s="27"/>
      <c r="E92" s="34"/>
      <c r="F92" s="27"/>
      <c r="G92" s="117"/>
      <c r="H92" s="117"/>
      <c r="I92" s="117"/>
      <c r="J92" s="117"/>
      <c r="K92" s="117"/>
      <c r="L92" s="117"/>
      <c r="M92" s="117"/>
      <c r="N92" s="117"/>
      <c r="O92" s="117"/>
      <c r="P92" s="28"/>
      <c r="Q92" s="28"/>
      <c r="R92" s="28"/>
      <c r="S92" s="34"/>
      <c r="T92" s="34"/>
      <c r="U92" s="38"/>
      <c r="V92" s="123"/>
      <c r="W92" s="39"/>
      <c r="X92" s="39"/>
      <c r="Y92" s="39"/>
      <c r="Z92" s="88"/>
      <c r="AA92" s="1"/>
      <c r="AB92" s="1"/>
    </row>
    <row r="93" spans="1:28" s="36" customFormat="1" ht="15" customHeight="1" x14ac:dyDescent="0.3">
      <c r="A93" s="86"/>
      <c r="B93" s="34"/>
      <c r="C93" s="27"/>
      <c r="D93" s="27"/>
      <c r="E93" s="34"/>
      <c r="F93" s="27"/>
      <c r="G93" s="117"/>
      <c r="H93" s="117"/>
      <c r="I93" s="117"/>
      <c r="J93" s="117"/>
      <c r="K93" s="117"/>
      <c r="L93" s="117"/>
      <c r="M93" s="117"/>
      <c r="N93" s="117"/>
      <c r="O93" s="117"/>
      <c r="P93" s="28"/>
      <c r="Q93" s="28"/>
      <c r="R93" s="28"/>
      <c r="S93" s="34"/>
      <c r="T93" s="34"/>
      <c r="U93" s="38"/>
      <c r="V93" s="123"/>
      <c r="W93" s="39"/>
      <c r="X93" s="39"/>
      <c r="Y93" s="39"/>
      <c r="Z93" s="88"/>
      <c r="AA93" s="1"/>
      <c r="AB93" s="1"/>
    </row>
    <row r="94" spans="1:28" s="36" customFormat="1" ht="15" customHeight="1" x14ac:dyDescent="0.3">
      <c r="A94" s="86"/>
      <c r="B94" s="34"/>
      <c r="C94" s="27"/>
      <c r="D94" s="27"/>
      <c r="E94" s="34"/>
      <c r="F94" s="27"/>
      <c r="G94" s="117"/>
      <c r="H94" s="117"/>
      <c r="I94" s="117"/>
      <c r="J94" s="117"/>
      <c r="K94" s="117"/>
      <c r="L94" s="117"/>
      <c r="M94" s="117"/>
      <c r="N94" s="117"/>
      <c r="O94" s="122"/>
      <c r="P94" s="28"/>
      <c r="Q94" s="28"/>
      <c r="R94" s="28"/>
      <c r="S94" s="27"/>
      <c r="T94" s="34"/>
      <c r="U94" s="38"/>
      <c r="V94" s="123"/>
      <c r="W94" s="39"/>
      <c r="X94" s="39"/>
      <c r="Y94" s="39"/>
      <c r="Z94" s="88"/>
      <c r="AA94" s="1"/>
      <c r="AB94" s="1"/>
    </row>
    <row r="95" spans="1:28" s="36" customFormat="1" ht="15" customHeight="1" x14ac:dyDescent="0.3">
      <c r="A95" s="86"/>
      <c r="B95" s="34"/>
      <c r="C95" s="27"/>
      <c r="D95" s="27"/>
      <c r="E95" s="34"/>
      <c r="F95" s="27"/>
      <c r="G95" s="117"/>
      <c r="H95" s="117"/>
      <c r="I95" s="117"/>
      <c r="J95" s="117"/>
      <c r="K95" s="117"/>
      <c r="L95" s="117"/>
      <c r="M95" s="117"/>
      <c r="N95" s="117"/>
      <c r="O95" s="117"/>
      <c r="P95" s="28"/>
      <c r="Q95" s="28"/>
      <c r="R95" s="28"/>
      <c r="S95" s="34"/>
      <c r="T95" s="34"/>
      <c r="U95" s="38"/>
      <c r="V95" s="123"/>
      <c r="W95" s="39"/>
      <c r="X95" s="39"/>
      <c r="Y95" s="39"/>
      <c r="Z95" s="88"/>
      <c r="AA95" s="1"/>
      <c r="AB95" s="1"/>
    </row>
    <row r="96" spans="1:28" s="36" customFormat="1" ht="15" customHeight="1" x14ac:dyDescent="0.3">
      <c r="A96" s="86"/>
      <c r="B96" s="34"/>
      <c r="C96" s="27"/>
      <c r="D96" s="27"/>
      <c r="E96" s="34"/>
      <c r="F96" s="27"/>
      <c r="G96" s="117"/>
      <c r="H96" s="117"/>
      <c r="I96" s="117"/>
      <c r="J96" s="117"/>
      <c r="K96" s="117"/>
      <c r="L96" s="117"/>
      <c r="M96" s="117"/>
      <c r="N96" s="117"/>
      <c r="O96" s="117"/>
      <c r="P96" s="28"/>
      <c r="Q96" s="28"/>
      <c r="R96" s="28"/>
      <c r="S96" s="34"/>
      <c r="T96" s="34"/>
      <c r="U96" s="38"/>
      <c r="V96" s="123"/>
      <c r="W96" s="39"/>
      <c r="X96" s="39"/>
      <c r="Y96" s="39"/>
      <c r="Z96" s="88"/>
      <c r="AA96" s="1"/>
      <c r="AB96" s="1"/>
    </row>
    <row r="97" spans="1:28" s="36" customFormat="1" ht="15" customHeight="1" x14ac:dyDescent="0.3">
      <c r="A97" s="86"/>
      <c r="B97" s="34"/>
      <c r="C97" s="27"/>
      <c r="D97" s="27"/>
      <c r="E97" s="34"/>
      <c r="F97" s="27"/>
      <c r="G97" s="117"/>
      <c r="H97" s="117"/>
      <c r="I97" s="117"/>
      <c r="J97" s="117"/>
      <c r="K97" s="117"/>
      <c r="L97" s="117"/>
      <c r="M97" s="117"/>
      <c r="N97" s="117"/>
      <c r="O97" s="117"/>
      <c r="P97" s="28"/>
      <c r="Q97" s="28"/>
      <c r="R97" s="28"/>
      <c r="S97" s="34"/>
      <c r="T97" s="34"/>
      <c r="U97" s="38"/>
      <c r="V97" s="123"/>
      <c r="W97" s="39"/>
      <c r="X97" s="39"/>
      <c r="Y97" s="39"/>
      <c r="Z97" s="88"/>
      <c r="AA97" s="1"/>
      <c r="AB97" s="1"/>
    </row>
    <row r="98" spans="1:28" s="36" customFormat="1" ht="15" customHeight="1" x14ac:dyDescent="0.3">
      <c r="A98" s="86"/>
      <c r="B98" s="34"/>
      <c r="C98" s="27"/>
      <c r="D98" s="27"/>
      <c r="E98" s="34"/>
      <c r="F98" s="27"/>
      <c r="G98" s="117"/>
      <c r="H98" s="117"/>
      <c r="I98" s="117"/>
      <c r="J98" s="117"/>
      <c r="K98" s="117"/>
      <c r="L98" s="117"/>
      <c r="M98" s="117"/>
      <c r="N98" s="117"/>
      <c r="O98" s="117"/>
      <c r="P98" s="28"/>
      <c r="Q98" s="28"/>
      <c r="R98" s="28"/>
      <c r="S98" s="34"/>
      <c r="T98" s="34"/>
      <c r="U98" s="38"/>
      <c r="V98" s="123"/>
      <c r="W98" s="39"/>
      <c r="X98" s="39"/>
      <c r="Y98" s="39"/>
      <c r="Z98" s="88"/>
      <c r="AA98" s="1"/>
      <c r="AB98" s="1"/>
    </row>
    <row r="99" spans="1:28" s="36" customFormat="1" ht="15" customHeight="1" x14ac:dyDescent="0.3">
      <c r="A99" s="86"/>
      <c r="B99" s="34"/>
      <c r="C99" s="27"/>
      <c r="D99" s="27"/>
      <c r="E99" s="34"/>
      <c r="F99" s="27"/>
      <c r="G99" s="117"/>
      <c r="H99" s="117"/>
      <c r="I99" s="117"/>
      <c r="J99" s="117"/>
      <c r="K99" s="117"/>
      <c r="L99" s="117"/>
      <c r="M99" s="117"/>
      <c r="N99" s="117"/>
      <c r="O99" s="117"/>
      <c r="P99" s="28"/>
      <c r="Q99" s="28"/>
      <c r="R99" s="28"/>
      <c r="S99" s="34"/>
      <c r="T99" s="34"/>
      <c r="U99" s="38"/>
      <c r="V99" s="123"/>
      <c r="W99" s="39"/>
      <c r="X99" s="39"/>
      <c r="Y99" s="39"/>
      <c r="Z99" s="88"/>
      <c r="AA99" s="1"/>
      <c r="AB99" s="1"/>
    </row>
    <row r="100" spans="1:28" s="36" customFormat="1" ht="15" customHeight="1" x14ac:dyDescent="0.3">
      <c r="A100" s="86"/>
      <c r="B100" s="34"/>
      <c r="C100" s="27"/>
      <c r="D100" s="27"/>
      <c r="E100" s="34"/>
      <c r="F100" s="27"/>
      <c r="G100" s="117"/>
      <c r="H100" s="117"/>
      <c r="I100" s="117"/>
      <c r="J100" s="117"/>
      <c r="K100" s="117"/>
      <c r="L100" s="117"/>
      <c r="M100" s="117"/>
      <c r="N100" s="117"/>
      <c r="O100" s="117"/>
      <c r="P100" s="28"/>
      <c r="Q100" s="28"/>
      <c r="R100" s="28"/>
      <c r="S100" s="34"/>
      <c r="T100" s="34"/>
      <c r="U100" s="38"/>
      <c r="V100" s="123"/>
      <c r="W100" s="39"/>
      <c r="X100" s="39"/>
      <c r="Y100" s="39"/>
      <c r="Z100" s="88"/>
      <c r="AA100" s="1"/>
      <c r="AB100" s="1"/>
    </row>
    <row r="101" spans="1:28" s="36" customFormat="1" ht="15" customHeight="1" x14ac:dyDescent="0.3">
      <c r="A101" s="86"/>
      <c r="B101" s="34"/>
      <c r="C101" s="122"/>
      <c r="D101" s="34"/>
      <c r="E101" s="35"/>
      <c r="F101" s="27"/>
      <c r="G101" s="117"/>
      <c r="H101" s="117"/>
      <c r="I101" s="117"/>
      <c r="J101" s="117"/>
      <c r="K101" s="117"/>
      <c r="L101" s="117"/>
      <c r="M101" s="117"/>
      <c r="N101" s="34"/>
      <c r="O101" s="35"/>
      <c r="P101" s="28"/>
      <c r="Q101" s="28"/>
      <c r="R101" s="28"/>
      <c r="S101" s="34"/>
      <c r="T101" s="34"/>
      <c r="U101" s="38"/>
      <c r="V101" s="123"/>
      <c r="W101" s="39"/>
      <c r="X101" s="39"/>
      <c r="Y101" s="39"/>
      <c r="Z101" s="88"/>
      <c r="AA101" s="1"/>
      <c r="AB101" s="1"/>
    </row>
    <row r="102" spans="1:28" s="36" customFormat="1" ht="15" customHeight="1" x14ac:dyDescent="0.3">
      <c r="A102" s="86"/>
      <c r="B102" s="34"/>
      <c r="C102" s="27"/>
      <c r="D102" s="27"/>
      <c r="E102" s="34"/>
      <c r="F102" s="27"/>
      <c r="G102" s="117"/>
      <c r="H102" s="117"/>
      <c r="I102" s="117"/>
      <c r="J102" s="117"/>
      <c r="K102" s="117"/>
      <c r="L102" s="117"/>
      <c r="M102" s="117"/>
      <c r="N102" s="117"/>
      <c r="O102" s="117"/>
      <c r="P102" s="28"/>
      <c r="Q102" s="28"/>
      <c r="R102" s="28"/>
      <c r="S102" s="34"/>
      <c r="T102" s="34"/>
      <c r="U102" s="38"/>
      <c r="V102" s="123"/>
      <c r="W102" s="39"/>
      <c r="X102" s="39"/>
      <c r="Y102" s="39"/>
      <c r="Z102" s="88"/>
      <c r="AA102" s="1"/>
      <c r="AB102" s="1"/>
    </row>
    <row r="103" spans="1:28" s="36" customFormat="1" ht="15" customHeight="1" x14ac:dyDescent="0.3">
      <c r="A103" s="86"/>
      <c r="B103" s="34"/>
      <c r="C103" s="27"/>
      <c r="D103" s="27"/>
      <c r="E103" s="34"/>
      <c r="F103" s="27"/>
      <c r="G103" s="117"/>
      <c r="H103" s="117"/>
      <c r="I103" s="117"/>
      <c r="J103" s="117"/>
      <c r="K103" s="117"/>
      <c r="L103" s="117"/>
      <c r="M103" s="117"/>
      <c r="N103" s="117"/>
      <c r="O103" s="117"/>
      <c r="P103" s="28"/>
      <c r="Q103" s="28"/>
      <c r="R103" s="28"/>
      <c r="S103" s="34"/>
      <c r="T103" s="34"/>
      <c r="U103" s="38"/>
      <c r="V103" s="123"/>
      <c r="W103" s="39"/>
      <c r="X103" s="39"/>
      <c r="Y103" s="39"/>
      <c r="Z103" s="88"/>
      <c r="AA103" s="1"/>
      <c r="AB103" s="1"/>
    </row>
    <row r="104" spans="1:28" s="36" customFormat="1" ht="15" customHeight="1" x14ac:dyDescent="0.3">
      <c r="A104" s="86"/>
      <c r="B104" s="34"/>
      <c r="C104" s="27"/>
      <c r="D104" s="27"/>
      <c r="E104" s="34"/>
      <c r="F104" s="27"/>
      <c r="G104" s="117"/>
      <c r="H104" s="117"/>
      <c r="I104" s="117"/>
      <c r="J104" s="117"/>
      <c r="K104" s="117"/>
      <c r="L104" s="117"/>
      <c r="M104" s="117"/>
      <c r="N104" s="117"/>
      <c r="O104" s="117"/>
      <c r="P104" s="28"/>
      <c r="Q104" s="28"/>
      <c r="R104" s="28"/>
      <c r="S104" s="34"/>
      <c r="T104" s="34"/>
      <c r="U104" s="38"/>
      <c r="V104" s="123"/>
      <c r="W104" s="39"/>
      <c r="X104" s="39"/>
      <c r="Y104" s="39"/>
      <c r="Z104" s="88"/>
      <c r="AA104" s="1"/>
      <c r="AB104" s="1"/>
    </row>
    <row r="105" spans="1:28" s="36" customFormat="1" ht="15" customHeight="1" x14ac:dyDescent="0.3">
      <c r="A105" s="86"/>
      <c r="B105" s="55" t="s">
        <v>60</v>
      </c>
      <c r="C105" s="31" t="s">
        <v>61</v>
      </c>
      <c r="D105" s="30"/>
      <c r="E105" s="30"/>
      <c r="F105" s="30"/>
      <c r="G105" s="30"/>
      <c r="H105" s="30"/>
      <c r="I105" s="30"/>
      <c r="J105" s="30"/>
      <c r="K105" s="30"/>
      <c r="L105" s="30"/>
      <c r="M105" s="30"/>
      <c r="N105" s="30"/>
      <c r="O105" s="30"/>
      <c r="P105" s="30"/>
      <c r="Q105" s="30"/>
      <c r="R105" s="30"/>
      <c r="S105" s="30"/>
      <c r="T105" s="30"/>
      <c r="U105" s="32"/>
      <c r="V105" s="33"/>
      <c r="W105" s="32"/>
      <c r="X105" s="32"/>
      <c r="Y105" s="32"/>
      <c r="Z105" s="88"/>
      <c r="AA105" s="1"/>
      <c r="AB105" s="1"/>
    </row>
    <row r="106" spans="1:28" s="36" customFormat="1" ht="15" customHeight="1" x14ac:dyDescent="0.3">
      <c r="A106" s="86"/>
      <c r="B106" s="34"/>
      <c r="C106" s="27"/>
      <c r="D106" s="27"/>
      <c r="E106" s="34"/>
      <c r="F106" s="27"/>
      <c r="G106" s="117"/>
      <c r="H106" s="117"/>
      <c r="I106" s="117"/>
      <c r="J106" s="117"/>
      <c r="K106" s="117"/>
      <c r="L106" s="117"/>
      <c r="M106" s="117"/>
      <c r="N106" s="117"/>
      <c r="O106" s="117"/>
      <c r="P106" s="28"/>
      <c r="Q106" s="28"/>
      <c r="R106" s="28"/>
      <c r="S106" s="34"/>
      <c r="T106" s="34"/>
      <c r="U106" s="38"/>
      <c r="V106" s="123"/>
      <c r="W106" s="39"/>
      <c r="X106" s="39"/>
      <c r="Y106" s="39"/>
      <c r="Z106" s="88"/>
      <c r="AA106" s="1"/>
      <c r="AB106" s="1"/>
    </row>
    <row r="107" spans="1:28" ht="15" customHeight="1" x14ac:dyDescent="0.3">
      <c r="A107" s="75"/>
      <c r="B107" s="27"/>
      <c r="C107" s="27" t="s">
        <v>62</v>
      </c>
      <c r="D107" s="27"/>
      <c r="E107" s="27"/>
      <c r="F107" s="27"/>
      <c r="G107" s="27"/>
      <c r="H107" s="27"/>
      <c r="I107" s="27"/>
      <c r="J107" s="27"/>
      <c r="K107" s="27"/>
      <c r="L107" s="27"/>
      <c r="M107" s="27"/>
      <c r="N107" s="27"/>
      <c r="O107" s="27"/>
      <c r="P107" s="27"/>
      <c r="Q107" s="27"/>
      <c r="R107" s="27"/>
      <c r="S107" s="27"/>
      <c r="T107" s="27"/>
      <c r="U107" s="118"/>
      <c r="V107" s="27"/>
      <c r="W107" s="27"/>
      <c r="X107" s="27"/>
      <c r="Y107" s="27"/>
      <c r="Z107" s="76"/>
    </row>
    <row r="108" spans="1:28" ht="15" customHeight="1" x14ac:dyDescent="0.3">
      <c r="A108" s="75"/>
      <c r="B108" s="27"/>
      <c r="C108" s="27" t="s">
        <v>63</v>
      </c>
      <c r="D108" s="27"/>
      <c r="E108" s="27"/>
      <c r="F108" s="27"/>
      <c r="G108" s="27"/>
      <c r="H108" s="27"/>
      <c r="I108" s="27"/>
      <c r="J108" s="27"/>
      <c r="K108" s="27"/>
      <c r="L108" s="27"/>
      <c r="M108" s="27"/>
      <c r="N108" s="27"/>
      <c r="O108" s="27"/>
      <c r="P108" s="27"/>
      <c r="Q108" s="27"/>
      <c r="R108" s="27"/>
      <c r="S108" s="27"/>
      <c r="T108" s="27"/>
      <c r="U108" s="118"/>
      <c r="V108" s="27"/>
      <c r="W108" s="27"/>
      <c r="X108" s="27"/>
      <c r="Y108" s="27"/>
      <c r="Z108" s="76"/>
    </row>
    <row r="109" spans="1:28" ht="15" customHeight="1" x14ac:dyDescent="0.3">
      <c r="A109" s="75"/>
      <c r="B109" s="27"/>
      <c r="C109" s="27"/>
      <c r="D109" s="27"/>
      <c r="E109" s="27"/>
      <c r="F109" s="27"/>
      <c r="G109" s="27"/>
      <c r="H109" s="27"/>
      <c r="I109" s="27"/>
      <c r="J109" s="27"/>
      <c r="K109" s="27"/>
      <c r="L109" s="27"/>
      <c r="M109" s="27"/>
      <c r="N109" s="27"/>
      <c r="O109" s="27"/>
      <c r="P109" s="27"/>
      <c r="Q109" s="27"/>
      <c r="R109" s="27"/>
      <c r="S109" s="27"/>
      <c r="T109" s="27"/>
      <c r="U109" s="118"/>
      <c r="V109" s="27"/>
      <c r="W109" s="27"/>
      <c r="X109" s="27"/>
      <c r="Y109" s="27"/>
      <c r="Z109" s="76"/>
    </row>
    <row r="110" spans="1:28" ht="15" customHeight="1" x14ac:dyDescent="0.3">
      <c r="A110" s="75"/>
      <c r="B110" s="27"/>
      <c r="C110" s="27"/>
      <c r="D110" s="27"/>
      <c r="E110" s="27"/>
      <c r="F110" s="27"/>
      <c r="G110" s="27"/>
      <c r="H110" s="27"/>
      <c r="I110" s="27"/>
      <c r="J110" s="27"/>
      <c r="K110" s="27"/>
      <c r="L110" s="27"/>
      <c r="M110" s="27" t="s">
        <v>49</v>
      </c>
      <c r="N110" s="122"/>
      <c r="O110" s="122"/>
      <c r="P110" s="122"/>
      <c r="Q110" s="123" t="s">
        <v>64</v>
      </c>
      <c r="R110" s="27"/>
      <c r="S110" s="122" t="s">
        <v>2</v>
      </c>
      <c r="T110" s="159">
        <f>(1.25*T114-0.25)*P26</f>
        <v>68.714311009425103</v>
      </c>
      <c r="U110" s="173"/>
      <c r="V110" s="174"/>
      <c r="W110" s="27" t="s">
        <v>6</v>
      </c>
      <c r="X110" s="27"/>
      <c r="Y110" s="27"/>
      <c r="Z110" s="76"/>
    </row>
    <row r="111" spans="1:28" ht="15" customHeight="1" x14ac:dyDescent="0.3">
      <c r="A111" s="75"/>
      <c r="B111" s="27"/>
      <c r="C111" s="27"/>
      <c r="D111" s="27"/>
      <c r="E111" s="27"/>
      <c r="F111" s="27"/>
      <c r="G111" s="27"/>
      <c r="H111" s="27"/>
      <c r="I111" s="27"/>
      <c r="J111" s="27"/>
      <c r="K111" s="27"/>
      <c r="L111" s="27"/>
      <c r="M111" s="122"/>
      <c r="N111" s="122"/>
      <c r="O111" s="122"/>
      <c r="P111" s="122"/>
      <c r="Q111" s="122"/>
      <c r="R111" s="122"/>
      <c r="S111" s="122"/>
      <c r="T111" s="122"/>
      <c r="U111" s="122"/>
      <c r="V111" s="122"/>
      <c r="W111" s="122"/>
      <c r="X111" s="27"/>
      <c r="Y111" s="27"/>
      <c r="Z111" s="76"/>
    </row>
    <row r="112" spans="1:28" ht="15" customHeight="1" x14ac:dyDescent="0.3">
      <c r="A112" s="75"/>
      <c r="B112" s="27"/>
      <c r="C112" s="27"/>
      <c r="D112" s="27"/>
      <c r="E112" s="27"/>
      <c r="F112" s="27"/>
      <c r="G112" s="27"/>
      <c r="H112" s="27"/>
      <c r="I112" s="27"/>
      <c r="J112" s="27"/>
      <c r="K112" s="27"/>
      <c r="L112" s="27"/>
      <c r="M112" s="27" t="s">
        <v>50</v>
      </c>
      <c r="N112" s="122"/>
      <c r="O112" s="122"/>
      <c r="P112" s="122"/>
      <c r="Q112" s="123" t="s">
        <v>65</v>
      </c>
      <c r="R112" s="27"/>
      <c r="S112" s="122" t="s">
        <v>2</v>
      </c>
      <c r="T112" s="159">
        <f>(1.25*T117-0.43)*P26</f>
        <v>101.99167019827527</v>
      </c>
      <c r="U112" s="173"/>
      <c r="V112" s="174"/>
      <c r="W112" s="27" t="s">
        <v>6</v>
      </c>
      <c r="X112" s="27"/>
      <c r="Y112" s="27"/>
      <c r="Z112" s="76"/>
    </row>
    <row r="113" spans="1:26" ht="15" customHeight="1" x14ac:dyDescent="0.3">
      <c r="A113" s="75"/>
      <c r="B113" s="27"/>
      <c r="C113" s="27"/>
      <c r="D113" s="27"/>
      <c r="E113" s="27"/>
      <c r="F113" s="27"/>
      <c r="G113" s="27"/>
      <c r="H113" s="27"/>
      <c r="I113" s="27"/>
      <c r="J113" s="27"/>
      <c r="K113" s="27"/>
      <c r="L113" s="27"/>
      <c r="M113" s="27"/>
      <c r="N113" s="27"/>
      <c r="O113" s="27"/>
      <c r="P113" s="27"/>
      <c r="Q113" s="27"/>
      <c r="R113" s="27"/>
      <c r="S113" s="27"/>
      <c r="T113" s="118"/>
      <c r="U113" s="27"/>
      <c r="V113" s="27"/>
      <c r="W113" s="27"/>
      <c r="X113" s="27"/>
      <c r="Y113" s="27"/>
      <c r="Z113" s="76"/>
    </row>
    <row r="114" spans="1:26" ht="15" customHeight="1" x14ac:dyDescent="0.3">
      <c r="A114" s="75"/>
      <c r="B114" s="27"/>
      <c r="C114" s="122" t="s">
        <v>13</v>
      </c>
      <c r="D114" s="27" t="s">
        <v>82</v>
      </c>
      <c r="E114" s="27"/>
      <c r="F114" s="27"/>
      <c r="G114" s="27"/>
      <c r="H114" s="27"/>
      <c r="I114" s="27"/>
      <c r="J114" s="27"/>
      <c r="K114" s="27"/>
      <c r="L114" s="27"/>
      <c r="M114" s="27"/>
      <c r="N114" s="27"/>
      <c r="O114" s="27"/>
      <c r="P114" s="27"/>
      <c r="Q114" s="27"/>
      <c r="R114" s="27" t="s">
        <v>66</v>
      </c>
      <c r="S114" s="122" t="s">
        <v>2</v>
      </c>
      <c r="T114" s="161">
        <v>3</v>
      </c>
      <c r="U114" s="162"/>
      <c r="V114" s="163"/>
      <c r="W114" s="27"/>
      <c r="X114" s="219"/>
      <c r="Y114" s="219"/>
      <c r="Z114" s="76"/>
    </row>
    <row r="115" spans="1:26" ht="15" customHeight="1" x14ac:dyDescent="0.3">
      <c r="A115" s="75"/>
      <c r="B115" s="27"/>
      <c r="C115" s="27"/>
      <c r="D115" s="27" t="s">
        <v>83</v>
      </c>
      <c r="E115" s="27"/>
      <c r="F115" s="27"/>
      <c r="G115" s="27"/>
      <c r="H115" s="27"/>
      <c r="I115" s="27"/>
      <c r="J115" s="27"/>
      <c r="K115" s="27"/>
      <c r="L115" s="27"/>
      <c r="M115" s="27"/>
      <c r="N115" s="27"/>
      <c r="O115" s="27"/>
      <c r="P115" s="27"/>
      <c r="Q115" s="27"/>
      <c r="R115" s="27"/>
      <c r="S115" s="27"/>
      <c r="T115" s="118"/>
      <c r="U115" s="27"/>
      <c r="V115" s="27"/>
      <c r="W115" s="27"/>
      <c r="X115" s="219"/>
      <c r="Y115" s="219"/>
      <c r="Z115" s="76"/>
    </row>
    <row r="116" spans="1:26" ht="15" customHeight="1" x14ac:dyDescent="0.3">
      <c r="A116" s="75"/>
      <c r="B116" s="27"/>
      <c r="C116" s="27"/>
      <c r="D116" s="27"/>
      <c r="E116" s="27"/>
      <c r="F116" s="27"/>
      <c r="G116" s="27"/>
      <c r="H116" s="27"/>
      <c r="I116" s="27"/>
      <c r="J116" s="27"/>
      <c r="K116" s="27"/>
      <c r="L116" s="27"/>
      <c r="M116" s="27"/>
      <c r="N116" s="27"/>
      <c r="O116" s="27"/>
      <c r="P116" s="27"/>
      <c r="Q116" s="27"/>
      <c r="R116" s="27"/>
      <c r="S116" s="27"/>
      <c r="T116" s="118"/>
      <c r="U116" s="27"/>
      <c r="V116" s="27"/>
      <c r="W116" s="27"/>
      <c r="X116" s="27"/>
      <c r="Y116" s="27"/>
      <c r="Z116" s="76"/>
    </row>
    <row r="117" spans="1:26" ht="15" customHeight="1" x14ac:dyDescent="0.3">
      <c r="A117" s="75"/>
      <c r="B117" s="27"/>
      <c r="C117" s="122" t="s">
        <v>13</v>
      </c>
      <c r="D117" s="27" t="s">
        <v>84</v>
      </c>
      <c r="E117" s="27"/>
      <c r="F117" s="27"/>
      <c r="G117" s="27"/>
      <c r="H117" s="27"/>
      <c r="I117" s="27"/>
      <c r="J117" s="27"/>
      <c r="K117" s="27"/>
      <c r="L117" s="27"/>
      <c r="M117" s="27"/>
      <c r="N117" s="27"/>
      <c r="O117" s="27"/>
      <c r="P117" s="27"/>
      <c r="Q117" s="27"/>
      <c r="R117" s="27" t="s">
        <v>67</v>
      </c>
      <c r="S117" s="122" t="s">
        <v>2</v>
      </c>
      <c r="T117" s="161">
        <f>T114*1.5</f>
        <v>4.5</v>
      </c>
      <c r="U117" s="162"/>
      <c r="V117" s="163"/>
      <c r="W117" s="27"/>
      <c r="X117" s="27"/>
      <c r="Y117" s="27"/>
      <c r="Z117" s="76"/>
    </row>
    <row r="118" spans="1:26" ht="15" customHeight="1" x14ac:dyDescent="0.3">
      <c r="A118" s="75"/>
      <c r="B118" s="27"/>
      <c r="C118" s="27"/>
      <c r="D118" s="27" t="s">
        <v>83</v>
      </c>
      <c r="E118" s="27"/>
      <c r="F118" s="27"/>
      <c r="G118" s="27"/>
      <c r="H118" s="27"/>
      <c r="I118" s="27"/>
      <c r="J118" s="27"/>
      <c r="K118" s="27"/>
      <c r="L118" s="27"/>
      <c r="M118" s="27"/>
      <c r="N118" s="27"/>
      <c r="O118" s="27"/>
      <c r="P118" s="27"/>
      <c r="Q118" s="27"/>
      <c r="R118" s="27"/>
      <c r="S118" s="27"/>
      <c r="T118" s="118"/>
      <c r="U118" s="27"/>
      <c r="V118" s="27"/>
      <c r="W118" s="27"/>
      <c r="X118" s="27"/>
      <c r="Y118" s="27"/>
      <c r="Z118" s="76"/>
    </row>
    <row r="119" spans="1:26" ht="15" customHeight="1" x14ac:dyDescent="0.3">
      <c r="A119" s="75"/>
      <c r="B119" s="27"/>
      <c r="C119" s="27"/>
      <c r="D119" s="27"/>
      <c r="E119" s="27"/>
      <c r="F119" s="27"/>
      <c r="G119" s="27"/>
      <c r="H119" s="27"/>
      <c r="I119" s="27"/>
      <c r="J119" s="27"/>
      <c r="K119" s="27"/>
      <c r="L119" s="27"/>
      <c r="M119" s="27"/>
      <c r="N119" s="27"/>
      <c r="O119" s="27"/>
      <c r="P119" s="27"/>
      <c r="Q119" s="27"/>
      <c r="R119" s="27"/>
      <c r="S119" s="27"/>
      <c r="T119" s="118"/>
      <c r="U119" s="27"/>
      <c r="V119" s="27"/>
      <c r="W119" s="27"/>
      <c r="X119" s="27"/>
      <c r="Y119" s="27"/>
      <c r="Z119" s="76"/>
    </row>
    <row r="120" spans="1:26" ht="15" customHeight="1" x14ac:dyDescent="0.3">
      <c r="A120" s="75"/>
      <c r="B120" s="55" t="s">
        <v>68</v>
      </c>
      <c r="C120" s="31" t="s">
        <v>73</v>
      </c>
      <c r="D120" s="30"/>
      <c r="E120" s="30"/>
      <c r="F120" s="30"/>
      <c r="G120" s="30"/>
      <c r="H120" s="30"/>
      <c r="I120" s="30"/>
      <c r="J120" s="30"/>
      <c r="K120" s="30"/>
      <c r="L120" s="30"/>
      <c r="M120" s="30"/>
      <c r="N120" s="30"/>
      <c r="O120" s="30"/>
      <c r="P120" s="30"/>
      <c r="Q120" s="30"/>
      <c r="R120" s="30"/>
      <c r="S120" s="30"/>
      <c r="T120" s="30"/>
      <c r="U120" s="32"/>
      <c r="V120" s="33"/>
      <c r="W120" s="32"/>
      <c r="X120" s="32"/>
      <c r="Y120" s="32"/>
      <c r="Z120" s="76"/>
    </row>
    <row r="121" spans="1:26" ht="15" customHeight="1" x14ac:dyDescent="0.3">
      <c r="A121" s="75"/>
      <c r="B121" s="27"/>
      <c r="C121" s="27"/>
      <c r="D121" s="27"/>
      <c r="E121" s="27"/>
      <c r="F121" s="27"/>
      <c r="G121" s="27"/>
      <c r="H121" s="27"/>
      <c r="I121" s="27"/>
      <c r="J121" s="27"/>
      <c r="K121" s="27"/>
      <c r="L121" s="27"/>
      <c r="M121" s="27"/>
      <c r="N121" s="27"/>
      <c r="O121" s="27"/>
      <c r="P121" s="27"/>
      <c r="Q121" s="27"/>
      <c r="R121" s="27"/>
      <c r="S121" s="27"/>
      <c r="T121" s="118"/>
      <c r="U121" s="27"/>
      <c r="V121" s="27"/>
      <c r="W121" s="27"/>
      <c r="X121" s="27"/>
      <c r="Y121" s="27"/>
      <c r="Z121" s="76"/>
    </row>
    <row r="122" spans="1:26" ht="15" customHeight="1" x14ac:dyDescent="0.3">
      <c r="A122" s="75"/>
      <c r="B122" s="27"/>
      <c r="C122" s="27" t="s">
        <v>69</v>
      </c>
      <c r="D122" s="27"/>
      <c r="E122" s="27"/>
      <c r="F122" s="27"/>
      <c r="G122" s="27"/>
      <c r="H122" s="27"/>
      <c r="I122" s="27"/>
      <c r="J122" s="27"/>
      <c r="K122" s="27"/>
      <c r="L122" s="27"/>
      <c r="M122" s="27"/>
      <c r="N122" s="27"/>
      <c r="O122" s="27"/>
      <c r="P122" s="27"/>
      <c r="Q122" s="27"/>
      <c r="R122" s="27"/>
      <c r="S122" s="27"/>
      <c r="T122" s="118"/>
      <c r="U122" s="27"/>
      <c r="V122" s="27"/>
      <c r="W122" s="27"/>
      <c r="X122" s="27"/>
      <c r="Y122" s="27"/>
      <c r="Z122" s="76"/>
    </row>
    <row r="123" spans="1:26" ht="15" customHeight="1" x14ac:dyDescent="0.3">
      <c r="A123" s="75"/>
      <c r="B123" s="27"/>
      <c r="C123" s="27" t="s">
        <v>71</v>
      </c>
      <c r="D123" s="27"/>
      <c r="E123" s="27"/>
      <c r="F123" s="27"/>
      <c r="G123" s="27"/>
      <c r="H123" s="27"/>
      <c r="I123" s="27"/>
      <c r="J123" s="27"/>
      <c r="K123" s="27"/>
      <c r="L123" s="27"/>
      <c r="M123" s="27"/>
      <c r="N123" s="27"/>
      <c r="O123" s="27"/>
      <c r="P123" s="27"/>
      <c r="Q123" s="27"/>
      <c r="R123" s="27"/>
      <c r="S123" s="27"/>
      <c r="T123" s="118"/>
      <c r="U123" s="27"/>
      <c r="V123" s="27"/>
      <c r="W123" s="27"/>
      <c r="X123" s="27"/>
      <c r="Y123" s="27"/>
      <c r="Z123" s="76"/>
    </row>
    <row r="124" spans="1:26" ht="15" customHeight="1" x14ac:dyDescent="0.3">
      <c r="A124" s="86"/>
      <c r="B124" s="27"/>
      <c r="C124" s="27" t="s">
        <v>70</v>
      </c>
      <c r="D124" s="27"/>
      <c r="E124" s="27"/>
      <c r="F124" s="27"/>
      <c r="G124" s="27"/>
      <c r="H124" s="27"/>
      <c r="I124" s="27"/>
      <c r="J124" s="27"/>
      <c r="K124" s="27"/>
      <c r="L124" s="27"/>
      <c r="M124" s="27"/>
      <c r="N124" s="27"/>
      <c r="O124" s="27"/>
      <c r="P124" s="27"/>
      <c r="Q124" s="27"/>
      <c r="R124" s="27"/>
      <c r="S124" s="27"/>
      <c r="T124" s="118"/>
      <c r="U124" s="27"/>
      <c r="V124" s="27"/>
      <c r="W124" s="27"/>
      <c r="X124" s="27"/>
      <c r="Y124" s="27"/>
      <c r="Z124" s="76"/>
    </row>
    <row r="125" spans="1:26" ht="15" customHeight="1" x14ac:dyDescent="0.3">
      <c r="A125" s="86"/>
      <c r="B125" s="27"/>
      <c r="C125" s="27"/>
      <c r="D125" s="27"/>
      <c r="E125" s="27"/>
      <c r="F125" s="27"/>
      <c r="G125" s="27"/>
      <c r="H125" s="27"/>
      <c r="I125" s="27"/>
      <c r="J125" s="27"/>
      <c r="K125" s="27"/>
      <c r="L125" s="27"/>
      <c r="M125" s="27"/>
      <c r="N125" s="27"/>
      <c r="O125" s="27"/>
      <c r="P125" s="27"/>
      <c r="Q125" s="27"/>
      <c r="R125" s="27"/>
      <c r="S125" s="27"/>
      <c r="T125" s="118"/>
      <c r="U125" s="27"/>
      <c r="V125" s="27"/>
      <c r="W125" s="27"/>
      <c r="X125" s="27"/>
      <c r="Y125" s="27"/>
      <c r="Z125" s="76"/>
    </row>
    <row r="126" spans="1:26" ht="15" customHeight="1" x14ac:dyDescent="0.3">
      <c r="A126" s="86"/>
      <c r="B126" s="27"/>
      <c r="C126" s="27"/>
      <c r="D126" s="27"/>
      <c r="E126" s="27"/>
      <c r="F126" s="27"/>
      <c r="G126" s="27"/>
      <c r="H126" s="27"/>
      <c r="I126" s="27"/>
      <c r="J126" s="27"/>
      <c r="K126" s="27"/>
      <c r="L126" s="27"/>
      <c r="M126" s="27" t="s">
        <v>49</v>
      </c>
      <c r="N126" s="122"/>
      <c r="O126" s="122"/>
      <c r="P126" s="122"/>
      <c r="Q126" s="123" t="s">
        <v>64</v>
      </c>
      <c r="R126" s="27"/>
      <c r="S126" s="122" t="s">
        <v>2</v>
      </c>
      <c r="T126" s="159">
        <f>(1.25*T130-0.25)*P26</f>
        <v>41.719403112865244</v>
      </c>
      <c r="U126" s="173"/>
      <c r="V126" s="174"/>
      <c r="W126" s="27" t="s">
        <v>6</v>
      </c>
      <c r="X126" s="27"/>
      <c r="Y126" s="27"/>
      <c r="Z126" s="76"/>
    </row>
    <row r="127" spans="1:26" ht="15" customHeight="1" x14ac:dyDescent="0.3">
      <c r="A127" s="85"/>
      <c r="B127" s="27"/>
      <c r="C127" s="27"/>
      <c r="D127" s="27"/>
      <c r="E127" s="27"/>
      <c r="F127" s="27"/>
      <c r="G127" s="27"/>
      <c r="H127" s="27"/>
      <c r="I127" s="27"/>
      <c r="J127" s="27"/>
      <c r="K127" s="27"/>
      <c r="L127" s="27"/>
      <c r="M127" s="122"/>
      <c r="N127" s="122"/>
      <c r="O127" s="122"/>
      <c r="P127" s="122"/>
      <c r="Q127" s="122"/>
      <c r="R127" s="122"/>
      <c r="S127" s="122"/>
      <c r="T127" s="122"/>
      <c r="U127" s="122"/>
      <c r="V127" s="122"/>
      <c r="W127" s="122"/>
      <c r="X127" s="27"/>
      <c r="Y127" s="27"/>
      <c r="Z127" s="76"/>
    </row>
    <row r="128" spans="1:26" ht="15" customHeight="1" x14ac:dyDescent="0.3">
      <c r="A128" s="85"/>
      <c r="B128" s="27"/>
      <c r="C128" s="27"/>
      <c r="D128" s="27"/>
      <c r="E128" s="27"/>
      <c r="F128" s="27"/>
      <c r="G128" s="27"/>
      <c r="H128" s="27"/>
      <c r="I128" s="27"/>
      <c r="J128" s="27"/>
      <c r="K128" s="27"/>
      <c r="L128" s="27"/>
      <c r="M128" s="27" t="s">
        <v>50</v>
      </c>
      <c r="N128" s="122"/>
      <c r="O128" s="122"/>
      <c r="P128" s="122"/>
      <c r="Q128" s="123" t="s">
        <v>65</v>
      </c>
      <c r="R128" s="27"/>
      <c r="S128" s="122" t="s">
        <v>2</v>
      </c>
      <c r="T128" s="159">
        <f>(1.25*T133-0.43)*P26</f>
        <v>62.711625126244613</v>
      </c>
      <c r="U128" s="173"/>
      <c r="V128" s="174"/>
      <c r="W128" s="27" t="s">
        <v>6</v>
      </c>
      <c r="X128" s="27"/>
      <c r="Y128" s="27"/>
      <c r="Z128" s="76"/>
    </row>
    <row r="129" spans="1:28" ht="15" customHeight="1" x14ac:dyDescent="0.3">
      <c r="A129" s="83"/>
      <c r="B129" s="27"/>
      <c r="C129" s="27"/>
      <c r="D129" s="27"/>
      <c r="E129" s="27"/>
      <c r="F129" s="27"/>
      <c r="G129" s="27"/>
      <c r="H129" s="27"/>
      <c r="I129" s="27"/>
      <c r="J129" s="27"/>
      <c r="K129" s="27"/>
      <c r="L129" s="27"/>
      <c r="M129" s="27"/>
      <c r="N129" s="27"/>
      <c r="O129" s="27"/>
      <c r="P129" s="27"/>
      <c r="Q129" s="27"/>
      <c r="R129" s="27"/>
      <c r="S129" s="27"/>
      <c r="T129" s="118"/>
      <c r="U129" s="27"/>
      <c r="V129" s="27"/>
      <c r="W129" s="27"/>
      <c r="X129" s="27"/>
      <c r="Y129" s="27"/>
      <c r="Z129" s="76"/>
    </row>
    <row r="130" spans="1:28" ht="15" customHeight="1" x14ac:dyDescent="0.3">
      <c r="A130" s="75"/>
      <c r="B130" s="27"/>
      <c r="C130" s="122" t="s">
        <v>13</v>
      </c>
      <c r="D130" s="27" t="s">
        <v>82</v>
      </c>
      <c r="E130" s="27"/>
      <c r="F130" s="27"/>
      <c r="G130" s="27"/>
      <c r="H130" s="27"/>
      <c r="I130" s="27"/>
      <c r="J130" s="27"/>
      <c r="K130" s="27"/>
      <c r="L130" s="27"/>
      <c r="M130" s="27"/>
      <c r="N130" s="27"/>
      <c r="O130" s="27"/>
      <c r="P130" s="27"/>
      <c r="Q130" s="27"/>
      <c r="R130" s="27" t="s">
        <v>66</v>
      </c>
      <c r="S130" s="122" t="s">
        <v>2</v>
      </c>
      <c r="T130" s="161">
        <v>1.9</v>
      </c>
      <c r="U130" s="162"/>
      <c r="V130" s="163"/>
      <c r="W130" s="27"/>
      <c r="X130" s="27"/>
      <c r="Y130" s="27"/>
      <c r="Z130" s="76"/>
    </row>
    <row r="131" spans="1:28" ht="15" customHeight="1" x14ac:dyDescent="0.3">
      <c r="A131" s="82"/>
      <c r="B131" s="27"/>
      <c r="C131" s="27"/>
      <c r="D131" s="27" t="s">
        <v>83</v>
      </c>
      <c r="E131" s="27"/>
      <c r="F131" s="27"/>
      <c r="G131" s="27"/>
      <c r="H131" s="27"/>
      <c r="I131" s="27"/>
      <c r="J131" s="27"/>
      <c r="K131" s="27"/>
      <c r="L131" s="27"/>
      <c r="M131" s="27"/>
      <c r="N131" s="27"/>
      <c r="O131" s="27"/>
      <c r="P131" s="27"/>
      <c r="Q131" s="27"/>
      <c r="R131" s="27"/>
      <c r="S131" s="27"/>
      <c r="T131" s="118"/>
      <c r="U131" s="27"/>
      <c r="V131" s="27"/>
      <c r="W131" s="27"/>
      <c r="X131" s="27"/>
      <c r="Y131" s="27"/>
      <c r="Z131" s="76"/>
      <c r="AB131" s="36"/>
    </row>
    <row r="132" spans="1:28" ht="15" customHeight="1" x14ac:dyDescent="0.3">
      <c r="A132" s="82"/>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76"/>
      <c r="AB132" s="36"/>
    </row>
    <row r="133" spans="1:28" ht="15" customHeight="1" x14ac:dyDescent="0.3">
      <c r="A133" s="82"/>
      <c r="B133" s="27"/>
      <c r="C133" s="122" t="s">
        <v>13</v>
      </c>
      <c r="D133" s="27" t="s">
        <v>84</v>
      </c>
      <c r="E133" s="27"/>
      <c r="F133" s="27"/>
      <c r="G133" s="27"/>
      <c r="H133" s="27"/>
      <c r="I133" s="27"/>
      <c r="J133" s="27"/>
      <c r="K133" s="27"/>
      <c r="L133" s="27"/>
      <c r="M133" s="27"/>
      <c r="N133" s="27"/>
      <c r="O133" s="27"/>
      <c r="P133" s="27"/>
      <c r="Q133" s="27"/>
      <c r="R133" s="27" t="s">
        <v>67</v>
      </c>
      <c r="S133" s="122" t="s">
        <v>2</v>
      </c>
      <c r="T133" s="161">
        <f>T130*1.526</f>
        <v>2.8994</v>
      </c>
      <c r="U133" s="162"/>
      <c r="V133" s="163"/>
      <c r="W133" s="27"/>
      <c r="X133" s="27"/>
      <c r="Y133" s="27"/>
      <c r="Z133" s="76"/>
      <c r="AB133" s="36"/>
    </row>
    <row r="134" spans="1:28" ht="15" customHeight="1" x14ac:dyDescent="0.3">
      <c r="A134" s="82"/>
      <c r="B134" s="27"/>
      <c r="C134" s="27"/>
      <c r="D134" s="27" t="s">
        <v>83</v>
      </c>
      <c r="E134" s="27"/>
      <c r="F134" s="27"/>
      <c r="G134" s="27"/>
      <c r="H134" s="27"/>
      <c r="I134" s="27"/>
      <c r="J134" s="27"/>
      <c r="K134" s="27"/>
      <c r="L134" s="27"/>
      <c r="M134" s="27"/>
      <c r="N134" s="27"/>
      <c r="O134" s="27"/>
      <c r="P134" s="27"/>
      <c r="Q134" s="27"/>
      <c r="R134" s="27"/>
      <c r="S134" s="27"/>
      <c r="T134" s="118"/>
      <c r="U134" s="27"/>
      <c r="V134" s="27"/>
      <c r="W134" s="27"/>
      <c r="X134" s="27"/>
      <c r="Y134" s="27"/>
      <c r="Z134" s="76"/>
      <c r="AB134" s="36"/>
    </row>
    <row r="135" spans="1:28" ht="15" customHeight="1" x14ac:dyDescent="0.3">
      <c r="A135" s="75"/>
      <c r="B135" s="27"/>
      <c r="C135" s="27"/>
      <c r="D135" s="27"/>
      <c r="E135" s="27"/>
      <c r="F135" s="27"/>
      <c r="G135" s="27"/>
      <c r="H135" s="27"/>
      <c r="I135" s="27"/>
      <c r="J135" s="27"/>
      <c r="K135" s="27"/>
      <c r="L135" s="27"/>
      <c r="M135" s="27"/>
      <c r="N135" s="27"/>
      <c r="O135" s="27"/>
      <c r="P135" s="27"/>
      <c r="Q135" s="27"/>
      <c r="R135" s="27"/>
      <c r="S135" s="27"/>
      <c r="T135" s="118"/>
      <c r="U135" s="27"/>
      <c r="V135" s="27"/>
      <c r="W135" s="27"/>
      <c r="X135" s="27"/>
      <c r="Y135" s="27"/>
      <c r="Z135" s="76"/>
      <c r="AB135" s="36"/>
    </row>
    <row r="136" spans="1:28" ht="15" customHeight="1" x14ac:dyDescent="0.3">
      <c r="A136" s="75"/>
      <c r="B136" s="55" t="s">
        <v>72</v>
      </c>
      <c r="C136" s="31" t="s">
        <v>74</v>
      </c>
      <c r="D136" s="30"/>
      <c r="E136" s="30"/>
      <c r="F136" s="30"/>
      <c r="G136" s="30"/>
      <c r="H136" s="30"/>
      <c r="I136" s="30"/>
      <c r="J136" s="30"/>
      <c r="K136" s="30"/>
      <c r="L136" s="30"/>
      <c r="M136" s="30"/>
      <c r="N136" s="30"/>
      <c r="O136" s="30"/>
      <c r="P136" s="30"/>
      <c r="Q136" s="30"/>
      <c r="R136" s="30"/>
      <c r="S136" s="30"/>
      <c r="T136" s="30"/>
      <c r="U136" s="32"/>
      <c r="V136" s="33"/>
      <c r="W136" s="32"/>
      <c r="X136" s="32"/>
      <c r="Y136" s="32"/>
      <c r="Z136" s="76"/>
      <c r="AB136" s="36"/>
    </row>
    <row r="137" spans="1:28" ht="15" customHeight="1" x14ac:dyDescent="0.3">
      <c r="A137" s="82"/>
      <c r="B137" s="40"/>
      <c r="C137" s="40"/>
      <c r="D137" s="40"/>
      <c r="E137" s="40"/>
      <c r="F137" s="40"/>
      <c r="G137" s="40"/>
      <c r="H137" s="40"/>
      <c r="I137" s="40"/>
      <c r="J137" s="40"/>
      <c r="K137" s="40"/>
      <c r="L137" s="40"/>
      <c r="M137" s="40"/>
      <c r="N137" s="40"/>
      <c r="O137" s="40"/>
      <c r="P137" s="40"/>
      <c r="Q137" s="40"/>
      <c r="R137" s="40"/>
      <c r="S137" s="40"/>
      <c r="T137" s="40"/>
      <c r="U137" s="27"/>
      <c r="V137" s="28"/>
      <c r="W137" s="27"/>
      <c r="X137" s="27"/>
      <c r="Y137" s="27"/>
      <c r="Z137" s="76"/>
      <c r="AB137" s="36"/>
    </row>
    <row r="138" spans="1:28" ht="15" customHeight="1" x14ac:dyDescent="0.3">
      <c r="A138" s="89"/>
      <c r="B138" s="90"/>
      <c r="C138" s="91" t="s">
        <v>75</v>
      </c>
      <c r="D138" s="90"/>
      <c r="E138" s="90"/>
      <c r="F138" s="90"/>
      <c r="G138" s="90"/>
      <c r="H138" s="90"/>
      <c r="I138" s="90"/>
      <c r="J138" s="90"/>
      <c r="K138" s="90"/>
      <c r="L138" s="90"/>
      <c r="M138" s="90"/>
      <c r="N138" s="90"/>
      <c r="O138" s="90"/>
      <c r="P138" s="90"/>
      <c r="Q138" s="90"/>
      <c r="R138" s="90"/>
      <c r="S138" s="90"/>
      <c r="T138" s="90"/>
      <c r="U138" s="24"/>
      <c r="V138" s="120"/>
      <c r="W138" s="23"/>
      <c r="X138" s="23"/>
      <c r="Y138" s="23"/>
      <c r="Z138" s="19"/>
      <c r="AB138" s="1" t="s">
        <v>225</v>
      </c>
    </row>
    <row r="139" spans="1:28" ht="15" customHeight="1" x14ac:dyDescent="0.3">
      <c r="A139" s="81"/>
      <c r="B139" s="41"/>
      <c r="C139" s="46" t="s">
        <v>80</v>
      </c>
      <c r="D139" s="41"/>
      <c r="E139" s="41"/>
      <c r="F139" s="41"/>
      <c r="G139" s="41"/>
      <c r="H139" s="41"/>
      <c r="I139" s="41"/>
      <c r="J139" s="41"/>
      <c r="K139" s="41"/>
      <c r="L139" s="41"/>
      <c r="M139" s="41"/>
      <c r="N139" s="41"/>
      <c r="O139" s="41"/>
      <c r="P139" s="41"/>
      <c r="Q139" s="41"/>
      <c r="R139" s="41"/>
      <c r="S139" s="41"/>
      <c r="T139" s="41"/>
      <c r="U139" s="2"/>
      <c r="V139" s="28"/>
      <c r="W139" s="27"/>
      <c r="X139" s="27"/>
      <c r="Y139" s="27"/>
      <c r="Z139" s="76"/>
      <c r="AB139" s="1" t="s">
        <v>225</v>
      </c>
    </row>
    <row r="140" spans="1:28" ht="15" customHeight="1" x14ac:dyDescent="0.3">
      <c r="A140" s="81"/>
      <c r="B140" s="41"/>
      <c r="C140" s="46" t="s">
        <v>85</v>
      </c>
      <c r="D140" s="41"/>
      <c r="E140" s="41"/>
      <c r="F140" s="41"/>
      <c r="G140" s="41"/>
      <c r="H140" s="41"/>
      <c r="I140" s="41"/>
      <c r="J140" s="41"/>
      <c r="K140" s="41"/>
      <c r="L140" s="41"/>
      <c r="M140" s="41"/>
      <c r="N140" s="41"/>
      <c r="O140" s="41"/>
      <c r="P140" s="41"/>
      <c r="Q140" s="41"/>
      <c r="R140" s="41"/>
      <c r="S140" s="41"/>
      <c r="T140" s="41"/>
      <c r="U140" s="2"/>
      <c r="V140" s="28"/>
      <c r="W140" s="27"/>
      <c r="X140" s="27"/>
      <c r="Y140" s="27"/>
      <c r="Z140" s="76"/>
    </row>
    <row r="141" spans="1:28" ht="15" customHeight="1" x14ac:dyDescent="0.3">
      <c r="A141" s="81"/>
      <c r="B141" s="41"/>
      <c r="C141" s="41" t="s">
        <v>76</v>
      </c>
      <c r="D141" s="41"/>
      <c r="E141" s="41"/>
      <c r="F141" s="41"/>
      <c r="G141" s="41"/>
      <c r="H141" s="41"/>
      <c r="I141" s="41"/>
      <c r="J141" s="41"/>
      <c r="K141" s="41"/>
      <c r="L141" s="41"/>
      <c r="M141" s="41"/>
      <c r="N141" s="41"/>
      <c r="O141" s="41"/>
      <c r="P141" s="41"/>
      <c r="Q141" s="41"/>
      <c r="R141" s="41"/>
      <c r="S141" s="41"/>
      <c r="T141" s="41"/>
      <c r="U141" s="2"/>
      <c r="V141" s="28"/>
      <c r="W141" s="27"/>
      <c r="X141" s="27"/>
      <c r="Y141" s="27"/>
      <c r="Z141" s="76"/>
      <c r="AA141" s="36"/>
    </row>
    <row r="142" spans="1:28" ht="15" customHeight="1" x14ac:dyDescent="0.3">
      <c r="A142" s="81"/>
      <c r="B142" s="41"/>
      <c r="C142" s="41"/>
      <c r="D142" s="41"/>
      <c r="E142" s="41"/>
      <c r="F142" s="41"/>
      <c r="G142" s="41"/>
      <c r="H142" s="41"/>
      <c r="I142" s="41"/>
      <c r="J142" s="41"/>
      <c r="K142" s="41"/>
      <c r="L142" s="41"/>
      <c r="M142" s="41"/>
      <c r="N142" s="41"/>
      <c r="O142" s="41"/>
      <c r="P142" s="41"/>
      <c r="Q142" s="41"/>
      <c r="R142" s="41"/>
      <c r="S142" s="41"/>
      <c r="T142" s="41"/>
      <c r="U142" s="2"/>
      <c r="V142" s="28"/>
      <c r="W142" s="27"/>
      <c r="X142" s="27"/>
      <c r="Y142" s="27"/>
      <c r="Z142" s="76"/>
      <c r="AA142" s="36"/>
    </row>
    <row r="143" spans="1:28" ht="15" customHeight="1" x14ac:dyDescent="0.3">
      <c r="A143" s="81"/>
      <c r="B143" s="41"/>
      <c r="C143" s="42" t="s">
        <v>13</v>
      </c>
      <c r="D143" s="41" t="s">
        <v>270</v>
      </c>
      <c r="E143" s="27"/>
      <c r="F143" s="41"/>
      <c r="G143" s="41"/>
      <c r="H143" s="41"/>
      <c r="I143" s="27"/>
      <c r="J143" s="41"/>
      <c r="K143" s="41"/>
      <c r="L143" s="41"/>
      <c r="M143" s="41"/>
      <c r="N143" s="41"/>
      <c r="O143" s="41"/>
      <c r="P143" s="41"/>
      <c r="Q143" s="41"/>
      <c r="R143" s="41" t="s">
        <v>79</v>
      </c>
      <c r="S143" s="122" t="s">
        <v>2</v>
      </c>
      <c r="T143" s="161">
        <v>21</v>
      </c>
      <c r="U143" s="162"/>
      <c r="V143" s="163"/>
      <c r="W143" s="27" t="s">
        <v>6</v>
      </c>
      <c r="X143" s="27"/>
      <c r="Y143" s="27"/>
      <c r="Z143" s="76"/>
      <c r="AA143" s="36"/>
    </row>
    <row r="144" spans="1:28" ht="15" customHeight="1" x14ac:dyDescent="0.3">
      <c r="A144" s="81"/>
      <c r="B144" s="41"/>
      <c r="C144" s="42"/>
      <c r="D144" s="41"/>
      <c r="E144" s="27"/>
      <c r="F144" s="41"/>
      <c r="G144" s="41"/>
      <c r="H144" s="41"/>
      <c r="I144" s="27"/>
      <c r="J144" s="41"/>
      <c r="K144" s="41"/>
      <c r="L144" s="41"/>
      <c r="M144" s="41"/>
      <c r="N144" s="41"/>
      <c r="O144" s="41"/>
      <c r="P144" s="41"/>
      <c r="Q144" s="41"/>
      <c r="R144" s="41"/>
      <c r="S144" s="122"/>
      <c r="T144" s="41"/>
      <c r="U144" s="2"/>
      <c r="V144" s="28"/>
      <c r="W144" s="27"/>
      <c r="X144" s="27"/>
      <c r="Y144" s="27"/>
      <c r="Z144" s="76"/>
      <c r="AA144" s="36"/>
    </row>
    <row r="145" spans="1:27" ht="15" customHeight="1" x14ac:dyDescent="0.3">
      <c r="A145" s="81"/>
      <c r="B145" s="41"/>
      <c r="C145" s="42" t="s">
        <v>13</v>
      </c>
      <c r="D145" s="41" t="s">
        <v>271</v>
      </c>
      <c r="E145" s="27"/>
      <c r="F145" s="41"/>
      <c r="G145" s="41"/>
      <c r="H145" s="41"/>
      <c r="I145" s="27"/>
      <c r="J145" s="41"/>
      <c r="K145" s="41"/>
      <c r="L145" s="41"/>
      <c r="M145" s="41"/>
      <c r="N145" s="41"/>
      <c r="O145" s="41"/>
      <c r="P145" s="41"/>
      <c r="Q145" s="41"/>
      <c r="R145" s="41" t="s">
        <v>77</v>
      </c>
      <c r="S145" s="122" t="s">
        <v>2</v>
      </c>
      <c r="T145" s="161">
        <v>44.3</v>
      </c>
      <c r="U145" s="162"/>
      <c r="V145" s="163"/>
      <c r="W145" s="27" t="s">
        <v>6</v>
      </c>
      <c r="X145" s="27"/>
      <c r="Y145" s="27"/>
      <c r="Z145" s="76"/>
      <c r="AA145" s="36"/>
    </row>
    <row r="146" spans="1:27" ht="15" customHeight="1" x14ac:dyDescent="0.3">
      <c r="A146" s="81"/>
      <c r="B146" s="41"/>
      <c r="C146" s="42"/>
      <c r="D146" s="41"/>
      <c r="E146" s="27"/>
      <c r="F146" s="41"/>
      <c r="G146" s="41"/>
      <c r="H146" s="41"/>
      <c r="I146" s="27"/>
      <c r="J146" s="41"/>
      <c r="K146" s="41"/>
      <c r="L146" s="41"/>
      <c r="M146" s="41"/>
      <c r="N146" s="41"/>
      <c r="O146" s="41"/>
      <c r="P146" s="41"/>
      <c r="Q146" s="41"/>
      <c r="R146" s="41"/>
      <c r="S146" s="27"/>
      <c r="T146" s="41"/>
      <c r="U146" s="43"/>
      <c r="V146" s="28"/>
      <c r="W146" s="27"/>
      <c r="X146" s="27"/>
      <c r="Y146" s="27"/>
      <c r="Z146" s="76"/>
      <c r="AA146" s="36"/>
    </row>
    <row r="147" spans="1:27" ht="15" customHeight="1" x14ac:dyDescent="0.3">
      <c r="A147" s="81"/>
      <c r="B147" s="41"/>
      <c r="C147" s="42" t="s">
        <v>13</v>
      </c>
      <c r="D147" s="41" t="s">
        <v>272</v>
      </c>
      <c r="E147" s="27"/>
      <c r="F147" s="41"/>
      <c r="G147" s="41"/>
      <c r="H147" s="41"/>
      <c r="I147" s="27"/>
      <c r="J147" s="41"/>
      <c r="K147" s="41"/>
      <c r="L147" s="41"/>
      <c r="M147" s="41"/>
      <c r="N147" s="41"/>
      <c r="O147" s="41"/>
      <c r="P147" s="41"/>
      <c r="Q147" s="41"/>
      <c r="R147" s="41" t="s">
        <v>78</v>
      </c>
      <c r="S147" s="122" t="s">
        <v>2</v>
      </c>
      <c r="T147" s="229">
        <v>52.1</v>
      </c>
      <c r="U147" s="229"/>
      <c r="V147" s="229"/>
      <c r="W147" s="27" t="s">
        <v>15</v>
      </c>
      <c r="X147" s="27"/>
      <c r="Y147" s="27"/>
      <c r="Z147" s="76"/>
      <c r="AA147" s="36"/>
    </row>
    <row r="148" spans="1:27" ht="15" customHeight="1" x14ac:dyDescent="0.3">
      <c r="A148" s="81"/>
      <c r="B148" s="41"/>
      <c r="C148" s="41"/>
      <c r="D148" s="41"/>
      <c r="E148" s="41"/>
      <c r="F148" s="41"/>
      <c r="G148" s="41"/>
      <c r="H148" s="41"/>
      <c r="I148" s="41"/>
      <c r="J148" s="41"/>
      <c r="K148" s="41"/>
      <c r="L148" s="41"/>
      <c r="M148" s="41"/>
      <c r="N148" s="41"/>
      <c r="O148" s="41"/>
      <c r="P148" s="41"/>
      <c r="Q148" s="41"/>
      <c r="R148" s="41"/>
      <c r="S148" s="41"/>
      <c r="T148" s="41"/>
      <c r="U148" s="43"/>
      <c r="V148" s="28"/>
      <c r="W148" s="27"/>
      <c r="X148" s="27"/>
      <c r="Y148" s="27"/>
      <c r="Z148" s="76"/>
      <c r="AA148" s="36"/>
    </row>
    <row r="149" spans="1:27" ht="15" customHeight="1" x14ac:dyDescent="0.3">
      <c r="A149" s="81"/>
      <c r="B149" s="55" t="s">
        <v>81</v>
      </c>
      <c r="C149" s="31" t="s">
        <v>54</v>
      </c>
      <c r="D149" s="30"/>
      <c r="E149" s="30"/>
      <c r="F149" s="30"/>
      <c r="G149" s="30"/>
      <c r="H149" s="30"/>
      <c r="I149" s="30"/>
      <c r="J149" s="30"/>
      <c r="K149" s="30"/>
      <c r="L149" s="30"/>
      <c r="M149" s="30"/>
      <c r="N149" s="30"/>
      <c r="O149" s="30"/>
      <c r="P149" s="30"/>
      <c r="Q149" s="30"/>
      <c r="R149" s="30"/>
      <c r="S149" s="30"/>
      <c r="T149" s="30"/>
      <c r="U149" s="32"/>
      <c r="V149" s="33"/>
      <c r="W149" s="32"/>
      <c r="X149" s="32"/>
      <c r="Y149" s="32"/>
      <c r="Z149" s="76"/>
      <c r="AA149" s="36"/>
    </row>
    <row r="150" spans="1:27" ht="15" customHeight="1" x14ac:dyDescent="0.3">
      <c r="A150" s="81"/>
      <c r="B150" s="41"/>
      <c r="C150" s="41"/>
      <c r="D150" s="41"/>
      <c r="E150" s="41"/>
      <c r="F150" s="41"/>
      <c r="G150" s="41"/>
      <c r="H150" s="41"/>
      <c r="I150" s="41"/>
      <c r="J150" s="41"/>
      <c r="K150" s="41"/>
      <c r="L150" s="41"/>
      <c r="M150" s="41"/>
      <c r="N150" s="41"/>
      <c r="O150" s="41"/>
      <c r="P150" s="41"/>
      <c r="Q150" s="41"/>
      <c r="R150" s="41"/>
      <c r="S150" s="41"/>
      <c r="T150" s="41"/>
      <c r="U150" s="43"/>
      <c r="V150" s="28"/>
      <c r="W150" s="27"/>
      <c r="X150" s="27"/>
      <c r="Y150" s="27"/>
      <c r="Z150" s="76"/>
      <c r="AA150" s="36"/>
    </row>
    <row r="151" spans="1:27" ht="15" customHeight="1" x14ac:dyDescent="0.3">
      <c r="A151" s="81"/>
      <c r="B151" s="41"/>
      <c r="C151" s="41" t="s">
        <v>88</v>
      </c>
      <c r="D151" s="41"/>
      <c r="E151" s="41"/>
      <c r="F151" s="41"/>
      <c r="G151" s="41"/>
      <c r="H151" s="41"/>
      <c r="I151" s="41"/>
      <c r="J151" s="41"/>
      <c r="K151" s="41"/>
      <c r="L151" s="41"/>
      <c r="M151" s="41"/>
      <c r="N151" s="41"/>
      <c r="O151" s="41"/>
      <c r="P151" s="41"/>
      <c r="Q151" s="41"/>
      <c r="R151" s="41"/>
      <c r="S151" s="41"/>
      <c r="T151" s="41"/>
      <c r="U151" s="43"/>
      <c r="V151" s="28"/>
      <c r="W151" s="27"/>
      <c r="X151" s="27"/>
      <c r="Y151" s="27"/>
      <c r="Z151" s="76"/>
    </row>
    <row r="152" spans="1:27" ht="15" customHeight="1" x14ac:dyDescent="0.3">
      <c r="A152" s="81"/>
      <c r="B152" s="41"/>
      <c r="C152" s="41" t="s">
        <v>89</v>
      </c>
      <c r="D152" s="41"/>
      <c r="E152" s="41"/>
      <c r="F152" s="41"/>
      <c r="G152" s="41"/>
      <c r="H152" s="41"/>
      <c r="I152" s="41"/>
      <c r="J152" s="41"/>
      <c r="K152" s="41"/>
      <c r="L152" s="41"/>
      <c r="M152" s="41"/>
      <c r="N152" s="41"/>
      <c r="O152" s="41"/>
      <c r="P152" s="41"/>
      <c r="Q152" s="41"/>
      <c r="R152" s="41"/>
      <c r="S152" s="41"/>
      <c r="T152" s="41"/>
      <c r="U152" s="43"/>
      <c r="V152" s="28"/>
      <c r="W152" s="27"/>
      <c r="X152" s="27"/>
      <c r="Y152" s="27"/>
      <c r="Z152" s="76"/>
    </row>
    <row r="153" spans="1:27" ht="15" customHeight="1" x14ac:dyDescent="0.3">
      <c r="A153" s="81"/>
      <c r="B153" s="41"/>
      <c r="C153" s="41"/>
      <c r="D153" s="41"/>
      <c r="E153" s="41"/>
      <c r="F153" s="41"/>
      <c r="G153" s="41"/>
      <c r="H153" s="41"/>
      <c r="I153" s="41"/>
      <c r="J153" s="41"/>
      <c r="K153" s="41"/>
      <c r="L153" s="41"/>
      <c r="M153" s="41"/>
      <c r="N153" s="41"/>
      <c r="O153" s="41"/>
      <c r="P153" s="41"/>
      <c r="Q153" s="41"/>
      <c r="R153" s="41"/>
      <c r="S153" s="41"/>
      <c r="T153" s="41"/>
      <c r="U153" s="43"/>
      <c r="V153" s="28"/>
      <c r="W153" s="27"/>
      <c r="X153" s="27"/>
      <c r="Y153" s="27"/>
      <c r="Z153" s="76"/>
    </row>
    <row r="154" spans="1:27" ht="15" customHeight="1" x14ac:dyDescent="0.3">
      <c r="A154" s="75"/>
      <c r="B154" s="41"/>
      <c r="C154" s="42" t="s">
        <v>13</v>
      </c>
      <c r="D154" s="41" t="s">
        <v>86</v>
      </c>
      <c r="E154" s="41"/>
      <c r="F154" s="41"/>
      <c r="G154" s="41"/>
      <c r="H154" s="41"/>
      <c r="I154" s="41"/>
      <c r="J154" s="41"/>
      <c r="K154" s="41"/>
      <c r="L154" s="41"/>
      <c r="M154" s="27" t="s">
        <v>49</v>
      </c>
      <c r="N154" s="122"/>
      <c r="O154" s="122"/>
      <c r="P154" s="122"/>
      <c r="Q154" s="123" t="s">
        <v>51</v>
      </c>
      <c r="R154" s="27"/>
      <c r="S154" s="122" t="s">
        <v>2</v>
      </c>
      <c r="T154" s="159">
        <f>MIN(T145,T126)</f>
        <v>41.719403112865244</v>
      </c>
      <c r="U154" s="173"/>
      <c r="V154" s="174"/>
      <c r="W154" s="27" t="s">
        <v>6</v>
      </c>
      <c r="X154" s="27"/>
      <c r="Y154" s="27"/>
      <c r="Z154" s="76"/>
    </row>
    <row r="155" spans="1:27" ht="15" customHeight="1" x14ac:dyDescent="0.3">
      <c r="A155" s="82"/>
      <c r="B155" s="41"/>
      <c r="C155" s="42"/>
      <c r="D155" s="41"/>
      <c r="E155" s="41"/>
      <c r="F155" s="41"/>
      <c r="G155" s="41"/>
      <c r="H155" s="41"/>
      <c r="I155" s="41"/>
      <c r="J155" s="41"/>
      <c r="K155" s="41"/>
      <c r="L155" s="41"/>
      <c r="M155" s="41"/>
      <c r="N155" s="41"/>
      <c r="O155" s="41"/>
      <c r="P155" s="41"/>
      <c r="Q155" s="41"/>
      <c r="R155" s="41"/>
      <c r="S155" s="41"/>
      <c r="T155" s="41"/>
      <c r="U155" s="43"/>
      <c r="V155" s="28"/>
      <c r="W155" s="27"/>
      <c r="X155" s="27"/>
      <c r="Y155" s="27"/>
      <c r="Z155" s="76"/>
    </row>
    <row r="156" spans="1:27" ht="15" customHeight="1" x14ac:dyDescent="0.3">
      <c r="A156" s="82"/>
      <c r="B156" s="41"/>
      <c r="C156" s="42" t="s">
        <v>13</v>
      </c>
      <c r="D156" s="41" t="s">
        <v>203</v>
      </c>
      <c r="E156" s="41"/>
      <c r="F156" s="41"/>
      <c r="G156" s="41"/>
      <c r="H156" s="41"/>
      <c r="I156" s="41"/>
      <c r="J156" s="41"/>
      <c r="K156" s="41"/>
      <c r="L156" s="41"/>
      <c r="M156" s="27" t="s">
        <v>50</v>
      </c>
      <c r="N156" s="122"/>
      <c r="O156" s="122"/>
      <c r="P156" s="122"/>
      <c r="Q156" s="123" t="s">
        <v>52</v>
      </c>
      <c r="R156" s="27"/>
      <c r="S156" s="122" t="s">
        <v>2</v>
      </c>
      <c r="T156" s="235">
        <f>+MIN(T128,T145*2)</f>
        <v>62.711625126244613</v>
      </c>
      <c r="U156" s="236"/>
      <c r="V156" s="237"/>
      <c r="W156" s="27" t="s">
        <v>6</v>
      </c>
      <c r="X156" s="27"/>
      <c r="Y156" s="27"/>
      <c r="Z156" s="76"/>
    </row>
    <row r="157" spans="1:27" ht="15" customHeight="1" x14ac:dyDescent="0.3">
      <c r="A157" s="82"/>
      <c r="B157" s="41"/>
      <c r="C157" s="27"/>
      <c r="D157" s="27" t="s">
        <v>204</v>
      </c>
      <c r="E157" s="27"/>
      <c r="F157" s="27"/>
      <c r="G157" s="27"/>
      <c r="H157" s="27"/>
      <c r="I157" s="27"/>
      <c r="J157" s="27"/>
      <c r="K157" s="27"/>
      <c r="L157" s="27"/>
      <c r="M157" s="27"/>
      <c r="N157" s="27"/>
      <c r="O157" s="27"/>
      <c r="P157" s="27"/>
      <c r="Q157" s="27"/>
      <c r="R157" s="27"/>
      <c r="S157" s="27"/>
      <c r="T157" s="27"/>
      <c r="U157" s="27"/>
      <c r="V157" s="27"/>
      <c r="W157" s="27"/>
      <c r="X157" s="27"/>
      <c r="Y157" s="27"/>
      <c r="Z157" s="76"/>
    </row>
    <row r="158" spans="1:27" ht="15" customHeight="1" x14ac:dyDescent="0.3">
      <c r="A158" s="75"/>
      <c r="B158" s="41"/>
      <c r="C158" s="42"/>
      <c r="D158" s="41"/>
      <c r="E158" s="41"/>
      <c r="F158" s="41"/>
      <c r="G158" s="41"/>
      <c r="H158" s="41"/>
      <c r="I158" s="41"/>
      <c r="J158" s="41"/>
      <c r="K158" s="41"/>
      <c r="L158" s="41"/>
      <c r="M158" s="41"/>
      <c r="N158" s="41"/>
      <c r="O158" s="41"/>
      <c r="P158" s="41"/>
      <c r="Q158" s="41"/>
      <c r="R158" s="41"/>
      <c r="S158" s="41"/>
      <c r="T158" s="41"/>
      <c r="U158" s="43"/>
      <c r="V158" s="28"/>
      <c r="W158" s="27"/>
      <c r="X158" s="27"/>
      <c r="Y158" s="27"/>
      <c r="Z158" s="76"/>
    </row>
    <row r="159" spans="1:27" ht="15" customHeight="1" x14ac:dyDescent="0.3">
      <c r="A159" s="75"/>
      <c r="B159" s="41"/>
      <c r="C159" s="42" t="s">
        <v>13</v>
      </c>
      <c r="D159" s="41" t="s">
        <v>87</v>
      </c>
      <c r="E159" s="41"/>
      <c r="F159" s="41"/>
      <c r="G159" s="41"/>
      <c r="H159" s="41"/>
      <c r="I159" s="41"/>
      <c r="J159" s="41"/>
      <c r="K159" s="41"/>
      <c r="L159" s="41"/>
      <c r="M159" s="27" t="s">
        <v>50</v>
      </c>
      <c r="N159" s="122"/>
      <c r="O159" s="122"/>
      <c r="P159" s="122"/>
      <c r="Q159" s="123" t="s">
        <v>52</v>
      </c>
      <c r="R159" s="27"/>
      <c r="S159" s="122" t="s">
        <v>2</v>
      </c>
      <c r="T159" s="235">
        <f>MIN(T112,T145*2)</f>
        <v>88.6</v>
      </c>
      <c r="U159" s="236"/>
      <c r="V159" s="237"/>
      <c r="W159" s="27" t="s">
        <v>6</v>
      </c>
      <c r="X159" s="27"/>
      <c r="Y159" s="27"/>
      <c r="Z159" s="76"/>
    </row>
    <row r="160" spans="1:27" ht="15" customHeight="1" x14ac:dyDescent="0.3">
      <c r="A160" s="75"/>
      <c r="B160" s="41"/>
      <c r="C160" s="42"/>
      <c r="D160" s="41"/>
      <c r="E160" s="41"/>
      <c r="F160" s="41"/>
      <c r="G160" s="41"/>
      <c r="H160" s="41"/>
      <c r="I160" s="41"/>
      <c r="J160" s="41"/>
      <c r="K160" s="41"/>
      <c r="L160" s="41"/>
      <c r="M160" s="27"/>
      <c r="N160" s="122"/>
      <c r="O160" s="122"/>
      <c r="P160" s="122"/>
      <c r="Q160" s="123"/>
      <c r="R160" s="27"/>
      <c r="S160" s="122"/>
      <c r="T160" s="28"/>
      <c r="U160" s="28"/>
      <c r="V160" s="28"/>
      <c r="W160" s="27"/>
      <c r="X160" s="27"/>
      <c r="Y160" s="27"/>
      <c r="Z160" s="76"/>
    </row>
    <row r="161" spans="1:26" ht="15" customHeight="1" x14ac:dyDescent="0.3">
      <c r="A161" s="75"/>
      <c r="B161" s="27"/>
      <c r="C161" s="27"/>
      <c r="D161" s="27"/>
      <c r="E161" s="27"/>
      <c r="F161" s="27"/>
      <c r="G161" s="27"/>
      <c r="H161" s="27"/>
      <c r="I161" s="27"/>
      <c r="J161" s="27"/>
      <c r="K161" s="27"/>
      <c r="L161" s="27"/>
      <c r="M161" s="27"/>
      <c r="N161" s="27"/>
      <c r="O161" s="27"/>
      <c r="P161" s="27"/>
      <c r="Q161" s="27"/>
      <c r="R161" s="27"/>
      <c r="S161" s="27"/>
      <c r="T161" s="27"/>
      <c r="U161" s="122"/>
      <c r="V161" s="27"/>
      <c r="W161" s="27"/>
      <c r="X161" s="27"/>
      <c r="Y161" s="27"/>
      <c r="Z161" s="76"/>
    </row>
    <row r="162" spans="1:26" ht="15" customHeight="1" x14ac:dyDescent="0.3">
      <c r="A162" s="75"/>
      <c r="B162" s="3">
        <f>B19+1</f>
        <v>3</v>
      </c>
      <c r="C162" s="4" t="s">
        <v>222</v>
      </c>
      <c r="D162" s="4"/>
      <c r="E162" s="4"/>
      <c r="F162" s="4"/>
      <c r="G162" s="4"/>
      <c r="H162" s="4"/>
      <c r="I162" s="4"/>
      <c r="J162" s="4"/>
      <c r="K162" s="4"/>
      <c r="L162" s="4"/>
      <c r="M162" s="4"/>
      <c r="N162" s="4"/>
      <c r="O162" s="4"/>
      <c r="P162" s="4"/>
      <c r="Q162" s="4"/>
      <c r="R162" s="4"/>
      <c r="S162" s="4"/>
      <c r="T162" s="4"/>
      <c r="U162" s="4"/>
      <c r="V162" s="4"/>
      <c r="W162" s="4"/>
      <c r="X162" s="4"/>
      <c r="Y162" s="4"/>
      <c r="Z162" s="76"/>
    </row>
    <row r="163" spans="1:26" ht="15" customHeight="1" x14ac:dyDescent="0.3">
      <c r="A163" s="82"/>
      <c r="B163" s="40"/>
      <c r="C163" s="40"/>
      <c r="D163" s="40"/>
      <c r="E163" s="40"/>
      <c r="F163" s="40"/>
      <c r="G163" s="40"/>
      <c r="H163" s="40"/>
      <c r="I163" s="40"/>
      <c r="J163" s="40"/>
      <c r="K163" s="40"/>
      <c r="L163" s="40"/>
      <c r="M163" s="40"/>
      <c r="N163" s="40"/>
      <c r="O163" s="40"/>
      <c r="P163" s="40"/>
      <c r="Q163" s="40"/>
      <c r="R163" s="40"/>
      <c r="S163" s="40"/>
      <c r="T163" s="40"/>
      <c r="U163" s="27"/>
      <c r="V163" s="27"/>
      <c r="W163" s="27"/>
      <c r="X163" s="27"/>
      <c r="Y163" s="27"/>
      <c r="Z163" s="76"/>
    </row>
    <row r="164" spans="1:26" ht="15" customHeight="1" x14ac:dyDescent="0.3">
      <c r="A164" s="82"/>
      <c r="B164" s="40"/>
      <c r="C164" s="123" t="s">
        <v>214</v>
      </c>
      <c r="D164" s="40"/>
      <c r="E164" s="40"/>
      <c r="F164" s="40"/>
      <c r="G164" s="40"/>
      <c r="H164" s="40"/>
      <c r="I164" s="40"/>
      <c r="J164" s="40"/>
      <c r="K164" s="40"/>
      <c r="L164" s="40"/>
      <c r="M164" s="40"/>
      <c r="N164" s="40"/>
      <c r="O164" s="40"/>
      <c r="P164" s="40"/>
      <c r="Q164" s="40"/>
      <c r="R164" s="40"/>
      <c r="S164" s="40"/>
      <c r="T164" s="40"/>
      <c r="U164" s="2"/>
      <c r="V164" s="27"/>
      <c r="W164" s="123"/>
      <c r="X164" s="27"/>
      <c r="Y164" s="27"/>
      <c r="Z164" s="76"/>
    </row>
    <row r="165" spans="1:26" ht="15" customHeight="1" x14ac:dyDescent="0.3">
      <c r="A165" s="82"/>
      <c r="B165" s="40"/>
      <c r="C165" s="40"/>
      <c r="D165" s="40"/>
      <c r="E165" s="40"/>
      <c r="F165" s="40"/>
      <c r="G165" s="40"/>
      <c r="H165" s="40"/>
      <c r="I165" s="40"/>
      <c r="J165" s="40"/>
      <c r="K165" s="40"/>
      <c r="L165" s="40"/>
      <c r="M165" s="40"/>
      <c r="N165" s="40"/>
      <c r="O165" s="40"/>
      <c r="P165" s="40"/>
      <c r="Q165" s="40"/>
      <c r="R165" s="40"/>
      <c r="S165" s="40"/>
      <c r="T165" s="40"/>
      <c r="U165" s="43"/>
      <c r="V165" s="27"/>
      <c r="W165" s="123"/>
      <c r="X165" s="27"/>
      <c r="Y165" s="27"/>
      <c r="Z165" s="76"/>
    </row>
    <row r="166" spans="1:26" ht="15" customHeight="1" x14ac:dyDescent="0.3">
      <c r="A166" s="82"/>
      <c r="B166" s="25">
        <f>B162+0.1</f>
        <v>3.1</v>
      </c>
      <c r="C166" s="26" t="s">
        <v>35</v>
      </c>
      <c r="D166" s="26"/>
      <c r="E166" s="26"/>
      <c r="F166" s="26"/>
      <c r="G166" s="26"/>
      <c r="H166" s="26"/>
      <c r="I166" s="26"/>
      <c r="J166" s="26"/>
      <c r="K166" s="26"/>
      <c r="L166" s="26"/>
      <c r="M166" s="26"/>
      <c r="N166" s="26"/>
      <c r="O166" s="26"/>
      <c r="P166" s="26"/>
      <c r="Q166" s="26"/>
      <c r="R166" s="26"/>
      <c r="S166" s="26"/>
      <c r="T166" s="26"/>
      <c r="U166" s="26"/>
      <c r="V166" s="26"/>
      <c r="W166" s="26"/>
      <c r="X166" s="26"/>
      <c r="Y166" s="26"/>
      <c r="Z166" s="76"/>
    </row>
    <row r="167" spans="1:26" ht="15" customHeight="1" x14ac:dyDescent="0.3">
      <c r="A167" s="75"/>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76"/>
    </row>
    <row r="168" spans="1:26" ht="15" customHeight="1" x14ac:dyDescent="0.3">
      <c r="A168" s="83"/>
      <c r="B168" s="44"/>
      <c r="C168" s="27" t="s">
        <v>90</v>
      </c>
      <c r="D168" s="44"/>
      <c r="E168" s="44"/>
      <c r="F168" s="44"/>
      <c r="G168" s="44"/>
      <c r="H168" s="44"/>
      <c r="I168" s="44"/>
      <c r="J168" s="44"/>
      <c r="K168" s="44"/>
      <c r="L168" s="44"/>
      <c r="M168" s="44"/>
      <c r="N168" s="44"/>
      <c r="O168" s="44"/>
      <c r="P168" s="44"/>
      <c r="Q168" s="44"/>
      <c r="R168" s="44"/>
      <c r="S168" s="44"/>
      <c r="T168" s="44"/>
      <c r="U168" s="27"/>
      <c r="V168" s="45"/>
      <c r="W168" s="27"/>
      <c r="X168" s="27"/>
      <c r="Y168" s="27"/>
      <c r="Z168" s="76"/>
    </row>
    <row r="169" spans="1:26" ht="15" customHeight="1" x14ac:dyDescent="0.3">
      <c r="A169" s="75"/>
      <c r="B169" s="27"/>
      <c r="C169" s="27" t="s">
        <v>91</v>
      </c>
      <c r="D169" s="27"/>
      <c r="E169" s="27"/>
      <c r="F169" s="27"/>
      <c r="G169" s="27"/>
      <c r="H169" s="27"/>
      <c r="I169" s="27"/>
      <c r="J169" s="27"/>
      <c r="K169" s="27"/>
      <c r="L169" s="27"/>
      <c r="M169" s="27"/>
      <c r="N169" s="27"/>
      <c r="O169" s="27"/>
      <c r="P169" s="27"/>
      <c r="Q169" s="27"/>
      <c r="R169" s="27"/>
      <c r="S169" s="27"/>
      <c r="T169" s="27"/>
      <c r="U169" s="27"/>
      <c r="V169" s="27"/>
      <c r="W169" s="27"/>
      <c r="X169" s="27"/>
      <c r="Y169" s="27"/>
      <c r="Z169" s="76"/>
    </row>
    <row r="170" spans="1:26" ht="15" customHeight="1" x14ac:dyDescent="0.3">
      <c r="A170" s="82"/>
      <c r="B170" s="40"/>
      <c r="C170" s="27"/>
      <c r="D170" s="40"/>
      <c r="E170" s="40"/>
      <c r="F170" s="40"/>
      <c r="G170" s="40"/>
      <c r="H170" s="40"/>
      <c r="I170" s="40"/>
      <c r="J170" s="40"/>
      <c r="K170" s="40"/>
      <c r="L170" s="40"/>
      <c r="M170" s="40"/>
      <c r="N170" s="40"/>
      <c r="O170" s="40"/>
      <c r="P170" s="40"/>
      <c r="Q170" s="40"/>
      <c r="R170" s="40"/>
      <c r="S170" s="40"/>
      <c r="T170" s="40"/>
      <c r="U170" s="27"/>
      <c r="V170" s="27"/>
      <c r="W170" s="27"/>
      <c r="X170" s="27"/>
      <c r="Y170" s="27"/>
      <c r="Z170" s="76"/>
    </row>
    <row r="171" spans="1:26" ht="15" customHeight="1" x14ac:dyDescent="0.3">
      <c r="A171" s="75"/>
      <c r="B171" s="27"/>
      <c r="C171" s="27"/>
      <c r="D171" s="27"/>
      <c r="E171" s="27"/>
      <c r="F171" s="27"/>
      <c r="G171" s="27"/>
      <c r="H171" s="27"/>
      <c r="I171" s="27"/>
      <c r="J171" s="27"/>
      <c r="K171" s="27"/>
      <c r="L171" s="27"/>
      <c r="M171" s="27" t="s">
        <v>49</v>
      </c>
      <c r="N171" s="122"/>
      <c r="O171" s="122"/>
      <c r="P171" s="122"/>
      <c r="Q171" s="123" t="s">
        <v>92</v>
      </c>
      <c r="R171" s="27"/>
      <c r="S171" s="122" t="s">
        <v>2</v>
      </c>
      <c r="T171" s="159">
        <f>T61*T175</f>
        <v>19.435342111730371</v>
      </c>
      <c r="U171" s="173"/>
      <c r="V171" s="174"/>
      <c r="W171" s="27" t="s">
        <v>6</v>
      </c>
      <c r="X171" s="27"/>
      <c r="Y171" s="27"/>
      <c r="Z171" s="76"/>
    </row>
    <row r="172" spans="1:26" ht="15" customHeight="1" x14ac:dyDescent="0.3">
      <c r="A172" s="81"/>
      <c r="B172" s="41"/>
      <c r="C172" s="27"/>
      <c r="D172" s="41"/>
      <c r="E172" s="41"/>
      <c r="F172" s="41"/>
      <c r="G172" s="41"/>
      <c r="H172" s="41"/>
      <c r="I172" s="41"/>
      <c r="J172" s="41"/>
      <c r="K172" s="41"/>
      <c r="L172" s="41"/>
      <c r="M172" s="122"/>
      <c r="N172" s="122"/>
      <c r="O172" s="122"/>
      <c r="P172" s="122"/>
      <c r="Q172" s="122"/>
      <c r="R172" s="122"/>
      <c r="S172" s="122"/>
      <c r="T172" s="122"/>
      <c r="U172" s="122"/>
      <c r="V172" s="122"/>
      <c r="W172" s="122"/>
      <c r="X172" s="27"/>
      <c r="Y172" s="27"/>
      <c r="Z172" s="76"/>
    </row>
    <row r="173" spans="1:26" ht="15" customHeight="1" x14ac:dyDescent="0.3">
      <c r="A173" s="84"/>
      <c r="B173" s="27"/>
      <c r="C173" s="27"/>
      <c r="D173" s="27"/>
      <c r="E173" s="27"/>
      <c r="F173" s="27"/>
      <c r="G173" s="27"/>
      <c r="H173" s="27"/>
      <c r="I173" s="27"/>
      <c r="J173" s="27"/>
      <c r="K173" s="27"/>
      <c r="L173" s="27"/>
      <c r="M173" s="27" t="s">
        <v>50</v>
      </c>
      <c r="N173" s="122"/>
      <c r="O173" s="122"/>
      <c r="P173" s="122"/>
      <c r="Q173" s="123" t="s">
        <v>93</v>
      </c>
      <c r="R173" s="27"/>
      <c r="S173" s="122" t="s">
        <v>2</v>
      </c>
      <c r="T173" s="159">
        <f>T63*T175</f>
        <v>31.258499999999998</v>
      </c>
      <c r="U173" s="173"/>
      <c r="V173" s="174"/>
      <c r="W173" s="27" t="s">
        <v>6</v>
      </c>
      <c r="X173" s="27"/>
      <c r="Y173" s="27"/>
      <c r="Z173" s="76"/>
    </row>
    <row r="174" spans="1:26" ht="15" customHeight="1" x14ac:dyDescent="0.3">
      <c r="A174" s="85"/>
      <c r="B174" s="40"/>
      <c r="C174" s="27"/>
      <c r="D174" s="40"/>
      <c r="E174" s="40"/>
      <c r="F174" s="40"/>
      <c r="G174" s="40"/>
      <c r="H174" s="40"/>
      <c r="I174" s="40"/>
      <c r="J174" s="40"/>
      <c r="K174" s="40"/>
      <c r="L174" s="40"/>
      <c r="M174" s="40"/>
      <c r="N174" s="40"/>
      <c r="O174" s="40"/>
      <c r="P174" s="40"/>
      <c r="Q174" s="40"/>
      <c r="R174" s="40"/>
      <c r="S174" s="40"/>
      <c r="T174" s="40"/>
      <c r="U174" s="27"/>
      <c r="V174" s="27"/>
      <c r="W174" s="27"/>
      <c r="X174" s="27"/>
      <c r="Y174" s="27"/>
      <c r="Z174" s="76"/>
    </row>
    <row r="175" spans="1:26" ht="15" customHeight="1" x14ac:dyDescent="0.3">
      <c r="A175" s="85"/>
      <c r="B175" s="27"/>
      <c r="C175" s="27"/>
      <c r="D175" s="122" t="s">
        <v>13</v>
      </c>
      <c r="E175" s="34" t="s">
        <v>95</v>
      </c>
      <c r="F175" s="35" t="s">
        <v>20</v>
      </c>
      <c r="G175" s="27" t="s">
        <v>94</v>
      </c>
      <c r="H175" s="122"/>
      <c r="I175" s="122"/>
      <c r="J175" s="122"/>
      <c r="K175" s="122"/>
      <c r="L175" s="122"/>
      <c r="M175" s="122"/>
      <c r="N175" s="122"/>
      <c r="O175" s="122"/>
      <c r="P175" s="27"/>
      <c r="Q175" s="123"/>
      <c r="R175" s="27" t="s">
        <v>223</v>
      </c>
      <c r="S175" s="122" t="s">
        <v>2</v>
      </c>
      <c r="T175" s="229">
        <v>1</v>
      </c>
      <c r="U175" s="229"/>
      <c r="V175" s="229"/>
      <c r="W175" s="27"/>
      <c r="X175" s="27"/>
      <c r="Y175" s="27"/>
      <c r="Z175" s="76"/>
    </row>
    <row r="176" spans="1:26" ht="15" customHeight="1" x14ac:dyDescent="0.3">
      <c r="A176" s="85"/>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76"/>
    </row>
    <row r="177" spans="1:26" ht="15" customHeight="1" x14ac:dyDescent="0.3">
      <c r="A177" s="85"/>
      <c r="B177" s="25">
        <f>B166+0.1</f>
        <v>3.2</v>
      </c>
      <c r="C177" s="26" t="s">
        <v>57</v>
      </c>
      <c r="D177" s="26"/>
      <c r="E177" s="26"/>
      <c r="F177" s="26"/>
      <c r="G177" s="26"/>
      <c r="H177" s="26"/>
      <c r="I177" s="26"/>
      <c r="J177" s="26"/>
      <c r="K177" s="26"/>
      <c r="L177" s="26"/>
      <c r="M177" s="26"/>
      <c r="N177" s="26"/>
      <c r="O177" s="26"/>
      <c r="P177" s="26"/>
      <c r="Q177" s="26"/>
      <c r="R177" s="26"/>
      <c r="S177" s="26"/>
      <c r="T177" s="26"/>
      <c r="U177" s="26"/>
      <c r="V177" s="26"/>
      <c r="W177" s="26"/>
      <c r="X177" s="26"/>
      <c r="Y177" s="26"/>
      <c r="Z177" s="76"/>
    </row>
    <row r="178" spans="1:26" ht="15" customHeight="1" x14ac:dyDescent="0.3">
      <c r="A178" s="81"/>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76"/>
    </row>
    <row r="179" spans="1:26" ht="15" customHeight="1" x14ac:dyDescent="0.3">
      <c r="A179" s="85"/>
      <c r="B179" s="27"/>
      <c r="C179" s="46" t="s">
        <v>229</v>
      </c>
      <c r="D179" s="27"/>
      <c r="E179" s="27"/>
      <c r="F179" s="27"/>
      <c r="G179" s="27"/>
      <c r="H179" s="27"/>
      <c r="I179" s="27"/>
      <c r="J179" s="27"/>
      <c r="K179" s="27"/>
      <c r="L179" s="27"/>
      <c r="M179" s="27"/>
      <c r="N179" s="27"/>
      <c r="O179" s="27"/>
      <c r="P179" s="27"/>
      <c r="Q179" s="27"/>
      <c r="R179" s="27"/>
      <c r="S179" s="27"/>
      <c r="T179" s="27"/>
      <c r="U179" s="27"/>
      <c r="V179" s="27"/>
      <c r="W179" s="27"/>
      <c r="X179" s="27"/>
      <c r="Y179" s="27"/>
      <c r="Z179" s="76"/>
    </row>
    <row r="180" spans="1:26" ht="15" customHeight="1" x14ac:dyDescent="0.3">
      <c r="A180" s="85"/>
      <c r="B180" s="40"/>
      <c r="C180" s="46" t="s">
        <v>96</v>
      </c>
      <c r="D180" s="40"/>
      <c r="E180" s="40"/>
      <c r="F180" s="40"/>
      <c r="G180" s="40"/>
      <c r="H180" s="40"/>
      <c r="I180" s="40"/>
      <c r="J180" s="40"/>
      <c r="K180" s="40"/>
      <c r="L180" s="40"/>
      <c r="M180" s="40"/>
      <c r="N180" s="40"/>
      <c r="O180" s="40"/>
      <c r="P180" s="40"/>
      <c r="Q180" s="40"/>
      <c r="R180" s="40"/>
      <c r="S180" s="40"/>
      <c r="T180" s="40"/>
      <c r="U180" s="27"/>
      <c r="V180" s="27"/>
      <c r="W180" s="27"/>
      <c r="X180" s="27"/>
      <c r="Y180" s="27"/>
      <c r="Z180" s="76"/>
    </row>
    <row r="181" spans="1:26" ht="15" customHeight="1" x14ac:dyDescent="0.3">
      <c r="A181" s="86"/>
      <c r="B181" s="27"/>
      <c r="C181" s="46" t="s">
        <v>97</v>
      </c>
      <c r="D181" s="27"/>
      <c r="E181" s="27"/>
      <c r="F181" s="27"/>
      <c r="G181" s="27"/>
      <c r="H181" s="27"/>
      <c r="I181" s="27"/>
      <c r="J181" s="27"/>
      <c r="K181" s="27"/>
      <c r="L181" s="27"/>
      <c r="M181" s="27"/>
      <c r="N181" s="27"/>
      <c r="O181" s="27"/>
      <c r="P181" s="27"/>
      <c r="Q181" s="27"/>
      <c r="R181" s="27"/>
      <c r="S181" s="27"/>
      <c r="T181" s="27"/>
      <c r="U181" s="27"/>
      <c r="V181" s="27"/>
      <c r="W181" s="27"/>
      <c r="X181" s="27"/>
      <c r="Y181" s="27"/>
      <c r="Z181" s="76"/>
    </row>
    <row r="182" spans="1:26" ht="15" customHeight="1" x14ac:dyDescent="0.3">
      <c r="A182" s="86"/>
      <c r="B182" s="27"/>
      <c r="C182" s="46"/>
      <c r="D182" s="27"/>
      <c r="E182" s="27"/>
      <c r="F182" s="27"/>
      <c r="G182" s="27"/>
      <c r="H182" s="27"/>
      <c r="I182" s="27"/>
      <c r="J182" s="27"/>
      <c r="K182" s="27"/>
      <c r="L182" s="27"/>
      <c r="M182" s="27"/>
      <c r="N182" s="27"/>
      <c r="O182" s="27"/>
      <c r="P182" s="27"/>
      <c r="Q182" s="27"/>
      <c r="R182" s="27"/>
      <c r="S182" s="27"/>
      <c r="T182" s="27"/>
      <c r="U182" s="27"/>
      <c r="V182" s="27"/>
      <c r="W182" s="27"/>
      <c r="X182" s="27"/>
      <c r="Y182" s="27"/>
      <c r="Z182" s="76"/>
    </row>
    <row r="183" spans="1:26" ht="15" customHeight="1" x14ac:dyDescent="0.3">
      <c r="A183" s="75"/>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76"/>
    </row>
    <row r="184" spans="1:26" ht="15" customHeight="1" x14ac:dyDescent="0.3">
      <c r="A184" s="82"/>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76"/>
    </row>
    <row r="185" spans="1:26" ht="15" customHeight="1" x14ac:dyDescent="0.3">
      <c r="A185" s="82"/>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76"/>
    </row>
    <row r="186" spans="1:26" ht="15" customHeight="1" x14ac:dyDescent="0.3">
      <c r="A186" s="81"/>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76"/>
    </row>
    <row r="187" spans="1:26" ht="15" customHeight="1" x14ac:dyDescent="0.3">
      <c r="A187" s="84"/>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76"/>
    </row>
    <row r="188" spans="1:26" ht="15" customHeight="1" x14ac:dyDescent="0.3">
      <c r="A188" s="85"/>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76"/>
    </row>
    <row r="189" spans="1:26" ht="15" customHeight="1" x14ac:dyDescent="0.3">
      <c r="A189" s="85"/>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76"/>
    </row>
    <row r="190" spans="1:26" ht="15" customHeight="1" x14ac:dyDescent="0.3">
      <c r="A190" s="85"/>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76"/>
    </row>
    <row r="191" spans="1:26" ht="15" customHeight="1" x14ac:dyDescent="0.3">
      <c r="A191" s="85"/>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76"/>
    </row>
    <row r="192" spans="1:26" ht="15" customHeight="1" x14ac:dyDescent="0.3">
      <c r="A192" s="85"/>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76"/>
    </row>
    <row r="193" spans="1:28" ht="15" customHeight="1" x14ac:dyDescent="0.3">
      <c r="A193" s="84"/>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76"/>
    </row>
    <row r="194" spans="1:28" ht="15" customHeight="1" x14ac:dyDescent="0.3">
      <c r="A194" s="75"/>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76"/>
    </row>
    <row r="195" spans="1:28" ht="15" customHeight="1" x14ac:dyDescent="0.3">
      <c r="A195" s="85"/>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76"/>
    </row>
    <row r="196" spans="1:28" ht="15" customHeight="1" x14ac:dyDescent="0.3">
      <c r="A196" s="85"/>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76"/>
      <c r="AB196" s="36"/>
    </row>
    <row r="197" spans="1:28" ht="15" customHeight="1" x14ac:dyDescent="0.3">
      <c r="A197" s="86"/>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76"/>
      <c r="AB197" s="36"/>
    </row>
    <row r="198" spans="1:28" ht="15" customHeight="1" x14ac:dyDescent="0.3">
      <c r="A198" s="86"/>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76"/>
      <c r="AB198" s="36"/>
    </row>
    <row r="199" spans="1:28" ht="15" customHeight="1" x14ac:dyDescent="0.3">
      <c r="A199" s="75"/>
      <c r="B199" s="55" t="s">
        <v>18</v>
      </c>
      <c r="C199" s="31" t="s">
        <v>98</v>
      </c>
      <c r="D199" s="30"/>
      <c r="E199" s="30"/>
      <c r="F199" s="30"/>
      <c r="G199" s="30"/>
      <c r="H199" s="30"/>
      <c r="I199" s="30"/>
      <c r="J199" s="30"/>
      <c r="K199" s="30"/>
      <c r="L199" s="30"/>
      <c r="M199" s="30"/>
      <c r="N199" s="30"/>
      <c r="O199" s="30"/>
      <c r="P199" s="30"/>
      <c r="Q199" s="30"/>
      <c r="R199" s="30"/>
      <c r="S199" s="30"/>
      <c r="T199" s="30"/>
      <c r="U199" s="32"/>
      <c r="V199" s="33"/>
      <c r="W199" s="32"/>
      <c r="X199" s="32"/>
      <c r="Y199" s="32"/>
      <c r="Z199" s="76"/>
      <c r="AB199" s="36"/>
    </row>
    <row r="200" spans="1:28" ht="15" customHeight="1" x14ac:dyDescent="0.3">
      <c r="A200" s="83"/>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76"/>
      <c r="AB200" s="36"/>
    </row>
    <row r="201" spans="1:28" ht="15" customHeight="1" x14ac:dyDescent="0.3">
      <c r="A201" s="75"/>
      <c r="B201" s="27"/>
      <c r="C201" s="42" t="s">
        <v>13</v>
      </c>
      <c r="D201" s="27" t="s">
        <v>49</v>
      </c>
      <c r="E201" s="27"/>
      <c r="F201" s="27"/>
      <c r="G201" s="27"/>
      <c r="H201" s="27"/>
      <c r="I201" s="27"/>
      <c r="J201" s="27"/>
      <c r="K201" s="159">
        <f>IF(T145&gt;0,T145/(T114*P26),"No Aplica")</f>
        <v>0.75214802526717117</v>
      </c>
      <c r="L201" s="158"/>
      <c r="M201" s="160"/>
      <c r="N201" s="122"/>
      <c r="O201" s="122"/>
      <c r="P201" s="27"/>
      <c r="Q201" s="123"/>
      <c r="R201" s="27" t="s">
        <v>224</v>
      </c>
      <c r="S201" s="122" t="s">
        <v>2</v>
      </c>
      <c r="T201" s="161">
        <f>+IF(K201&lt;=0.7,1.1,IF(K201&gt;=1.18,1,(1.1-(0.1/0.48)*(K201-0.7))))</f>
        <v>1.0891358280693395</v>
      </c>
      <c r="U201" s="162"/>
      <c r="V201" s="163"/>
      <c r="W201" s="27" t="s">
        <v>99</v>
      </c>
      <c r="X201" s="27"/>
      <c r="Y201" s="27"/>
      <c r="Z201" s="76"/>
      <c r="AB201" s="36"/>
    </row>
    <row r="202" spans="1:28" ht="15" customHeight="1" x14ac:dyDescent="0.3">
      <c r="A202" s="75"/>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76"/>
      <c r="AB202" s="36"/>
    </row>
    <row r="203" spans="1:28" ht="15" customHeight="1" x14ac:dyDescent="0.3">
      <c r="A203" s="77"/>
      <c r="B203" s="23"/>
      <c r="C203" s="87" t="s">
        <v>13</v>
      </c>
      <c r="D203" s="23" t="s">
        <v>50</v>
      </c>
      <c r="E203" s="23"/>
      <c r="F203" s="23"/>
      <c r="G203" s="23"/>
      <c r="H203" s="23"/>
      <c r="I203" s="23"/>
      <c r="J203" s="23"/>
      <c r="K203" s="159">
        <f>IF(T145&gt;0,2*T145/(T117*P26),"No Aplica")</f>
        <v>1.0028640336895616</v>
      </c>
      <c r="L203" s="173"/>
      <c r="M203" s="174"/>
      <c r="N203" s="23"/>
      <c r="O203" s="23"/>
      <c r="P203" s="23"/>
      <c r="Q203" s="23"/>
      <c r="R203" s="23" t="s">
        <v>224</v>
      </c>
      <c r="S203" s="121" t="s">
        <v>2</v>
      </c>
      <c r="T203" s="161">
        <f>+IF(K203&lt;=0.5,1.1,IF(K203&gt;=0.9,1,(1/4*(4.9-K203))))</f>
        <v>1</v>
      </c>
      <c r="U203" s="162"/>
      <c r="V203" s="163"/>
      <c r="W203" s="23" t="s">
        <v>100</v>
      </c>
      <c r="X203" s="23"/>
      <c r="Y203" s="23"/>
      <c r="Z203" s="19"/>
      <c r="AB203" s="1" t="s">
        <v>225</v>
      </c>
    </row>
    <row r="204" spans="1:28" ht="15" customHeight="1" x14ac:dyDescent="0.3">
      <c r="A204" s="75"/>
      <c r="B204" s="27"/>
      <c r="C204" s="27"/>
      <c r="D204" s="27"/>
      <c r="E204" s="27"/>
      <c r="F204" s="27"/>
      <c r="G204" s="27"/>
      <c r="H204" s="27"/>
      <c r="I204" s="27"/>
      <c r="J204" s="27"/>
      <c r="K204" s="27"/>
      <c r="L204" s="27"/>
      <c r="M204" s="40"/>
      <c r="N204" s="40"/>
      <c r="O204" s="40"/>
      <c r="P204" s="40"/>
      <c r="Q204" s="40"/>
      <c r="R204" s="40"/>
      <c r="S204" s="40"/>
      <c r="T204" s="27"/>
      <c r="U204" s="27"/>
      <c r="V204" s="27"/>
      <c r="W204" s="27"/>
      <c r="X204" s="27"/>
      <c r="Y204" s="27"/>
      <c r="Z204" s="76"/>
      <c r="AB204" s="1" t="s">
        <v>225</v>
      </c>
    </row>
    <row r="205" spans="1:28" ht="15" customHeight="1" x14ac:dyDescent="0.3">
      <c r="A205" s="75"/>
      <c r="B205" s="27"/>
      <c r="C205" s="27"/>
      <c r="D205" s="27"/>
      <c r="E205" s="27"/>
      <c r="F205" s="27"/>
      <c r="G205" s="27"/>
      <c r="H205" s="27"/>
      <c r="I205" s="27"/>
      <c r="J205" s="27"/>
      <c r="K205" s="27"/>
      <c r="L205" s="27"/>
      <c r="M205" s="40"/>
      <c r="N205" s="27"/>
      <c r="O205" s="27"/>
      <c r="P205" s="27"/>
      <c r="Q205" s="27"/>
      <c r="R205" s="27"/>
      <c r="S205" s="27"/>
      <c r="T205" s="27"/>
      <c r="U205" s="27"/>
      <c r="V205" s="27"/>
      <c r="W205" s="27"/>
      <c r="X205" s="27"/>
      <c r="Y205" s="27"/>
      <c r="Z205" s="76"/>
    </row>
    <row r="206" spans="1:28" ht="15" customHeight="1" x14ac:dyDescent="0.3">
      <c r="A206" s="75"/>
      <c r="B206" s="27"/>
      <c r="C206" s="27"/>
      <c r="D206" s="27"/>
      <c r="E206" s="27"/>
      <c r="F206" s="27"/>
      <c r="G206" s="27"/>
      <c r="H206" s="27"/>
      <c r="I206" s="27"/>
      <c r="J206" s="27"/>
      <c r="K206" s="27"/>
      <c r="L206" s="27"/>
      <c r="M206" s="27" t="s">
        <v>49</v>
      </c>
      <c r="N206" s="122"/>
      <c r="O206" s="122"/>
      <c r="P206" s="122"/>
      <c r="Q206" s="123" t="s">
        <v>92</v>
      </c>
      <c r="R206" s="27"/>
      <c r="S206" s="122" t="s">
        <v>2</v>
      </c>
      <c r="T206" s="159">
        <f>T154*T201</f>
        <v>45.438096655889069</v>
      </c>
      <c r="U206" s="173"/>
      <c r="V206" s="174"/>
      <c r="W206" s="27" t="s">
        <v>6</v>
      </c>
      <c r="X206" s="27"/>
      <c r="Y206" s="27"/>
      <c r="Z206" s="76"/>
      <c r="AA206" s="36"/>
    </row>
    <row r="207" spans="1:28" ht="15" customHeight="1" x14ac:dyDescent="0.3">
      <c r="A207" s="75"/>
      <c r="B207" s="27"/>
      <c r="C207" s="27"/>
      <c r="D207" s="27"/>
      <c r="E207" s="27"/>
      <c r="F207" s="27"/>
      <c r="G207" s="27"/>
      <c r="H207" s="27"/>
      <c r="I207" s="27"/>
      <c r="J207" s="27"/>
      <c r="K207" s="27"/>
      <c r="L207" s="27"/>
      <c r="M207" s="122"/>
      <c r="N207" s="122"/>
      <c r="O207" s="122"/>
      <c r="P207" s="122"/>
      <c r="Q207" s="122"/>
      <c r="R207" s="122"/>
      <c r="S207" s="122"/>
      <c r="T207" s="122"/>
      <c r="U207" s="122"/>
      <c r="V207" s="122"/>
      <c r="W207" s="122"/>
      <c r="X207" s="27"/>
      <c r="Y207" s="27"/>
      <c r="Z207" s="76"/>
    </row>
    <row r="208" spans="1:28" ht="15" customHeight="1" x14ac:dyDescent="0.3">
      <c r="A208" s="75"/>
      <c r="B208" s="27"/>
      <c r="C208" s="27"/>
      <c r="D208" s="27"/>
      <c r="E208" s="27"/>
      <c r="F208" s="27"/>
      <c r="G208" s="27"/>
      <c r="H208" s="27"/>
      <c r="I208" s="27"/>
      <c r="J208" s="27"/>
      <c r="K208" s="27"/>
      <c r="L208" s="27"/>
      <c r="M208" s="27" t="s">
        <v>50</v>
      </c>
      <c r="N208" s="122"/>
      <c r="O208" s="122"/>
      <c r="P208" s="122"/>
      <c r="Q208" s="123" t="s">
        <v>93</v>
      </c>
      <c r="R208" s="27"/>
      <c r="S208" s="122" t="s">
        <v>2</v>
      </c>
      <c r="T208" s="159">
        <f>T159*T203</f>
        <v>88.6</v>
      </c>
      <c r="U208" s="173"/>
      <c r="V208" s="174"/>
      <c r="W208" s="27" t="s">
        <v>6</v>
      </c>
      <c r="X208" s="27"/>
      <c r="Y208" s="27"/>
      <c r="Z208" s="76"/>
    </row>
    <row r="209" spans="1:27" ht="15" customHeight="1" x14ac:dyDescent="0.3">
      <c r="A209" s="75"/>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76"/>
    </row>
    <row r="210" spans="1:27" ht="15" customHeight="1" x14ac:dyDescent="0.3">
      <c r="A210" s="75"/>
      <c r="B210" s="55" t="s">
        <v>19</v>
      </c>
      <c r="C210" s="31" t="s">
        <v>86</v>
      </c>
      <c r="D210" s="30"/>
      <c r="E210" s="30"/>
      <c r="F210" s="30"/>
      <c r="G210" s="30"/>
      <c r="H210" s="30"/>
      <c r="I210" s="30"/>
      <c r="J210" s="30"/>
      <c r="K210" s="30"/>
      <c r="L210" s="30"/>
      <c r="M210" s="30"/>
      <c r="N210" s="30"/>
      <c r="O210" s="30"/>
      <c r="P210" s="30"/>
      <c r="Q210" s="30"/>
      <c r="R210" s="30"/>
      <c r="S210" s="30"/>
      <c r="T210" s="30"/>
      <c r="U210" s="32"/>
      <c r="V210" s="33"/>
      <c r="W210" s="32"/>
      <c r="X210" s="32"/>
      <c r="Y210" s="32"/>
      <c r="Z210" s="76"/>
    </row>
    <row r="211" spans="1:27" ht="15" customHeight="1" x14ac:dyDescent="0.3">
      <c r="A211" s="75"/>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76"/>
    </row>
    <row r="212" spans="1:27" ht="15" customHeight="1" x14ac:dyDescent="0.3">
      <c r="A212" s="75"/>
      <c r="B212" s="27"/>
      <c r="C212" s="42" t="s">
        <v>13</v>
      </c>
      <c r="D212" s="27" t="s">
        <v>49</v>
      </c>
      <c r="E212" s="27"/>
      <c r="F212" s="27"/>
      <c r="G212" s="27"/>
      <c r="H212" s="27"/>
      <c r="I212" s="27"/>
      <c r="J212" s="27"/>
      <c r="K212" s="159">
        <f>IF(T145&gt;0,T145/(T130*P26),"No Aplica")</f>
        <v>1.1876021451586913</v>
      </c>
      <c r="L212" s="173"/>
      <c r="M212" s="174"/>
      <c r="N212" s="122"/>
      <c r="O212" s="122"/>
      <c r="P212" s="27"/>
      <c r="Q212" s="123"/>
      <c r="R212" s="27" t="s">
        <v>224</v>
      </c>
      <c r="S212" s="122" t="s">
        <v>2</v>
      </c>
      <c r="T212" s="161">
        <f>+IF(K212&lt;=0.7,1.1,IF(K212&gt;=1.18,1,(1.1-(0.1/0.48)*(K212-0.7))))</f>
        <v>1</v>
      </c>
      <c r="U212" s="162"/>
      <c r="V212" s="163"/>
      <c r="W212" s="27" t="s">
        <v>99</v>
      </c>
      <c r="X212" s="27"/>
      <c r="Y212" s="27"/>
      <c r="Z212" s="76"/>
    </row>
    <row r="213" spans="1:27" ht="15" customHeight="1" x14ac:dyDescent="0.3">
      <c r="A213" s="75"/>
      <c r="B213" s="27"/>
      <c r="C213" s="27"/>
      <c r="D213" s="27"/>
      <c r="E213" s="27"/>
      <c r="F213" s="27"/>
      <c r="G213" s="27"/>
      <c r="H213" s="27"/>
      <c r="I213" s="27"/>
      <c r="J213" s="27"/>
      <c r="K213" s="158"/>
      <c r="L213" s="158"/>
      <c r="M213" s="158"/>
      <c r="N213" s="27"/>
      <c r="O213" s="27"/>
      <c r="P213" s="27"/>
      <c r="Q213" s="27"/>
      <c r="R213" s="27"/>
      <c r="S213" s="27"/>
      <c r="T213" s="27"/>
      <c r="U213" s="27"/>
      <c r="V213" s="27"/>
      <c r="W213" s="27"/>
      <c r="X213" s="27"/>
      <c r="Y213" s="27"/>
      <c r="Z213" s="76"/>
    </row>
    <row r="214" spans="1:27" ht="15" customHeight="1" x14ac:dyDescent="0.3">
      <c r="A214" s="75"/>
      <c r="B214" s="27"/>
      <c r="C214" s="42" t="s">
        <v>13</v>
      </c>
      <c r="D214" s="27" t="s">
        <v>50</v>
      </c>
      <c r="E214" s="27"/>
      <c r="F214" s="27"/>
      <c r="G214" s="27"/>
      <c r="H214" s="27"/>
      <c r="I214" s="27"/>
      <c r="J214" s="27"/>
      <c r="K214" s="159">
        <f>IF(T145&gt;0,2*T145/(T133*P26),"No Aplica")</f>
        <v>1.5564903606273806</v>
      </c>
      <c r="L214" s="173"/>
      <c r="M214" s="174"/>
      <c r="N214" s="27"/>
      <c r="O214" s="27"/>
      <c r="P214" s="27"/>
      <c r="Q214" s="27"/>
      <c r="R214" s="27" t="s">
        <v>224</v>
      </c>
      <c r="S214" s="122" t="s">
        <v>2</v>
      </c>
      <c r="T214" s="161">
        <f>+IF(K214&lt;=0.5,1.1,IF(K214&gt;=0.9,1,(1/4*(4.9-K214))))</f>
        <v>1</v>
      </c>
      <c r="U214" s="162"/>
      <c r="V214" s="163"/>
      <c r="W214" s="27" t="s">
        <v>100</v>
      </c>
      <c r="X214" s="27"/>
      <c r="Y214" s="27"/>
      <c r="Z214" s="76"/>
    </row>
    <row r="215" spans="1:27" ht="15" customHeight="1" x14ac:dyDescent="0.3">
      <c r="A215" s="75"/>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76"/>
    </row>
    <row r="216" spans="1:27" ht="15" customHeight="1" x14ac:dyDescent="0.3">
      <c r="A216" s="75"/>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76"/>
      <c r="AA216" s="36"/>
    </row>
    <row r="217" spans="1:27" ht="15" customHeight="1" x14ac:dyDescent="0.3">
      <c r="A217" s="75"/>
      <c r="B217" s="27"/>
      <c r="C217" s="27"/>
      <c r="D217" s="27"/>
      <c r="E217" s="27"/>
      <c r="F217" s="27"/>
      <c r="G217" s="27"/>
      <c r="H217" s="27"/>
      <c r="I217" s="27"/>
      <c r="J217" s="27"/>
      <c r="K217" s="27"/>
      <c r="L217" s="27"/>
      <c r="M217" s="27" t="s">
        <v>49</v>
      </c>
      <c r="N217" s="122"/>
      <c r="O217" s="122"/>
      <c r="P217" s="122"/>
      <c r="Q217" s="123" t="s">
        <v>92</v>
      </c>
      <c r="R217" s="27"/>
      <c r="S217" s="122" t="s">
        <v>2</v>
      </c>
      <c r="T217" s="159">
        <f>T154*T212</f>
        <v>41.719403112865244</v>
      </c>
      <c r="U217" s="173"/>
      <c r="V217" s="174"/>
      <c r="W217" s="27" t="s">
        <v>6</v>
      </c>
      <c r="X217" s="27"/>
      <c r="Y217" s="27"/>
      <c r="Z217" s="76"/>
      <c r="AA217" s="36"/>
    </row>
    <row r="218" spans="1:27" ht="15" customHeight="1" x14ac:dyDescent="0.3">
      <c r="A218" s="75"/>
      <c r="B218" s="27"/>
      <c r="C218" s="27"/>
      <c r="D218" s="27"/>
      <c r="E218" s="27"/>
      <c r="F218" s="27"/>
      <c r="G218" s="27"/>
      <c r="H218" s="27"/>
      <c r="I218" s="27"/>
      <c r="J218" s="27"/>
      <c r="K218" s="27"/>
      <c r="L218" s="27"/>
      <c r="M218" s="122"/>
      <c r="N218" s="122"/>
      <c r="O218" s="122"/>
      <c r="P218" s="122"/>
      <c r="Q218" s="122"/>
      <c r="R218" s="122"/>
      <c r="S218" s="122"/>
      <c r="T218" s="122"/>
      <c r="U218" s="122"/>
      <c r="V218" s="122"/>
      <c r="W218" s="122"/>
      <c r="X218" s="27"/>
      <c r="Y218" s="27"/>
      <c r="Z218" s="76"/>
      <c r="AA218" s="36"/>
    </row>
    <row r="219" spans="1:27" ht="15" customHeight="1" x14ac:dyDescent="0.3">
      <c r="A219" s="75"/>
      <c r="B219" s="27"/>
      <c r="C219" s="27"/>
      <c r="D219" s="27"/>
      <c r="E219" s="27"/>
      <c r="F219" s="27"/>
      <c r="G219" s="27"/>
      <c r="H219" s="27"/>
      <c r="I219" s="27"/>
      <c r="J219" s="27"/>
      <c r="K219" s="27"/>
      <c r="L219" s="27"/>
      <c r="M219" s="27" t="s">
        <v>50</v>
      </c>
      <c r="N219" s="122"/>
      <c r="O219" s="122"/>
      <c r="P219" s="122"/>
      <c r="Q219" s="123" t="s">
        <v>93</v>
      </c>
      <c r="R219" s="27"/>
      <c r="S219" s="122" t="s">
        <v>2</v>
      </c>
      <c r="T219" s="159">
        <f>T156*T214</f>
        <v>62.711625126244613</v>
      </c>
      <c r="U219" s="173"/>
      <c r="V219" s="174"/>
      <c r="W219" s="27" t="s">
        <v>6</v>
      </c>
      <c r="X219" s="27"/>
      <c r="Y219" s="27"/>
      <c r="Z219" s="76"/>
      <c r="AA219" s="36"/>
    </row>
    <row r="220" spans="1:27" ht="15" customHeight="1" x14ac:dyDescent="0.3">
      <c r="A220" s="75"/>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76"/>
      <c r="AA220" s="36"/>
    </row>
    <row r="221" spans="1:27" ht="15" customHeight="1" x14ac:dyDescent="0.3">
      <c r="A221" s="75"/>
      <c r="B221" s="25">
        <f>B177+0.1</f>
        <v>3.3000000000000003</v>
      </c>
      <c r="C221" s="26" t="s">
        <v>101</v>
      </c>
      <c r="D221" s="26"/>
      <c r="E221" s="26"/>
      <c r="F221" s="26"/>
      <c r="G221" s="26"/>
      <c r="H221" s="26"/>
      <c r="I221" s="26"/>
      <c r="J221" s="26"/>
      <c r="K221" s="26"/>
      <c r="L221" s="26"/>
      <c r="M221" s="26"/>
      <c r="N221" s="26"/>
      <c r="O221" s="26"/>
      <c r="P221" s="26"/>
      <c r="Q221" s="26"/>
      <c r="R221" s="26"/>
      <c r="S221" s="26"/>
      <c r="T221" s="26"/>
      <c r="U221" s="26"/>
      <c r="V221" s="26"/>
      <c r="W221" s="26"/>
      <c r="X221" s="26"/>
      <c r="Y221" s="26"/>
      <c r="Z221" s="76"/>
      <c r="AA221" s="36"/>
    </row>
    <row r="222" spans="1:27" ht="15" customHeight="1" x14ac:dyDescent="0.3">
      <c r="A222" s="75"/>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76"/>
      <c r="AA222" s="36"/>
    </row>
    <row r="223" spans="1:27" ht="15" customHeight="1" x14ac:dyDescent="0.3">
      <c r="A223" s="75"/>
      <c r="B223" s="27"/>
      <c r="C223" s="46" t="s">
        <v>102</v>
      </c>
      <c r="D223" s="27"/>
      <c r="E223" s="27"/>
      <c r="F223" s="27"/>
      <c r="G223" s="27"/>
      <c r="H223" s="27"/>
      <c r="I223" s="27"/>
      <c r="J223" s="27"/>
      <c r="K223" s="27"/>
      <c r="L223" s="27"/>
      <c r="M223" s="27"/>
      <c r="N223" s="27"/>
      <c r="O223" s="27"/>
      <c r="P223" s="27"/>
      <c r="Q223" s="27"/>
      <c r="R223" s="27"/>
      <c r="S223" s="27"/>
      <c r="T223" s="27"/>
      <c r="U223" s="27"/>
      <c r="V223" s="27"/>
      <c r="W223" s="27"/>
      <c r="X223" s="27"/>
      <c r="Y223" s="27"/>
      <c r="Z223" s="76"/>
      <c r="AA223" s="36"/>
    </row>
    <row r="224" spans="1:27" ht="15" customHeight="1" x14ac:dyDescent="0.3">
      <c r="A224" s="75"/>
      <c r="B224" s="27"/>
      <c r="C224" s="46" t="s">
        <v>104</v>
      </c>
      <c r="D224" s="27"/>
      <c r="E224" s="27"/>
      <c r="F224" s="27"/>
      <c r="G224" s="27"/>
      <c r="H224" s="27"/>
      <c r="I224" s="27"/>
      <c r="J224" s="27"/>
      <c r="K224" s="27"/>
      <c r="L224" s="27"/>
      <c r="M224" s="27"/>
      <c r="N224" s="27"/>
      <c r="O224" s="27"/>
      <c r="P224" s="27"/>
      <c r="Q224" s="27"/>
      <c r="R224" s="27"/>
      <c r="S224" s="27"/>
      <c r="T224" s="27"/>
      <c r="U224" s="27"/>
      <c r="V224" s="27"/>
      <c r="W224" s="27"/>
      <c r="X224" s="27"/>
      <c r="Y224" s="27"/>
      <c r="Z224" s="76"/>
      <c r="AA224" s="36"/>
    </row>
    <row r="225" spans="1:27" ht="15" customHeight="1" x14ac:dyDescent="0.3">
      <c r="A225" s="75"/>
      <c r="B225" s="27"/>
      <c r="C225" s="46" t="s">
        <v>103</v>
      </c>
      <c r="D225" s="27"/>
      <c r="E225" s="27"/>
      <c r="F225" s="27"/>
      <c r="G225" s="27"/>
      <c r="H225" s="27"/>
      <c r="I225" s="27"/>
      <c r="J225" s="27"/>
      <c r="K225" s="27"/>
      <c r="L225" s="27"/>
      <c r="M225" s="27"/>
      <c r="N225" s="27"/>
      <c r="O225" s="27"/>
      <c r="P225" s="27"/>
      <c r="Q225" s="27"/>
      <c r="R225" s="27"/>
      <c r="S225" s="27"/>
      <c r="T225" s="27"/>
      <c r="U225" s="27"/>
      <c r="V225" s="27"/>
      <c r="W225" s="27"/>
      <c r="X225" s="27"/>
      <c r="Y225" s="27"/>
      <c r="Z225" s="76"/>
      <c r="AA225" s="36"/>
    </row>
    <row r="226" spans="1:27" ht="15" customHeight="1" x14ac:dyDescent="0.3">
      <c r="A226" s="75"/>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76"/>
      <c r="AA226" s="36"/>
    </row>
    <row r="227" spans="1:27" ht="15" customHeight="1" x14ac:dyDescent="0.3">
      <c r="A227" s="75"/>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76"/>
      <c r="AA227" s="36"/>
    </row>
    <row r="228" spans="1:27" ht="15" customHeight="1" x14ac:dyDescent="0.3">
      <c r="A228" s="75"/>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76"/>
      <c r="AA228" s="36"/>
    </row>
    <row r="229" spans="1:27" ht="15" customHeight="1" x14ac:dyDescent="0.3">
      <c r="A229" s="75"/>
      <c r="B229" s="27"/>
      <c r="C229" s="27" t="s">
        <v>11</v>
      </c>
      <c r="D229" s="27"/>
      <c r="E229" s="27"/>
      <c r="F229" s="27"/>
      <c r="G229" s="27"/>
      <c r="H229" s="27"/>
      <c r="I229" s="27"/>
      <c r="J229" s="27"/>
      <c r="K229" s="27"/>
      <c r="L229" s="27"/>
      <c r="M229" s="27"/>
      <c r="N229" s="27"/>
      <c r="O229" s="27"/>
      <c r="P229" s="27"/>
      <c r="Q229" s="27"/>
      <c r="R229" s="27"/>
      <c r="S229" s="27"/>
      <c r="T229" s="27"/>
      <c r="U229" s="27"/>
      <c r="V229" s="27"/>
      <c r="W229" s="27"/>
      <c r="X229" s="27"/>
      <c r="Y229" s="27"/>
      <c r="Z229" s="76"/>
      <c r="AA229" s="36"/>
    </row>
    <row r="230" spans="1:27" ht="15" customHeight="1" x14ac:dyDescent="0.3">
      <c r="A230" s="75"/>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76"/>
      <c r="AA230" s="36"/>
    </row>
    <row r="231" spans="1:27" ht="15" customHeight="1" x14ac:dyDescent="0.3">
      <c r="A231" s="75"/>
      <c r="B231" s="27"/>
      <c r="C231" s="42" t="s">
        <v>13</v>
      </c>
      <c r="D231" s="27" t="s">
        <v>105</v>
      </c>
      <c r="E231" s="122" t="s">
        <v>20</v>
      </c>
      <c r="F231" s="27" t="s">
        <v>106</v>
      </c>
      <c r="G231" s="27"/>
      <c r="H231" s="27"/>
      <c r="I231" s="27"/>
      <c r="J231" s="27"/>
      <c r="K231" s="27"/>
      <c r="L231" s="27"/>
      <c r="M231" s="27"/>
      <c r="N231" s="27"/>
      <c r="O231" s="27"/>
      <c r="P231" s="27"/>
      <c r="Q231" s="27"/>
      <c r="R231" s="27"/>
      <c r="S231" s="27"/>
      <c r="T231" s="27"/>
      <c r="U231" s="27"/>
      <c r="V231" s="27"/>
      <c r="W231" s="27"/>
      <c r="X231" s="27"/>
      <c r="Y231" s="27"/>
      <c r="Z231" s="76"/>
      <c r="AA231" s="36"/>
    </row>
    <row r="232" spans="1:27" ht="15" customHeight="1" x14ac:dyDescent="0.3">
      <c r="A232" s="75"/>
      <c r="B232" s="27"/>
      <c r="C232" s="42" t="s">
        <v>13</v>
      </c>
      <c r="D232" s="27" t="s">
        <v>78</v>
      </c>
      <c r="E232" s="122" t="s">
        <v>20</v>
      </c>
      <c r="F232" s="27" t="s">
        <v>107</v>
      </c>
      <c r="G232" s="27"/>
      <c r="H232" s="27"/>
      <c r="I232" s="27"/>
      <c r="J232" s="27"/>
      <c r="K232" s="27"/>
      <c r="L232" s="27"/>
      <c r="M232" s="27"/>
      <c r="N232" s="27"/>
      <c r="O232" s="27"/>
      <c r="P232" s="27"/>
      <c r="Q232" s="27"/>
      <c r="R232" s="27"/>
      <c r="S232" s="27"/>
      <c r="T232" s="27"/>
      <c r="U232" s="27"/>
      <c r="V232" s="27"/>
      <c r="W232" s="27"/>
      <c r="X232" s="27"/>
      <c r="Y232" s="27"/>
      <c r="Z232" s="76"/>
      <c r="AA232" s="36"/>
    </row>
    <row r="233" spans="1:27" ht="15" customHeight="1" x14ac:dyDescent="0.3">
      <c r="A233" s="75"/>
      <c r="B233" s="27"/>
      <c r="C233" s="42" t="s">
        <v>13</v>
      </c>
      <c r="D233" s="27" t="s">
        <v>108</v>
      </c>
      <c r="E233" s="122" t="s">
        <v>20</v>
      </c>
      <c r="F233" s="27" t="s">
        <v>109</v>
      </c>
      <c r="G233" s="27"/>
      <c r="H233" s="27"/>
      <c r="I233" s="27"/>
      <c r="J233" s="27"/>
      <c r="K233" s="27"/>
      <c r="L233" s="27"/>
      <c r="M233" s="27"/>
      <c r="N233" s="27"/>
      <c r="O233" s="27"/>
      <c r="P233" s="27"/>
      <c r="Q233" s="27"/>
      <c r="R233" s="27"/>
      <c r="S233" s="27"/>
      <c r="T233" s="27"/>
      <c r="U233" s="27"/>
      <c r="V233" s="27"/>
      <c r="W233" s="27"/>
      <c r="X233" s="27"/>
      <c r="Y233" s="27"/>
      <c r="Z233" s="76"/>
      <c r="AA233" s="36"/>
    </row>
    <row r="234" spans="1:27" ht="15" customHeight="1" x14ac:dyDescent="0.3">
      <c r="A234" s="75"/>
      <c r="B234" s="27"/>
      <c r="C234" s="27"/>
      <c r="D234" s="27"/>
      <c r="E234" s="27"/>
      <c r="F234" s="27" t="s">
        <v>110</v>
      </c>
      <c r="G234" s="27"/>
      <c r="H234" s="27"/>
      <c r="I234" s="27"/>
      <c r="J234" s="27"/>
      <c r="K234" s="27"/>
      <c r="L234" s="27"/>
      <c r="M234" s="27"/>
      <c r="N234" s="27"/>
      <c r="O234" s="27"/>
      <c r="P234" s="27"/>
      <c r="Q234" s="27"/>
      <c r="R234" s="27"/>
      <c r="S234" s="27"/>
      <c r="T234" s="27"/>
      <c r="U234" s="27"/>
      <c r="V234" s="27"/>
      <c r="W234" s="27"/>
      <c r="X234" s="27"/>
      <c r="Y234" s="27"/>
      <c r="Z234" s="76"/>
      <c r="AA234" s="36"/>
    </row>
    <row r="235" spans="1:27" ht="15" customHeight="1" x14ac:dyDescent="0.3">
      <c r="A235" s="75"/>
      <c r="B235" s="27"/>
      <c r="C235" s="122" t="s">
        <v>13</v>
      </c>
      <c r="D235" s="27" t="s">
        <v>111</v>
      </c>
      <c r="E235" s="122" t="s">
        <v>20</v>
      </c>
      <c r="F235" s="27" t="s">
        <v>112</v>
      </c>
      <c r="G235" s="27"/>
      <c r="H235" s="27"/>
      <c r="I235" s="27"/>
      <c r="J235" s="27"/>
      <c r="K235" s="27"/>
      <c r="L235" s="27"/>
      <c r="M235" s="27"/>
      <c r="N235" s="27"/>
      <c r="O235" s="27"/>
      <c r="P235" s="27"/>
      <c r="Q235" s="27"/>
      <c r="R235" s="27"/>
      <c r="S235" s="27"/>
      <c r="T235" s="27"/>
      <c r="U235" s="27"/>
      <c r="V235" s="27"/>
      <c r="W235" s="27"/>
      <c r="X235" s="27"/>
      <c r="Y235" s="27"/>
      <c r="Z235" s="76"/>
    </row>
    <row r="236" spans="1:27" ht="15" customHeight="1" x14ac:dyDescent="0.3">
      <c r="A236" s="75"/>
      <c r="B236" s="27"/>
      <c r="C236" s="42" t="s">
        <v>13</v>
      </c>
      <c r="D236" s="27" t="s">
        <v>21</v>
      </c>
      <c r="E236" s="122" t="s">
        <v>20</v>
      </c>
      <c r="F236" s="27" t="s">
        <v>227</v>
      </c>
      <c r="G236" s="27"/>
      <c r="H236" s="27"/>
      <c r="I236" s="27"/>
      <c r="J236" s="27"/>
      <c r="K236" s="27"/>
      <c r="L236" s="27"/>
      <c r="M236" s="27"/>
      <c r="N236" s="27"/>
      <c r="O236" s="27"/>
      <c r="P236" s="27"/>
      <c r="Q236" s="27"/>
      <c r="R236" s="27"/>
      <c r="S236" s="27"/>
      <c r="T236" s="27"/>
      <c r="U236" s="27"/>
      <c r="V236" s="27"/>
      <c r="W236" s="27"/>
      <c r="X236" s="27"/>
      <c r="Y236" s="27"/>
      <c r="Z236" s="76"/>
    </row>
    <row r="237" spans="1:27" ht="15" customHeight="1" x14ac:dyDescent="0.3">
      <c r="A237" s="75"/>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76"/>
    </row>
    <row r="238" spans="1:27" ht="15" customHeight="1" x14ac:dyDescent="0.3">
      <c r="A238" s="75"/>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76"/>
    </row>
    <row r="239" spans="1:27" ht="15" customHeight="1" x14ac:dyDescent="0.3">
      <c r="A239" s="75"/>
      <c r="B239" s="27"/>
      <c r="C239" s="27"/>
      <c r="D239" s="27"/>
      <c r="E239" s="27"/>
      <c r="F239" s="122" t="s">
        <v>12</v>
      </c>
      <c r="G239" s="27" t="s">
        <v>113</v>
      </c>
      <c r="H239" s="122" t="s">
        <v>20</v>
      </c>
      <c r="I239" s="46" t="s">
        <v>117</v>
      </c>
      <c r="J239" s="27"/>
      <c r="K239" s="27"/>
      <c r="L239" s="27"/>
      <c r="M239" s="27"/>
      <c r="N239" s="27"/>
      <c r="O239" s="27"/>
      <c r="P239" s="27"/>
      <c r="Q239" s="27"/>
      <c r="R239" s="27"/>
      <c r="S239" s="27"/>
      <c r="T239" s="27"/>
      <c r="U239" s="27"/>
      <c r="V239" s="27"/>
      <c r="W239" s="27"/>
      <c r="X239" s="27"/>
      <c r="Y239" s="27"/>
      <c r="Z239" s="76"/>
    </row>
    <row r="240" spans="1:27" ht="15" customHeight="1" x14ac:dyDescent="0.3">
      <c r="A240" s="75"/>
      <c r="B240" s="27"/>
      <c r="C240" s="27"/>
      <c r="D240" s="27"/>
      <c r="E240" s="27"/>
      <c r="F240" s="122" t="s">
        <v>12</v>
      </c>
      <c r="G240" s="27" t="s">
        <v>114</v>
      </c>
      <c r="H240" s="122" t="s">
        <v>20</v>
      </c>
      <c r="I240" s="46" t="s">
        <v>118</v>
      </c>
      <c r="J240" s="27"/>
      <c r="K240" s="27"/>
      <c r="L240" s="27"/>
      <c r="M240" s="27"/>
      <c r="N240" s="27"/>
      <c r="O240" s="27"/>
      <c r="P240" s="27"/>
      <c r="Q240" s="27"/>
      <c r="R240" s="27"/>
      <c r="S240" s="27"/>
      <c r="T240" s="27"/>
      <c r="U240" s="27"/>
      <c r="V240" s="27"/>
      <c r="W240" s="27"/>
      <c r="X240" s="27"/>
      <c r="Y240" s="27"/>
      <c r="Z240" s="76"/>
    </row>
    <row r="241" spans="1:26" ht="15" customHeight="1" x14ac:dyDescent="0.3">
      <c r="A241" s="75"/>
      <c r="B241" s="27"/>
      <c r="C241" s="27"/>
      <c r="D241" s="27"/>
      <c r="E241" s="27"/>
      <c r="F241" s="122" t="s">
        <v>12</v>
      </c>
      <c r="G241" s="27" t="s">
        <v>115</v>
      </c>
      <c r="H241" s="122" t="s">
        <v>20</v>
      </c>
      <c r="I241" s="46" t="s">
        <v>119</v>
      </c>
      <c r="J241" s="27"/>
      <c r="K241" s="27"/>
      <c r="L241" s="27"/>
      <c r="M241" s="27"/>
      <c r="N241" s="27"/>
      <c r="O241" s="27"/>
      <c r="P241" s="27"/>
      <c r="Q241" s="27"/>
      <c r="R241" s="27"/>
      <c r="S241" s="27"/>
      <c r="T241" s="27"/>
      <c r="U241" s="27"/>
      <c r="V241" s="27"/>
      <c r="W241" s="27"/>
      <c r="X241" s="27"/>
      <c r="Y241" s="27"/>
      <c r="Z241" s="76"/>
    </row>
    <row r="242" spans="1:26" ht="15" customHeight="1" x14ac:dyDescent="0.3">
      <c r="A242" s="75"/>
      <c r="B242" s="27"/>
      <c r="C242" s="27"/>
      <c r="D242" s="27"/>
      <c r="E242" s="27"/>
      <c r="F242" s="122" t="s">
        <v>12</v>
      </c>
      <c r="G242" s="27" t="s">
        <v>116</v>
      </c>
      <c r="H242" s="122" t="s">
        <v>20</v>
      </c>
      <c r="I242" s="46" t="s">
        <v>120</v>
      </c>
      <c r="J242" s="27"/>
      <c r="K242" s="27"/>
      <c r="L242" s="27"/>
      <c r="M242" s="27"/>
      <c r="N242" s="27"/>
      <c r="O242" s="27"/>
      <c r="P242" s="27"/>
      <c r="Q242" s="27"/>
      <c r="R242" s="27"/>
      <c r="S242" s="27"/>
      <c r="T242" s="27"/>
      <c r="U242" s="27"/>
      <c r="V242" s="27"/>
      <c r="W242" s="27"/>
      <c r="X242" s="27"/>
      <c r="Y242" s="27"/>
      <c r="Z242" s="76"/>
    </row>
    <row r="243" spans="1:26" ht="15" customHeight="1" x14ac:dyDescent="0.3">
      <c r="A243" s="75"/>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76"/>
    </row>
    <row r="244" spans="1:26" ht="15" customHeight="1" x14ac:dyDescent="0.3">
      <c r="A244" s="75"/>
      <c r="B244" s="27"/>
      <c r="C244" s="42" t="s">
        <v>13</v>
      </c>
      <c r="D244" s="27" t="s">
        <v>127</v>
      </c>
      <c r="E244" s="122" t="s">
        <v>20</v>
      </c>
      <c r="F244" s="46" t="s">
        <v>226</v>
      </c>
      <c r="G244" s="27"/>
      <c r="H244" s="27"/>
      <c r="I244" s="27"/>
      <c r="J244" s="27"/>
      <c r="K244" s="27"/>
      <c r="L244" s="27"/>
      <c r="M244" s="27"/>
      <c r="N244" s="27"/>
      <c r="O244" s="27"/>
      <c r="P244" s="27"/>
      <c r="Q244" s="27"/>
      <c r="R244" s="27"/>
      <c r="S244" s="27"/>
      <c r="T244" s="27"/>
      <c r="U244" s="27"/>
      <c r="V244" s="27"/>
      <c r="W244" s="27"/>
      <c r="X244" s="27"/>
      <c r="Y244" s="27"/>
      <c r="Z244" s="76"/>
    </row>
    <row r="245" spans="1:26" ht="15" customHeight="1" x14ac:dyDescent="0.3">
      <c r="A245" s="75"/>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76"/>
    </row>
    <row r="246" spans="1:26" ht="15" customHeight="1" x14ac:dyDescent="0.3">
      <c r="A246" s="75"/>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76"/>
    </row>
    <row r="247" spans="1:26" ht="15" customHeight="1" x14ac:dyDescent="0.3">
      <c r="A247" s="75"/>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76"/>
    </row>
    <row r="248" spans="1:26" ht="15" customHeight="1" x14ac:dyDescent="0.3">
      <c r="A248" s="75"/>
      <c r="B248" s="27"/>
      <c r="C248" s="42" t="s">
        <v>13</v>
      </c>
      <c r="D248" s="27" t="s">
        <v>122</v>
      </c>
      <c r="E248" s="122" t="s">
        <v>20</v>
      </c>
      <c r="F248" s="46" t="s">
        <v>228</v>
      </c>
      <c r="G248" s="27"/>
      <c r="H248" s="27"/>
      <c r="I248" s="27"/>
      <c r="J248" s="27"/>
      <c r="K248" s="27"/>
      <c r="L248" s="27"/>
      <c r="M248" s="27"/>
      <c r="N248" s="27"/>
      <c r="O248" s="27"/>
      <c r="P248" s="27"/>
      <c r="Q248" s="27"/>
      <c r="R248" s="27"/>
      <c r="S248" s="27"/>
      <c r="T248" s="27"/>
      <c r="U248" s="27"/>
      <c r="V248" s="27"/>
      <c r="W248" s="27"/>
      <c r="X248" s="27"/>
      <c r="Y248" s="27"/>
      <c r="Z248" s="76"/>
    </row>
    <row r="249" spans="1:26" ht="15" customHeight="1" x14ac:dyDescent="0.3">
      <c r="A249" s="75"/>
      <c r="B249" s="27"/>
      <c r="C249" s="27"/>
      <c r="D249" s="27" t="s">
        <v>123</v>
      </c>
      <c r="E249" s="122" t="s">
        <v>20</v>
      </c>
      <c r="F249" s="46" t="s">
        <v>121</v>
      </c>
      <c r="G249" s="27"/>
      <c r="H249" s="27"/>
      <c r="I249" s="27"/>
      <c r="J249" s="27"/>
      <c r="K249" s="27"/>
      <c r="L249" s="27"/>
      <c r="M249" s="27"/>
      <c r="N249" s="27"/>
      <c r="O249" s="27"/>
      <c r="P249" s="27"/>
      <c r="Q249" s="27"/>
      <c r="R249" s="27"/>
      <c r="S249" s="27"/>
      <c r="T249" s="27"/>
      <c r="U249" s="27"/>
      <c r="V249" s="27"/>
      <c r="W249" s="27"/>
      <c r="X249" s="27"/>
      <c r="Y249" s="27"/>
      <c r="Z249" s="76"/>
    </row>
    <row r="250" spans="1:26" ht="15" customHeight="1" x14ac:dyDescent="0.3">
      <c r="A250" s="75"/>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76"/>
    </row>
    <row r="251" spans="1:26" ht="15" customHeight="1" x14ac:dyDescent="0.3">
      <c r="A251" s="75"/>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76"/>
    </row>
    <row r="252" spans="1:26" ht="15" customHeight="1" x14ac:dyDescent="0.3">
      <c r="A252" s="75"/>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76"/>
    </row>
    <row r="253" spans="1:26" ht="15" customHeight="1" x14ac:dyDescent="0.3">
      <c r="A253" s="75"/>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76"/>
    </row>
    <row r="254" spans="1:26" ht="15" customHeight="1" x14ac:dyDescent="0.3">
      <c r="A254" s="75"/>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76"/>
    </row>
    <row r="255" spans="1:26" ht="15" customHeight="1" x14ac:dyDescent="0.3">
      <c r="A255" s="75"/>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76"/>
    </row>
    <row r="256" spans="1:26" ht="15" customHeight="1" x14ac:dyDescent="0.3">
      <c r="A256" s="75"/>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76"/>
    </row>
    <row r="257" spans="1:28" ht="15" customHeight="1" x14ac:dyDescent="0.3">
      <c r="A257" s="75"/>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76"/>
    </row>
    <row r="258" spans="1:28" ht="15" customHeight="1" x14ac:dyDescent="0.3">
      <c r="A258" s="75"/>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76"/>
    </row>
    <row r="259" spans="1:28" ht="15" customHeight="1" x14ac:dyDescent="0.3">
      <c r="A259" s="75"/>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76"/>
    </row>
    <row r="260" spans="1:28" ht="15" customHeight="1" x14ac:dyDescent="0.3">
      <c r="A260" s="75"/>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76"/>
    </row>
    <row r="261" spans="1:28" ht="15" customHeight="1" x14ac:dyDescent="0.3">
      <c r="A261" s="75"/>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76"/>
      <c r="AB261" s="36"/>
    </row>
    <row r="262" spans="1:28" ht="15" customHeight="1" x14ac:dyDescent="0.3">
      <c r="A262" s="75"/>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76"/>
      <c r="AB262" s="36"/>
    </row>
    <row r="263" spans="1:28" ht="15" customHeight="1" x14ac:dyDescent="0.3">
      <c r="A263" s="75"/>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76"/>
      <c r="AB263" s="36"/>
    </row>
    <row r="264" spans="1:28" ht="15" customHeight="1" x14ac:dyDescent="0.3">
      <c r="A264" s="75"/>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76"/>
      <c r="AB264" s="36"/>
    </row>
    <row r="265" spans="1:28" ht="15" customHeight="1" x14ac:dyDescent="0.3">
      <c r="A265" s="75"/>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76"/>
      <c r="AB265" s="36"/>
    </row>
    <row r="266" spans="1:28" ht="15" customHeight="1" x14ac:dyDescent="0.3">
      <c r="A266" s="75"/>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76"/>
      <c r="AB266" s="36"/>
    </row>
    <row r="267" spans="1:28" ht="15" customHeight="1" x14ac:dyDescent="0.3">
      <c r="A267" s="75"/>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76"/>
      <c r="AB267" s="36"/>
    </row>
    <row r="268" spans="1:28" ht="15" customHeight="1" x14ac:dyDescent="0.3">
      <c r="A268" s="77"/>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19"/>
      <c r="AB268" s="1" t="s">
        <v>225</v>
      </c>
    </row>
    <row r="269" spans="1:28" ht="15" customHeight="1" x14ac:dyDescent="0.3">
      <c r="A269" s="75"/>
      <c r="B269" s="27"/>
      <c r="C269" s="27"/>
      <c r="D269" s="27" t="s">
        <v>78</v>
      </c>
      <c r="E269" s="122" t="s">
        <v>2</v>
      </c>
      <c r="F269" s="201">
        <f>T147</f>
        <v>52.1</v>
      </c>
      <c r="G269" s="208"/>
      <c r="H269" s="209"/>
      <c r="I269" s="27" t="s">
        <v>15</v>
      </c>
      <c r="J269" s="27"/>
      <c r="K269" s="27"/>
      <c r="L269" s="27"/>
      <c r="M269" s="27"/>
      <c r="N269" s="27" t="s">
        <v>113</v>
      </c>
      <c r="O269" s="122" t="s">
        <v>2</v>
      </c>
      <c r="P269" s="216">
        <v>0.5</v>
      </c>
      <c r="Q269" s="217"/>
      <c r="R269" s="218"/>
      <c r="S269" s="27" t="s">
        <v>23</v>
      </c>
      <c r="T269" s="27"/>
      <c r="U269" s="27"/>
      <c r="V269" s="27"/>
      <c r="W269" s="27"/>
      <c r="X269" s="27"/>
      <c r="Y269" s="27"/>
      <c r="Z269" s="76"/>
      <c r="AB269" s="1" t="s">
        <v>225</v>
      </c>
    </row>
    <row r="270" spans="1:28" ht="15" customHeight="1" x14ac:dyDescent="0.3">
      <c r="A270" s="75"/>
      <c r="B270" s="27"/>
      <c r="C270" s="27"/>
      <c r="D270" s="27" t="s">
        <v>108</v>
      </c>
      <c r="E270" s="122" t="s">
        <v>2</v>
      </c>
      <c r="F270" s="210">
        <v>4500</v>
      </c>
      <c r="G270" s="211"/>
      <c r="H270" s="212"/>
      <c r="I270" s="27" t="s">
        <v>16</v>
      </c>
      <c r="J270" s="27"/>
      <c r="K270" s="27"/>
      <c r="L270" s="27"/>
      <c r="M270" s="27"/>
      <c r="N270" s="27" t="s">
        <v>114</v>
      </c>
      <c r="O270" s="122" t="s">
        <v>2</v>
      </c>
      <c r="P270" s="210">
        <v>3</v>
      </c>
      <c r="Q270" s="211"/>
      <c r="R270" s="212"/>
      <c r="S270" s="27" t="s">
        <v>23</v>
      </c>
      <c r="T270" s="27"/>
      <c r="U270" s="27"/>
      <c r="V270" s="27"/>
      <c r="W270" s="27"/>
      <c r="X270" s="27"/>
      <c r="Y270" s="27"/>
      <c r="Z270" s="76"/>
    </row>
    <row r="271" spans="1:28" ht="15" customHeight="1" x14ac:dyDescent="0.3">
      <c r="A271" s="75"/>
      <c r="B271" s="27"/>
      <c r="C271" s="27"/>
      <c r="D271" s="27" t="s">
        <v>111</v>
      </c>
      <c r="E271" s="122" t="s">
        <v>2</v>
      </c>
      <c r="F271" s="210">
        <v>1</v>
      </c>
      <c r="G271" s="211"/>
      <c r="H271" s="212"/>
      <c r="I271" s="27" t="s">
        <v>22</v>
      </c>
      <c r="J271" s="27"/>
      <c r="K271" s="27"/>
      <c r="L271" s="27"/>
      <c r="M271" s="27"/>
      <c r="N271" s="27" t="s">
        <v>115</v>
      </c>
      <c r="O271" s="122" t="s">
        <v>2</v>
      </c>
      <c r="P271" s="210">
        <v>4</v>
      </c>
      <c r="Q271" s="211"/>
      <c r="R271" s="212"/>
      <c r="S271" s="27" t="s">
        <v>23</v>
      </c>
      <c r="T271" s="27" t="s">
        <v>131</v>
      </c>
      <c r="U271" s="27"/>
      <c r="V271" s="27"/>
      <c r="W271" s="27"/>
      <c r="X271" s="27"/>
      <c r="Y271" s="27"/>
      <c r="Z271" s="76"/>
    </row>
    <row r="272" spans="1:28" ht="15" customHeight="1" x14ac:dyDescent="0.3">
      <c r="A272" s="75"/>
      <c r="B272" s="27"/>
      <c r="C272" s="27"/>
      <c r="D272" s="27"/>
      <c r="E272" s="27"/>
      <c r="F272" s="27"/>
      <c r="G272" s="27"/>
      <c r="H272" s="27"/>
      <c r="I272" s="27"/>
      <c r="J272" s="27"/>
      <c r="K272" s="27"/>
      <c r="L272" s="27"/>
      <c r="M272" s="27"/>
      <c r="N272" s="27" t="s">
        <v>115</v>
      </c>
      <c r="O272" s="122" t="s">
        <v>2</v>
      </c>
      <c r="P272" s="210">
        <v>4</v>
      </c>
      <c r="Q272" s="211"/>
      <c r="R272" s="212"/>
      <c r="S272" s="27" t="s">
        <v>23</v>
      </c>
      <c r="T272" s="27" t="s">
        <v>132</v>
      </c>
      <c r="U272" s="27"/>
      <c r="V272" s="27"/>
      <c r="W272" s="27"/>
      <c r="X272" s="27"/>
      <c r="Y272" s="27"/>
      <c r="Z272" s="76"/>
    </row>
    <row r="273" spans="1:26" ht="15" customHeight="1" x14ac:dyDescent="0.3">
      <c r="A273" s="75"/>
      <c r="B273" s="27"/>
      <c r="C273" s="27"/>
      <c r="D273" s="27" t="s">
        <v>126</v>
      </c>
      <c r="E273" s="122" t="s">
        <v>2</v>
      </c>
      <c r="F273" s="210">
        <v>350</v>
      </c>
      <c r="G273" s="211"/>
      <c r="H273" s="212"/>
      <c r="I273" s="27" t="s">
        <v>23</v>
      </c>
      <c r="J273" s="27"/>
      <c r="K273" s="27"/>
      <c r="L273" s="27"/>
      <c r="M273" s="27"/>
      <c r="N273" s="27" t="s">
        <v>116</v>
      </c>
      <c r="O273" s="122" t="s">
        <v>2</v>
      </c>
      <c r="P273" s="167">
        <v>1</v>
      </c>
      <c r="Q273" s="168"/>
      <c r="R273" s="169"/>
      <c r="S273" s="27" t="s">
        <v>23</v>
      </c>
      <c r="T273" s="27"/>
      <c r="U273" s="27"/>
      <c r="V273" s="27"/>
      <c r="W273" s="27"/>
      <c r="X273" s="27"/>
      <c r="Y273" s="27"/>
      <c r="Z273" s="76"/>
    </row>
    <row r="274" spans="1:26" ht="15" customHeight="1" x14ac:dyDescent="0.3">
      <c r="A274" s="75"/>
      <c r="B274" s="27"/>
      <c r="C274" s="27"/>
      <c r="D274" s="27" t="s">
        <v>122</v>
      </c>
      <c r="E274" s="122" t="s">
        <v>2</v>
      </c>
      <c r="F274" s="213">
        <v>5.0000000000000001E-3</v>
      </c>
      <c r="G274" s="214"/>
      <c r="H274" s="215"/>
      <c r="I274" s="27" t="s">
        <v>22</v>
      </c>
      <c r="J274" s="27"/>
      <c r="K274" s="27"/>
      <c r="L274" s="27"/>
      <c r="M274" s="27"/>
      <c r="N274" s="27"/>
      <c r="O274" s="27"/>
      <c r="P274" s="27"/>
      <c r="Q274" s="27"/>
      <c r="R274" s="27"/>
      <c r="S274" s="27"/>
      <c r="T274" s="27"/>
      <c r="U274" s="27"/>
      <c r="V274" s="27"/>
      <c r="W274" s="27"/>
      <c r="X274" s="27"/>
      <c r="Y274" s="27"/>
      <c r="Z274" s="76"/>
    </row>
    <row r="275" spans="1:26" ht="15" customHeight="1" x14ac:dyDescent="0.3">
      <c r="A275" s="75"/>
      <c r="B275" s="27"/>
      <c r="C275" s="27"/>
      <c r="D275" s="27" t="s">
        <v>123</v>
      </c>
      <c r="E275" s="122" t="s">
        <v>2</v>
      </c>
      <c r="F275" s="213">
        <v>0.01</v>
      </c>
      <c r="G275" s="214"/>
      <c r="H275" s="215"/>
      <c r="I275" s="27" t="s">
        <v>212</v>
      </c>
      <c r="J275" s="27"/>
      <c r="K275" s="27"/>
      <c r="L275" s="27"/>
      <c r="M275" s="27"/>
      <c r="N275" s="220" t="s">
        <v>21</v>
      </c>
      <c r="O275" s="219" t="s">
        <v>2</v>
      </c>
      <c r="P275" s="172">
        <f>+P269+P270+P271+P273</f>
        <v>8.5</v>
      </c>
      <c r="Q275" s="158"/>
      <c r="R275" s="160"/>
      <c r="S275" s="27" t="s">
        <v>23</v>
      </c>
      <c r="T275" s="27" t="s">
        <v>131</v>
      </c>
      <c r="U275" s="27"/>
      <c r="V275" s="27"/>
      <c r="W275" s="27"/>
      <c r="X275" s="27"/>
      <c r="Y275" s="27"/>
      <c r="Z275" s="76"/>
    </row>
    <row r="276" spans="1:26" ht="15" customHeight="1" x14ac:dyDescent="0.3">
      <c r="A276" s="75"/>
      <c r="B276" s="27"/>
      <c r="C276" s="27"/>
      <c r="D276" s="27" t="s">
        <v>127</v>
      </c>
      <c r="E276" s="122" t="s">
        <v>2</v>
      </c>
      <c r="F276" s="159">
        <f>+F274/F275</f>
        <v>0.5</v>
      </c>
      <c r="G276" s="173"/>
      <c r="H276" s="174"/>
      <c r="I276" s="27" t="s">
        <v>130</v>
      </c>
      <c r="J276" s="27"/>
      <c r="K276" s="27"/>
      <c r="L276" s="27"/>
      <c r="M276" s="27"/>
      <c r="N276" s="220"/>
      <c r="O276" s="219"/>
      <c r="P276" s="172">
        <f>+P269+P270+P272+P273</f>
        <v>8.5</v>
      </c>
      <c r="Q276" s="158"/>
      <c r="R276" s="160"/>
      <c r="S276" s="27" t="s">
        <v>23</v>
      </c>
      <c r="T276" s="27" t="s">
        <v>132</v>
      </c>
      <c r="U276" s="27"/>
      <c r="V276" s="27"/>
      <c r="W276" s="27"/>
      <c r="X276" s="27"/>
      <c r="Y276" s="27"/>
      <c r="Z276" s="76"/>
    </row>
    <row r="277" spans="1:26" ht="15" customHeight="1" x14ac:dyDescent="0.3">
      <c r="A277" s="75"/>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76"/>
    </row>
    <row r="278" spans="1:26" ht="15" customHeight="1" x14ac:dyDescent="0.3">
      <c r="A278" s="75"/>
      <c r="B278" s="27"/>
      <c r="C278" s="27"/>
      <c r="D278" s="27"/>
      <c r="E278" s="27" t="s">
        <v>128</v>
      </c>
      <c r="F278" s="27"/>
      <c r="G278" s="27"/>
      <c r="H278" s="27"/>
      <c r="I278" s="27"/>
      <c r="J278" s="27"/>
      <c r="K278" s="27"/>
      <c r="L278" s="27"/>
      <c r="M278" s="27" t="s">
        <v>124</v>
      </c>
      <c r="N278" s="122"/>
      <c r="O278" s="122"/>
      <c r="P278" s="122"/>
      <c r="Q278" s="123" t="s">
        <v>105</v>
      </c>
      <c r="R278" s="27"/>
      <c r="S278" s="122" t="s">
        <v>2</v>
      </c>
      <c r="T278" s="159">
        <f>F269+(F270/F271)*(P275/(F273+F276*1000))</f>
        <v>97.1</v>
      </c>
      <c r="U278" s="173"/>
      <c r="V278" s="174"/>
      <c r="W278" s="27" t="s">
        <v>6</v>
      </c>
      <c r="X278" s="27"/>
      <c r="Y278" s="27"/>
      <c r="Z278" s="76"/>
    </row>
    <row r="279" spans="1:26" ht="15" customHeight="1" x14ac:dyDescent="0.3">
      <c r="A279" s="75"/>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76"/>
    </row>
    <row r="280" spans="1:26" ht="15" customHeight="1" x14ac:dyDescent="0.3">
      <c r="A280" s="75"/>
      <c r="B280" s="27"/>
      <c r="C280" s="27"/>
      <c r="D280" s="27"/>
      <c r="E280" s="27" t="s">
        <v>129</v>
      </c>
      <c r="F280" s="27"/>
      <c r="G280" s="27"/>
      <c r="H280" s="27"/>
      <c r="I280" s="27"/>
      <c r="J280" s="27"/>
      <c r="K280" s="27"/>
      <c r="L280" s="27"/>
      <c r="M280" s="27" t="s">
        <v>125</v>
      </c>
      <c r="N280" s="122"/>
      <c r="O280" s="122"/>
      <c r="P280" s="122"/>
      <c r="Q280" s="123" t="s">
        <v>105</v>
      </c>
      <c r="R280" s="27"/>
      <c r="S280" s="122" t="s">
        <v>2</v>
      </c>
      <c r="T280" s="159">
        <f>F269+(F270/F271)*(P276/(F273+F276*1000))</f>
        <v>97.1</v>
      </c>
      <c r="U280" s="173"/>
      <c r="V280" s="174"/>
      <c r="W280" s="27" t="s">
        <v>6</v>
      </c>
      <c r="X280" s="27"/>
      <c r="Y280" s="27"/>
      <c r="Z280" s="76"/>
    </row>
    <row r="281" spans="1:26" ht="15" customHeight="1" x14ac:dyDescent="0.3">
      <c r="A281" s="75"/>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76"/>
    </row>
    <row r="282" spans="1:26" ht="15" customHeight="1" x14ac:dyDescent="0.3">
      <c r="A282" s="75"/>
      <c r="B282" s="3">
        <f>B162+1</f>
        <v>4</v>
      </c>
      <c r="C282" s="4" t="s">
        <v>209</v>
      </c>
      <c r="D282" s="4"/>
      <c r="E282" s="4"/>
      <c r="F282" s="4"/>
      <c r="G282" s="4"/>
      <c r="H282" s="4"/>
      <c r="I282" s="4"/>
      <c r="J282" s="4"/>
      <c r="K282" s="4"/>
      <c r="L282" s="4"/>
      <c r="M282" s="4"/>
      <c r="N282" s="4"/>
      <c r="O282" s="4"/>
      <c r="P282" s="4"/>
      <c r="Q282" s="4"/>
      <c r="R282" s="4"/>
      <c r="S282" s="4"/>
      <c r="T282" s="4"/>
      <c r="U282" s="4"/>
      <c r="V282" s="4"/>
      <c r="W282" s="4"/>
      <c r="X282" s="4"/>
      <c r="Y282" s="4"/>
      <c r="Z282" s="76"/>
    </row>
    <row r="283" spans="1:26" ht="15" customHeight="1" x14ac:dyDescent="0.3">
      <c r="A283" s="75"/>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76"/>
    </row>
    <row r="284" spans="1:26" ht="15" customHeight="1" x14ac:dyDescent="0.3">
      <c r="A284" s="75"/>
      <c r="B284" s="27"/>
      <c r="C284" s="27" t="s">
        <v>133</v>
      </c>
      <c r="D284" s="27"/>
      <c r="E284" s="27"/>
      <c r="F284" s="27"/>
      <c r="G284" s="27"/>
      <c r="H284" s="27"/>
      <c r="I284" s="27"/>
      <c r="J284" s="27"/>
      <c r="K284" s="27"/>
      <c r="L284" s="27"/>
      <c r="M284" s="27"/>
      <c r="N284" s="27"/>
      <c r="O284" s="27"/>
      <c r="P284" s="27"/>
      <c r="Q284" s="27"/>
      <c r="R284" s="27"/>
      <c r="S284" s="27"/>
      <c r="T284" s="27"/>
      <c r="U284" s="27"/>
      <c r="V284" s="27"/>
      <c r="W284" s="27"/>
      <c r="X284" s="27"/>
      <c r="Y284" s="27"/>
      <c r="Z284" s="76"/>
    </row>
    <row r="285" spans="1:26" ht="15" customHeight="1" x14ac:dyDescent="0.3">
      <c r="A285" s="75"/>
      <c r="B285" s="27"/>
      <c r="C285" s="46" t="s">
        <v>134</v>
      </c>
      <c r="D285" s="27"/>
      <c r="E285" s="27"/>
      <c r="F285" s="27"/>
      <c r="G285" s="27"/>
      <c r="H285" s="27"/>
      <c r="I285" s="27"/>
      <c r="J285" s="27"/>
      <c r="K285" s="27"/>
      <c r="L285" s="27"/>
      <c r="M285" s="27"/>
      <c r="N285" s="27"/>
      <c r="O285" s="27"/>
      <c r="P285" s="27"/>
      <c r="Q285" s="27"/>
      <c r="R285" s="27"/>
      <c r="S285" s="27"/>
      <c r="T285" s="27"/>
      <c r="U285" s="27"/>
      <c r="V285" s="27"/>
      <c r="W285" s="27"/>
      <c r="X285" s="27"/>
      <c r="Y285" s="27"/>
      <c r="Z285" s="76"/>
    </row>
    <row r="286" spans="1:26" ht="15" customHeight="1" x14ac:dyDescent="0.3">
      <c r="A286" s="75"/>
      <c r="B286" s="27"/>
      <c r="C286" s="46"/>
      <c r="D286" s="27"/>
      <c r="E286" s="27"/>
      <c r="F286" s="27"/>
      <c r="G286" s="27"/>
      <c r="H286" s="27"/>
      <c r="I286" s="27"/>
      <c r="J286" s="27"/>
      <c r="K286" s="27"/>
      <c r="L286" s="27"/>
      <c r="M286" s="27"/>
      <c r="N286" s="27"/>
      <c r="O286" s="27"/>
      <c r="P286" s="27"/>
      <c r="Q286" s="27"/>
      <c r="R286" s="27"/>
      <c r="S286" s="27"/>
      <c r="T286" s="27"/>
      <c r="U286" s="27"/>
      <c r="V286" s="27"/>
      <c r="W286" s="27"/>
      <c r="X286" s="27"/>
      <c r="Y286" s="27"/>
      <c r="Z286" s="76"/>
    </row>
    <row r="287" spans="1:26" ht="15" customHeight="1" x14ac:dyDescent="0.3">
      <c r="A287" s="75"/>
      <c r="B287" s="25">
        <f>B282+0.1</f>
        <v>4.0999999999999996</v>
      </c>
      <c r="C287" s="26" t="s">
        <v>14</v>
      </c>
      <c r="D287" s="26"/>
      <c r="E287" s="26"/>
      <c r="F287" s="26"/>
      <c r="G287" s="26"/>
      <c r="H287" s="26"/>
      <c r="I287" s="26"/>
      <c r="J287" s="26"/>
      <c r="K287" s="26"/>
      <c r="L287" s="26"/>
      <c r="M287" s="26"/>
      <c r="N287" s="26"/>
      <c r="O287" s="26"/>
      <c r="P287" s="26"/>
      <c r="Q287" s="26"/>
      <c r="R287" s="26"/>
      <c r="S287" s="26"/>
      <c r="T287" s="26"/>
      <c r="U287" s="26"/>
      <c r="V287" s="26"/>
      <c r="W287" s="26"/>
      <c r="X287" s="26"/>
      <c r="Y287" s="26"/>
      <c r="Z287" s="76"/>
    </row>
    <row r="288" spans="1:26" ht="15" customHeight="1" x14ac:dyDescent="0.3">
      <c r="A288" s="75"/>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76"/>
    </row>
    <row r="289" spans="1:27" ht="15" customHeight="1" x14ac:dyDescent="0.3">
      <c r="A289" s="75"/>
      <c r="B289" s="27"/>
      <c r="C289" s="27" t="s">
        <v>140</v>
      </c>
      <c r="D289" s="27"/>
      <c r="E289" s="27"/>
      <c r="F289" s="27"/>
      <c r="G289" s="27"/>
      <c r="H289" s="27"/>
      <c r="I289" s="27"/>
      <c r="J289" s="27"/>
      <c r="K289" s="27"/>
      <c r="L289" s="27"/>
      <c r="M289" s="27"/>
      <c r="N289" s="27"/>
      <c r="O289" s="27"/>
      <c r="P289" s="27"/>
      <c r="Q289" s="27"/>
      <c r="R289" s="27"/>
      <c r="S289" s="27"/>
      <c r="T289" s="27"/>
      <c r="U289" s="27"/>
      <c r="V289" s="27"/>
      <c r="W289" s="27"/>
      <c r="X289" s="27"/>
      <c r="Y289" s="27"/>
      <c r="Z289" s="76"/>
    </row>
    <row r="290" spans="1:27" ht="15" customHeight="1" x14ac:dyDescent="0.3">
      <c r="A290" s="75"/>
      <c r="B290" s="27"/>
      <c r="C290" s="46" t="s">
        <v>139</v>
      </c>
      <c r="D290" s="27"/>
      <c r="E290" s="27"/>
      <c r="F290" s="27"/>
      <c r="G290" s="27"/>
      <c r="H290" s="27"/>
      <c r="I290" s="27"/>
      <c r="J290" s="27"/>
      <c r="K290" s="27"/>
      <c r="L290" s="27"/>
      <c r="M290" s="27"/>
      <c r="N290" s="27"/>
      <c r="O290" s="27"/>
      <c r="P290" s="27"/>
      <c r="Q290" s="27"/>
      <c r="R290" s="27"/>
      <c r="S290" s="27"/>
      <c r="T290" s="27"/>
      <c r="U290" s="27"/>
      <c r="V290" s="27"/>
      <c r="W290" s="27"/>
      <c r="X290" s="27"/>
      <c r="Y290" s="27"/>
      <c r="Z290" s="76"/>
      <c r="AA290" s="36"/>
    </row>
    <row r="291" spans="1:27" ht="15" customHeight="1" x14ac:dyDescent="0.3">
      <c r="A291" s="75"/>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76"/>
      <c r="AA291" s="36"/>
    </row>
    <row r="292" spans="1:27" ht="15" customHeight="1" x14ac:dyDescent="0.3">
      <c r="A292" s="75"/>
      <c r="B292" s="27"/>
      <c r="C292" s="122" t="s">
        <v>13</v>
      </c>
      <c r="D292" s="46" t="s">
        <v>137</v>
      </c>
      <c r="E292" s="27"/>
      <c r="F292" s="27"/>
      <c r="G292" s="27"/>
      <c r="H292" s="27"/>
      <c r="I292" s="27"/>
      <c r="J292" s="27"/>
      <c r="K292" s="27"/>
      <c r="L292" s="27"/>
      <c r="M292" s="27"/>
      <c r="N292" s="27"/>
      <c r="O292" s="122"/>
      <c r="P292" s="27"/>
      <c r="Q292" s="27"/>
      <c r="R292" s="27" t="s">
        <v>135</v>
      </c>
      <c r="S292" s="122" t="s">
        <v>2</v>
      </c>
      <c r="T292" s="161">
        <v>1.1499999999999999</v>
      </c>
      <c r="U292" s="162"/>
      <c r="V292" s="163"/>
      <c r="W292" s="27"/>
      <c r="X292" s="27"/>
      <c r="Y292" s="27"/>
      <c r="Z292" s="76"/>
      <c r="AA292" s="36"/>
    </row>
    <row r="293" spans="1:27" ht="15" customHeight="1" x14ac:dyDescent="0.3">
      <c r="A293" s="75"/>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76"/>
      <c r="AA293" s="36"/>
    </row>
    <row r="294" spans="1:27" ht="15" customHeight="1" x14ac:dyDescent="0.3">
      <c r="A294" s="75"/>
      <c r="B294" s="27"/>
      <c r="C294" s="122" t="s">
        <v>13</v>
      </c>
      <c r="D294" s="46" t="s">
        <v>161</v>
      </c>
      <c r="E294" s="27"/>
      <c r="F294" s="27"/>
      <c r="G294" s="27"/>
      <c r="H294" s="27"/>
      <c r="I294" s="27"/>
      <c r="J294" s="27"/>
      <c r="K294" s="27"/>
      <c r="L294" s="27"/>
      <c r="M294" s="27"/>
      <c r="N294" s="27"/>
      <c r="O294" s="27"/>
      <c r="P294" s="27"/>
      <c r="Q294" s="27"/>
      <c r="R294" s="27" t="s">
        <v>135</v>
      </c>
      <c r="S294" s="122" t="s">
        <v>2</v>
      </c>
      <c r="T294" s="161">
        <v>1.05</v>
      </c>
      <c r="U294" s="162"/>
      <c r="V294" s="163"/>
      <c r="W294" s="27"/>
      <c r="X294" s="27"/>
      <c r="Y294" s="27"/>
      <c r="Z294" s="76"/>
      <c r="AA294" s="36"/>
    </row>
    <row r="295" spans="1:27" ht="15" customHeight="1" x14ac:dyDescent="0.3">
      <c r="A295" s="75"/>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76"/>
      <c r="AA295" s="36"/>
    </row>
    <row r="296" spans="1:27" ht="15" customHeight="1" x14ac:dyDescent="0.3">
      <c r="A296" s="75"/>
      <c r="B296" s="25">
        <f>B287+0.1</f>
        <v>4.1999999999999993</v>
      </c>
      <c r="C296" s="26" t="s">
        <v>138</v>
      </c>
      <c r="D296" s="26"/>
      <c r="E296" s="26"/>
      <c r="F296" s="26"/>
      <c r="G296" s="26"/>
      <c r="H296" s="26"/>
      <c r="I296" s="26"/>
      <c r="J296" s="26"/>
      <c r="K296" s="26"/>
      <c r="L296" s="26"/>
      <c r="M296" s="26"/>
      <c r="N296" s="26"/>
      <c r="O296" s="26"/>
      <c r="P296" s="26"/>
      <c r="Q296" s="26"/>
      <c r="R296" s="26"/>
      <c r="S296" s="26"/>
      <c r="T296" s="26"/>
      <c r="U296" s="26"/>
      <c r="V296" s="26"/>
      <c r="W296" s="26"/>
      <c r="X296" s="26"/>
      <c r="Y296" s="26"/>
      <c r="Z296" s="76"/>
      <c r="AA296" s="36"/>
    </row>
    <row r="297" spans="1:27" ht="15" customHeight="1" x14ac:dyDescent="0.3">
      <c r="A297" s="75"/>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76"/>
      <c r="AA297" s="36"/>
    </row>
    <row r="298" spans="1:27" ht="15" customHeight="1" x14ac:dyDescent="0.3">
      <c r="A298" s="75"/>
      <c r="B298" s="27"/>
      <c r="C298" s="46" t="s">
        <v>141</v>
      </c>
      <c r="D298" s="27"/>
      <c r="E298" s="27"/>
      <c r="F298" s="27"/>
      <c r="G298" s="27"/>
      <c r="H298" s="27"/>
      <c r="I298" s="27"/>
      <c r="J298" s="27"/>
      <c r="K298" s="27"/>
      <c r="L298" s="27"/>
      <c r="M298" s="27"/>
      <c r="N298" s="27"/>
      <c r="O298" s="27"/>
      <c r="P298" s="27"/>
      <c r="Q298" s="27"/>
      <c r="R298" s="27"/>
      <c r="S298" s="27"/>
      <c r="T298" s="27"/>
      <c r="U298" s="27"/>
      <c r="V298" s="27"/>
      <c r="W298" s="27"/>
      <c r="X298" s="27"/>
      <c r="Y298" s="27"/>
      <c r="Z298" s="76"/>
      <c r="AA298" s="36"/>
    </row>
    <row r="299" spans="1:27" ht="15" customHeight="1" x14ac:dyDescent="0.3">
      <c r="A299" s="75"/>
      <c r="B299" s="27"/>
      <c r="C299" s="46" t="s">
        <v>142</v>
      </c>
      <c r="D299" s="27"/>
      <c r="E299" s="27"/>
      <c r="F299" s="27"/>
      <c r="G299" s="27"/>
      <c r="H299" s="27"/>
      <c r="I299" s="27"/>
      <c r="J299" s="27"/>
      <c r="K299" s="27"/>
      <c r="L299" s="27"/>
      <c r="M299" s="27"/>
      <c r="N299" s="27"/>
      <c r="O299" s="27"/>
      <c r="P299" s="27"/>
      <c r="Q299" s="27"/>
      <c r="R299" s="27"/>
      <c r="S299" s="27"/>
      <c r="T299" s="27"/>
      <c r="U299" s="27"/>
      <c r="V299" s="27"/>
      <c r="W299" s="27"/>
      <c r="X299" s="27"/>
      <c r="Y299" s="27"/>
      <c r="Z299" s="76"/>
      <c r="AA299" s="36"/>
    </row>
    <row r="300" spans="1:27" ht="15" customHeight="1" x14ac:dyDescent="0.3">
      <c r="A300" s="75"/>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76"/>
      <c r="AA300" s="36"/>
    </row>
    <row r="301" spans="1:27" ht="15" customHeight="1" x14ac:dyDescent="0.3">
      <c r="A301" s="75"/>
      <c r="B301" s="27"/>
      <c r="C301" s="122"/>
      <c r="D301" s="27"/>
      <c r="E301" s="27"/>
      <c r="F301" s="27"/>
      <c r="G301" s="27"/>
      <c r="H301" s="27"/>
      <c r="I301" s="27"/>
      <c r="J301" s="27"/>
      <c r="K301" s="27"/>
      <c r="L301" s="27"/>
      <c r="M301" s="27"/>
      <c r="N301" s="27"/>
      <c r="O301" s="27"/>
      <c r="P301" s="27"/>
      <c r="Q301" s="27"/>
      <c r="R301" s="27"/>
      <c r="S301" s="27"/>
      <c r="T301" s="27"/>
      <c r="U301" s="27"/>
      <c r="V301" s="27"/>
      <c r="W301" s="27"/>
      <c r="X301" s="27"/>
      <c r="Y301" s="27"/>
      <c r="Z301" s="76"/>
      <c r="AA301" s="36"/>
    </row>
    <row r="302" spans="1:27" ht="15" customHeight="1" x14ac:dyDescent="0.3">
      <c r="A302" s="75"/>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76"/>
      <c r="AA302" s="36"/>
    </row>
    <row r="303" spans="1:27" ht="15" customHeight="1" x14ac:dyDescent="0.3">
      <c r="A303" s="75"/>
      <c r="B303" s="27"/>
      <c r="C303" s="122" t="s">
        <v>13</v>
      </c>
      <c r="D303" s="27" t="s">
        <v>143</v>
      </c>
      <c r="E303" s="27"/>
      <c r="F303" s="27"/>
      <c r="G303" s="27"/>
      <c r="H303" s="27"/>
      <c r="I303" s="27"/>
      <c r="J303" s="27"/>
      <c r="K303" s="27"/>
      <c r="L303" s="27"/>
      <c r="M303" s="27"/>
      <c r="N303" s="27"/>
      <c r="O303" s="122"/>
      <c r="P303" s="27"/>
      <c r="Q303" s="27"/>
      <c r="R303" s="27" t="s">
        <v>27</v>
      </c>
      <c r="S303" s="122" t="s">
        <v>2</v>
      </c>
      <c r="T303" s="167">
        <f>+P17</f>
        <v>3828</v>
      </c>
      <c r="U303" s="168"/>
      <c r="V303" s="169"/>
      <c r="W303" s="27" t="s">
        <v>23</v>
      </c>
      <c r="X303" s="27"/>
      <c r="Y303" s="27"/>
      <c r="Z303" s="76"/>
      <c r="AA303" s="36"/>
    </row>
    <row r="304" spans="1:27" ht="15" customHeight="1" x14ac:dyDescent="0.3">
      <c r="A304" s="75"/>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76"/>
      <c r="AA304" s="36"/>
    </row>
    <row r="305" spans="1:27" ht="15" customHeight="1" x14ac:dyDescent="0.3">
      <c r="A305" s="75"/>
      <c r="B305" s="27"/>
      <c r="C305" s="46" t="str">
        <f>CONCATENATE("La instalación estando a una altura H de ",T303," m, los valores correspondientes de ka son los siguientes:")</f>
        <v>La instalación estando a una altura H de 3828 m, los valores correspondientes de ka son los siguientes:</v>
      </c>
      <c r="D305" s="27"/>
      <c r="E305" s="27"/>
      <c r="F305" s="27"/>
      <c r="G305" s="27"/>
      <c r="H305" s="27"/>
      <c r="I305" s="27"/>
      <c r="J305" s="27"/>
      <c r="K305" s="27"/>
      <c r="L305" s="27"/>
      <c r="M305" s="27"/>
      <c r="N305" s="27"/>
      <c r="O305" s="27"/>
      <c r="P305" s="27"/>
      <c r="Q305" s="27"/>
      <c r="R305" s="27"/>
      <c r="S305" s="27"/>
      <c r="T305" s="27"/>
      <c r="U305" s="27"/>
      <c r="V305" s="27"/>
      <c r="W305" s="27"/>
      <c r="X305" s="27"/>
      <c r="Y305" s="27"/>
      <c r="Z305" s="76"/>
      <c r="AA305" s="36"/>
    </row>
    <row r="306" spans="1:27" ht="15" customHeight="1" x14ac:dyDescent="0.3">
      <c r="A306" s="75"/>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76"/>
      <c r="AA306" s="36"/>
    </row>
    <row r="307" spans="1:27" ht="15" customHeight="1" x14ac:dyDescent="0.3">
      <c r="A307" s="75"/>
      <c r="B307" s="55" t="s">
        <v>144</v>
      </c>
      <c r="C307" s="31" t="s">
        <v>145</v>
      </c>
      <c r="D307" s="30"/>
      <c r="E307" s="30"/>
      <c r="F307" s="30"/>
      <c r="G307" s="30"/>
      <c r="H307" s="30"/>
      <c r="I307" s="30"/>
      <c r="J307" s="30"/>
      <c r="K307" s="30"/>
      <c r="L307" s="30"/>
      <c r="M307" s="30"/>
      <c r="N307" s="30"/>
      <c r="O307" s="30"/>
      <c r="P307" s="30"/>
      <c r="Q307" s="30"/>
      <c r="R307" s="30"/>
      <c r="S307" s="30"/>
      <c r="T307" s="30"/>
      <c r="U307" s="32"/>
      <c r="V307" s="33"/>
      <c r="W307" s="32"/>
      <c r="X307" s="32"/>
      <c r="Y307" s="32"/>
      <c r="Z307" s="76"/>
    </row>
    <row r="308" spans="1:27" ht="15" customHeight="1" x14ac:dyDescent="0.3">
      <c r="A308" s="75"/>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76"/>
    </row>
    <row r="309" spans="1:27" ht="15" customHeight="1" x14ac:dyDescent="0.3">
      <c r="A309" s="75"/>
      <c r="B309" s="27"/>
      <c r="C309" s="46" t="s">
        <v>146</v>
      </c>
      <c r="D309" s="27"/>
      <c r="E309" s="27"/>
      <c r="F309" s="27"/>
      <c r="G309" s="27"/>
      <c r="H309" s="27"/>
      <c r="I309" s="27"/>
      <c r="J309" s="27"/>
      <c r="K309" s="27"/>
      <c r="L309" s="27"/>
      <c r="M309" s="27"/>
      <c r="N309" s="27"/>
      <c r="O309" s="27"/>
      <c r="P309" s="27"/>
      <c r="Q309" s="27"/>
      <c r="R309" s="27"/>
      <c r="S309" s="27"/>
      <c r="T309" s="27"/>
      <c r="U309" s="27"/>
      <c r="V309" s="27"/>
      <c r="W309" s="27"/>
      <c r="X309" s="27"/>
      <c r="Y309" s="27"/>
      <c r="Z309" s="76"/>
    </row>
    <row r="310" spans="1:27" ht="15" customHeight="1" x14ac:dyDescent="0.3">
      <c r="A310" s="75"/>
      <c r="B310" s="27"/>
      <c r="C310" s="46"/>
      <c r="D310" s="27"/>
      <c r="E310" s="27"/>
      <c r="F310" s="27"/>
      <c r="G310" s="27"/>
      <c r="H310" s="27"/>
      <c r="I310" s="27"/>
      <c r="J310" s="27"/>
      <c r="K310" s="27"/>
      <c r="L310" s="27"/>
      <c r="M310" s="27"/>
      <c r="N310" s="27"/>
      <c r="O310" s="27"/>
      <c r="P310" s="27"/>
      <c r="Q310" s="27"/>
      <c r="R310" s="27"/>
      <c r="S310" s="27"/>
      <c r="T310" s="27"/>
      <c r="U310" s="27"/>
      <c r="V310" s="27"/>
      <c r="W310" s="27"/>
      <c r="X310" s="27"/>
      <c r="Y310" s="27"/>
      <c r="Z310" s="76"/>
    </row>
    <row r="311" spans="1:27" ht="15" customHeight="1" x14ac:dyDescent="0.3">
      <c r="A311" s="75"/>
      <c r="B311" s="27"/>
      <c r="C311" s="122" t="s">
        <v>13</v>
      </c>
      <c r="D311" s="46" t="s">
        <v>205</v>
      </c>
      <c r="E311" s="27"/>
      <c r="F311" s="27"/>
      <c r="G311" s="27"/>
      <c r="H311" s="27"/>
      <c r="I311" s="27"/>
      <c r="J311" s="27"/>
      <c r="K311" s="27"/>
      <c r="L311" s="27"/>
      <c r="M311" s="27"/>
      <c r="N311" s="27"/>
      <c r="O311" s="27"/>
      <c r="P311" s="27"/>
      <c r="Q311" s="27"/>
      <c r="R311" s="27" t="s">
        <v>23</v>
      </c>
      <c r="S311" s="122" t="s">
        <v>2</v>
      </c>
      <c r="T311" s="161">
        <v>0.5</v>
      </c>
      <c r="U311" s="162"/>
      <c r="V311" s="163"/>
      <c r="W311" s="27"/>
      <c r="X311" s="27"/>
      <c r="Y311" s="27"/>
      <c r="Z311" s="76"/>
    </row>
    <row r="312" spans="1:27" ht="15" customHeight="1" x14ac:dyDescent="0.3">
      <c r="A312" s="75"/>
      <c r="B312" s="27"/>
      <c r="C312" s="27"/>
      <c r="D312" s="27"/>
      <c r="E312" s="27"/>
      <c r="F312" s="27"/>
      <c r="G312" s="27"/>
      <c r="H312" s="27"/>
      <c r="I312" s="27"/>
      <c r="J312" s="27"/>
      <c r="K312" s="27"/>
      <c r="L312" s="27"/>
      <c r="M312" s="27"/>
      <c r="N312" s="27"/>
      <c r="O312" s="27"/>
      <c r="P312" s="27"/>
      <c r="Q312" s="27"/>
      <c r="R312" s="27"/>
      <c r="S312" s="27"/>
      <c r="T312" s="47"/>
      <c r="U312" s="47"/>
      <c r="V312" s="47"/>
      <c r="W312" s="27"/>
      <c r="X312" s="27"/>
      <c r="Y312" s="27"/>
      <c r="Z312" s="76"/>
    </row>
    <row r="313" spans="1:27" ht="15" customHeight="1" x14ac:dyDescent="0.3">
      <c r="A313" s="75"/>
      <c r="B313" s="27"/>
      <c r="C313" s="27"/>
      <c r="D313" s="27"/>
      <c r="E313" s="27"/>
      <c r="F313" s="27"/>
      <c r="G313" s="27"/>
      <c r="H313" s="27"/>
      <c r="I313" s="27"/>
      <c r="J313" s="27"/>
      <c r="K313" s="27" t="s">
        <v>151</v>
      </c>
      <c r="L313" s="27"/>
      <c r="M313" s="27"/>
      <c r="N313" s="27"/>
      <c r="O313" s="27"/>
      <c r="P313" s="27"/>
      <c r="Q313" s="27"/>
      <c r="R313" s="27" t="s">
        <v>136</v>
      </c>
      <c r="S313" s="122" t="s">
        <v>2</v>
      </c>
      <c r="T313" s="152">
        <f>EXP(T311*(T303)/8150)</f>
        <v>1.2647147791973878</v>
      </c>
      <c r="U313" s="153"/>
      <c r="V313" s="154"/>
      <c r="W313" s="27"/>
      <c r="X313" s="27"/>
      <c r="Y313" s="27"/>
      <c r="Z313" s="76"/>
    </row>
    <row r="314" spans="1:27" ht="15" customHeight="1" x14ac:dyDescent="0.3">
      <c r="A314" s="75"/>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76"/>
    </row>
    <row r="315" spans="1:27" ht="15" customHeight="1" x14ac:dyDescent="0.3">
      <c r="A315" s="75"/>
      <c r="B315" s="55" t="s">
        <v>147</v>
      </c>
      <c r="C315" s="31" t="s">
        <v>148</v>
      </c>
      <c r="D315" s="30"/>
      <c r="E315" s="30"/>
      <c r="F315" s="30"/>
      <c r="G315" s="30"/>
      <c r="H315" s="30"/>
      <c r="I315" s="30"/>
      <c r="J315" s="30"/>
      <c r="K315" s="30"/>
      <c r="L315" s="30"/>
      <c r="M315" s="30"/>
      <c r="N315" s="30"/>
      <c r="O315" s="30"/>
      <c r="P315" s="30"/>
      <c r="Q315" s="30"/>
      <c r="R315" s="30"/>
      <c r="S315" s="30"/>
      <c r="T315" s="30"/>
      <c r="U315" s="32"/>
      <c r="V315" s="33"/>
      <c r="W315" s="32"/>
      <c r="X315" s="32"/>
      <c r="Y315" s="32"/>
      <c r="Z315" s="76"/>
    </row>
    <row r="316" spans="1:27" ht="15" customHeight="1" x14ac:dyDescent="0.3">
      <c r="A316" s="75"/>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76"/>
    </row>
    <row r="317" spans="1:27" ht="15" customHeight="1" x14ac:dyDescent="0.3">
      <c r="A317" s="75"/>
      <c r="B317" s="27"/>
      <c r="C317" s="46" t="s">
        <v>150</v>
      </c>
      <c r="D317" s="27"/>
      <c r="E317" s="27"/>
      <c r="F317" s="27"/>
      <c r="G317" s="27"/>
      <c r="H317" s="27"/>
      <c r="I317" s="27"/>
      <c r="J317" s="27"/>
      <c r="K317" s="27"/>
      <c r="L317" s="27"/>
      <c r="M317" s="27"/>
      <c r="N317" s="27"/>
      <c r="O317" s="27"/>
      <c r="P317" s="27"/>
      <c r="Q317" s="27"/>
      <c r="R317" s="27"/>
      <c r="S317" s="27"/>
      <c r="T317" s="27"/>
      <c r="U317" s="27"/>
      <c r="V317" s="27"/>
      <c r="W317" s="27"/>
      <c r="X317" s="27"/>
      <c r="Y317" s="27"/>
      <c r="Z317" s="76"/>
    </row>
    <row r="318" spans="1:27" ht="15" customHeight="1" x14ac:dyDescent="0.3">
      <c r="A318" s="75"/>
      <c r="B318" s="27"/>
      <c r="C318" s="46" t="s">
        <v>149</v>
      </c>
      <c r="D318" s="27"/>
      <c r="E318" s="27"/>
      <c r="F318" s="27"/>
      <c r="G318" s="27"/>
      <c r="H318" s="27"/>
      <c r="I318" s="27"/>
      <c r="J318" s="27"/>
      <c r="K318" s="27"/>
      <c r="L318" s="27"/>
      <c r="M318" s="27"/>
      <c r="N318" s="27"/>
      <c r="O318" s="27"/>
      <c r="P318" s="27"/>
      <c r="Q318" s="27"/>
      <c r="R318" s="27"/>
      <c r="S318" s="27"/>
      <c r="T318" s="27"/>
      <c r="U318" s="27"/>
      <c r="V318" s="27"/>
      <c r="W318" s="27"/>
      <c r="X318" s="27"/>
      <c r="Y318" s="27"/>
      <c r="Z318" s="76"/>
    </row>
    <row r="319" spans="1:27" ht="15" customHeight="1" x14ac:dyDescent="0.3">
      <c r="A319" s="75"/>
      <c r="B319" s="27"/>
      <c r="C319" s="46"/>
      <c r="D319" s="27"/>
      <c r="E319" s="27"/>
      <c r="F319" s="27"/>
      <c r="G319" s="27"/>
      <c r="H319" s="27"/>
      <c r="I319" s="27"/>
      <c r="J319" s="27"/>
      <c r="K319" s="27"/>
      <c r="L319" s="27"/>
      <c r="M319" s="27"/>
      <c r="N319" s="27"/>
      <c r="O319" s="27"/>
      <c r="P319" s="27"/>
      <c r="Q319" s="27"/>
      <c r="R319" s="27"/>
      <c r="S319" s="27"/>
      <c r="T319" s="27"/>
      <c r="U319" s="27"/>
      <c r="V319" s="27"/>
      <c r="W319" s="27"/>
      <c r="X319" s="27"/>
      <c r="Y319" s="27"/>
      <c r="Z319" s="76"/>
    </row>
    <row r="320" spans="1:27" ht="15" customHeight="1" x14ac:dyDescent="0.3">
      <c r="A320" s="75"/>
      <c r="B320" s="27"/>
      <c r="C320" s="48" t="s">
        <v>215</v>
      </c>
      <c r="D320" s="27"/>
      <c r="E320" s="27"/>
      <c r="F320" s="27"/>
      <c r="G320" s="27"/>
      <c r="H320" s="27"/>
      <c r="I320" s="27"/>
      <c r="J320" s="27"/>
      <c r="K320" s="27"/>
      <c r="L320" s="27"/>
      <c r="M320" s="27"/>
      <c r="N320" s="27"/>
      <c r="O320" s="27"/>
      <c r="P320" s="27"/>
      <c r="Q320" s="27"/>
      <c r="R320" s="27"/>
      <c r="S320" s="27"/>
      <c r="T320" s="27"/>
      <c r="U320" s="27"/>
      <c r="V320" s="27"/>
      <c r="W320" s="27"/>
      <c r="X320" s="27"/>
      <c r="Y320" s="27"/>
      <c r="Z320" s="76"/>
    </row>
    <row r="321" spans="1:28" ht="15" customHeight="1" x14ac:dyDescent="0.3">
      <c r="A321" s="75"/>
      <c r="B321" s="27"/>
      <c r="C321" s="46"/>
      <c r="D321" s="27"/>
      <c r="E321" s="27"/>
      <c r="F321" s="27"/>
      <c r="G321" s="27"/>
      <c r="H321" s="27"/>
      <c r="I321" s="27"/>
      <c r="J321" s="27"/>
      <c r="K321" s="27"/>
      <c r="L321" s="27"/>
      <c r="M321" s="27"/>
      <c r="N321" s="27"/>
      <c r="O321" s="27"/>
      <c r="P321" s="27"/>
      <c r="Q321" s="27"/>
      <c r="R321" s="27"/>
      <c r="S321" s="27"/>
      <c r="T321" s="27"/>
      <c r="U321" s="27"/>
      <c r="V321" s="27"/>
      <c r="W321" s="27"/>
      <c r="X321" s="27"/>
      <c r="Y321" s="27"/>
      <c r="Z321" s="76"/>
    </row>
    <row r="322" spans="1:28" ht="15" customHeight="1" x14ac:dyDescent="0.3">
      <c r="A322" s="75"/>
      <c r="B322" s="27"/>
      <c r="C322" s="122" t="s">
        <v>13</v>
      </c>
      <c r="D322" s="27" t="s">
        <v>49</v>
      </c>
      <c r="E322" s="27"/>
      <c r="F322" s="27"/>
      <c r="G322" s="27"/>
      <c r="H322" s="27"/>
      <c r="I322" s="46" t="s">
        <v>105</v>
      </c>
      <c r="J322" s="27" t="s">
        <v>2</v>
      </c>
      <c r="K322" s="159">
        <f>T206</f>
        <v>45.438096655889069</v>
      </c>
      <c r="L322" s="158"/>
      <c r="M322" s="160"/>
      <c r="N322" s="27"/>
      <c r="O322" s="27"/>
      <c r="P322" s="27"/>
      <c r="Q322" s="27"/>
      <c r="R322" s="27" t="s">
        <v>23</v>
      </c>
      <c r="S322" s="122" t="s">
        <v>2</v>
      </c>
      <c r="T322" s="161">
        <v>1</v>
      </c>
      <c r="U322" s="162"/>
      <c r="V322" s="163"/>
      <c r="W322" s="27"/>
      <c r="X322" s="27"/>
      <c r="Y322" s="27"/>
      <c r="Z322" s="76"/>
    </row>
    <row r="323" spans="1:28" ht="15" customHeight="1" x14ac:dyDescent="0.3">
      <c r="A323" s="75"/>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76"/>
    </row>
    <row r="324" spans="1:28" ht="15" customHeight="1" x14ac:dyDescent="0.3">
      <c r="A324" s="75"/>
      <c r="B324" s="27"/>
      <c r="C324" s="27"/>
      <c r="D324" s="27"/>
      <c r="E324" s="27"/>
      <c r="F324" s="27"/>
      <c r="G324" s="27"/>
      <c r="H324" s="27"/>
      <c r="I324" s="27"/>
      <c r="J324" s="27"/>
      <c r="K324" s="27"/>
      <c r="L324" s="27"/>
      <c r="M324" s="27"/>
      <c r="N324" s="27"/>
      <c r="O324" s="27"/>
      <c r="P324" s="27"/>
      <c r="Q324" s="27"/>
      <c r="R324" s="27" t="s">
        <v>136</v>
      </c>
      <c r="S324" s="122" t="s">
        <v>2</v>
      </c>
      <c r="T324" s="152">
        <f>EXP(T322*(T303)/8150)</f>
        <v>1.5995034727202975</v>
      </c>
      <c r="U324" s="153"/>
      <c r="V324" s="154"/>
      <c r="W324" s="27"/>
      <c r="X324" s="27"/>
      <c r="Y324" s="27"/>
      <c r="Z324" s="76"/>
    </row>
    <row r="325" spans="1:28" ht="15" customHeight="1" x14ac:dyDescent="0.3">
      <c r="A325" s="75"/>
      <c r="B325" s="27"/>
      <c r="C325" s="27"/>
      <c r="D325" s="27"/>
      <c r="E325" s="27"/>
      <c r="F325" s="27"/>
      <c r="G325" s="27"/>
      <c r="H325" s="27"/>
      <c r="I325" s="27"/>
      <c r="J325" s="27"/>
      <c r="K325" s="27"/>
      <c r="L325" s="27"/>
      <c r="M325" s="122"/>
      <c r="N325" s="27"/>
      <c r="O325" s="27"/>
      <c r="P325" s="27"/>
      <c r="Q325" s="27"/>
      <c r="R325" s="27"/>
      <c r="S325" s="27"/>
      <c r="T325" s="27"/>
      <c r="U325" s="27"/>
      <c r="V325" s="27"/>
      <c r="W325" s="27"/>
      <c r="X325" s="27"/>
      <c r="Y325" s="27"/>
      <c r="Z325" s="76"/>
    </row>
    <row r="326" spans="1:28" ht="15" customHeight="1" x14ac:dyDescent="0.3">
      <c r="A326" s="75"/>
      <c r="B326" s="27"/>
      <c r="C326" s="122" t="s">
        <v>13</v>
      </c>
      <c r="D326" s="27" t="s">
        <v>50</v>
      </c>
      <c r="E326" s="27"/>
      <c r="F326" s="27"/>
      <c r="G326" s="27"/>
      <c r="H326" s="27"/>
      <c r="I326" s="46" t="s">
        <v>105</v>
      </c>
      <c r="J326" s="27" t="s">
        <v>2</v>
      </c>
      <c r="K326" s="159">
        <f>T208</f>
        <v>88.6</v>
      </c>
      <c r="L326" s="158"/>
      <c r="M326" s="160"/>
      <c r="N326" s="27"/>
      <c r="O326" s="27"/>
      <c r="P326" s="27"/>
      <c r="Q326" s="27"/>
      <c r="R326" s="27" t="s">
        <v>23</v>
      </c>
      <c r="S326" s="122" t="s">
        <v>2</v>
      </c>
      <c r="T326" s="161">
        <v>1</v>
      </c>
      <c r="U326" s="162"/>
      <c r="V326" s="163"/>
      <c r="W326" s="27"/>
      <c r="X326" s="27"/>
      <c r="Y326" s="27"/>
      <c r="Z326" s="76"/>
      <c r="AB326" s="36"/>
    </row>
    <row r="327" spans="1:28" ht="15" customHeight="1" x14ac:dyDescent="0.3">
      <c r="A327" s="75"/>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76"/>
      <c r="AB327" s="36"/>
    </row>
    <row r="328" spans="1:28" ht="15" customHeight="1" x14ac:dyDescent="0.3">
      <c r="A328" s="75"/>
      <c r="B328" s="27"/>
      <c r="C328" s="27"/>
      <c r="D328" s="27"/>
      <c r="E328" s="27"/>
      <c r="F328" s="27"/>
      <c r="G328" s="27"/>
      <c r="H328" s="27"/>
      <c r="I328" s="27"/>
      <c r="J328" s="27"/>
      <c r="K328" s="27"/>
      <c r="L328" s="27"/>
      <c r="M328" s="27"/>
      <c r="N328" s="27"/>
      <c r="O328" s="27"/>
      <c r="P328" s="27"/>
      <c r="Q328" s="27"/>
      <c r="R328" s="27" t="s">
        <v>136</v>
      </c>
      <c r="S328" s="122" t="s">
        <v>2</v>
      </c>
      <c r="T328" s="152">
        <f>EXP(T326*(T303)/8150)</f>
        <v>1.5995034727202975</v>
      </c>
      <c r="U328" s="153"/>
      <c r="V328" s="154"/>
      <c r="W328" s="27"/>
      <c r="X328" s="27"/>
      <c r="Y328" s="27"/>
      <c r="Z328" s="76"/>
      <c r="AB328" s="36"/>
    </row>
    <row r="329" spans="1:28" ht="15" customHeight="1" x14ac:dyDescent="0.3">
      <c r="A329" s="75"/>
      <c r="B329" s="27"/>
      <c r="C329" s="46"/>
      <c r="D329" s="27"/>
      <c r="E329" s="27"/>
      <c r="F329" s="27"/>
      <c r="G329" s="27"/>
      <c r="H329" s="27"/>
      <c r="I329" s="27"/>
      <c r="J329" s="27"/>
      <c r="K329" s="27"/>
      <c r="L329" s="27"/>
      <c r="M329" s="27"/>
      <c r="N329" s="27"/>
      <c r="O329" s="27"/>
      <c r="P329" s="27"/>
      <c r="Q329" s="27"/>
      <c r="R329" s="27"/>
      <c r="S329" s="27"/>
      <c r="T329" s="27"/>
      <c r="U329" s="27"/>
      <c r="V329" s="27"/>
      <c r="W329" s="27"/>
      <c r="X329" s="27"/>
      <c r="Y329" s="27"/>
      <c r="Z329" s="76"/>
      <c r="AB329" s="36"/>
    </row>
    <row r="330" spans="1:28" ht="15" customHeight="1" x14ac:dyDescent="0.3">
      <c r="A330" s="75"/>
      <c r="B330" s="27"/>
      <c r="C330" s="48" t="s">
        <v>216</v>
      </c>
      <c r="D330" s="27"/>
      <c r="E330" s="27"/>
      <c r="F330" s="27"/>
      <c r="G330" s="27"/>
      <c r="H330" s="27"/>
      <c r="I330" s="27"/>
      <c r="J330" s="27"/>
      <c r="K330" s="27"/>
      <c r="L330" s="27"/>
      <c r="M330" s="27"/>
      <c r="N330" s="27"/>
      <c r="O330" s="27"/>
      <c r="P330" s="27"/>
      <c r="Q330" s="27"/>
      <c r="R330" s="27"/>
      <c r="S330" s="27"/>
      <c r="T330" s="27"/>
      <c r="U330" s="27"/>
      <c r="V330" s="27"/>
      <c r="W330" s="27"/>
      <c r="X330" s="27"/>
      <c r="Y330" s="27"/>
      <c r="Z330" s="76"/>
      <c r="AB330" s="36"/>
    </row>
    <row r="331" spans="1:28" ht="15" customHeight="1" x14ac:dyDescent="0.3">
      <c r="A331" s="75"/>
      <c r="B331" s="27"/>
      <c r="C331" s="46"/>
      <c r="D331" s="27"/>
      <c r="E331" s="27"/>
      <c r="F331" s="27"/>
      <c r="G331" s="27"/>
      <c r="H331" s="27"/>
      <c r="I331" s="27"/>
      <c r="J331" s="27"/>
      <c r="K331" s="27"/>
      <c r="L331" s="27"/>
      <c r="M331" s="27"/>
      <c r="N331" s="27"/>
      <c r="O331" s="27"/>
      <c r="P331" s="27"/>
      <c r="Q331" s="27"/>
      <c r="R331" s="27"/>
      <c r="S331" s="27"/>
      <c r="T331" s="27"/>
      <c r="U331" s="27"/>
      <c r="V331" s="27"/>
      <c r="W331" s="27"/>
      <c r="X331" s="27"/>
      <c r="Y331" s="27"/>
      <c r="Z331" s="76"/>
      <c r="AB331" s="36"/>
    </row>
    <row r="332" spans="1:28" ht="15" customHeight="1" x14ac:dyDescent="0.3">
      <c r="A332" s="75"/>
      <c r="B332" s="27"/>
      <c r="C332" s="122" t="s">
        <v>13</v>
      </c>
      <c r="D332" s="27" t="s">
        <v>49</v>
      </c>
      <c r="E332" s="27"/>
      <c r="F332" s="27"/>
      <c r="G332" s="27"/>
      <c r="H332" s="27"/>
      <c r="I332" s="46" t="s">
        <v>105</v>
      </c>
      <c r="J332" s="27" t="s">
        <v>2</v>
      </c>
      <c r="K332" s="159">
        <f>+T217</f>
        <v>41.719403112865244</v>
      </c>
      <c r="L332" s="158"/>
      <c r="M332" s="160"/>
      <c r="N332" s="27"/>
      <c r="O332" s="27"/>
      <c r="P332" s="27"/>
      <c r="Q332" s="27"/>
      <c r="R332" s="27" t="s">
        <v>23</v>
      </c>
      <c r="S332" s="122" t="s">
        <v>2</v>
      </c>
      <c r="T332" s="161">
        <v>1</v>
      </c>
      <c r="U332" s="162"/>
      <c r="V332" s="163"/>
      <c r="W332" s="27"/>
      <c r="X332" s="27"/>
      <c r="Y332" s="27"/>
      <c r="Z332" s="76"/>
      <c r="AB332" s="36"/>
    </row>
    <row r="333" spans="1:28" ht="15" customHeight="1" x14ac:dyDescent="0.3">
      <c r="A333" s="77"/>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19"/>
      <c r="AB333" s="1" t="s">
        <v>225</v>
      </c>
    </row>
    <row r="334" spans="1:28" ht="15" customHeight="1" x14ac:dyDescent="0.3">
      <c r="A334" s="75"/>
      <c r="B334" s="27"/>
      <c r="C334" s="27"/>
      <c r="D334" s="27"/>
      <c r="E334" s="27"/>
      <c r="F334" s="27"/>
      <c r="G334" s="27"/>
      <c r="H334" s="27"/>
      <c r="I334" s="27"/>
      <c r="J334" s="27"/>
      <c r="K334" s="27"/>
      <c r="L334" s="27"/>
      <c r="M334" s="27"/>
      <c r="N334" s="27"/>
      <c r="O334" s="27"/>
      <c r="P334" s="27"/>
      <c r="Q334" s="27"/>
      <c r="R334" s="27" t="s">
        <v>136</v>
      </c>
      <c r="S334" s="122" t="s">
        <v>2</v>
      </c>
      <c r="T334" s="164">
        <f>EXP(T332*(T303)/8150)</f>
        <v>1.5995034727202975</v>
      </c>
      <c r="U334" s="165"/>
      <c r="V334" s="166"/>
      <c r="W334" s="27"/>
      <c r="X334" s="27"/>
      <c r="Y334" s="27"/>
      <c r="Z334" s="76"/>
      <c r="AB334" s="1" t="s">
        <v>225</v>
      </c>
    </row>
    <row r="335" spans="1:28" ht="15" customHeight="1" x14ac:dyDescent="0.3">
      <c r="A335" s="75"/>
      <c r="B335" s="27"/>
      <c r="C335" s="27"/>
      <c r="D335" s="27"/>
      <c r="E335" s="27"/>
      <c r="F335" s="27"/>
      <c r="G335" s="27"/>
      <c r="H335" s="27"/>
      <c r="I335" s="27"/>
      <c r="J335" s="27"/>
      <c r="K335" s="27"/>
      <c r="L335" s="27"/>
      <c r="M335" s="122"/>
      <c r="N335" s="27"/>
      <c r="O335" s="27"/>
      <c r="P335" s="27"/>
      <c r="Q335" s="27"/>
      <c r="R335" s="27"/>
      <c r="S335" s="27"/>
      <c r="T335" s="27"/>
      <c r="U335" s="27"/>
      <c r="V335" s="27"/>
      <c r="W335" s="27"/>
      <c r="X335" s="27"/>
      <c r="Y335" s="27"/>
      <c r="Z335" s="76"/>
    </row>
    <row r="336" spans="1:28" ht="15" customHeight="1" x14ac:dyDescent="0.3">
      <c r="A336" s="75"/>
      <c r="B336" s="27"/>
      <c r="C336" s="122" t="s">
        <v>13</v>
      </c>
      <c r="D336" s="27" t="s">
        <v>50</v>
      </c>
      <c r="E336" s="27"/>
      <c r="F336" s="27"/>
      <c r="G336" s="27"/>
      <c r="H336" s="27"/>
      <c r="I336" s="46" t="s">
        <v>105</v>
      </c>
      <c r="J336" s="27" t="s">
        <v>2</v>
      </c>
      <c r="K336" s="159">
        <f>+T219</f>
        <v>62.711625126244613</v>
      </c>
      <c r="L336" s="158"/>
      <c r="M336" s="160"/>
      <c r="N336" s="27"/>
      <c r="O336" s="27"/>
      <c r="P336" s="27"/>
      <c r="Q336" s="27"/>
      <c r="R336" s="27" t="s">
        <v>23</v>
      </c>
      <c r="S336" s="122" t="s">
        <v>2</v>
      </c>
      <c r="T336" s="161">
        <v>1</v>
      </c>
      <c r="U336" s="162"/>
      <c r="V336" s="163"/>
      <c r="W336" s="27"/>
      <c r="X336" s="27"/>
      <c r="Y336" s="27"/>
      <c r="Z336" s="76"/>
    </row>
    <row r="337" spans="1:26" ht="15" customHeight="1" x14ac:dyDescent="0.3">
      <c r="A337" s="75"/>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76"/>
    </row>
    <row r="338" spans="1:26" ht="15" customHeight="1" x14ac:dyDescent="0.3">
      <c r="A338" s="75"/>
      <c r="B338" s="27"/>
      <c r="C338" s="27"/>
      <c r="D338" s="27"/>
      <c r="E338" s="27"/>
      <c r="F338" s="27"/>
      <c r="G338" s="27"/>
      <c r="H338" s="27"/>
      <c r="I338" s="27"/>
      <c r="J338" s="27"/>
      <c r="K338" s="27"/>
      <c r="L338" s="27"/>
      <c r="M338" s="27"/>
      <c r="N338" s="27"/>
      <c r="O338" s="27"/>
      <c r="P338" s="27"/>
      <c r="Q338" s="27"/>
      <c r="R338" s="27" t="s">
        <v>136</v>
      </c>
      <c r="S338" s="122" t="s">
        <v>2</v>
      </c>
      <c r="T338" s="152">
        <f>EXP(T336*(T303)/8150)</f>
        <v>1.5995034727202975</v>
      </c>
      <c r="U338" s="153"/>
      <c r="V338" s="154"/>
      <c r="W338" s="27"/>
      <c r="X338" s="27"/>
      <c r="Y338" s="27"/>
      <c r="Z338" s="76"/>
    </row>
    <row r="339" spans="1:26" ht="15" customHeight="1" x14ac:dyDescent="0.3">
      <c r="A339" s="75"/>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76"/>
    </row>
    <row r="340" spans="1:26" ht="15" customHeight="1" x14ac:dyDescent="0.3">
      <c r="A340" s="75"/>
      <c r="B340" s="55" t="s">
        <v>152</v>
      </c>
      <c r="C340" s="31" t="s">
        <v>153</v>
      </c>
      <c r="D340" s="30"/>
      <c r="E340" s="30"/>
      <c r="F340" s="30"/>
      <c r="G340" s="30"/>
      <c r="H340" s="30"/>
      <c r="I340" s="30"/>
      <c r="J340" s="30"/>
      <c r="K340" s="30"/>
      <c r="L340" s="30"/>
      <c r="M340" s="30"/>
      <c r="N340" s="30"/>
      <c r="O340" s="30"/>
      <c r="P340" s="30"/>
      <c r="Q340" s="30"/>
      <c r="R340" s="30"/>
      <c r="S340" s="30"/>
      <c r="T340" s="30"/>
      <c r="U340" s="32"/>
      <c r="V340" s="33"/>
      <c r="W340" s="32"/>
      <c r="X340" s="32"/>
      <c r="Y340" s="32"/>
      <c r="Z340" s="76"/>
    </row>
    <row r="341" spans="1:26" ht="15" customHeight="1" x14ac:dyDescent="0.3">
      <c r="A341" s="75"/>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76"/>
    </row>
    <row r="342" spans="1:26" ht="15" customHeight="1" x14ac:dyDescent="0.3">
      <c r="A342" s="75"/>
      <c r="B342" s="27"/>
      <c r="C342" s="46" t="s">
        <v>154</v>
      </c>
      <c r="D342" s="27"/>
      <c r="E342" s="27"/>
      <c r="F342" s="27"/>
      <c r="G342" s="27"/>
      <c r="H342" s="27"/>
      <c r="I342" s="27"/>
      <c r="J342" s="27"/>
      <c r="K342" s="27"/>
      <c r="L342" s="27"/>
      <c r="M342" s="27"/>
      <c r="N342" s="27"/>
      <c r="O342" s="27"/>
      <c r="P342" s="27"/>
      <c r="Q342" s="27"/>
      <c r="R342" s="27"/>
      <c r="S342" s="27"/>
      <c r="T342" s="27"/>
      <c r="U342" s="27"/>
      <c r="V342" s="27"/>
      <c r="W342" s="27"/>
      <c r="X342" s="27"/>
      <c r="Y342" s="27"/>
      <c r="Z342" s="76"/>
    </row>
    <row r="343" spans="1:26" ht="15" customHeight="1" x14ac:dyDescent="0.3">
      <c r="A343" s="75"/>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76"/>
    </row>
    <row r="344" spans="1:26" ht="15" customHeight="1" x14ac:dyDescent="0.3">
      <c r="A344" s="75"/>
      <c r="B344" s="27"/>
      <c r="C344" s="122" t="s">
        <v>13</v>
      </c>
      <c r="D344" s="46" t="s">
        <v>205</v>
      </c>
      <c r="E344" s="27"/>
      <c r="F344" s="27"/>
      <c r="G344" s="27"/>
      <c r="H344" s="27"/>
      <c r="I344" s="27"/>
      <c r="J344" s="27"/>
      <c r="K344" s="27"/>
      <c r="L344" s="27"/>
      <c r="M344" s="27"/>
      <c r="N344" s="27"/>
      <c r="O344" s="27"/>
      <c r="P344" s="27"/>
      <c r="Q344" s="27"/>
      <c r="R344" s="27" t="s">
        <v>23</v>
      </c>
      <c r="S344" s="122" t="s">
        <v>2</v>
      </c>
      <c r="T344" s="161">
        <v>1</v>
      </c>
      <c r="U344" s="162"/>
      <c r="V344" s="163"/>
      <c r="W344" s="27"/>
      <c r="X344" s="27"/>
      <c r="Y344" s="27"/>
      <c r="Z344" s="76"/>
    </row>
    <row r="345" spans="1:26" ht="15" customHeight="1" x14ac:dyDescent="0.3">
      <c r="A345" s="75"/>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76"/>
    </row>
    <row r="346" spans="1:26" ht="15" customHeight="1" x14ac:dyDescent="0.3">
      <c r="A346" s="75"/>
      <c r="B346" s="27"/>
      <c r="C346" s="27"/>
      <c r="D346" s="27"/>
      <c r="E346" s="27"/>
      <c r="F346" s="27"/>
      <c r="G346" s="27"/>
      <c r="H346" s="27"/>
      <c r="I346" s="27"/>
      <c r="J346" s="27"/>
      <c r="K346" s="27" t="s">
        <v>151</v>
      </c>
      <c r="L346" s="27"/>
      <c r="M346" s="27"/>
      <c r="N346" s="27"/>
      <c r="O346" s="27"/>
      <c r="P346" s="27"/>
      <c r="Q346" s="27"/>
      <c r="R346" s="27" t="s">
        <v>136</v>
      </c>
      <c r="S346" s="122" t="s">
        <v>2</v>
      </c>
      <c r="T346" s="152">
        <f>EXP(T344*(T303)/8150)</f>
        <v>1.5995034727202975</v>
      </c>
      <c r="U346" s="153"/>
      <c r="V346" s="154"/>
      <c r="W346" s="27"/>
      <c r="X346" s="27"/>
      <c r="Y346" s="27"/>
      <c r="Z346" s="76"/>
    </row>
    <row r="347" spans="1:26" ht="15" customHeight="1" x14ac:dyDescent="0.3">
      <c r="A347" s="75"/>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76"/>
    </row>
    <row r="348" spans="1:26" ht="15" customHeight="1" x14ac:dyDescent="0.3">
      <c r="A348" s="75"/>
      <c r="B348" s="25">
        <f>B296+0.1</f>
        <v>4.2999999999999989</v>
      </c>
      <c r="C348" s="26" t="s">
        <v>155</v>
      </c>
      <c r="D348" s="26"/>
      <c r="E348" s="26"/>
      <c r="F348" s="26"/>
      <c r="G348" s="26"/>
      <c r="H348" s="26"/>
      <c r="I348" s="26"/>
      <c r="J348" s="26"/>
      <c r="K348" s="26"/>
      <c r="L348" s="26"/>
      <c r="M348" s="26"/>
      <c r="N348" s="26"/>
      <c r="O348" s="26"/>
      <c r="P348" s="26"/>
      <c r="Q348" s="26"/>
      <c r="R348" s="26"/>
      <c r="S348" s="26"/>
      <c r="T348" s="26"/>
      <c r="U348" s="26"/>
      <c r="V348" s="26"/>
      <c r="W348" s="26"/>
      <c r="X348" s="26"/>
      <c r="Y348" s="26"/>
      <c r="Z348" s="76"/>
    </row>
    <row r="349" spans="1:26" ht="15" customHeight="1" x14ac:dyDescent="0.3">
      <c r="A349" s="75"/>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76"/>
    </row>
    <row r="350" spans="1:26" ht="15" customHeight="1" x14ac:dyDescent="0.3">
      <c r="A350" s="75"/>
      <c r="B350" s="27"/>
      <c r="C350" s="46" t="s">
        <v>156</v>
      </c>
      <c r="D350" s="27"/>
      <c r="E350" s="27"/>
      <c r="F350" s="27"/>
      <c r="G350" s="27"/>
      <c r="H350" s="27"/>
      <c r="I350" s="27"/>
      <c r="J350" s="27"/>
      <c r="K350" s="27"/>
      <c r="L350" s="27"/>
      <c r="M350" s="27"/>
      <c r="N350" s="27"/>
      <c r="O350" s="27"/>
      <c r="P350" s="27"/>
      <c r="Q350" s="27"/>
      <c r="R350" s="27"/>
      <c r="S350" s="27"/>
      <c r="T350" s="27"/>
      <c r="U350" s="27"/>
      <c r="V350" s="27"/>
      <c r="W350" s="27"/>
      <c r="X350" s="27"/>
      <c r="Y350" s="27"/>
      <c r="Z350" s="76"/>
    </row>
    <row r="351" spans="1:26" ht="15" customHeight="1" x14ac:dyDescent="0.3">
      <c r="A351" s="75"/>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76"/>
    </row>
    <row r="352" spans="1:26" ht="15" customHeight="1" x14ac:dyDescent="0.3">
      <c r="A352" s="75"/>
      <c r="B352" s="55" t="s">
        <v>157</v>
      </c>
      <c r="C352" s="30" t="s">
        <v>158</v>
      </c>
      <c r="D352" s="30"/>
      <c r="E352" s="30"/>
      <c r="F352" s="30"/>
      <c r="G352" s="30"/>
      <c r="H352" s="30"/>
      <c r="I352" s="30"/>
      <c r="J352" s="30"/>
      <c r="K352" s="30"/>
      <c r="L352" s="30"/>
      <c r="M352" s="30"/>
      <c r="N352" s="30"/>
      <c r="O352" s="30"/>
      <c r="P352" s="30"/>
      <c r="Q352" s="30"/>
      <c r="R352" s="30"/>
      <c r="S352" s="30"/>
      <c r="T352" s="30"/>
      <c r="U352" s="32"/>
      <c r="V352" s="33"/>
      <c r="W352" s="32"/>
      <c r="X352" s="32"/>
      <c r="Y352" s="32"/>
      <c r="Z352" s="76"/>
    </row>
    <row r="353" spans="1:26" ht="15" customHeight="1" x14ac:dyDescent="0.3">
      <c r="A353" s="75"/>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76"/>
    </row>
    <row r="354" spans="1:26" ht="15" customHeight="1" x14ac:dyDescent="0.3">
      <c r="A354" s="75"/>
      <c r="B354" s="27"/>
      <c r="C354" s="122" t="s">
        <v>13</v>
      </c>
      <c r="D354" s="27" t="s">
        <v>125</v>
      </c>
      <c r="E354" s="27"/>
      <c r="F354" s="27"/>
      <c r="G354" s="27"/>
      <c r="H354" s="27"/>
      <c r="I354" s="27"/>
      <c r="J354" s="27"/>
      <c r="K354" s="27"/>
      <c r="L354" s="27"/>
      <c r="M354" s="27"/>
      <c r="N354" s="27"/>
      <c r="O354" s="27"/>
      <c r="P354" s="27"/>
      <c r="Q354" s="27"/>
      <c r="R354" s="27"/>
      <c r="S354" s="27"/>
      <c r="T354" s="27"/>
      <c r="U354" s="27"/>
      <c r="V354" s="27"/>
      <c r="W354" s="27"/>
      <c r="X354" s="27"/>
      <c r="Y354" s="27"/>
      <c r="Z354" s="76"/>
    </row>
    <row r="355" spans="1:26" ht="15" customHeight="1" x14ac:dyDescent="0.3">
      <c r="A355" s="75"/>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76"/>
    </row>
    <row r="356" spans="1:26" ht="15" customHeight="1" x14ac:dyDescent="0.3">
      <c r="A356" s="75"/>
      <c r="B356" s="27"/>
      <c r="C356" s="27"/>
      <c r="D356" s="27"/>
      <c r="E356" s="27"/>
      <c r="F356" s="27"/>
      <c r="G356" s="27"/>
      <c r="H356" s="27"/>
      <c r="I356" s="27"/>
      <c r="J356" s="27"/>
      <c r="K356" s="27"/>
      <c r="L356" s="27"/>
      <c r="M356" s="27" t="s">
        <v>49</v>
      </c>
      <c r="N356" s="122"/>
      <c r="O356" s="122"/>
      <c r="P356" s="122"/>
      <c r="Q356" s="123" t="s">
        <v>159</v>
      </c>
      <c r="R356" s="27"/>
      <c r="S356" s="122" t="s">
        <v>2</v>
      </c>
      <c r="T356" s="155">
        <f>T171*T294*T313</f>
        <v>25.80917262783591</v>
      </c>
      <c r="U356" s="156"/>
      <c r="V356" s="157"/>
      <c r="W356" s="27" t="s">
        <v>6</v>
      </c>
      <c r="X356" s="27"/>
      <c r="Y356" s="27"/>
      <c r="Z356" s="76"/>
    </row>
    <row r="357" spans="1:26" ht="15" customHeight="1" x14ac:dyDescent="0.3">
      <c r="A357" s="75"/>
      <c r="B357" s="27"/>
      <c r="C357" s="27"/>
      <c r="D357" s="27"/>
      <c r="E357" s="27"/>
      <c r="F357" s="27"/>
      <c r="G357" s="27"/>
      <c r="H357" s="27"/>
      <c r="I357" s="27"/>
      <c r="J357" s="27"/>
      <c r="K357" s="27"/>
      <c r="L357" s="27"/>
      <c r="M357" s="122"/>
      <c r="N357" s="122"/>
      <c r="O357" s="122"/>
      <c r="P357" s="122"/>
      <c r="Q357" s="122"/>
      <c r="R357" s="122"/>
      <c r="S357" s="122"/>
      <c r="T357" s="122"/>
      <c r="U357" s="122"/>
      <c r="V357" s="122"/>
      <c r="W357" s="122"/>
      <c r="X357" s="27"/>
      <c r="Y357" s="27"/>
      <c r="Z357" s="76"/>
    </row>
    <row r="358" spans="1:26" ht="15" customHeight="1" x14ac:dyDescent="0.3">
      <c r="A358" s="75"/>
      <c r="B358" s="27"/>
      <c r="C358" s="27"/>
      <c r="D358" s="27"/>
      <c r="E358" s="27"/>
      <c r="F358" s="27"/>
      <c r="G358" s="27"/>
      <c r="H358" s="27"/>
      <c r="I358" s="27"/>
      <c r="J358" s="27"/>
      <c r="K358" s="27"/>
      <c r="L358" s="27"/>
      <c r="M358" s="27" t="s">
        <v>50</v>
      </c>
      <c r="N358" s="122"/>
      <c r="O358" s="122"/>
      <c r="P358" s="122"/>
      <c r="Q358" s="123" t="s">
        <v>160</v>
      </c>
      <c r="R358" s="27"/>
      <c r="S358" s="122" t="s">
        <v>2</v>
      </c>
      <c r="T358" s="155">
        <f>T173*T294*T313</f>
        <v>41.509741271818619</v>
      </c>
      <c r="U358" s="156"/>
      <c r="V358" s="157"/>
      <c r="W358" s="27" t="s">
        <v>6</v>
      </c>
      <c r="X358" s="27"/>
      <c r="Y358" s="27"/>
      <c r="Z358" s="76"/>
    </row>
    <row r="359" spans="1:26" ht="15" customHeight="1" x14ac:dyDescent="0.3">
      <c r="A359" s="75"/>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76"/>
    </row>
    <row r="360" spans="1:26" ht="15" customHeight="1" x14ac:dyDescent="0.3">
      <c r="A360" s="75"/>
      <c r="B360" s="27"/>
      <c r="C360" s="122" t="s">
        <v>13</v>
      </c>
      <c r="D360" s="27" t="s">
        <v>124</v>
      </c>
      <c r="E360" s="27"/>
      <c r="F360" s="27"/>
      <c r="G360" s="27"/>
      <c r="H360" s="27"/>
      <c r="I360" s="27"/>
      <c r="J360" s="27"/>
      <c r="K360" s="27"/>
      <c r="L360" s="27"/>
      <c r="M360" s="27"/>
      <c r="N360" s="27"/>
      <c r="O360" s="27"/>
      <c r="P360" s="27"/>
      <c r="Q360" s="27"/>
      <c r="R360" s="27"/>
      <c r="S360" s="27"/>
      <c r="T360" s="27"/>
      <c r="U360" s="27"/>
      <c r="V360" s="27"/>
      <c r="W360" s="27"/>
      <c r="X360" s="27"/>
      <c r="Y360" s="27"/>
      <c r="Z360" s="76"/>
    </row>
    <row r="361" spans="1:26" ht="15" customHeight="1" x14ac:dyDescent="0.3">
      <c r="A361" s="75"/>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76"/>
    </row>
    <row r="362" spans="1:26" ht="15" customHeight="1" x14ac:dyDescent="0.3">
      <c r="A362" s="75"/>
      <c r="B362" s="27"/>
      <c r="C362" s="27"/>
      <c r="D362" s="27"/>
      <c r="E362" s="27"/>
      <c r="F362" s="27"/>
      <c r="G362" s="27"/>
      <c r="H362" s="27"/>
      <c r="I362" s="27"/>
      <c r="J362" s="27"/>
      <c r="K362" s="27"/>
      <c r="L362" s="27"/>
      <c r="M362" s="27" t="s">
        <v>49</v>
      </c>
      <c r="N362" s="122"/>
      <c r="O362" s="122"/>
      <c r="P362" s="122"/>
      <c r="Q362" s="123" t="s">
        <v>159</v>
      </c>
      <c r="R362" s="27"/>
      <c r="S362" s="122" t="s">
        <v>2</v>
      </c>
      <c r="T362" s="155">
        <f>T171*T292</f>
        <v>22.350643428489924</v>
      </c>
      <c r="U362" s="156"/>
      <c r="V362" s="157"/>
      <c r="W362" s="27" t="s">
        <v>6</v>
      </c>
      <c r="X362" s="27"/>
      <c r="Y362" s="27"/>
      <c r="Z362" s="76"/>
    </row>
    <row r="363" spans="1:26" ht="15" customHeight="1" x14ac:dyDescent="0.3">
      <c r="A363" s="75"/>
      <c r="B363" s="27"/>
      <c r="C363" s="27"/>
      <c r="D363" s="27"/>
      <c r="E363" s="27"/>
      <c r="F363" s="27"/>
      <c r="G363" s="27"/>
      <c r="H363" s="27"/>
      <c r="I363" s="27"/>
      <c r="J363" s="27"/>
      <c r="K363" s="27"/>
      <c r="L363" s="27"/>
      <c r="M363" s="122"/>
      <c r="N363" s="122"/>
      <c r="O363" s="122"/>
      <c r="P363" s="122"/>
      <c r="Q363" s="122"/>
      <c r="R363" s="122"/>
      <c r="S363" s="122"/>
      <c r="T363" s="122"/>
      <c r="U363" s="122"/>
      <c r="V363" s="122"/>
      <c r="W363" s="122"/>
      <c r="X363" s="27"/>
      <c r="Y363" s="27"/>
      <c r="Z363" s="76"/>
    </row>
    <row r="364" spans="1:26" ht="15" customHeight="1" x14ac:dyDescent="0.3">
      <c r="A364" s="75"/>
      <c r="B364" s="27"/>
      <c r="C364" s="27"/>
      <c r="D364" s="27"/>
      <c r="E364" s="27"/>
      <c r="F364" s="27"/>
      <c r="G364" s="27"/>
      <c r="H364" s="27"/>
      <c r="I364" s="27"/>
      <c r="J364" s="27"/>
      <c r="K364" s="27"/>
      <c r="L364" s="27"/>
      <c r="M364" s="27" t="s">
        <v>50</v>
      </c>
      <c r="N364" s="122"/>
      <c r="O364" s="122"/>
      <c r="P364" s="122"/>
      <c r="Q364" s="123" t="s">
        <v>160</v>
      </c>
      <c r="R364" s="27"/>
      <c r="S364" s="122" t="s">
        <v>2</v>
      </c>
      <c r="T364" s="155">
        <f>T173*T292</f>
        <v>35.947274999999998</v>
      </c>
      <c r="U364" s="156"/>
      <c r="V364" s="157"/>
      <c r="W364" s="27" t="s">
        <v>6</v>
      </c>
      <c r="X364" s="27"/>
      <c r="Y364" s="27"/>
      <c r="Z364" s="76"/>
    </row>
    <row r="365" spans="1:26" ht="15" customHeight="1" x14ac:dyDescent="0.3">
      <c r="A365" s="75"/>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76"/>
    </row>
    <row r="366" spans="1:26" ht="15" customHeight="1" x14ac:dyDescent="0.3">
      <c r="A366" s="75"/>
      <c r="B366" s="55" t="s">
        <v>162</v>
      </c>
      <c r="C366" s="30" t="s">
        <v>163</v>
      </c>
      <c r="D366" s="30"/>
      <c r="E366" s="30"/>
      <c r="F366" s="30"/>
      <c r="G366" s="30"/>
      <c r="H366" s="30"/>
      <c r="I366" s="30"/>
      <c r="J366" s="30"/>
      <c r="K366" s="30"/>
      <c r="L366" s="30"/>
      <c r="M366" s="30"/>
      <c r="N366" s="30"/>
      <c r="O366" s="30"/>
      <c r="P366" s="30"/>
      <c r="Q366" s="30"/>
      <c r="R366" s="30"/>
      <c r="S366" s="30"/>
      <c r="T366" s="30"/>
      <c r="U366" s="32"/>
      <c r="V366" s="33"/>
      <c r="W366" s="32"/>
      <c r="X366" s="32"/>
      <c r="Y366" s="32"/>
      <c r="Z366" s="76"/>
    </row>
    <row r="367" spans="1:26" ht="15" customHeight="1" x14ac:dyDescent="0.3">
      <c r="A367" s="75"/>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76"/>
    </row>
    <row r="368" spans="1:26" ht="15" customHeight="1" x14ac:dyDescent="0.3">
      <c r="A368" s="75"/>
      <c r="B368" s="49" t="s">
        <v>164</v>
      </c>
      <c r="C368" s="50" t="s">
        <v>87</v>
      </c>
      <c r="D368" s="51"/>
      <c r="E368" s="51"/>
      <c r="F368" s="51"/>
      <c r="G368" s="51"/>
      <c r="H368" s="51"/>
      <c r="I368" s="51"/>
      <c r="J368" s="51"/>
      <c r="K368" s="51"/>
      <c r="L368" s="51"/>
      <c r="M368" s="51"/>
      <c r="N368" s="51"/>
      <c r="O368" s="51"/>
      <c r="P368" s="51"/>
      <c r="Q368" s="51"/>
      <c r="R368" s="51"/>
      <c r="S368" s="51"/>
      <c r="T368" s="51"/>
      <c r="U368" s="51"/>
      <c r="V368" s="51"/>
      <c r="W368" s="51"/>
      <c r="X368" s="51"/>
      <c r="Y368" s="51"/>
      <c r="Z368" s="76"/>
    </row>
    <row r="369" spans="1:27" ht="15" customHeight="1" x14ac:dyDescent="0.3">
      <c r="A369" s="75"/>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76"/>
      <c r="AA369" s="36"/>
    </row>
    <row r="370" spans="1:27" ht="15" customHeight="1" x14ac:dyDescent="0.3">
      <c r="A370" s="75"/>
      <c r="B370" s="27"/>
      <c r="C370" s="122" t="s">
        <v>13</v>
      </c>
      <c r="D370" s="27" t="s">
        <v>125</v>
      </c>
      <c r="E370" s="27"/>
      <c r="F370" s="27"/>
      <c r="G370" s="27"/>
      <c r="H370" s="27"/>
      <c r="I370" s="27"/>
      <c r="J370" s="27"/>
      <c r="K370" s="27"/>
      <c r="L370" s="27"/>
      <c r="M370" s="27"/>
      <c r="N370" s="27"/>
      <c r="O370" s="27"/>
      <c r="P370" s="27"/>
      <c r="Q370" s="27"/>
      <c r="R370" s="27"/>
      <c r="S370" s="27"/>
      <c r="T370" s="27"/>
      <c r="U370" s="27"/>
      <c r="V370" s="27"/>
      <c r="W370" s="27"/>
      <c r="X370" s="27"/>
      <c r="Y370" s="27"/>
      <c r="Z370" s="76"/>
      <c r="AA370" s="36"/>
    </row>
    <row r="371" spans="1:27" ht="15" customHeight="1" x14ac:dyDescent="0.3">
      <c r="A371" s="75"/>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76"/>
      <c r="AA371" s="36"/>
    </row>
    <row r="372" spans="1:27" ht="15" customHeight="1" x14ac:dyDescent="0.3">
      <c r="A372" s="75"/>
      <c r="B372" s="27"/>
      <c r="C372" s="27"/>
      <c r="D372" s="27"/>
      <c r="E372" s="27"/>
      <c r="F372" s="27"/>
      <c r="G372" s="27"/>
      <c r="H372" s="27"/>
      <c r="I372" s="27"/>
      <c r="J372" s="27"/>
      <c r="K372" s="27"/>
      <c r="L372" s="27"/>
      <c r="M372" s="27" t="s">
        <v>49</v>
      </c>
      <c r="N372" s="122"/>
      <c r="O372" s="122"/>
      <c r="P372" s="122"/>
      <c r="Q372" s="123" t="s">
        <v>159</v>
      </c>
      <c r="R372" s="27"/>
      <c r="S372" s="122" t="s">
        <v>2</v>
      </c>
      <c r="T372" s="155">
        <f>T206*T294*T324</f>
        <v>76.312313064639852</v>
      </c>
      <c r="U372" s="156"/>
      <c r="V372" s="157"/>
      <c r="W372" s="27" t="s">
        <v>6</v>
      </c>
      <c r="X372" s="27"/>
      <c r="Y372" s="27"/>
      <c r="Z372" s="76"/>
      <c r="AA372" s="36"/>
    </row>
    <row r="373" spans="1:27" ht="15" customHeight="1" x14ac:dyDescent="0.3">
      <c r="A373" s="75"/>
      <c r="B373" s="27"/>
      <c r="C373" s="27"/>
      <c r="D373" s="27"/>
      <c r="E373" s="27"/>
      <c r="F373" s="27"/>
      <c r="G373" s="27"/>
      <c r="H373" s="27"/>
      <c r="I373" s="27"/>
      <c r="J373" s="27"/>
      <c r="K373" s="27"/>
      <c r="L373" s="27"/>
      <c r="M373" s="122"/>
      <c r="N373" s="122"/>
      <c r="O373" s="122"/>
      <c r="P373" s="122"/>
      <c r="Q373" s="122"/>
      <c r="R373" s="122"/>
      <c r="S373" s="122"/>
      <c r="T373" s="122"/>
      <c r="U373" s="122"/>
      <c r="V373" s="122"/>
      <c r="W373" s="122"/>
      <c r="X373" s="27"/>
      <c r="Y373" s="27"/>
      <c r="Z373" s="76"/>
      <c r="AA373" s="36"/>
    </row>
    <row r="374" spans="1:27" ht="15" customHeight="1" x14ac:dyDescent="0.3">
      <c r="A374" s="75"/>
      <c r="B374" s="27"/>
      <c r="C374" s="27"/>
      <c r="D374" s="27"/>
      <c r="E374" s="27"/>
      <c r="F374" s="27"/>
      <c r="G374" s="27"/>
      <c r="H374" s="27"/>
      <c r="I374" s="27"/>
      <c r="J374" s="27"/>
      <c r="K374" s="27"/>
      <c r="L374" s="27"/>
      <c r="M374" s="27" t="s">
        <v>50</v>
      </c>
      <c r="N374" s="122"/>
      <c r="O374" s="122"/>
      <c r="P374" s="122"/>
      <c r="Q374" s="123" t="s">
        <v>160</v>
      </c>
      <c r="R374" s="27"/>
      <c r="S374" s="122" t="s">
        <v>2</v>
      </c>
      <c r="T374" s="155">
        <f>T208*T294*T328</f>
        <v>148.80180806716928</v>
      </c>
      <c r="U374" s="156"/>
      <c r="V374" s="157"/>
      <c r="W374" s="27" t="s">
        <v>6</v>
      </c>
      <c r="X374" s="27"/>
      <c r="Y374" s="27"/>
      <c r="Z374" s="76"/>
      <c r="AA374" s="36"/>
    </row>
    <row r="375" spans="1:27" ht="15" customHeight="1" x14ac:dyDescent="0.3">
      <c r="A375" s="75"/>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76"/>
      <c r="AA375" s="36"/>
    </row>
    <row r="376" spans="1:27" ht="15" customHeight="1" x14ac:dyDescent="0.3">
      <c r="A376" s="75"/>
      <c r="B376" s="27"/>
      <c r="C376" s="122" t="s">
        <v>13</v>
      </c>
      <c r="D376" s="27" t="s">
        <v>124</v>
      </c>
      <c r="E376" s="27"/>
      <c r="F376" s="27"/>
      <c r="G376" s="27"/>
      <c r="H376" s="27"/>
      <c r="I376" s="27"/>
      <c r="J376" s="27"/>
      <c r="K376" s="27"/>
      <c r="L376" s="27"/>
      <c r="M376" s="27"/>
      <c r="N376" s="27"/>
      <c r="O376" s="27"/>
      <c r="P376" s="27"/>
      <c r="Q376" s="27"/>
      <c r="R376" s="27"/>
      <c r="S376" s="27"/>
      <c r="T376" s="27"/>
      <c r="U376" s="27"/>
      <c r="V376" s="27"/>
      <c r="W376" s="27"/>
      <c r="X376" s="27"/>
      <c r="Y376" s="27"/>
      <c r="Z376" s="76"/>
      <c r="AA376" s="36"/>
    </row>
    <row r="377" spans="1:27" ht="15" customHeight="1" x14ac:dyDescent="0.3">
      <c r="A377" s="75"/>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76"/>
      <c r="AA377" s="36"/>
    </row>
    <row r="378" spans="1:27" ht="15" customHeight="1" x14ac:dyDescent="0.3">
      <c r="A378" s="75"/>
      <c r="B378" s="27"/>
      <c r="C378" s="27"/>
      <c r="D378" s="27"/>
      <c r="E378" s="27"/>
      <c r="F378" s="27"/>
      <c r="G378" s="27"/>
      <c r="H378" s="27"/>
      <c r="I378" s="27"/>
      <c r="J378" s="27"/>
      <c r="K378" s="27"/>
      <c r="L378" s="27"/>
      <c r="M378" s="27" t="s">
        <v>49</v>
      </c>
      <c r="N378" s="122"/>
      <c r="O378" s="122"/>
      <c r="P378" s="122"/>
      <c r="Q378" s="123" t="s">
        <v>159</v>
      </c>
      <c r="R378" s="27"/>
      <c r="S378" s="122" t="s">
        <v>2</v>
      </c>
      <c r="T378" s="155">
        <f>T206*T292</f>
        <v>52.253811154272427</v>
      </c>
      <c r="U378" s="156"/>
      <c r="V378" s="157"/>
      <c r="W378" s="27" t="s">
        <v>6</v>
      </c>
      <c r="X378" s="27"/>
      <c r="Y378" s="27"/>
      <c r="Z378" s="76"/>
      <c r="AA378" s="36"/>
    </row>
    <row r="379" spans="1:27" ht="15" customHeight="1" x14ac:dyDescent="0.3">
      <c r="A379" s="75"/>
      <c r="B379" s="27"/>
      <c r="C379" s="27"/>
      <c r="D379" s="27"/>
      <c r="E379" s="27"/>
      <c r="F379" s="27"/>
      <c r="G379" s="27"/>
      <c r="H379" s="27"/>
      <c r="I379" s="27"/>
      <c r="J379" s="27"/>
      <c r="K379" s="27"/>
      <c r="L379" s="27"/>
      <c r="M379" s="122"/>
      <c r="N379" s="122"/>
      <c r="O379" s="122"/>
      <c r="P379" s="122"/>
      <c r="Q379" s="122"/>
      <c r="R379" s="122"/>
      <c r="S379" s="122"/>
      <c r="T379" s="122"/>
      <c r="U379" s="122"/>
      <c r="V379" s="122"/>
      <c r="W379" s="122"/>
      <c r="X379" s="27"/>
      <c r="Y379" s="27"/>
      <c r="Z379" s="76"/>
      <c r="AA379" s="36"/>
    </row>
    <row r="380" spans="1:27" ht="15" customHeight="1" x14ac:dyDescent="0.3">
      <c r="A380" s="75"/>
      <c r="B380" s="27"/>
      <c r="C380" s="27"/>
      <c r="D380" s="27"/>
      <c r="E380" s="27"/>
      <c r="F380" s="27"/>
      <c r="G380" s="27"/>
      <c r="H380" s="27"/>
      <c r="I380" s="27"/>
      <c r="J380" s="27"/>
      <c r="K380" s="27"/>
      <c r="L380" s="27"/>
      <c r="M380" s="27" t="s">
        <v>50</v>
      </c>
      <c r="N380" s="122"/>
      <c r="O380" s="122"/>
      <c r="P380" s="122"/>
      <c r="Q380" s="123" t="s">
        <v>160</v>
      </c>
      <c r="R380" s="27"/>
      <c r="S380" s="122" t="s">
        <v>2</v>
      </c>
      <c r="T380" s="155">
        <f>T208*T292</f>
        <v>101.88999999999999</v>
      </c>
      <c r="U380" s="156"/>
      <c r="V380" s="157"/>
      <c r="W380" s="27" t="s">
        <v>6</v>
      </c>
      <c r="X380" s="27"/>
      <c r="Y380" s="27"/>
      <c r="Z380" s="76"/>
      <c r="AA380" s="36"/>
    </row>
    <row r="381" spans="1:27" ht="15" customHeight="1" x14ac:dyDescent="0.3">
      <c r="A381" s="75"/>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76"/>
      <c r="AA381" s="36"/>
    </row>
    <row r="382" spans="1:27" ht="15" customHeight="1" x14ac:dyDescent="0.3">
      <c r="A382" s="75"/>
      <c r="B382" s="49" t="s">
        <v>165</v>
      </c>
      <c r="C382" s="50" t="s">
        <v>86</v>
      </c>
      <c r="D382" s="51"/>
      <c r="E382" s="51"/>
      <c r="F382" s="51"/>
      <c r="G382" s="51"/>
      <c r="H382" s="51"/>
      <c r="I382" s="51"/>
      <c r="J382" s="51"/>
      <c r="K382" s="51"/>
      <c r="L382" s="51"/>
      <c r="M382" s="51"/>
      <c r="N382" s="51"/>
      <c r="O382" s="51"/>
      <c r="P382" s="51"/>
      <c r="Q382" s="51"/>
      <c r="R382" s="51"/>
      <c r="S382" s="51"/>
      <c r="T382" s="51"/>
      <c r="U382" s="51"/>
      <c r="V382" s="51"/>
      <c r="W382" s="51"/>
      <c r="X382" s="51"/>
      <c r="Y382" s="51"/>
      <c r="Z382" s="76"/>
      <c r="AA382" s="36"/>
    </row>
    <row r="383" spans="1:27" ht="15" customHeight="1" x14ac:dyDescent="0.3">
      <c r="A383" s="75"/>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76"/>
      <c r="AA383" s="36"/>
    </row>
    <row r="384" spans="1:27" ht="15" customHeight="1" x14ac:dyDescent="0.3">
      <c r="A384" s="75"/>
      <c r="B384" s="27"/>
      <c r="C384" s="122" t="s">
        <v>13</v>
      </c>
      <c r="D384" s="27" t="s">
        <v>125</v>
      </c>
      <c r="E384" s="27"/>
      <c r="F384" s="27"/>
      <c r="G384" s="27"/>
      <c r="H384" s="27"/>
      <c r="I384" s="27"/>
      <c r="J384" s="27"/>
      <c r="K384" s="27"/>
      <c r="L384" s="27"/>
      <c r="M384" s="27"/>
      <c r="N384" s="27"/>
      <c r="O384" s="27"/>
      <c r="P384" s="27"/>
      <c r="Q384" s="27"/>
      <c r="R384" s="27"/>
      <c r="S384" s="27"/>
      <c r="T384" s="27"/>
      <c r="U384" s="27"/>
      <c r="V384" s="27"/>
      <c r="W384" s="27"/>
      <c r="X384" s="27"/>
      <c r="Y384" s="27"/>
      <c r="Z384" s="76"/>
      <c r="AA384" s="36"/>
    </row>
    <row r="385" spans="1:28" ht="15" customHeight="1" x14ac:dyDescent="0.3">
      <c r="A385" s="75"/>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76"/>
      <c r="AA385" s="36"/>
    </row>
    <row r="386" spans="1:28" ht="15" customHeight="1" x14ac:dyDescent="0.3">
      <c r="A386" s="75"/>
      <c r="B386" s="27"/>
      <c r="C386" s="27"/>
      <c r="D386" s="27"/>
      <c r="E386" s="27"/>
      <c r="F386" s="27"/>
      <c r="G386" s="27"/>
      <c r="H386" s="27"/>
      <c r="I386" s="27"/>
      <c r="J386" s="27"/>
      <c r="K386" s="27"/>
      <c r="L386" s="27"/>
      <c r="M386" s="27" t="s">
        <v>49</v>
      </c>
      <c r="N386" s="122"/>
      <c r="O386" s="122"/>
      <c r="P386" s="122"/>
      <c r="Q386" s="123" t="s">
        <v>159</v>
      </c>
      <c r="R386" s="27"/>
      <c r="S386" s="122" t="s">
        <v>2</v>
      </c>
      <c r="T386" s="155">
        <f>T217*T294*T324</f>
        <v>70.066846666788251</v>
      </c>
      <c r="U386" s="156"/>
      <c r="V386" s="157"/>
      <c r="W386" s="27" t="s">
        <v>6</v>
      </c>
      <c r="X386" s="27"/>
      <c r="Y386" s="27"/>
      <c r="Z386" s="76"/>
      <c r="AA386" s="36"/>
    </row>
    <row r="387" spans="1:28" ht="15" customHeight="1" x14ac:dyDescent="0.3">
      <c r="A387" s="75"/>
      <c r="B387" s="27"/>
      <c r="C387" s="27"/>
      <c r="D387" s="27"/>
      <c r="E387" s="27"/>
      <c r="F387" s="27"/>
      <c r="G387" s="27"/>
      <c r="H387" s="27"/>
      <c r="I387" s="27"/>
      <c r="J387" s="27"/>
      <c r="K387" s="27"/>
      <c r="L387" s="27"/>
      <c r="M387" s="122"/>
      <c r="N387" s="122"/>
      <c r="O387" s="122"/>
      <c r="P387" s="122"/>
      <c r="Q387" s="122"/>
      <c r="R387" s="122"/>
      <c r="S387" s="122"/>
      <c r="T387" s="122"/>
      <c r="U387" s="122"/>
      <c r="V387" s="122"/>
      <c r="W387" s="122"/>
      <c r="X387" s="27"/>
      <c r="Y387" s="27"/>
      <c r="Z387" s="76"/>
      <c r="AA387" s="36"/>
    </row>
    <row r="388" spans="1:28" ht="15" customHeight="1" x14ac:dyDescent="0.3">
      <c r="A388" s="75"/>
      <c r="B388" s="27"/>
      <c r="C388" s="27"/>
      <c r="D388" s="27"/>
      <c r="E388" s="27"/>
      <c r="F388" s="27"/>
      <c r="G388" s="27"/>
      <c r="H388" s="27"/>
      <c r="I388" s="27"/>
      <c r="J388" s="27"/>
      <c r="K388" s="27"/>
      <c r="L388" s="27"/>
      <c r="M388" s="27" t="s">
        <v>50</v>
      </c>
      <c r="N388" s="122"/>
      <c r="O388" s="122"/>
      <c r="P388" s="122"/>
      <c r="Q388" s="123" t="s">
        <v>160</v>
      </c>
      <c r="R388" s="27"/>
      <c r="S388" s="122" t="s">
        <v>2</v>
      </c>
      <c r="T388" s="155">
        <f>T219*T294*T328</f>
        <v>105.32283527782981</v>
      </c>
      <c r="U388" s="156"/>
      <c r="V388" s="157"/>
      <c r="W388" s="27" t="s">
        <v>6</v>
      </c>
      <c r="X388" s="27"/>
      <c r="Y388" s="27"/>
      <c r="Z388" s="76"/>
      <c r="AA388" s="36"/>
    </row>
    <row r="389" spans="1:28" ht="15" customHeight="1" x14ac:dyDescent="0.3">
      <c r="A389" s="75"/>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76"/>
      <c r="AA389" s="36"/>
    </row>
    <row r="390" spans="1:28" ht="15" customHeight="1" x14ac:dyDescent="0.3">
      <c r="A390" s="75"/>
      <c r="B390" s="27"/>
      <c r="C390" s="122" t="s">
        <v>13</v>
      </c>
      <c r="D390" s="27" t="s">
        <v>124</v>
      </c>
      <c r="E390" s="27"/>
      <c r="F390" s="27"/>
      <c r="G390" s="27"/>
      <c r="H390" s="27"/>
      <c r="I390" s="27"/>
      <c r="J390" s="27"/>
      <c r="K390" s="27"/>
      <c r="L390" s="27"/>
      <c r="M390" s="27"/>
      <c r="N390" s="27"/>
      <c r="O390" s="27"/>
      <c r="P390" s="27"/>
      <c r="Q390" s="27"/>
      <c r="R390" s="27"/>
      <c r="S390" s="27"/>
      <c r="T390" s="27"/>
      <c r="U390" s="27"/>
      <c r="V390" s="27"/>
      <c r="W390" s="27"/>
      <c r="X390" s="27"/>
      <c r="Y390" s="27"/>
      <c r="Z390" s="76"/>
      <c r="AA390" s="36"/>
    </row>
    <row r="391" spans="1:28" ht="15" customHeight="1" x14ac:dyDescent="0.3">
      <c r="A391" s="75"/>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76"/>
      <c r="AA391" s="36"/>
      <c r="AB391" s="36"/>
    </row>
    <row r="392" spans="1:28" ht="15" customHeight="1" x14ac:dyDescent="0.3">
      <c r="A392" s="75"/>
      <c r="B392" s="27"/>
      <c r="C392" s="27"/>
      <c r="D392" s="27"/>
      <c r="E392" s="27"/>
      <c r="F392" s="27"/>
      <c r="G392" s="27"/>
      <c r="H392" s="27"/>
      <c r="I392" s="27"/>
      <c r="J392" s="27"/>
      <c r="K392" s="27"/>
      <c r="L392" s="27"/>
      <c r="M392" s="27" t="s">
        <v>49</v>
      </c>
      <c r="N392" s="122"/>
      <c r="O392" s="122"/>
      <c r="P392" s="122"/>
      <c r="Q392" s="123" t="s">
        <v>159</v>
      </c>
      <c r="R392" s="27"/>
      <c r="S392" s="122" t="s">
        <v>2</v>
      </c>
      <c r="T392" s="155">
        <f>T217*T292</f>
        <v>47.97731357979503</v>
      </c>
      <c r="U392" s="156"/>
      <c r="V392" s="157"/>
      <c r="W392" s="27" t="s">
        <v>6</v>
      </c>
      <c r="X392" s="27"/>
      <c r="Y392" s="27"/>
      <c r="Z392" s="76"/>
      <c r="AA392" s="36"/>
      <c r="AB392" s="36"/>
    </row>
    <row r="393" spans="1:28" ht="15" customHeight="1" x14ac:dyDescent="0.3">
      <c r="A393" s="75"/>
      <c r="B393" s="27"/>
      <c r="C393" s="27"/>
      <c r="D393" s="27"/>
      <c r="E393" s="27"/>
      <c r="F393" s="27"/>
      <c r="G393" s="27"/>
      <c r="H393" s="27"/>
      <c r="I393" s="27"/>
      <c r="J393" s="27"/>
      <c r="K393" s="27"/>
      <c r="L393" s="27"/>
      <c r="M393" s="122"/>
      <c r="N393" s="122"/>
      <c r="O393" s="122"/>
      <c r="P393" s="122"/>
      <c r="Q393" s="122"/>
      <c r="R393" s="122"/>
      <c r="S393" s="122"/>
      <c r="T393" s="122"/>
      <c r="U393" s="122"/>
      <c r="V393" s="122"/>
      <c r="W393" s="122"/>
      <c r="X393" s="27"/>
      <c r="Y393" s="27"/>
      <c r="Z393" s="76"/>
      <c r="AA393" s="36"/>
      <c r="AB393" s="36"/>
    </row>
    <row r="394" spans="1:28" ht="15" customHeight="1" x14ac:dyDescent="0.3">
      <c r="A394" s="75"/>
      <c r="B394" s="27"/>
      <c r="C394" s="27"/>
      <c r="D394" s="27"/>
      <c r="E394" s="27"/>
      <c r="F394" s="27"/>
      <c r="G394" s="27"/>
      <c r="H394" s="27"/>
      <c r="I394" s="27"/>
      <c r="J394" s="27"/>
      <c r="K394" s="27"/>
      <c r="L394" s="27"/>
      <c r="M394" s="27" t="s">
        <v>50</v>
      </c>
      <c r="N394" s="122"/>
      <c r="O394" s="122"/>
      <c r="P394" s="122"/>
      <c r="Q394" s="123" t="s">
        <v>160</v>
      </c>
      <c r="R394" s="27"/>
      <c r="S394" s="122" t="s">
        <v>2</v>
      </c>
      <c r="T394" s="155">
        <f>T219*T292</f>
        <v>72.118368895181305</v>
      </c>
      <c r="U394" s="156"/>
      <c r="V394" s="157"/>
      <c r="W394" s="27" t="s">
        <v>6</v>
      </c>
      <c r="X394" s="27"/>
      <c r="Y394" s="27"/>
      <c r="Z394" s="76"/>
      <c r="AA394" s="36"/>
      <c r="AB394" s="36"/>
    </row>
    <row r="395" spans="1:28" ht="15" customHeight="1" x14ac:dyDescent="0.3">
      <c r="A395" s="75"/>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76"/>
      <c r="AB395" s="36"/>
    </row>
    <row r="396" spans="1:28" ht="15" customHeight="1" x14ac:dyDescent="0.3">
      <c r="A396" s="75"/>
      <c r="B396" s="55" t="s">
        <v>166</v>
      </c>
      <c r="C396" s="30" t="s">
        <v>167</v>
      </c>
      <c r="D396" s="30"/>
      <c r="E396" s="30"/>
      <c r="F396" s="30"/>
      <c r="G396" s="30"/>
      <c r="H396" s="30"/>
      <c r="I396" s="30"/>
      <c r="J396" s="30"/>
      <c r="K396" s="30"/>
      <c r="L396" s="30"/>
      <c r="M396" s="30"/>
      <c r="N396" s="30"/>
      <c r="O396" s="30"/>
      <c r="P396" s="30"/>
      <c r="Q396" s="30"/>
      <c r="R396" s="30"/>
      <c r="S396" s="30"/>
      <c r="T396" s="30"/>
      <c r="U396" s="32"/>
      <c r="V396" s="33"/>
      <c r="W396" s="32"/>
      <c r="X396" s="32"/>
      <c r="Y396" s="32"/>
      <c r="Z396" s="76"/>
      <c r="AB396" s="36"/>
    </row>
    <row r="397" spans="1:28" ht="15" customHeight="1" x14ac:dyDescent="0.3">
      <c r="A397" s="75"/>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76"/>
      <c r="AB397" s="36"/>
    </row>
    <row r="398" spans="1:28" ht="15" customHeight="1" x14ac:dyDescent="0.3">
      <c r="A398" s="77"/>
      <c r="B398" s="23"/>
      <c r="C398" s="121" t="s">
        <v>13</v>
      </c>
      <c r="D398" s="23" t="s">
        <v>125</v>
      </c>
      <c r="E398" s="23"/>
      <c r="F398" s="23"/>
      <c r="G398" s="23"/>
      <c r="H398" s="23"/>
      <c r="I398" s="23"/>
      <c r="J398" s="23"/>
      <c r="K398" s="23"/>
      <c r="L398" s="23"/>
      <c r="M398" s="23"/>
      <c r="N398" s="23"/>
      <c r="O398" s="23"/>
      <c r="P398" s="23"/>
      <c r="Q398" s="23"/>
      <c r="R398" s="23"/>
      <c r="S398" s="23"/>
      <c r="T398" s="23"/>
      <c r="U398" s="23"/>
      <c r="V398" s="23"/>
      <c r="W398" s="23"/>
      <c r="X398" s="23"/>
      <c r="Y398" s="23"/>
      <c r="Z398" s="19"/>
      <c r="AB398" s="1" t="s">
        <v>225</v>
      </c>
    </row>
    <row r="399" spans="1:28" ht="15" customHeight="1" x14ac:dyDescent="0.3">
      <c r="A399" s="75"/>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76"/>
      <c r="AB399" s="1" t="s">
        <v>225</v>
      </c>
    </row>
    <row r="400" spans="1:28" ht="15" customHeight="1" x14ac:dyDescent="0.3">
      <c r="A400" s="75"/>
      <c r="B400" s="27"/>
      <c r="C400" s="27"/>
      <c r="D400" s="27"/>
      <c r="E400" s="27"/>
      <c r="F400" s="27"/>
      <c r="G400" s="27"/>
      <c r="H400" s="27"/>
      <c r="I400" s="27"/>
      <c r="J400" s="27"/>
      <c r="K400" s="27"/>
      <c r="L400" s="27"/>
      <c r="M400" s="27" t="s">
        <v>49</v>
      </c>
      <c r="N400" s="122"/>
      <c r="O400" s="122"/>
      <c r="P400" s="122"/>
      <c r="Q400" s="123" t="s">
        <v>159</v>
      </c>
      <c r="R400" s="27"/>
      <c r="S400" s="122" t="s">
        <v>2</v>
      </c>
      <c r="T400" s="155">
        <f>T280*T294*T346</f>
        <v>163.07737656119792</v>
      </c>
      <c r="U400" s="156"/>
      <c r="V400" s="157"/>
      <c r="W400" s="27" t="s">
        <v>6</v>
      </c>
      <c r="X400" s="27"/>
      <c r="Y400" s="27"/>
      <c r="Z400" s="76"/>
    </row>
    <row r="401" spans="1:28" ht="15" customHeight="1" x14ac:dyDescent="0.3">
      <c r="A401" s="75"/>
      <c r="B401" s="27"/>
      <c r="C401" s="27"/>
      <c r="D401" s="27"/>
      <c r="E401" s="27"/>
      <c r="F401" s="27"/>
      <c r="G401" s="27"/>
      <c r="H401" s="27"/>
      <c r="I401" s="27"/>
      <c r="J401" s="27"/>
      <c r="K401" s="27"/>
      <c r="L401" s="27"/>
      <c r="M401" s="122"/>
      <c r="N401" s="122"/>
      <c r="O401" s="122"/>
      <c r="P401" s="122"/>
      <c r="Q401" s="122"/>
      <c r="R401" s="122"/>
      <c r="S401" s="122"/>
      <c r="T401" s="122"/>
      <c r="U401" s="122"/>
      <c r="V401" s="122"/>
      <c r="W401" s="122"/>
      <c r="X401" s="27"/>
      <c r="Y401" s="27"/>
      <c r="Z401" s="76"/>
    </row>
    <row r="402" spans="1:28" ht="15" customHeight="1" x14ac:dyDescent="0.3">
      <c r="A402" s="75"/>
      <c r="B402" s="27"/>
      <c r="C402" s="27"/>
      <c r="D402" s="27"/>
      <c r="E402" s="27"/>
      <c r="F402" s="27"/>
      <c r="G402" s="27"/>
      <c r="H402" s="27"/>
      <c r="I402" s="27"/>
      <c r="J402" s="27"/>
      <c r="K402" s="27"/>
      <c r="L402" s="27"/>
      <c r="M402" s="27" t="s">
        <v>50</v>
      </c>
      <c r="N402" s="122"/>
      <c r="O402" s="122"/>
      <c r="P402" s="122"/>
      <c r="Q402" s="123" t="s">
        <v>160</v>
      </c>
      <c r="R402" s="27"/>
      <c r="S402" s="122" t="s">
        <v>2</v>
      </c>
      <c r="T402" s="155">
        <f>T280*T294*T346</f>
        <v>163.07737656119792</v>
      </c>
      <c r="U402" s="156"/>
      <c r="V402" s="157"/>
      <c r="W402" s="27" t="s">
        <v>6</v>
      </c>
      <c r="X402" s="27"/>
      <c r="Y402" s="27"/>
      <c r="Z402" s="76"/>
    </row>
    <row r="403" spans="1:28" ht="15" customHeight="1" x14ac:dyDescent="0.3">
      <c r="A403" s="75"/>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76"/>
    </row>
    <row r="404" spans="1:28" ht="15" customHeight="1" x14ac:dyDescent="0.3">
      <c r="A404" s="75"/>
      <c r="B404" s="27"/>
      <c r="C404" s="122" t="s">
        <v>13</v>
      </c>
      <c r="D404" s="27" t="s">
        <v>124</v>
      </c>
      <c r="E404" s="27"/>
      <c r="F404" s="27"/>
      <c r="G404" s="27"/>
      <c r="H404" s="27"/>
      <c r="I404" s="27"/>
      <c r="J404" s="27"/>
      <c r="K404" s="27"/>
      <c r="L404" s="27"/>
      <c r="M404" s="27"/>
      <c r="N404" s="27"/>
      <c r="O404" s="27"/>
      <c r="P404" s="27"/>
      <c r="Q404" s="27"/>
      <c r="R404" s="27"/>
      <c r="S404" s="27"/>
      <c r="T404" s="27"/>
      <c r="U404" s="27"/>
      <c r="V404" s="27"/>
      <c r="W404" s="27"/>
      <c r="X404" s="27"/>
      <c r="Y404" s="27"/>
      <c r="Z404" s="76"/>
    </row>
    <row r="405" spans="1:28" ht="15" customHeight="1" x14ac:dyDescent="0.3">
      <c r="A405" s="75"/>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76"/>
    </row>
    <row r="406" spans="1:28" ht="15" customHeight="1" x14ac:dyDescent="0.3">
      <c r="A406" s="75"/>
      <c r="B406" s="27"/>
      <c r="C406" s="27"/>
      <c r="D406" s="27"/>
      <c r="E406" s="27"/>
      <c r="F406" s="27"/>
      <c r="G406" s="27"/>
      <c r="H406" s="27"/>
      <c r="I406" s="27"/>
      <c r="J406" s="27"/>
      <c r="K406" s="27"/>
      <c r="L406" s="27"/>
      <c r="M406" s="27" t="s">
        <v>49</v>
      </c>
      <c r="N406" s="122"/>
      <c r="O406" s="122"/>
      <c r="P406" s="122"/>
      <c r="Q406" s="123" t="s">
        <v>159</v>
      </c>
      <c r="R406" s="27"/>
      <c r="S406" s="122" t="s">
        <v>2</v>
      </c>
      <c r="T406" s="155">
        <f>T278*T292</f>
        <v>111.66499999999998</v>
      </c>
      <c r="U406" s="156"/>
      <c r="V406" s="157"/>
      <c r="W406" s="27" t="s">
        <v>6</v>
      </c>
      <c r="X406" s="27"/>
      <c r="Y406" s="27"/>
      <c r="Z406" s="76"/>
    </row>
    <row r="407" spans="1:28" ht="15" customHeight="1" x14ac:dyDescent="0.3">
      <c r="A407" s="75"/>
      <c r="B407" s="27"/>
      <c r="C407" s="27"/>
      <c r="D407" s="27"/>
      <c r="E407" s="27"/>
      <c r="F407" s="27"/>
      <c r="G407" s="27"/>
      <c r="H407" s="27"/>
      <c r="I407" s="27"/>
      <c r="J407" s="27"/>
      <c r="K407" s="27"/>
      <c r="L407" s="27"/>
      <c r="M407" s="122"/>
      <c r="N407" s="122"/>
      <c r="O407" s="122"/>
      <c r="P407" s="122"/>
      <c r="Q407" s="122"/>
      <c r="R407" s="122"/>
      <c r="S407" s="122"/>
      <c r="T407" s="122"/>
      <c r="U407" s="122"/>
      <c r="V407" s="122"/>
      <c r="W407" s="122"/>
      <c r="X407" s="27"/>
      <c r="Y407" s="27"/>
      <c r="Z407" s="76"/>
    </row>
    <row r="408" spans="1:28" ht="15" customHeight="1" x14ac:dyDescent="0.3">
      <c r="A408" s="75"/>
      <c r="B408" s="27"/>
      <c r="C408" s="27"/>
      <c r="D408" s="27"/>
      <c r="E408" s="27"/>
      <c r="F408" s="27"/>
      <c r="G408" s="27"/>
      <c r="H408" s="27"/>
      <c r="I408" s="27"/>
      <c r="J408" s="27"/>
      <c r="K408" s="27"/>
      <c r="L408" s="27"/>
      <c r="M408" s="27" t="s">
        <v>50</v>
      </c>
      <c r="N408" s="122"/>
      <c r="O408" s="122"/>
      <c r="P408" s="122"/>
      <c r="Q408" s="123" t="s">
        <v>160</v>
      </c>
      <c r="R408" s="27"/>
      <c r="S408" s="122" t="s">
        <v>2</v>
      </c>
      <c r="T408" s="155">
        <f>T278*T292</f>
        <v>111.66499999999998</v>
      </c>
      <c r="U408" s="156"/>
      <c r="V408" s="157"/>
      <c r="W408" s="27" t="s">
        <v>6</v>
      </c>
      <c r="X408" s="27"/>
      <c r="Y408" s="27"/>
      <c r="Z408" s="76"/>
    </row>
    <row r="409" spans="1:28" s="60" customFormat="1" ht="15" customHeight="1" x14ac:dyDescent="0.3">
      <c r="A409" s="78"/>
      <c r="B409" s="57"/>
      <c r="C409" s="57"/>
      <c r="D409" s="57"/>
      <c r="E409" s="57"/>
      <c r="F409" s="57"/>
      <c r="G409" s="57"/>
      <c r="H409" s="57"/>
      <c r="I409" s="57"/>
      <c r="J409" s="57"/>
      <c r="K409" s="57"/>
      <c r="L409" s="57"/>
      <c r="M409" s="57"/>
      <c r="N409" s="58"/>
      <c r="O409" s="58"/>
      <c r="P409" s="58"/>
      <c r="Q409" s="59"/>
      <c r="R409" s="57"/>
      <c r="S409" s="58"/>
      <c r="T409" s="56"/>
      <c r="U409" s="56"/>
      <c r="V409" s="56"/>
      <c r="W409" s="57"/>
      <c r="X409" s="57"/>
      <c r="Y409" s="57"/>
      <c r="Z409" s="79"/>
      <c r="AB409" s="1"/>
    </row>
    <row r="410" spans="1:28" s="60" customFormat="1" ht="15" customHeight="1" x14ac:dyDescent="0.3">
      <c r="A410" s="78"/>
      <c r="B410" s="57"/>
      <c r="C410" s="57"/>
      <c r="D410" s="57"/>
      <c r="E410" s="57"/>
      <c r="F410" s="57"/>
      <c r="G410" s="57"/>
      <c r="H410" s="57"/>
      <c r="I410" s="57"/>
      <c r="J410" s="57"/>
      <c r="K410" s="57"/>
      <c r="L410" s="57"/>
      <c r="M410" s="57"/>
      <c r="N410" s="58"/>
      <c r="O410" s="58"/>
      <c r="P410" s="58"/>
      <c r="Q410" s="59"/>
      <c r="R410" s="57"/>
      <c r="S410" s="58"/>
      <c r="T410" s="56"/>
      <c r="U410" s="56"/>
      <c r="V410" s="56"/>
      <c r="W410" s="57"/>
      <c r="X410" s="57"/>
      <c r="Y410" s="57"/>
      <c r="Z410" s="79"/>
      <c r="AB410" s="1"/>
    </row>
    <row r="411" spans="1:28" s="60" customFormat="1" ht="15" customHeight="1" x14ac:dyDescent="0.3">
      <c r="A411" s="78"/>
      <c r="B411" s="57"/>
      <c r="C411" s="57"/>
      <c r="D411" s="57"/>
      <c r="E411" s="57"/>
      <c r="F411" s="57"/>
      <c r="G411" s="57"/>
      <c r="H411" s="57"/>
      <c r="I411" s="57"/>
      <c r="J411" s="57"/>
      <c r="K411" s="57"/>
      <c r="L411" s="57"/>
      <c r="M411" s="57"/>
      <c r="N411" s="58"/>
      <c r="O411" s="58"/>
      <c r="P411" s="58"/>
      <c r="Q411" s="59"/>
      <c r="R411" s="57"/>
      <c r="S411" s="58"/>
      <c r="T411" s="56"/>
      <c r="U411" s="56"/>
      <c r="V411" s="56"/>
      <c r="W411" s="57"/>
      <c r="X411" s="57"/>
      <c r="Y411" s="57"/>
      <c r="Z411" s="79"/>
      <c r="AB411" s="1"/>
    </row>
    <row r="412" spans="1:28" s="60" customFormat="1" ht="15" customHeight="1" x14ac:dyDescent="0.3">
      <c r="A412" s="78"/>
      <c r="B412" s="57"/>
      <c r="C412" s="57"/>
      <c r="D412" s="227" t="s">
        <v>230</v>
      </c>
      <c r="E412" s="227"/>
      <c r="F412" s="227"/>
      <c r="G412" s="227"/>
      <c r="H412" s="227"/>
      <c r="I412" s="227"/>
      <c r="J412" s="62"/>
      <c r="K412" s="62"/>
      <c r="L412" s="62"/>
      <c r="M412" s="62"/>
      <c r="N412" s="62"/>
      <c r="O412" s="62"/>
      <c r="P412" s="61"/>
      <c r="Q412" s="238" t="s">
        <v>233</v>
      </c>
      <c r="R412" s="239"/>
      <c r="S412" s="240"/>
      <c r="T412" s="238" t="s">
        <v>234</v>
      </c>
      <c r="U412" s="239"/>
      <c r="V412" s="240"/>
      <c r="W412" s="57"/>
      <c r="X412" s="57"/>
      <c r="Y412" s="57"/>
      <c r="Z412" s="79"/>
      <c r="AB412" s="1"/>
    </row>
    <row r="413" spans="1:28" s="60" customFormat="1" ht="15" customHeight="1" x14ac:dyDescent="0.3">
      <c r="A413" s="78"/>
      <c r="B413" s="57"/>
      <c r="C413" s="57"/>
      <c r="D413" s="227"/>
      <c r="E413" s="227"/>
      <c r="F413" s="227"/>
      <c r="G413" s="227"/>
      <c r="H413" s="227"/>
      <c r="I413" s="227"/>
      <c r="J413" s="65"/>
      <c r="K413" s="65"/>
      <c r="L413" s="65"/>
      <c r="M413" s="65"/>
      <c r="N413" s="65"/>
      <c r="O413" s="65"/>
      <c r="P413" s="66"/>
      <c r="Q413" s="241"/>
      <c r="R413" s="242"/>
      <c r="S413" s="243"/>
      <c r="T413" s="241"/>
      <c r="U413" s="242"/>
      <c r="V413" s="243"/>
      <c r="W413" s="57"/>
      <c r="X413" s="57"/>
      <c r="Y413" s="57"/>
      <c r="Z413" s="79"/>
      <c r="AB413" s="1"/>
    </row>
    <row r="414" spans="1:28" ht="15" customHeight="1" x14ac:dyDescent="0.3">
      <c r="A414" s="75"/>
      <c r="B414" s="27"/>
      <c r="C414" s="27"/>
      <c r="D414" s="227"/>
      <c r="E414" s="227"/>
      <c r="F414" s="227"/>
      <c r="G414" s="227"/>
      <c r="H414" s="227"/>
      <c r="I414" s="227"/>
      <c r="J414" s="64"/>
      <c r="K414" s="64"/>
      <c r="L414" s="64"/>
      <c r="M414" s="64"/>
      <c r="N414" s="64"/>
      <c r="O414" s="64"/>
      <c r="P414" s="63"/>
      <c r="Q414" s="244"/>
      <c r="R414" s="245"/>
      <c r="S414" s="246"/>
      <c r="T414" s="244"/>
      <c r="U414" s="245"/>
      <c r="V414" s="246"/>
      <c r="W414" s="27"/>
      <c r="X414" s="27"/>
      <c r="Y414" s="27"/>
      <c r="Z414" s="76"/>
    </row>
    <row r="415" spans="1:28" s="60" customFormat="1" ht="15" customHeight="1" x14ac:dyDescent="0.3">
      <c r="A415" s="78"/>
      <c r="B415" s="57"/>
      <c r="C415" s="57"/>
      <c r="D415" s="247" t="s">
        <v>231</v>
      </c>
      <c r="E415" s="247"/>
      <c r="F415" s="247"/>
      <c r="G415" s="247"/>
      <c r="H415" s="247"/>
      <c r="I415" s="247"/>
      <c r="J415" s="67"/>
      <c r="K415" s="67"/>
      <c r="L415" s="67"/>
      <c r="M415" s="68"/>
      <c r="N415" s="167" t="s">
        <v>235</v>
      </c>
      <c r="O415" s="168"/>
      <c r="P415" s="169"/>
      <c r="Q415" s="205">
        <f>+T362</f>
        <v>22.350643428489924</v>
      </c>
      <c r="R415" s="206"/>
      <c r="S415" s="207"/>
      <c r="T415" s="205">
        <f>+T356</f>
        <v>25.80917262783591</v>
      </c>
      <c r="U415" s="206"/>
      <c r="V415" s="207"/>
      <c r="W415" s="57"/>
      <c r="X415" s="57"/>
      <c r="Y415" s="57"/>
      <c r="Z415" s="79"/>
      <c r="AB415" s="1"/>
    </row>
    <row r="416" spans="1:28" s="60" customFormat="1" ht="15" customHeight="1" x14ac:dyDescent="0.3">
      <c r="A416" s="78"/>
      <c r="B416" s="57"/>
      <c r="C416" s="57"/>
      <c r="D416" s="247"/>
      <c r="E416" s="247"/>
      <c r="F416" s="247"/>
      <c r="G416" s="247"/>
      <c r="H416" s="247"/>
      <c r="I416" s="247"/>
      <c r="J416" s="69"/>
      <c r="K416" s="69"/>
      <c r="L416" s="69"/>
      <c r="M416" s="22"/>
      <c r="N416" s="210" t="s">
        <v>236</v>
      </c>
      <c r="O416" s="211"/>
      <c r="P416" s="212"/>
      <c r="Q416" s="205">
        <f>+T364</f>
        <v>35.947274999999998</v>
      </c>
      <c r="R416" s="206"/>
      <c r="S416" s="207"/>
      <c r="T416" s="205">
        <f>+T358</f>
        <v>41.509741271818619</v>
      </c>
      <c r="U416" s="206"/>
      <c r="V416" s="207"/>
      <c r="W416" s="57"/>
      <c r="X416" s="57"/>
      <c r="Y416" s="57"/>
      <c r="Z416" s="79"/>
      <c r="AB416" s="1"/>
    </row>
    <row r="417" spans="1:28" s="60" customFormat="1" ht="15" customHeight="1" x14ac:dyDescent="0.3">
      <c r="A417" s="78"/>
      <c r="B417" s="57"/>
      <c r="C417" s="57"/>
      <c r="D417" s="247" t="s">
        <v>238</v>
      </c>
      <c r="E417" s="247"/>
      <c r="F417" s="247"/>
      <c r="G417" s="247"/>
      <c r="H417" s="247"/>
      <c r="I417" s="247"/>
      <c r="J417" s="248" t="s">
        <v>237</v>
      </c>
      <c r="K417" s="248"/>
      <c r="L417" s="248"/>
      <c r="M417" s="248"/>
      <c r="N417" s="249" t="s">
        <v>235</v>
      </c>
      <c r="O417" s="250"/>
      <c r="P417" s="251"/>
      <c r="Q417" s="205">
        <f>+T378</f>
        <v>52.253811154272427</v>
      </c>
      <c r="R417" s="206"/>
      <c r="S417" s="207"/>
      <c r="T417" s="205">
        <f>+T372</f>
        <v>76.312313064639852</v>
      </c>
      <c r="U417" s="206"/>
      <c r="V417" s="207"/>
      <c r="W417" s="57"/>
      <c r="X417" s="57"/>
      <c r="Y417" s="57"/>
      <c r="Z417" s="79"/>
      <c r="AB417" s="1"/>
    </row>
    <row r="418" spans="1:28" s="60" customFormat="1" ht="15" customHeight="1" x14ac:dyDescent="0.3">
      <c r="A418" s="78"/>
      <c r="B418" s="57"/>
      <c r="C418" s="57"/>
      <c r="D418" s="247"/>
      <c r="E418" s="247"/>
      <c r="F418" s="247"/>
      <c r="G418" s="247"/>
      <c r="H418" s="247"/>
      <c r="I418" s="247"/>
      <c r="J418" s="248"/>
      <c r="K418" s="248"/>
      <c r="L418" s="248"/>
      <c r="M418" s="248"/>
      <c r="N418" s="249" t="s">
        <v>236</v>
      </c>
      <c r="O418" s="250"/>
      <c r="P418" s="251"/>
      <c r="Q418" s="205">
        <f>+T380</f>
        <v>101.88999999999999</v>
      </c>
      <c r="R418" s="206"/>
      <c r="S418" s="207"/>
      <c r="T418" s="205">
        <f>+T374</f>
        <v>148.80180806716928</v>
      </c>
      <c r="U418" s="206"/>
      <c r="V418" s="207"/>
      <c r="W418" s="57"/>
      <c r="X418" s="57"/>
      <c r="Y418" s="57"/>
      <c r="Z418" s="79"/>
      <c r="AB418" s="1"/>
    </row>
    <row r="419" spans="1:28" ht="15" customHeight="1" x14ac:dyDescent="0.3">
      <c r="A419" s="75"/>
      <c r="B419" s="27"/>
      <c r="C419" s="27"/>
      <c r="D419" s="247"/>
      <c r="E419" s="247"/>
      <c r="F419" s="247"/>
      <c r="G419" s="247"/>
      <c r="H419" s="247"/>
      <c r="I419" s="247"/>
      <c r="J419" s="248" t="s">
        <v>86</v>
      </c>
      <c r="K419" s="248"/>
      <c r="L419" s="248"/>
      <c r="M419" s="248"/>
      <c r="N419" s="249" t="s">
        <v>235</v>
      </c>
      <c r="O419" s="250"/>
      <c r="P419" s="251"/>
      <c r="Q419" s="159">
        <f>+T392</f>
        <v>47.97731357979503</v>
      </c>
      <c r="R419" s="173"/>
      <c r="S419" s="174"/>
      <c r="T419" s="159">
        <f>+T386</f>
        <v>70.066846666788251</v>
      </c>
      <c r="U419" s="173"/>
      <c r="V419" s="174"/>
      <c r="W419" s="27"/>
      <c r="X419" s="27"/>
      <c r="Y419" s="27"/>
      <c r="Z419" s="76"/>
    </row>
    <row r="420" spans="1:28" ht="15" customHeight="1" x14ac:dyDescent="0.3">
      <c r="A420" s="75"/>
      <c r="B420" s="27"/>
      <c r="C420" s="27"/>
      <c r="D420" s="247"/>
      <c r="E420" s="247"/>
      <c r="F420" s="247"/>
      <c r="G420" s="247"/>
      <c r="H420" s="247"/>
      <c r="I420" s="247"/>
      <c r="J420" s="248"/>
      <c r="K420" s="248"/>
      <c r="L420" s="248"/>
      <c r="M420" s="248"/>
      <c r="N420" s="249" t="s">
        <v>236</v>
      </c>
      <c r="O420" s="250"/>
      <c r="P420" s="251"/>
      <c r="Q420" s="159">
        <f>+T394</f>
        <v>72.118368895181305</v>
      </c>
      <c r="R420" s="173"/>
      <c r="S420" s="174"/>
      <c r="T420" s="159">
        <f>+T388</f>
        <v>105.32283527782981</v>
      </c>
      <c r="U420" s="173"/>
      <c r="V420" s="174"/>
      <c r="W420" s="27"/>
      <c r="X420" s="27"/>
      <c r="Y420" s="27"/>
      <c r="Z420" s="76"/>
    </row>
    <row r="421" spans="1:28" s="60" customFormat="1" ht="15" customHeight="1" x14ac:dyDescent="0.3">
      <c r="A421" s="78"/>
      <c r="B421" s="57"/>
      <c r="C421" s="57"/>
      <c r="D421" s="247" t="s">
        <v>232</v>
      </c>
      <c r="E421" s="247"/>
      <c r="F421" s="247"/>
      <c r="G421" s="247"/>
      <c r="H421" s="247"/>
      <c r="I421" s="247"/>
      <c r="J421" s="67"/>
      <c r="K421" s="67"/>
      <c r="L421" s="67"/>
      <c r="M421" s="68"/>
      <c r="N421" s="167" t="s">
        <v>235</v>
      </c>
      <c r="O421" s="168"/>
      <c r="P421" s="169"/>
      <c r="Q421" s="205">
        <f>+T406</f>
        <v>111.66499999999998</v>
      </c>
      <c r="R421" s="206"/>
      <c r="S421" s="207"/>
      <c r="T421" s="205">
        <f>+T400</f>
        <v>163.07737656119792</v>
      </c>
      <c r="U421" s="206"/>
      <c r="V421" s="207"/>
      <c r="W421" s="57"/>
      <c r="X421" s="57"/>
      <c r="Y421" s="57"/>
      <c r="Z421" s="79"/>
      <c r="AB421" s="1"/>
    </row>
    <row r="422" spans="1:28" s="60" customFormat="1" ht="15" customHeight="1" x14ac:dyDescent="0.3">
      <c r="A422" s="78"/>
      <c r="B422" s="57"/>
      <c r="C422" s="57"/>
      <c r="D422" s="247"/>
      <c r="E422" s="247"/>
      <c r="F422" s="247"/>
      <c r="G422" s="247"/>
      <c r="H422" s="247"/>
      <c r="I422" s="247"/>
      <c r="J422" s="69"/>
      <c r="K422" s="69"/>
      <c r="L422" s="69"/>
      <c r="M422" s="22"/>
      <c r="N422" s="167" t="s">
        <v>236</v>
      </c>
      <c r="O422" s="168"/>
      <c r="P422" s="169"/>
      <c r="Q422" s="205">
        <f>+T408</f>
        <v>111.66499999999998</v>
      </c>
      <c r="R422" s="206"/>
      <c r="S422" s="207"/>
      <c r="T422" s="205">
        <f>+T402</f>
        <v>163.07737656119792</v>
      </c>
      <c r="U422" s="206"/>
      <c r="V422" s="207"/>
      <c r="W422" s="57"/>
      <c r="X422" s="57"/>
      <c r="Y422" s="57"/>
      <c r="Z422" s="79"/>
      <c r="AB422" s="1"/>
    </row>
    <row r="423" spans="1:28" ht="15" customHeight="1" x14ac:dyDescent="0.3">
      <c r="A423" s="75"/>
      <c r="B423" s="27"/>
      <c r="C423" s="27"/>
      <c r="D423" s="27"/>
      <c r="E423" s="27"/>
      <c r="F423" s="27"/>
      <c r="G423" s="27"/>
      <c r="H423" s="27"/>
      <c r="I423" s="27"/>
      <c r="J423" s="27"/>
      <c r="K423" s="27"/>
      <c r="L423" s="27"/>
      <c r="M423" s="27"/>
      <c r="N423" s="122"/>
      <c r="O423" s="122"/>
      <c r="P423" s="122"/>
      <c r="Q423" s="123"/>
      <c r="R423" s="27"/>
      <c r="S423" s="204"/>
      <c r="T423" s="204"/>
      <c r="U423" s="204"/>
      <c r="V423" s="56"/>
      <c r="W423" s="27"/>
      <c r="X423" s="27"/>
      <c r="Y423" s="27"/>
      <c r="Z423" s="76"/>
    </row>
    <row r="424" spans="1:28" ht="15" customHeight="1" x14ac:dyDescent="0.3">
      <c r="A424" s="75"/>
      <c r="B424" s="27"/>
      <c r="C424" s="27"/>
      <c r="D424" s="27"/>
      <c r="E424" s="27"/>
      <c r="F424" s="27"/>
      <c r="G424" s="27"/>
      <c r="H424" s="27"/>
      <c r="I424" s="27"/>
      <c r="J424" s="27"/>
      <c r="K424" s="27"/>
      <c r="L424" s="27"/>
      <c r="M424" s="27"/>
      <c r="N424" s="122"/>
      <c r="O424" s="122"/>
      <c r="P424" s="122"/>
      <c r="Q424" s="123"/>
      <c r="R424" s="27"/>
      <c r="S424" s="122"/>
      <c r="T424" s="56"/>
      <c r="U424" s="56"/>
      <c r="V424" s="56"/>
      <c r="W424" s="27"/>
      <c r="X424" s="27"/>
      <c r="Y424" s="27"/>
      <c r="Z424" s="76"/>
    </row>
    <row r="425" spans="1:28" ht="15" customHeight="1" x14ac:dyDescent="0.3">
      <c r="A425" s="75"/>
      <c r="B425" s="27"/>
      <c r="C425" s="27"/>
      <c r="D425" s="27"/>
      <c r="E425" s="27"/>
      <c r="F425" s="27"/>
      <c r="G425" s="27"/>
      <c r="H425" s="27"/>
      <c r="I425" s="27"/>
      <c r="J425" s="27"/>
      <c r="K425" s="27"/>
      <c r="L425" s="27"/>
      <c r="M425" s="27"/>
      <c r="N425" s="122"/>
      <c r="O425" s="122"/>
      <c r="P425" s="122"/>
      <c r="Q425" s="123"/>
      <c r="R425" s="27"/>
      <c r="S425" s="122"/>
      <c r="T425" s="56"/>
      <c r="U425" s="56"/>
      <c r="V425" s="56"/>
      <c r="W425" s="27"/>
      <c r="X425" s="27"/>
      <c r="Y425" s="27"/>
      <c r="Z425" s="76"/>
    </row>
    <row r="426" spans="1:28" ht="15" customHeight="1" x14ac:dyDescent="0.3">
      <c r="A426" s="75"/>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76"/>
    </row>
    <row r="427" spans="1:28" ht="15" customHeight="1" x14ac:dyDescent="0.3">
      <c r="A427" s="75"/>
      <c r="B427" s="3">
        <f>B282+1</f>
        <v>5</v>
      </c>
      <c r="C427" s="4" t="s">
        <v>168</v>
      </c>
      <c r="D427" s="4"/>
      <c r="E427" s="4"/>
      <c r="F427" s="4"/>
      <c r="G427" s="4"/>
      <c r="H427" s="4"/>
      <c r="I427" s="4"/>
      <c r="J427" s="4"/>
      <c r="K427" s="4"/>
      <c r="L427" s="4"/>
      <c r="M427" s="4"/>
      <c r="N427" s="4"/>
      <c r="O427" s="4"/>
      <c r="P427" s="4"/>
      <c r="Q427" s="4"/>
      <c r="R427" s="4"/>
      <c r="S427" s="4"/>
      <c r="T427" s="4"/>
      <c r="U427" s="4"/>
      <c r="V427" s="4"/>
      <c r="W427" s="4"/>
      <c r="X427" s="4"/>
      <c r="Y427" s="4"/>
      <c r="Z427" s="76"/>
    </row>
    <row r="428" spans="1:28" ht="15" customHeight="1" x14ac:dyDescent="0.3">
      <c r="A428" s="75"/>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76"/>
    </row>
    <row r="429" spans="1:28" ht="15" customHeight="1" x14ac:dyDescent="0.3">
      <c r="A429" s="75"/>
      <c r="B429" s="27"/>
      <c r="C429" s="46" t="s">
        <v>169</v>
      </c>
      <c r="D429" s="27"/>
      <c r="E429" s="27"/>
      <c r="F429" s="27"/>
      <c r="G429" s="27"/>
      <c r="H429" s="27"/>
      <c r="I429" s="27"/>
      <c r="J429" s="27"/>
      <c r="K429" s="27"/>
      <c r="L429" s="27"/>
      <c r="M429" s="27"/>
      <c r="N429" s="27"/>
      <c r="O429" s="27"/>
      <c r="P429" s="27"/>
      <c r="Q429" s="27"/>
      <c r="R429" s="27"/>
      <c r="S429" s="27"/>
      <c r="T429" s="27"/>
      <c r="U429" s="27"/>
      <c r="V429" s="27"/>
      <c r="W429" s="27"/>
      <c r="X429" s="27"/>
      <c r="Y429" s="27"/>
      <c r="Z429" s="76"/>
    </row>
    <row r="430" spans="1:28" ht="15" customHeight="1" x14ac:dyDescent="0.3">
      <c r="A430" s="75"/>
      <c r="B430" s="27"/>
      <c r="C430" s="46" t="s">
        <v>268</v>
      </c>
      <c r="D430" s="27"/>
      <c r="E430" s="27"/>
      <c r="F430" s="27"/>
      <c r="G430" s="27"/>
      <c r="H430" s="27"/>
      <c r="I430" s="27"/>
      <c r="J430" s="27"/>
      <c r="K430" s="27"/>
      <c r="L430" s="27"/>
      <c r="M430" s="27"/>
      <c r="N430" s="27"/>
      <c r="O430" s="27"/>
      <c r="P430" s="27"/>
      <c r="Q430" s="27"/>
      <c r="R430" s="27"/>
      <c r="S430" s="27"/>
      <c r="T430" s="27"/>
      <c r="U430" s="27"/>
      <c r="V430" s="27"/>
      <c r="W430" s="27"/>
      <c r="X430" s="27"/>
      <c r="Y430" s="27"/>
      <c r="Z430" s="76"/>
    </row>
    <row r="431" spans="1:28" ht="15" customHeight="1" x14ac:dyDescent="0.3">
      <c r="A431" s="75"/>
      <c r="B431" s="27"/>
      <c r="C431" s="46"/>
      <c r="D431" s="27"/>
      <c r="E431" s="27"/>
      <c r="F431" s="27"/>
      <c r="G431" s="27"/>
      <c r="H431" s="27"/>
      <c r="I431" s="27"/>
      <c r="J431" s="27"/>
      <c r="K431" s="27"/>
      <c r="L431" s="27"/>
      <c r="M431" s="27"/>
      <c r="N431" s="27"/>
      <c r="O431" s="27"/>
      <c r="P431" s="27"/>
      <c r="Q431" s="27"/>
      <c r="R431" s="27"/>
      <c r="S431" s="27"/>
      <c r="T431" s="27"/>
      <c r="U431" s="27"/>
      <c r="V431" s="27"/>
      <c r="W431" s="27"/>
      <c r="X431" s="27"/>
      <c r="Y431" s="27"/>
      <c r="Z431" s="76"/>
    </row>
    <row r="432" spans="1:28" ht="15" customHeight="1" x14ac:dyDescent="0.3">
      <c r="A432" s="75"/>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76"/>
    </row>
    <row r="433" spans="1:26" ht="15" customHeight="1" x14ac:dyDescent="0.3">
      <c r="A433" s="75"/>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76"/>
    </row>
    <row r="434" spans="1:26" ht="15" customHeight="1" x14ac:dyDescent="0.3">
      <c r="A434" s="75"/>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76"/>
    </row>
    <row r="435" spans="1:26" ht="15" customHeight="1" x14ac:dyDescent="0.3">
      <c r="A435" s="75"/>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76"/>
    </row>
    <row r="436" spans="1:26" ht="15" customHeight="1" x14ac:dyDescent="0.3">
      <c r="A436" s="75"/>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76"/>
    </row>
    <row r="437" spans="1:26" ht="15" customHeight="1" x14ac:dyDescent="0.3">
      <c r="A437" s="75"/>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76"/>
    </row>
    <row r="438" spans="1:26" ht="15" customHeight="1" x14ac:dyDescent="0.3">
      <c r="A438" s="75"/>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76"/>
    </row>
    <row r="439" spans="1:26" ht="15" customHeight="1" x14ac:dyDescent="0.3">
      <c r="A439" s="75"/>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76"/>
    </row>
    <row r="440" spans="1:26" ht="15" customHeight="1" x14ac:dyDescent="0.3">
      <c r="A440" s="75"/>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76"/>
    </row>
    <row r="441" spans="1:26" ht="15" customHeight="1" x14ac:dyDescent="0.3">
      <c r="A441" s="75"/>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76"/>
    </row>
    <row r="442" spans="1:26" ht="15" customHeight="1" x14ac:dyDescent="0.3">
      <c r="A442" s="75"/>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76"/>
    </row>
    <row r="443" spans="1:26" ht="15" customHeight="1" x14ac:dyDescent="0.3">
      <c r="A443" s="75"/>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76"/>
    </row>
    <row r="444" spans="1:26" ht="15" customHeight="1" x14ac:dyDescent="0.3">
      <c r="A444" s="75"/>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76"/>
    </row>
    <row r="445" spans="1:26" ht="15" customHeight="1" x14ac:dyDescent="0.3">
      <c r="A445" s="75"/>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76"/>
    </row>
    <row r="446" spans="1:26" ht="15" customHeight="1" x14ac:dyDescent="0.3">
      <c r="A446" s="75"/>
      <c r="B446" s="25">
        <f>B427+0.1</f>
        <v>5.0999999999999996</v>
      </c>
      <c r="C446" s="26" t="s">
        <v>170</v>
      </c>
      <c r="D446" s="26"/>
      <c r="E446" s="26"/>
      <c r="F446" s="26"/>
      <c r="G446" s="26"/>
      <c r="H446" s="26"/>
      <c r="I446" s="26"/>
      <c r="J446" s="26"/>
      <c r="K446" s="26"/>
      <c r="L446" s="26"/>
      <c r="M446" s="26"/>
      <c r="N446" s="26"/>
      <c r="O446" s="26"/>
      <c r="P446" s="26"/>
      <c r="Q446" s="26"/>
      <c r="R446" s="26"/>
      <c r="S446" s="26"/>
      <c r="T446" s="26"/>
      <c r="U446" s="26"/>
      <c r="V446" s="26"/>
      <c r="W446" s="26"/>
      <c r="X446" s="26"/>
      <c r="Y446" s="26"/>
      <c r="Z446" s="76"/>
    </row>
    <row r="447" spans="1:26" ht="15" customHeight="1" x14ac:dyDescent="0.3">
      <c r="A447" s="75"/>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76"/>
    </row>
    <row r="448" spans="1:26" ht="15" customHeight="1" x14ac:dyDescent="0.3">
      <c r="A448" s="75"/>
      <c r="B448" s="55" t="s">
        <v>171</v>
      </c>
      <c r="C448" s="30" t="s">
        <v>98</v>
      </c>
      <c r="D448" s="30"/>
      <c r="E448" s="30"/>
      <c r="F448" s="30"/>
      <c r="G448" s="30"/>
      <c r="H448" s="30"/>
      <c r="I448" s="30"/>
      <c r="J448" s="30"/>
      <c r="K448" s="30"/>
      <c r="L448" s="30"/>
      <c r="M448" s="30"/>
      <c r="N448" s="30"/>
      <c r="O448" s="30"/>
      <c r="P448" s="30"/>
      <c r="Q448" s="30"/>
      <c r="R448" s="30"/>
      <c r="S448" s="30"/>
      <c r="T448" s="30"/>
      <c r="U448" s="32"/>
      <c r="V448" s="33"/>
      <c r="W448" s="32"/>
      <c r="X448" s="32"/>
      <c r="Y448" s="32"/>
      <c r="Z448" s="76"/>
    </row>
    <row r="449" spans="1:28" ht="15" customHeight="1" x14ac:dyDescent="0.3">
      <c r="A449" s="75"/>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76"/>
    </row>
    <row r="450" spans="1:28" ht="15" customHeight="1" x14ac:dyDescent="0.3">
      <c r="A450" s="75"/>
      <c r="B450" s="27"/>
      <c r="C450" s="122" t="s">
        <v>13</v>
      </c>
      <c r="D450" s="27" t="s">
        <v>125</v>
      </c>
      <c r="E450" s="27"/>
      <c r="F450" s="27"/>
      <c r="G450" s="27"/>
      <c r="H450" s="27"/>
      <c r="I450" s="27"/>
      <c r="J450" s="27"/>
      <c r="K450" s="27"/>
      <c r="L450" s="27"/>
      <c r="M450" s="27"/>
      <c r="N450" s="27"/>
      <c r="O450" s="27"/>
      <c r="P450" s="27"/>
      <c r="Q450" s="27"/>
      <c r="R450" s="27"/>
      <c r="S450" s="27"/>
      <c r="T450" s="27"/>
      <c r="U450" s="27"/>
      <c r="V450" s="27"/>
      <c r="W450" s="27"/>
      <c r="X450" s="27"/>
      <c r="Y450" s="27"/>
      <c r="Z450" s="76"/>
    </row>
    <row r="451" spans="1:28" ht="15" customHeight="1" x14ac:dyDescent="0.3">
      <c r="A451" s="75"/>
      <c r="B451" s="27"/>
      <c r="C451" s="122"/>
      <c r="D451" s="27"/>
      <c r="E451" s="27"/>
      <c r="F451" s="27"/>
      <c r="G451" s="27"/>
      <c r="H451" s="27"/>
      <c r="I451" s="27"/>
      <c r="J451" s="27"/>
      <c r="K451" s="27"/>
      <c r="L451" s="27"/>
      <c r="M451" s="27"/>
      <c r="N451" s="27"/>
      <c r="O451" s="27"/>
      <c r="P451" s="27"/>
      <c r="Q451" s="27"/>
      <c r="R451" s="27"/>
      <c r="S451" s="27"/>
      <c r="T451" s="27"/>
      <c r="U451" s="27"/>
      <c r="V451" s="27"/>
      <c r="W451" s="27"/>
      <c r="X451" s="27"/>
      <c r="Y451" s="27"/>
      <c r="Z451" s="76"/>
    </row>
    <row r="452" spans="1:28" ht="15" customHeight="1" x14ac:dyDescent="0.3">
      <c r="A452" s="75"/>
      <c r="B452" s="27"/>
      <c r="C452" s="122"/>
      <c r="D452" s="122" t="s">
        <v>22</v>
      </c>
      <c r="E452" s="46" t="s">
        <v>269</v>
      </c>
      <c r="F452" s="27"/>
      <c r="G452" s="27"/>
      <c r="H452" s="27"/>
      <c r="I452" s="27"/>
      <c r="J452" s="27"/>
      <c r="K452" s="27"/>
      <c r="L452" s="27"/>
      <c r="M452" s="27"/>
      <c r="N452" s="27"/>
      <c r="O452" s="27"/>
      <c r="P452" s="27"/>
      <c r="Q452" s="27"/>
      <c r="R452" s="27"/>
      <c r="S452" s="122"/>
      <c r="T452" s="195"/>
      <c r="U452" s="195"/>
      <c r="V452" s="195"/>
      <c r="W452" s="27"/>
      <c r="X452" s="27"/>
      <c r="Y452" s="27"/>
      <c r="Z452" s="76"/>
    </row>
    <row r="453" spans="1:28" ht="15" customHeight="1" x14ac:dyDescent="0.3">
      <c r="A453" s="75"/>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76"/>
    </row>
    <row r="454" spans="1:28" ht="15" customHeight="1" x14ac:dyDescent="0.3">
      <c r="A454" s="75"/>
      <c r="B454" s="27"/>
      <c r="C454" s="27"/>
      <c r="D454" s="27"/>
      <c r="E454" s="27"/>
      <c r="F454" s="27"/>
      <c r="G454" s="27"/>
      <c r="H454" s="27"/>
      <c r="I454" s="27"/>
      <c r="J454" s="27"/>
      <c r="K454" s="27"/>
      <c r="L454" s="27"/>
      <c r="M454" s="27" t="s">
        <v>49</v>
      </c>
      <c r="N454" s="122"/>
      <c r="O454" s="122"/>
      <c r="P454" s="122"/>
      <c r="Q454" s="123" t="s">
        <v>172</v>
      </c>
      <c r="R454" s="27"/>
      <c r="S454" s="122" t="s">
        <v>2</v>
      </c>
      <c r="T454" s="159">
        <f>T372*(0.6+(T372/8500))</f>
        <v>46.472513618228099</v>
      </c>
      <c r="U454" s="173"/>
      <c r="V454" s="174"/>
      <c r="W454" s="27" t="s">
        <v>6</v>
      </c>
      <c r="X454" s="27"/>
      <c r="Y454" s="27"/>
      <c r="Z454" s="76"/>
    </row>
    <row r="455" spans="1:28" ht="15" customHeight="1" x14ac:dyDescent="0.3">
      <c r="A455" s="75"/>
      <c r="B455" s="27"/>
      <c r="C455" s="27"/>
      <c r="D455" s="27"/>
      <c r="E455" s="27"/>
      <c r="F455" s="27"/>
      <c r="G455" s="27"/>
      <c r="H455" s="27"/>
      <c r="I455" s="27"/>
      <c r="J455" s="27"/>
      <c r="K455" s="27"/>
      <c r="L455" s="27"/>
      <c r="M455" s="122"/>
      <c r="N455" s="122"/>
      <c r="O455" s="122"/>
      <c r="P455" s="122"/>
      <c r="Q455" s="122"/>
      <c r="R455" s="122"/>
      <c r="S455" s="122"/>
      <c r="T455" s="122"/>
      <c r="U455" s="122"/>
      <c r="V455" s="122"/>
      <c r="W455" s="122"/>
      <c r="X455" s="27"/>
      <c r="Y455" s="27"/>
      <c r="Z455" s="76"/>
    </row>
    <row r="456" spans="1:28" ht="15" customHeight="1" x14ac:dyDescent="0.3">
      <c r="A456" s="75"/>
      <c r="B456" s="27"/>
      <c r="C456" s="27"/>
      <c r="D456" s="27"/>
      <c r="E456" s="27"/>
      <c r="F456" s="27"/>
      <c r="G456" s="27"/>
      <c r="H456" s="27"/>
      <c r="I456" s="27"/>
      <c r="J456" s="27"/>
      <c r="K456" s="27"/>
      <c r="L456" s="27"/>
      <c r="M456" s="27" t="s">
        <v>50</v>
      </c>
      <c r="N456" s="122"/>
      <c r="O456" s="122"/>
      <c r="P456" s="122"/>
      <c r="Q456" s="123" t="s">
        <v>172</v>
      </c>
      <c r="R456" s="27"/>
      <c r="S456" s="122" t="s">
        <v>2</v>
      </c>
      <c r="T456" s="159">
        <f>T374*(0.6+(T374/12700))</f>
        <v>91.02454768156602</v>
      </c>
      <c r="U456" s="173"/>
      <c r="V456" s="174"/>
      <c r="W456" s="27" t="s">
        <v>6</v>
      </c>
      <c r="X456" s="27"/>
      <c r="Y456" s="27"/>
      <c r="Z456" s="76"/>
      <c r="AB456" s="36"/>
    </row>
    <row r="457" spans="1:28" ht="15" customHeight="1" x14ac:dyDescent="0.3">
      <c r="A457" s="75"/>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76"/>
      <c r="AB457" s="36"/>
    </row>
    <row r="458" spans="1:28" ht="15" customHeight="1" x14ac:dyDescent="0.3">
      <c r="A458" s="75"/>
      <c r="B458" s="55" t="s">
        <v>173</v>
      </c>
      <c r="C458" s="30" t="s">
        <v>174</v>
      </c>
      <c r="D458" s="30"/>
      <c r="E458" s="30"/>
      <c r="F458" s="30"/>
      <c r="G458" s="30"/>
      <c r="H458" s="30"/>
      <c r="I458" s="30"/>
      <c r="J458" s="30"/>
      <c r="K458" s="30"/>
      <c r="L458" s="30"/>
      <c r="M458" s="30"/>
      <c r="N458" s="30"/>
      <c r="O458" s="30"/>
      <c r="P458" s="30"/>
      <c r="Q458" s="30"/>
      <c r="R458" s="30"/>
      <c r="S458" s="30"/>
      <c r="T458" s="30"/>
      <c r="U458" s="32"/>
      <c r="V458" s="33"/>
      <c r="W458" s="32"/>
      <c r="X458" s="32"/>
      <c r="Y458" s="32"/>
      <c r="Z458" s="76"/>
      <c r="AB458" s="36"/>
    </row>
    <row r="459" spans="1:28" ht="15" customHeight="1" x14ac:dyDescent="0.3">
      <c r="A459" s="75"/>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76"/>
      <c r="AB459" s="36"/>
    </row>
    <row r="460" spans="1:28" ht="15" customHeight="1" x14ac:dyDescent="0.3">
      <c r="A460" s="75"/>
      <c r="B460" s="27"/>
      <c r="C460" s="122" t="s">
        <v>13</v>
      </c>
      <c r="D460" s="27" t="s">
        <v>125</v>
      </c>
      <c r="E460" s="27"/>
      <c r="F460" s="27"/>
      <c r="G460" s="27"/>
      <c r="H460" s="27"/>
      <c r="I460" s="27"/>
      <c r="J460" s="27"/>
      <c r="K460" s="27"/>
      <c r="L460" s="27"/>
      <c r="M460" s="27"/>
      <c r="N460" s="27"/>
      <c r="O460" s="27"/>
      <c r="P460" s="27"/>
      <c r="Q460" s="27"/>
      <c r="R460" s="27"/>
      <c r="S460" s="27"/>
      <c r="T460" s="27"/>
      <c r="U460" s="27"/>
      <c r="V460" s="27"/>
      <c r="W460" s="27"/>
      <c r="X460" s="27"/>
      <c r="Y460" s="27"/>
      <c r="Z460" s="76"/>
      <c r="AB460" s="36"/>
    </row>
    <row r="461" spans="1:28" ht="15" customHeight="1" x14ac:dyDescent="0.3">
      <c r="A461" s="75"/>
      <c r="B461" s="27"/>
      <c r="C461" s="122"/>
      <c r="D461" s="27"/>
      <c r="E461" s="27"/>
      <c r="F461" s="27"/>
      <c r="G461" s="27"/>
      <c r="H461" s="27"/>
      <c r="I461" s="27"/>
      <c r="J461" s="27"/>
      <c r="K461" s="27"/>
      <c r="L461" s="27"/>
      <c r="M461" s="27"/>
      <c r="N461" s="27"/>
      <c r="O461" s="27"/>
      <c r="P461" s="27"/>
      <c r="Q461" s="27"/>
      <c r="R461" s="27"/>
      <c r="S461" s="27"/>
      <c r="T461" s="27"/>
      <c r="U461" s="27"/>
      <c r="V461" s="27"/>
      <c r="W461" s="27"/>
      <c r="X461" s="27"/>
      <c r="Y461" s="27"/>
      <c r="Z461" s="76"/>
      <c r="AB461" s="36"/>
    </row>
    <row r="462" spans="1:28" ht="15" customHeight="1" x14ac:dyDescent="0.3">
      <c r="A462" s="75"/>
      <c r="B462" s="27"/>
      <c r="C462" s="122"/>
      <c r="D462" s="122" t="s">
        <v>22</v>
      </c>
      <c r="E462" s="46" t="s">
        <v>269</v>
      </c>
      <c r="F462" s="27"/>
      <c r="G462" s="27"/>
      <c r="H462" s="27"/>
      <c r="I462" s="27"/>
      <c r="J462" s="27"/>
      <c r="K462" s="27"/>
      <c r="L462" s="27"/>
      <c r="M462" s="27"/>
      <c r="N462" s="27"/>
      <c r="O462" s="27"/>
      <c r="P462" s="27"/>
      <c r="Q462" s="27"/>
      <c r="R462" s="27"/>
      <c r="S462" s="122"/>
      <c r="T462" s="195"/>
      <c r="U462" s="195"/>
      <c r="V462" s="195"/>
      <c r="W462" s="27"/>
      <c r="X462" s="27"/>
      <c r="Y462" s="27"/>
      <c r="Z462" s="76"/>
      <c r="AB462" s="36"/>
    </row>
    <row r="463" spans="1:28" ht="15" customHeight="1" x14ac:dyDescent="0.3">
      <c r="A463" s="77"/>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19"/>
      <c r="AB463" s="1" t="s">
        <v>225</v>
      </c>
    </row>
    <row r="464" spans="1:28" ht="15" customHeight="1" x14ac:dyDescent="0.3">
      <c r="A464" s="75"/>
      <c r="B464" s="27"/>
      <c r="C464" s="27"/>
      <c r="D464" s="27"/>
      <c r="E464" s="27"/>
      <c r="F464" s="27"/>
      <c r="G464" s="27"/>
      <c r="H464" s="27"/>
      <c r="I464" s="27"/>
      <c r="J464" s="27"/>
      <c r="K464" s="27"/>
      <c r="L464" s="27"/>
      <c r="M464" s="27" t="s">
        <v>49</v>
      </c>
      <c r="N464" s="122"/>
      <c r="O464" s="122"/>
      <c r="P464" s="122"/>
      <c r="Q464" s="123" t="s">
        <v>172</v>
      </c>
      <c r="R464" s="27"/>
      <c r="S464" s="122" t="s">
        <v>2</v>
      </c>
      <c r="T464" s="201">
        <f>T386*(0.6+(T386/8500))</f>
        <v>42.617680117934981</v>
      </c>
      <c r="U464" s="202"/>
      <c r="V464" s="203"/>
      <c r="W464" s="27" t="s">
        <v>6</v>
      </c>
      <c r="X464" s="27"/>
      <c r="Y464" s="27"/>
      <c r="Z464" s="76"/>
      <c r="AB464" s="1" t="s">
        <v>225</v>
      </c>
    </row>
    <row r="465" spans="1:27" ht="15" customHeight="1" x14ac:dyDescent="0.3">
      <c r="A465" s="75"/>
      <c r="B465" s="27"/>
      <c r="C465" s="27"/>
      <c r="D465" s="27"/>
      <c r="E465" s="27"/>
      <c r="F465" s="27"/>
      <c r="G465" s="27"/>
      <c r="H465" s="27"/>
      <c r="I465" s="27"/>
      <c r="J465" s="27"/>
      <c r="K465" s="27"/>
      <c r="L465" s="27"/>
      <c r="M465" s="122"/>
      <c r="N465" s="122"/>
      <c r="O465" s="122"/>
      <c r="P465" s="122"/>
      <c r="Q465" s="122"/>
      <c r="R465" s="122"/>
      <c r="S465" s="122"/>
      <c r="T465" s="122"/>
      <c r="U465" s="122"/>
      <c r="V465" s="122"/>
      <c r="W465" s="122"/>
      <c r="X465" s="27"/>
      <c r="Y465" s="27"/>
      <c r="Z465" s="76"/>
    </row>
    <row r="466" spans="1:27" ht="15" customHeight="1" x14ac:dyDescent="0.3">
      <c r="A466" s="75"/>
      <c r="B466" s="27"/>
      <c r="C466" s="27"/>
      <c r="D466" s="27"/>
      <c r="E466" s="27"/>
      <c r="F466" s="27"/>
      <c r="G466" s="27"/>
      <c r="H466" s="27"/>
      <c r="I466" s="27"/>
      <c r="J466" s="27"/>
      <c r="K466" s="27"/>
      <c r="L466" s="27"/>
      <c r="M466" s="27" t="s">
        <v>50</v>
      </c>
      <c r="N466" s="122"/>
      <c r="O466" s="122"/>
      <c r="P466" s="122"/>
      <c r="Q466" s="123" t="s">
        <v>172</v>
      </c>
      <c r="R466" s="27"/>
      <c r="S466" s="122" t="s">
        <v>2</v>
      </c>
      <c r="T466" s="159">
        <f>T388*(0.6+(T388/12700))</f>
        <v>64.067157830553072</v>
      </c>
      <c r="U466" s="173"/>
      <c r="V466" s="174"/>
      <c r="W466" s="27" t="s">
        <v>6</v>
      </c>
      <c r="X466" s="27"/>
      <c r="Y466" s="27"/>
      <c r="Z466" s="76"/>
    </row>
    <row r="467" spans="1:27" ht="15" customHeight="1" x14ac:dyDescent="0.3">
      <c r="A467" s="75"/>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76"/>
      <c r="AA467" s="36"/>
    </row>
    <row r="468" spans="1:27" ht="15" customHeight="1" x14ac:dyDescent="0.3">
      <c r="A468" s="75"/>
      <c r="B468" s="27"/>
      <c r="C468" s="122" t="s">
        <v>13</v>
      </c>
      <c r="D468" s="27" t="s">
        <v>124</v>
      </c>
      <c r="E468" s="27"/>
      <c r="F468" s="27"/>
      <c r="G468" s="27"/>
      <c r="H468" s="27"/>
      <c r="I468" s="27"/>
      <c r="J468" s="27"/>
      <c r="K468" s="27"/>
      <c r="L468" s="27"/>
      <c r="M468" s="27"/>
      <c r="N468" s="27"/>
      <c r="O468" s="27"/>
      <c r="P468" s="27"/>
      <c r="Q468" s="27"/>
      <c r="R468" s="27"/>
      <c r="S468" s="27"/>
      <c r="T468" s="27"/>
      <c r="U468" s="27"/>
      <c r="V468" s="27"/>
      <c r="W468" s="27"/>
      <c r="X468" s="27"/>
      <c r="Y468" s="27"/>
      <c r="Z468" s="76"/>
      <c r="AA468" s="36"/>
    </row>
    <row r="469" spans="1:27" ht="15" customHeight="1" x14ac:dyDescent="0.3">
      <c r="A469" s="75"/>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76"/>
      <c r="AA469" s="36"/>
    </row>
    <row r="470" spans="1:27" ht="15" customHeight="1" x14ac:dyDescent="0.3">
      <c r="A470" s="75"/>
      <c r="B470" s="27"/>
      <c r="C470" s="27"/>
      <c r="D470" s="122" t="s">
        <v>22</v>
      </c>
      <c r="E470" s="46" t="s">
        <v>269</v>
      </c>
      <c r="F470" s="27"/>
      <c r="G470" s="27"/>
      <c r="H470" s="27"/>
      <c r="I470" s="27"/>
      <c r="J470" s="27"/>
      <c r="K470" s="27"/>
      <c r="L470" s="27"/>
      <c r="M470" s="27"/>
      <c r="N470" s="27"/>
      <c r="O470" s="27"/>
      <c r="P470" s="27"/>
      <c r="Q470" s="27"/>
      <c r="R470" s="27" t="s">
        <v>175</v>
      </c>
      <c r="S470" s="122" t="s">
        <v>2</v>
      </c>
      <c r="T470" s="161">
        <v>0.5</v>
      </c>
      <c r="U470" s="162"/>
      <c r="V470" s="163"/>
      <c r="W470" s="27"/>
      <c r="X470" s="27"/>
      <c r="Y470" s="27"/>
      <c r="Z470" s="76"/>
      <c r="AA470" s="36"/>
    </row>
    <row r="471" spans="1:27" ht="15" customHeight="1" x14ac:dyDescent="0.3">
      <c r="A471" s="75"/>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76"/>
      <c r="AA471" s="36"/>
    </row>
    <row r="472" spans="1:27" ht="15" customHeight="1" x14ac:dyDescent="0.3">
      <c r="A472" s="75"/>
      <c r="B472" s="27"/>
      <c r="C472" s="27"/>
      <c r="D472" s="27"/>
      <c r="E472" s="27"/>
      <c r="F472" s="27"/>
      <c r="G472" s="27"/>
      <c r="H472" s="27"/>
      <c r="I472" s="27"/>
      <c r="J472" s="27"/>
      <c r="K472" s="27"/>
      <c r="L472" s="27"/>
      <c r="M472" s="27" t="s">
        <v>49</v>
      </c>
      <c r="N472" s="122"/>
      <c r="O472" s="122"/>
      <c r="P472" s="122"/>
      <c r="Q472" s="123" t="s">
        <v>172</v>
      </c>
      <c r="R472" s="27"/>
      <c r="S472" s="122" t="s">
        <v>2</v>
      </c>
      <c r="T472" s="159">
        <f>T392*T470</f>
        <v>23.988656789897515</v>
      </c>
      <c r="U472" s="173"/>
      <c r="V472" s="174"/>
      <c r="W472" s="27" t="s">
        <v>6</v>
      </c>
      <c r="X472" s="27"/>
      <c r="Y472" s="27"/>
      <c r="Z472" s="76"/>
      <c r="AA472" s="36"/>
    </row>
    <row r="473" spans="1:27" ht="15" customHeight="1" x14ac:dyDescent="0.3">
      <c r="A473" s="75"/>
      <c r="B473" s="27"/>
      <c r="C473" s="27"/>
      <c r="D473" s="27"/>
      <c r="E473" s="27"/>
      <c r="F473" s="27"/>
      <c r="G473" s="27"/>
      <c r="H473" s="27"/>
      <c r="I473" s="27"/>
      <c r="J473" s="27"/>
      <c r="K473" s="27"/>
      <c r="L473" s="27"/>
      <c r="M473" s="122"/>
      <c r="N473" s="122"/>
      <c r="O473" s="122"/>
      <c r="P473" s="122"/>
      <c r="Q473" s="122"/>
      <c r="R473" s="122"/>
      <c r="S473" s="122"/>
      <c r="T473" s="122"/>
      <c r="U473" s="122"/>
      <c r="V473" s="122"/>
      <c r="W473" s="122"/>
      <c r="X473" s="27"/>
      <c r="Y473" s="27"/>
      <c r="Z473" s="76"/>
      <c r="AA473" s="36"/>
    </row>
    <row r="474" spans="1:27" ht="15" customHeight="1" x14ac:dyDescent="0.3">
      <c r="A474" s="75"/>
      <c r="B474" s="27"/>
      <c r="C474" s="27"/>
      <c r="D474" s="27"/>
      <c r="E474" s="27"/>
      <c r="F474" s="27"/>
      <c r="G474" s="27"/>
      <c r="H474" s="27"/>
      <c r="I474" s="27"/>
      <c r="J474" s="27"/>
      <c r="K474" s="27"/>
      <c r="L474" s="27"/>
      <c r="M474" s="27" t="s">
        <v>50</v>
      </c>
      <c r="N474" s="122"/>
      <c r="O474" s="122"/>
      <c r="P474" s="122"/>
      <c r="Q474" s="123" t="s">
        <v>172</v>
      </c>
      <c r="R474" s="27"/>
      <c r="S474" s="122" t="s">
        <v>2</v>
      </c>
      <c r="T474" s="159">
        <f>T394*T470</f>
        <v>36.059184447590653</v>
      </c>
      <c r="U474" s="173"/>
      <c r="V474" s="174"/>
      <c r="W474" s="27" t="s">
        <v>6</v>
      </c>
      <c r="X474" s="27"/>
      <c r="Y474" s="27"/>
      <c r="Z474" s="76"/>
      <c r="AA474" s="36"/>
    </row>
    <row r="475" spans="1:27" ht="15" customHeight="1" x14ac:dyDescent="0.3">
      <c r="A475" s="75"/>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76"/>
      <c r="AA475" s="36"/>
    </row>
    <row r="476" spans="1:27" ht="15" customHeight="1" x14ac:dyDescent="0.3">
      <c r="A476" s="75"/>
      <c r="B476" s="25">
        <f>B446+0.1</f>
        <v>5.1999999999999993</v>
      </c>
      <c r="C476" s="26" t="s">
        <v>176</v>
      </c>
      <c r="D476" s="26"/>
      <c r="E476" s="26"/>
      <c r="F476" s="26"/>
      <c r="G476" s="26"/>
      <c r="H476" s="26"/>
      <c r="I476" s="26"/>
      <c r="J476" s="26"/>
      <c r="K476" s="26"/>
      <c r="L476" s="26"/>
      <c r="M476" s="26"/>
      <c r="N476" s="26"/>
      <c r="O476" s="26"/>
      <c r="P476" s="26"/>
      <c r="Q476" s="26"/>
      <c r="R476" s="26"/>
      <c r="S476" s="26"/>
      <c r="T476" s="26"/>
      <c r="U476" s="26"/>
      <c r="V476" s="26"/>
      <c r="W476" s="26"/>
      <c r="X476" s="26"/>
      <c r="Y476" s="26"/>
      <c r="Z476" s="76"/>
      <c r="AA476" s="36"/>
    </row>
    <row r="477" spans="1:27" ht="15" customHeight="1" x14ac:dyDescent="0.3">
      <c r="A477" s="75"/>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76"/>
      <c r="AA477" s="36"/>
    </row>
    <row r="478" spans="1:27" ht="15" customHeight="1" x14ac:dyDescent="0.3">
      <c r="A478" s="75"/>
      <c r="B478" s="55" t="s">
        <v>177</v>
      </c>
      <c r="C478" s="30" t="s">
        <v>98</v>
      </c>
      <c r="D478" s="30"/>
      <c r="E478" s="30"/>
      <c r="F478" s="30"/>
      <c r="G478" s="30"/>
      <c r="H478" s="30"/>
      <c r="I478" s="30"/>
      <c r="J478" s="30"/>
      <c r="K478" s="30"/>
      <c r="L478" s="30"/>
      <c r="M478" s="30"/>
      <c r="N478" s="30"/>
      <c r="O478" s="30"/>
      <c r="P478" s="30"/>
      <c r="Q478" s="30"/>
      <c r="R478" s="30"/>
      <c r="S478" s="30"/>
      <c r="T478" s="30"/>
      <c r="U478" s="32"/>
      <c r="V478" s="33"/>
      <c r="W478" s="32"/>
      <c r="X478" s="32"/>
      <c r="Y478" s="32"/>
      <c r="Z478" s="76"/>
      <c r="AA478" s="36"/>
    </row>
    <row r="479" spans="1:27" ht="15" customHeight="1" x14ac:dyDescent="0.3">
      <c r="A479" s="75"/>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76"/>
      <c r="AA479" s="36"/>
    </row>
    <row r="480" spans="1:27" ht="15" customHeight="1" x14ac:dyDescent="0.3">
      <c r="A480" s="75"/>
      <c r="B480" s="27"/>
      <c r="C480" s="122" t="s">
        <v>13</v>
      </c>
      <c r="D480" s="27" t="s">
        <v>125</v>
      </c>
      <c r="E480" s="27"/>
      <c r="F480" s="27"/>
      <c r="G480" s="27"/>
      <c r="H480" s="27"/>
      <c r="I480" s="27"/>
      <c r="J480" s="27"/>
      <c r="K480" s="27"/>
      <c r="L480" s="27"/>
      <c r="M480" s="27"/>
      <c r="N480" s="27"/>
      <c r="O480" s="27"/>
      <c r="P480" s="27"/>
      <c r="Q480" s="27"/>
      <c r="R480" s="27"/>
      <c r="S480" s="27"/>
      <c r="T480" s="27"/>
      <c r="U480" s="27"/>
      <c r="V480" s="27"/>
      <c r="W480" s="27"/>
      <c r="X480" s="27"/>
      <c r="Y480" s="27"/>
      <c r="Z480" s="76"/>
      <c r="AA480" s="36"/>
    </row>
    <row r="481" spans="1:32" ht="15" customHeight="1" x14ac:dyDescent="0.3">
      <c r="A481" s="75"/>
      <c r="B481" s="27"/>
      <c r="C481" s="122"/>
      <c r="D481" s="27"/>
      <c r="E481" s="27"/>
      <c r="F481" s="27"/>
      <c r="G481" s="27"/>
      <c r="H481" s="27"/>
      <c r="I481" s="27"/>
      <c r="J481" s="27"/>
      <c r="K481" s="27"/>
      <c r="L481" s="27"/>
      <c r="M481" s="27"/>
      <c r="N481" s="27"/>
      <c r="O481" s="27"/>
      <c r="P481" s="27"/>
      <c r="Q481" s="27"/>
      <c r="R481" s="27"/>
      <c r="S481" s="27"/>
      <c r="T481" s="27"/>
      <c r="U481" s="27"/>
      <c r="V481" s="27"/>
      <c r="W481" s="27"/>
      <c r="X481" s="27"/>
      <c r="Y481" s="27"/>
      <c r="Z481" s="76"/>
      <c r="AA481" s="36"/>
    </row>
    <row r="482" spans="1:32" ht="15" customHeight="1" x14ac:dyDescent="0.3">
      <c r="A482" s="75"/>
      <c r="B482" s="27"/>
      <c r="C482" s="122"/>
      <c r="D482" s="122" t="s">
        <v>22</v>
      </c>
      <c r="E482" s="46" t="s">
        <v>269</v>
      </c>
      <c r="F482" s="27"/>
      <c r="G482" s="27"/>
      <c r="H482" s="27"/>
      <c r="I482" s="27"/>
      <c r="J482" s="27"/>
      <c r="K482" s="27"/>
      <c r="L482" s="27"/>
      <c r="M482" s="27"/>
      <c r="N482" s="27"/>
      <c r="O482" s="27"/>
      <c r="P482" s="27"/>
      <c r="Q482" s="27"/>
      <c r="R482" s="27"/>
      <c r="S482" s="122"/>
      <c r="T482" s="195"/>
      <c r="U482" s="195"/>
      <c r="V482" s="195"/>
      <c r="W482" s="27"/>
      <c r="X482" s="27"/>
      <c r="Y482" s="27"/>
      <c r="Z482" s="76"/>
      <c r="AA482" s="36"/>
    </row>
    <row r="483" spans="1:32" ht="15" customHeight="1" x14ac:dyDescent="0.3">
      <c r="A483" s="75"/>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76"/>
      <c r="AA483" s="36"/>
    </row>
    <row r="484" spans="1:32" ht="15" customHeight="1" x14ac:dyDescent="0.3">
      <c r="A484" s="75"/>
      <c r="B484" s="27"/>
      <c r="C484" s="27"/>
      <c r="D484" s="27"/>
      <c r="E484" s="27"/>
      <c r="F484" s="27"/>
      <c r="G484" s="27"/>
      <c r="H484" s="27"/>
      <c r="I484" s="27"/>
      <c r="J484" s="27"/>
      <c r="K484" s="27"/>
      <c r="L484" s="27"/>
      <c r="M484" s="27" t="s">
        <v>49</v>
      </c>
      <c r="N484" s="122"/>
      <c r="O484" s="122"/>
      <c r="P484" s="122"/>
      <c r="Q484" s="123" t="s">
        <v>179</v>
      </c>
      <c r="R484" s="27"/>
      <c r="S484" s="122" t="s">
        <v>2</v>
      </c>
      <c r="T484" s="159">
        <f>T372*(1.05+(T372/6000))</f>
        <v>81.098523572084446</v>
      </c>
      <c r="U484" s="173"/>
      <c r="V484" s="174"/>
      <c r="W484" s="27" t="s">
        <v>6</v>
      </c>
      <c r="X484" s="27"/>
      <c r="Y484" s="27"/>
      <c r="Z484" s="76"/>
      <c r="AA484" s="36"/>
    </row>
    <row r="485" spans="1:32" ht="15" customHeight="1" x14ac:dyDescent="0.3">
      <c r="A485" s="75"/>
      <c r="B485" s="27"/>
      <c r="C485" s="27"/>
      <c r="D485" s="27"/>
      <c r="E485" s="27"/>
      <c r="F485" s="27"/>
      <c r="G485" s="27"/>
      <c r="H485" s="27"/>
      <c r="I485" s="27"/>
      <c r="J485" s="27"/>
      <c r="K485" s="27"/>
      <c r="L485" s="27"/>
      <c r="M485" s="122"/>
      <c r="N485" s="122"/>
      <c r="O485" s="122"/>
      <c r="P485" s="122"/>
      <c r="Q485" s="122"/>
      <c r="R485" s="122"/>
      <c r="S485" s="122"/>
      <c r="T485" s="122"/>
      <c r="U485" s="122"/>
      <c r="V485" s="122"/>
      <c r="W485" s="122"/>
      <c r="X485" s="27"/>
      <c r="Y485" s="27"/>
      <c r="Z485" s="76"/>
      <c r="AA485" s="36"/>
    </row>
    <row r="486" spans="1:32" ht="15" customHeight="1" x14ac:dyDescent="0.3">
      <c r="A486" s="75"/>
      <c r="B486" s="27"/>
      <c r="C486" s="27"/>
      <c r="D486" s="27"/>
      <c r="E486" s="27"/>
      <c r="F486" s="27"/>
      <c r="G486" s="27"/>
      <c r="H486" s="27"/>
      <c r="I486" s="27"/>
      <c r="J486" s="27"/>
      <c r="K486" s="27"/>
      <c r="L486" s="27"/>
      <c r="M486" s="27" t="s">
        <v>50</v>
      </c>
      <c r="N486" s="122"/>
      <c r="O486" s="122"/>
      <c r="P486" s="122"/>
      <c r="Q486" s="123" t="s">
        <v>179</v>
      </c>
      <c r="R486" s="27"/>
      <c r="S486" s="122" t="s">
        <v>2</v>
      </c>
      <c r="T486" s="159">
        <f>T374*(1.05+(T374/9000))</f>
        <v>158.7021182576454</v>
      </c>
      <c r="U486" s="173"/>
      <c r="V486" s="174"/>
      <c r="W486" s="27" t="s">
        <v>6</v>
      </c>
      <c r="X486" s="27"/>
      <c r="Y486" s="27"/>
      <c r="Z486" s="76"/>
      <c r="AA486" s="36"/>
    </row>
    <row r="487" spans="1:32" ht="15" customHeight="1" x14ac:dyDescent="0.3">
      <c r="A487" s="75"/>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76"/>
    </row>
    <row r="488" spans="1:32" ht="15" customHeight="1" x14ac:dyDescent="0.3">
      <c r="A488" s="75"/>
      <c r="B488" s="55" t="s">
        <v>178</v>
      </c>
      <c r="C488" s="30" t="s">
        <v>174</v>
      </c>
      <c r="D488" s="30"/>
      <c r="E488" s="30"/>
      <c r="F488" s="30"/>
      <c r="G488" s="30"/>
      <c r="H488" s="30"/>
      <c r="I488" s="30"/>
      <c r="J488" s="30"/>
      <c r="K488" s="30"/>
      <c r="L488" s="30"/>
      <c r="M488" s="30"/>
      <c r="N488" s="30"/>
      <c r="O488" s="30"/>
      <c r="P488" s="30"/>
      <c r="Q488" s="30"/>
      <c r="R488" s="30"/>
      <c r="S488" s="30"/>
      <c r="T488" s="30"/>
      <c r="U488" s="32"/>
      <c r="V488" s="33"/>
      <c r="W488" s="32"/>
      <c r="X488" s="32"/>
      <c r="Y488" s="32"/>
      <c r="Z488" s="76"/>
    </row>
    <row r="489" spans="1:32" ht="15" customHeight="1" x14ac:dyDescent="0.3">
      <c r="A489" s="75"/>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76"/>
    </row>
    <row r="490" spans="1:32" ht="15" customHeight="1" x14ac:dyDescent="0.3">
      <c r="A490" s="75"/>
      <c r="B490" s="27"/>
      <c r="C490" s="122" t="s">
        <v>13</v>
      </c>
      <c r="D490" s="27" t="s">
        <v>125</v>
      </c>
      <c r="E490" s="27"/>
      <c r="F490" s="27"/>
      <c r="G490" s="27"/>
      <c r="H490" s="27"/>
      <c r="I490" s="27"/>
      <c r="J490" s="27"/>
      <c r="K490" s="27"/>
      <c r="L490" s="27"/>
      <c r="M490" s="27"/>
      <c r="N490" s="27"/>
      <c r="O490" s="27"/>
      <c r="P490" s="27"/>
      <c r="Q490" s="27"/>
      <c r="R490" s="27"/>
      <c r="S490" s="27"/>
      <c r="T490" s="27"/>
      <c r="U490" s="27"/>
      <c r="V490" s="27"/>
      <c r="W490" s="27"/>
      <c r="X490" s="27"/>
      <c r="Y490" s="27"/>
      <c r="Z490" s="76"/>
    </row>
    <row r="491" spans="1:32" ht="15" customHeight="1" x14ac:dyDescent="0.3">
      <c r="A491" s="75"/>
      <c r="B491" s="27"/>
      <c r="C491" s="122"/>
      <c r="D491" s="27"/>
      <c r="E491" s="27"/>
      <c r="F491" s="27"/>
      <c r="G491" s="27"/>
      <c r="H491" s="27"/>
      <c r="I491" s="27"/>
      <c r="J491" s="27"/>
      <c r="K491" s="27"/>
      <c r="L491" s="27"/>
      <c r="M491" s="27"/>
      <c r="N491" s="27"/>
      <c r="O491" s="27"/>
      <c r="P491" s="27"/>
      <c r="Q491" s="27"/>
      <c r="R491" s="27"/>
      <c r="S491" s="27"/>
      <c r="T491" s="27"/>
      <c r="U491" s="27"/>
      <c r="V491" s="27"/>
      <c r="W491" s="27"/>
      <c r="X491" s="27"/>
      <c r="Y491" s="27"/>
      <c r="Z491" s="76"/>
    </row>
    <row r="492" spans="1:32" ht="15" customHeight="1" x14ac:dyDescent="0.3">
      <c r="A492" s="75"/>
      <c r="B492" s="27"/>
      <c r="C492" s="122"/>
      <c r="D492" s="122" t="s">
        <v>22</v>
      </c>
      <c r="E492" s="46" t="s">
        <v>269</v>
      </c>
      <c r="F492" s="27"/>
      <c r="G492" s="27"/>
      <c r="H492" s="27"/>
      <c r="I492" s="27"/>
      <c r="J492" s="27"/>
      <c r="K492" s="27"/>
      <c r="L492" s="27"/>
      <c r="M492" s="27"/>
      <c r="N492" s="27"/>
      <c r="O492" s="27"/>
      <c r="P492" s="27"/>
      <c r="Q492" s="27"/>
      <c r="R492" s="27"/>
      <c r="S492" s="122"/>
      <c r="T492" s="27"/>
      <c r="U492" s="27"/>
      <c r="V492" s="27"/>
      <c r="W492" s="27"/>
      <c r="X492" s="27"/>
      <c r="Y492" s="27"/>
      <c r="Z492" s="76"/>
      <c r="AD492" s="103"/>
      <c r="AE492" s="103" t="s">
        <v>243</v>
      </c>
      <c r="AF492" s="103" t="s">
        <v>243</v>
      </c>
    </row>
    <row r="493" spans="1:32" ht="15" customHeight="1" x14ac:dyDescent="0.3">
      <c r="A493" s="75"/>
      <c r="B493" s="27"/>
      <c r="C493" s="27"/>
      <c r="D493" s="27"/>
      <c r="E493" s="27"/>
      <c r="F493" s="27"/>
      <c r="G493" s="27"/>
      <c r="H493" s="27"/>
      <c r="I493" s="27"/>
      <c r="J493" s="27"/>
      <c r="K493" s="27"/>
      <c r="L493" s="27"/>
      <c r="M493" s="27"/>
      <c r="N493" s="27"/>
      <c r="O493" s="27"/>
      <c r="P493" s="27"/>
      <c r="Q493" s="27"/>
      <c r="R493" s="27"/>
      <c r="S493" s="27"/>
      <c r="T493" s="195"/>
      <c r="U493" s="195"/>
      <c r="V493" s="195"/>
      <c r="W493" s="27"/>
      <c r="X493" s="27"/>
      <c r="Y493" s="27"/>
      <c r="Z493" s="76"/>
      <c r="AD493" s="108" t="s">
        <v>248</v>
      </c>
      <c r="AE493" s="108" t="s">
        <v>244</v>
      </c>
      <c r="AF493" s="108" t="s">
        <v>250</v>
      </c>
    </row>
    <row r="494" spans="1:32" ht="15" customHeight="1" x14ac:dyDescent="0.3">
      <c r="A494" s="75"/>
      <c r="B494" s="27"/>
      <c r="C494" s="27"/>
      <c r="D494" s="27"/>
      <c r="E494" s="27"/>
      <c r="F494" s="27"/>
      <c r="G494" s="27"/>
      <c r="H494" s="27"/>
      <c r="I494" s="27"/>
      <c r="J494" s="27"/>
      <c r="K494" s="27"/>
      <c r="L494" s="27"/>
      <c r="M494" s="27" t="s">
        <v>49</v>
      </c>
      <c r="N494" s="122"/>
      <c r="O494" s="122"/>
      <c r="P494" s="122"/>
      <c r="Q494" s="123" t="s">
        <v>179</v>
      </c>
      <c r="R494" s="27"/>
      <c r="S494" s="122" t="s">
        <v>2</v>
      </c>
      <c r="T494" s="159">
        <f>T386*(1.05+(T386/6000))</f>
        <v>74.388416167098882</v>
      </c>
      <c r="U494" s="173"/>
      <c r="V494" s="174"/>
      <c r="W494" s="27" t="s">
        <v>6</v>
      </c>
      <c r="X494" s="27"/>
      <c r="Y494" s="27"/>
      <c r="Z494" s="76"/>
      <c r="AD494" s="108" t="s">
        <v>249</v>
      </c>
      <c r="AE494" s="108" t="s">
        <v>245</v>
      </c>
      <c r="AF494" s="108" t="s">
        <v>252</v>
      </c>
    </row>
    <row r="495" spans="1:32" ht="15" customHeight="1" x14ac:dyDescent="0.3">
      <c r="A495" s="75"/>
      <c r="B495" s="27"/>
      <c r="C495" s="27"/>
      <c r="D495" s="27"/>
      <c r="E495" s="27"/>
      <c r="F495" s="27"/>
      <c r="G495" s="27"/>
      <c r="H495" s="27"/>
      <c r="I495" s="27"/>
      <c r="J495" s="27"/>
      <c r="K495" s="27"/>
      <c r="L495" s="27"/>
      <c r="M495" s="122"/>
      <c r="N495" s="122"/>
      <c r="O495" s="122"/>
      <c r="P495" s="122"/>
      <c r="Q495" s="122"/>
      <c r="R495" s="122"/>
      <c r="S495" s="122"/>
      <c r="T495" s="122"/>
      <c r="U495" s="122"/>
      <c r="V495" s="122"/>
      <c r="W495" s="122"/>
      <c r="X495" s="27"/>
      <c r="Y495" s="27"/>
      <c r="Z495" s="76"/>
      <c r="AD495" s="108" t="s">
        <v>247</v>
      </c>
      <c r="AE495" s="108" t="s">
        <v>246</v>
      </c>
      <c r="AF495" s="108" t="s">
        <v>253</v>
      </c>
    </row>
    <row r="496" spans="1:32" ht="15" customHeight="1" x14ac:dyDescent="0.3">
      <c r="A496" s="75"/>
      <c r="B496" s="27"/>
      <c r="C496" s="27"/>
      <c r="D496" s="27"/>
      <c r="E496" s="27"/>
      <c r="F496" s="27"/>
      <c r="G496" s="27"/>
      <c r="H496" s="27"/>
      <c r="I496" s="27"/>
      <c r="J496" s="27"/>
      <c r="K496" s="27"/>
      <c r="L496" s="27"/>
      <c r="M496" s="27" t="s">
        <v>50</v>
      </c>
      <c r="N496" s="122"/>
      <c r="O496" s="122"/>
      <c r="P496" s="122"/>
      <c r="Q496" s="123" t="s">
        <v>179</v>
      </c>
      <c r="R496" s="27"/>
      <c r="S496" s="122" t="s">
        <v>2</v>
      </c>
      <c r="T496" s="159">
        <f>T388*(1.05+(T388/9000))</f>
        <v>111.82152144516139</v>
      </c>
      <c r="U496" s="173"/>
      <c r="V496" s="174"/>
      <c r="W496" s="27" t="s">
        <v>6</v>
      </c>
      <c r="X496" s="27"/>
      <c r="Y496" s="27"/>
      <c r="Z496" s="76"/>
      <c r="AD496" s="104"/>
      <c r="AE496" s="104" t="s">
        <v>247</v>
      </c>
      <c r="AF496" s="104" t="s">
        <v>251</v>
      </c>
    </row>
    <row r="497" spans="1:32" ht="15" customHeight="1" x14ac:dyDescent="0.3">
      <c r="A497" s="75"/>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76"/>
      <c r="AD497" s="105">
        <v>3.6</v>
      </c>
      <c r="AE497" s="105">
        <v>10</v>
      </c>
      <c r="AF497" s="105">
        <v>20</v>
      </c>
    </row>
    <row r="498" spans="1:32" ht="15" customHeight="1" x14ac:dyDescent="0.3">
      <c r="A498" s="75"/>
      <c r="B498" s="27"/>
      <c r="C498" s="122" t="s">
        <v>13</v>
      </c>
      <c r="D498" s="27" t="s">
        <v>124</v>
      </c>
      <c r="E498" s="27"/>
      <c r="F498" s="27"/>
      <c r="G498" s="27"/>
      <c r="H498" s="27"/>
      <c r="I498" s="27"/>
      <c r="J498" s="27"/>
      <c r="K498" s="27"/>
      <c r="L498" s="27"/>
      <c r="M498" s="27"/>
      <c r="N498" s="27"/>
      <c r="O498" s="27"/>
      <c r="P498" s="27"/>
      <c r="Q498" s="27"/>
      <c r="R498" s="27"/>
      <c r="S498" s="27"/>
      <c r="T498" s="27"/>
      <c r="U498" s="27"/>
      <c r="V498" s="27"/>
      <c r="W498" s="27"/>
      <c r="X498" s="27"/>
      <c r="Y498" s="27"/>
      <c r="Z498" s="76"/>
      <c r="AD498" s="106"/>
      <c r="AE498" s="106"/>
      <c r="AF498" s="106">
        <v>40</v>
      </c>
    </row>
    <row r="499" spans="1:32" ht="15" customHeight="1" x14ac:dyDescent="0.3">
      <c r="A499" s="75"/>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76"/>
      <c r="AD499" s="105">
        <v>7.2</v>
      </c>
      <c r="AE499" s="105">
        <v>20</v>
      </c>
      <c r="AF499" s="105">
        <v>40</v>
      </c>
    </row>
    <row r="500" spans="1:32" ht="15" customHeight="1" x14ac:dyDescent="0.3">
      <c r="A500" s="75"/>
      <c r="B500" s="27"/>
      <c r="C500" s="27"/>
      <c r="D500" s="122" t="s">
        <v>22</v>
      </c>
      <c r="E500" s="46" t="s">
        <v>269</v>
      </c>
      <c r="F500" s="27"/>
      <c r="G500" s="27"/>
      <c r="H500" s="27"/>
      <c r="I500" s="27"/>
      <c r="J500" s="27"/>
      <c r="K500" s="27"/>
      <c r="L500" s="27"/>
      <c r="M500" s="27"/>
      <c r="N500" s="27"/>
      <c r="O500" s="27"/>
      <c r="P500" s="27"/>
      <c r="Q500" s="27"/>
      <c r="R500" s="27" t="s">
        <v>175</v>
      </c>
      <c r="S500" s="122" t="s">
        <v>2</v>
      </c>
      <c r="T500" s="161">
        <v>1.1000000000000001</v>
      </c>
      <c r="U500" s="162"/>
      <c r="V500" s="163"/>
      <c r="W500" s="27"/>
      <c r="X500" s="27"/>
      <c r="Y500" s="27"/>
      <c r="Z500" s="76"/>
      <c r="AD500" s="106"/>
      <c r="AE500" s="106"/>
      <c r="AF500" s="106">
        <v>60</v>
      </c>
    </row>
    <row r="501" spans="1:32" ht="15" customHeight="1" x14ac:dyDescent="0.3">
      <c r="A501" s="75"/>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76"/>
      <c r="AD501" s="105">
        <v>12</v>
      </c>
      <c r="AE501" s="105">
        <v>28</v>
      </c>
      <c r="AF501" s="105">
        <v>60</v>
      </c>
    </row>
    <row r="502" spans="1:32" ht="15" customHeight="1" x14ac:dyDescent="0.3">
      <c r="A502" s="75"/>
      <c r="B502" s="27"/>
      <c r="C502" s="27"/>
      <c r="D502" s="27"/>
      <c r="E502" s="27"/>
      <c r="F502" s="27"/>
      <c r="G502" s="27"/>
      <c r="H502" s="27"/>
      <c r="I502" s="27"/>
      <c r="J502" s="27"/>
      <c r="K502" s="27"/>
      <c r="L502" s="27"/>
      <c r="M502" s="27" t="s">
        <v>49</v>
      </c>
      <c r="N502" s="122"/>
      <c r="O502" s="122"/>
      <c r="P502" s="122"/>
      <c r="Q502" s="123" t="s">
        <v>179</v>
      </c>
      <c r="R502" s="27"/>
      <c r="S502" s="122" t="s">
        <v>2</v>
      </c>
      <c r="T502" s="159">
        <f>T392*T500</f>
        <v>52.775044937774538</v>
      </c>
      <c r="U502" s="173"/>
      <c r="V502" s="174"/>
      <c r="W502" s="27" t="s">
        <v>6</v>
      </c>
      <c r="X502" s="27"/>
      <c r="Y502" s="27"/>
      <c r="Z502" s="76"/>
      <c r="AD502" s="107"/>
      <c r="AE502" s="107"/>
      <c r="AF502" s="107">
        <v>75</v>
      </c>
    </row>
    <row r="503" spans="1:32" ht="15" customHeight="1" x14ac:dyDescent="0.3">
      <c r="A503" s="75"/>
      <c r="B503" s="27"/>
      <c r="C503" s="27"/>
      <c r="D503" s="27"/>
      <c r="E503" s="27"/>
      <c r="F503" s="27"/>
      <c r="G503" s="27"/>
      <c r="H503" s="27"/>
      <c r="I503" s="27"/>
      <c r="J503" s="27"/>
      <c r="K503" s="27"/>
      <c r="L503" s="27"/>
      <c r="M503" s="122"/>
      <c r="N503" s="122"/>
      <c r="O503" s="122"/>
      <c r="P503" s="122"/>
      <c r="Q503" s="122"/>
      <c r="R503" s="122"/>
      <c r="S503" s="122"/>
      <c r="T503" s="122"/>
      <c r="U503" s="122"/>
      <c r="V503" s="122"/>
      <c r="W503" s="122"/>
      <c r="X503" s="27"/>
      <c r="Y503" s="27"/>
      <c r="Z503" s="76"/>
      <c r="AD503" s="106"/>
      <c r="AE503" s="106"/>
      <c r="AF503" s="106">
        <v>95</v>
      </c>
    </row>
    <row r="504" spans="1:32" ht="15" customHeight="1" x14ac:dyDescent="0.3">
      <c r="A504" s="75"/>
      <c r="B504" s="27"/>
      <c r="C504" s="27"/>
      <c r="D504" s="27"/>
      <c r="E504" s="27"/>
      <c r="F504" s="27"/>
      <c r="G504" s="27"/>
      <c r="H504" s="27"/>
      <c r="I504" s="27"/>
      <c r="J504" s="27"/>
      <c r="K504" s="27"/>
      <c r="L504" s="27"/>
      <c r="M504" s="27" t="s">
        <v>50</v>
      </c>
      <c r="N504" s="122"/>
      <c r="O504" s="122"/>
      <c r="P504" s="122"/>
      <c r="Q504" s="123" t="s">
        <v>179</v>
      </c>
      <c r="R504" s="27"/>
      <c r="S504" s="122" t="s">
        <v>2</v>
      </c>
      <c r="T504" s="159">
        <f>T394*T500</f>
        <v>79.330205784699444</v>
      </c>
      <c r="U504" s="173"/>
      <c r="V504" s="174"/>
      <c r="W504" s="27" t="s">
        <v>6</v>
      </c>
      <c r="X504" s="27"/>
      <c r="Y504" s="27"/>
      <c r="Z504" s="76"/>
      <c r="AD504" s="105">
        <v>17.5</v>
      </c>
      <c r="AE504" s="105">
        <v>38</v>
      </c>
      <c r="AF504" s="105">
        <v>75</v>
      </c>
    </row>
    <row r="505" spans="1:32" ht="15" customHeight="1" x14ac:dyDescent="0.3">
      <c r="A505" s="75"/>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76"/>
      <c r="AD505" s="106"/>
      <c r="AE505" s="106"/>
      <c r="AF505" s="106">
        <v>95</v>
      </c>
    </row>
    <row r="506" spans="1:32" ht="15" customHeight="1" x14ac:dyDescent="0.3">
      <c r="A506" s="75"/>
      <c r="B506" s="3">
        <f>B427+1</f>
        <v>6</v>
      </c>
      <c r="C506" s="4" t="s">
        <v>180</v>
      </c>
      <c r="D506" s="4"/>
      <c r="E506" s="4"/>
      <c r="F506" s="4"/>
      <c r="G506" s="4"/>
      <c r="H506" s="4"/>
      <c r="I506" s="4"/>
      <c r="J506" s="4"/>
      <c r="K506" s="4"/>
      <c r="L506" s="4"/>
      <c r="M506" s="4"/>
      <c r="N506" s="4"/>
      <c r="O506" s="4"/>
      <c r="P506" s="4"/>
      <c r="Q506" s="4"/>
      <c r="R506" s="4"/>
      <c r="S506" s="4"/>
      <c r="T506" s="4"/>
      <c r="U506" s="4"/>
      <c r="V506" s="4"/>
      <c r="W506" s="4"/>
      <c r="X506" s="4"/>
      <c r="Y506" s="4"/>
      <c r="Z506" s="76"/>
      <c r="AD506" s="105">
        <v>24</v>
      </c>
      <c r="AE506" s="105">
        <v>50</v>
      </c>
      <c r="AF506" s="105">
        <v>95</v>
      </c>
    </row>
    <row r="507" spans="1:32" ht="15" customHeight="1" x14ac:dyDescent="0.3">
      <c r="A507" s="75"/>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76"/>
      <c r="AD507" s="107"/>
      <c r="AE507" s="107"/>
      <c r="AF507" s="107">
        <v>125</v>
      </c>
    </row>
    <row r="508" spans="1:32" ht="15" customHeight="1" x14ac:dyDescent="0.3">
      <c r="A508" s="75"/>
      <c r="B508" s="27"/>
      <c r="C508" s="46" t="s">
        <v>181</v>
      </c>
      <c r="D508" s="27"/>
      <c r="E508" s="27"/>
      <c r="F508" s="27"/>
      <c r="G508" s="27"/>
      <c r="H508" s="27"/>
      <c r="I508" s="27"/>
      <c r="J508" s="27"/>
      <c r="K508" s="27"/>
      <c r="L508" s="27"/>
      <c r="M508" s="27"/>
      <c r="N508" s="27"/>
      <c r="O508" s="27"/>
      <c r="P508" s="27"/>
      <c r="Q508" s="27"/>
      <c r="R508" s="27"/>
      <c r="S508" s="27"/>
      <c r="T508" s="27"/>
      <c r="U508" s="27"/>
      <c r="V508" s="27"/>
      <c r="W508" s="27"/>
      <c r="X508" s="27"/>
      <c r="Y508" s="27"/>
      <c r="Z508" s="76"/>
      <c r="AD508" s="106"/>
      <c r="AE508" s="106"/>
      <c r="AF508" s="106">
        <v>145</v>
      </c>
    </row>
    <row r="509" spans="1:32" ht="15" customHeight="1" x14ac:dyDescent="0.3">
      <c r="A509" s="75"/>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76"/>
      <c r="AD509" s="105">
        <v>36</v>
      </c>
      <c r="AE509" s="105">
        <v>70</v>
      </c>
      <c r="AF509" s="105">
        <v>145</v>
      </c>
    </row>
    <row r="510" spans="1:32" ht="15" customHeight="1" x14ac:dyDescent="0.3">
      <c r="A510" s="75"/>
      <c r="B510" s="27"/>
      <c r="C510" s="27"/>
      <c r="D510" s="27"/>
      <c r="E510" s="177" t="s">
        <v>182</v>
      </c>
      <c r="F510" s="178"/>
      <c r="G510" s="178"/>
      <c r="H510" s="178"/>
      <c r="I510" s="178"/>
      <c r="J510" s="178"/>
      <c r="K510" s="178"/>
      <c r="L510" s="178"/>
      <c r="M510" s="178"/>
      <c r="N510" s="178"/>
      <c r="O510" s="178"/>
      <c r="P510" s="178"/>
      <c r="Q510" s="178"/>
      <c r="R510" s="178"/>
      <c r="S510" s="178"/>
      <c r="T510" s="178"/>
      <c r="U510" s="178"/>
      <c r="V510" s="179"/>
      <c r="W510" s="27"/>
      <c r="X510" s="27"/>
      <c r="Y510" s="27"/>
      <c r="Z510" s="76"/>
      <c r="AD510" s="106"/>
      <c r="AE510" s="106"/>
      <c r="AF510" s="106">
        <v>170</v>
      </c>
    </row>
    <row r="511" spans="1:32" ht="15" customHeight="1" x14ac:dyDescent="0.3">
      <c r="A511" s="75"/>
      <c r="B511" s="27"/>
      <c r="C511" s="27"/>
      <c r="D511" s="27"/>
      <c r="E511" s="180"/>
      <c r="F511" s="181"/>
      <c r="G511" s="181"/>
      <c r="H511" s="181"/>
      <c r="I511" s="181"/>
      <c r="J511" s="181"/>
      <c r="K511" s="181"/>
      <c r="L511" s="181"/>
      <c r="M511" s="181"/>
      <c r="N511" s="181"/>
      <c r="O511" s="181"/>
      <c r="P511" s="181"/>
      <c r="Q511" s="181"/>
      <c r="R511" s="181"/>
      <c r="S511" s="181"/>
      <c r="T511" s="181"/>
      <c r="U511" s="181"/>
      <c r="V511" s="182"/>
      <c r="W511" s="27"/>
      <c r="X511" s="27"/>
      <c r="Y511" s="27"/>
      <c r="Z511" s="76"/>
      <c r="AD511" s="119">
        <v>52</v>
      </c>
      <c r="AE511" s="119">
        <v>95</v>
      </c>
      <c r="AF511" s="119">
        <v>250</v>
      </c>
    </row>
    <row r="512" spans="1:32" ht="15" customHeight="1" x14ac:dyDescent="0.3">
      <c r="A512" s="75"/>
      <c r="B512" s="27"/>
      <c r="C512" s="27"/>
      <c r="D512" s="27"/>
      <c r="E512" s="193" t="s">
        <v>192</v>
      </c>
      <c r="F512" s="191"/>
      <c r="G512" s="191"/>
      <c r="H512" s="191"/>
      <c r="I512" s="191"/>
      <c r="J512" s="191"/>
      <c r="K512" s="191" t="s">
        <v>189</v>
      </c>
      <c r="L512" s="191"/>
      <c r="M512" s="191"/>
      <c r="N512" s="191"/>
      <c r="O512" s="191"/>
      <c r="P512" s="191"/>
      <c r="Q512" s="191"/>
      <c r="R512" s="192"/>
      <c r="S512" s="193" t="s">
        <v>190</v>
      </c>
      <c r="T512" s="193"/>
      <c r="U512" s="193"/>
      <c r="V512" s="193"/>
      <c r="W512" s="27"/>
      <c r="X512" s="27"/>
      <c r="Y512" s="27"/>
      <c r="Z512" s="76"/>
      <c r="AD512" s="119">
        <v>72.5</v>
      </c>
      <c r="AE512" s="119">
        <v>140</v>
      </c>
      <c r="AF512" s="119">
        <v>325</v>
      </c>
    </row>
    <row r="513" spans="1:32" ht="15" customHeight="1" x14ac:dyDescent="0.3">
      <c r="A513" s="75"/>
      <c r="B513" s="27"/>
      <c r="C513" s="27"/>
      <c r="D513" s="27"/>
      <c r="E513" s="191"/>
      <c r="F513" s="191"/>
      <c r="G513" s="191"/>
      <c r="H513" s="191"/>
      <c r="I513" s="191"/>
      <c r="J513" s="191"/>
      <c r="K513" s="191"/>
      <c r="L513" s="191"/>
      <c r="M513" s="191"/>
      <c r="N513" s="191"/>
      <c r="O513" s="191"/>
      <c r="P513" s="191"/>
      <c r="Q513" s="191"/>
      <c r="R513" s="192"/>
      <c r="S513" s="193"/>
      <c r="T513" s="193"/>
      <c r="U513" s="193"/>
      <c r="V513" s="193"/>
      <c r="W513" s="27"/>
      <c r="X513" s="27"/>
      <c r="Y513" s="27"/>
      <c r="Z513" s="76"/>
      <c r="AD513" s="105">
        <v>100</v>
      </c>
      <c r="AE513" s="105">
        <v>150</v>
      </c>
      <c r="AF513" s="105">
        <v>380</v>
      </c>
    </row>
    <row r="514" spans="1:32" ht="15" customHeight="1" x14ac:dyDescent="0.3">
      <c r="A514" s="75"/>
      <c r="B514" s="27"/>
      <c r="C514" s="27"/>
      <c r="D514" s="27"/>
      <c r="E514" s="197" t="s">
        <v>191</v>
      </c>
      <c r="F514" s="178"/>
      <c r="G514" s="178"/>
      <c r="H514" s="178"/>
      <c r="I514" s="178"/>
      <c r="J514" s="179"/>
      <c r="K514" s="193" t="s">
        <v>187</v>
      </c>
      <c r="L514" s="193"/>
      <c r="M514" s="193"/>
      <c r="N514" s="193"/>
      <c r="O514" s="191" t="s">
        <v>188</v>
      </c>
      <c r="P514" s="191"/>
      <c r="Q514" s="191"/>
      <c r="R514" s="192"/>
      <c r="S514" s="193"/>
      <c r="T514" s="193"/>
      <c r="U514" s="193"/>
      <c r="V514" s="193"/>
      <c r="W514" s="27"/>
      <c r="X514" s="27"/>
      <c r="Y514" s="27"/>
      <c r="Z514" s="76"/>
      <c r="AD514" s="106"/>
      <c r="AE514" s="106">
        <v>185</v>
      </c>
      <c r="AF514" s="106">
        <v>450</v>
      </c>
    </row>
    <row r="515" spans="1:32" ht="15" customHeight="1" x14ac:dyDescent="0.3">
      <c r="A515" s="75"/>
      <c r="B515" s="27"/>
      <c r="C515" s="27"/>
      <c r="D515" s="27"/>
      <c r="E515" s="198"/>
      <c r="F515" s="199"/>
      <c r="G515" s="199"/>
      <c r="H515" s="199"/>
      <c r="I515" s="199"/>
      <c r="J515" s="200"/>
      <c r="K515" s="193"/>
      <c r="L515" s="193"/>
      <c r="M515" s="193"/>
      <c r="N515" s="193"/>
      <c r="O515" s="191"/>
      <c r="P515" s="191"/>
      <c r="Q515" s="191"/>
      <c r="R515" s="192"/>
      <c r="S515" s="193"/>
      <c r="T515" s="193"/>
      <c r="U515" s="193"/>
      <c r="V515" s="193"/>
      <c r="W515" s="27"/>
      <c r="X515" s="27"/>
      <c r="Y515" s="27"/>
      <c r="Z515" s="76"/>
      <c r="AD515" s="105">
        <v>123</v>
      </c>
      <c r="AE515" s="105">
        <v>185</v>
      </c>
      <c r="AF515" s="105">
        <v>450</v>
      </c>
    </row>
    <row r="516" spans="1:32" ht="15" customHeight="1" x14ac:dyDescent="0.3">
      <c r="A516" s="75"/>
      <c r="B516" s="27"/>
      <c r="C516" s="27"/>
      <c r="D516" s="27"/>
      <c r="E516" s="198"/>
      <c r="F516" s="199"/>
      <c r="G516" s="199"/>
      <c r="H516" s="199"/>
      <c r="I516" s="199"/>
      <c r="J516" s="200"/>
      <c r="K516" s="193"/>
      <c r="L516" s="193"/>
      <c r="M516" s="193"/>
      <c r="N516" s="193"/>
      <c r="O516" s="191"/>
      <c r="P516" s="191"/>
      <c r="Q516" s="191"/>
      <c r="R516" s="192"/>
      <c r="S516" s="193"/>
      <c r="T516" s="193"/>
      <c r="U516" s="193"/>
      <c r="V516" s="193"/>
      <c r="W516" s="27"/>
      <c r="X516" s="27"/>
      <c r="Y516" s="27"/>
      <c r="Z516" s="76"/>
      <c r="AD516" s="106"/>
      <c r="AE516" s="106">
        <v>230</v>
      </c>
      <c r="AF516" s="106">
        <v>550</v>
      </c>
    </row>
    <row r="517" spans="1:32" ht="15" customHeight="1" x14ac:dyDescent="0.3">
      <c r="A517" s="75"/>
      <c r="B517" s="27"/>
      <c r="C517" s="27"/>
      <c r="D517" s="27"/>
      <c r="E517" s="180"/>
      <c r="F517" s="181"/>
      <c r="G517" s="181"/>
      <c r="H517" s="181"/>
      <c r="I517" s="181"/>
      <c r="J517" s="182"/>
      <c r="K517" s="192" t="s">
        <v>185</v>
      </c>
      <c r="L517" s="194"/>
      <c r="M517" s="192" t="s">
        <v>186</v>
      </c>
      <c r="N517" s="194"/>
      <c r="O517" s="192" t="s">
        <v>185</v>
      </c>
      <c r="P517" s="194"/>
      <c r="Q517" s="192" t="s">
        <v>186</v>
      </c>
      <c r="R517" s="194"/>
      <c r="S517" s="192" t="s">
        <v>185</v>
      </c>
      <c r="T517" s="194"/>
      <c r="U517" s="192" t="s">
        <v>186</v>
      </c>
      <c r="V517" s="194"/>
      <c r="W517" s="27"/>
      <c r="X517" s="27"/>
      <c r="Y517" s="27"/>
      <c r="Z517" s="76"/>
      <c r="AD517" s="105">
        <v>145</v>
      </c>
      <c r="AE517" s="105">
        <v>185</v>
      </c>
      <c r="AF517" s="105">
        <v>450</v>
      </c>
    </row>
    <row r="518" spans="1:32" ht="15" customHeight="1" x14ac:dyDescent="0.3">
      <c r="A518" s="75"/>
      <c r="B518" s="27"/>
      <c r="C518" s="27"/>
      <c r="D518" s="27"/>
      <c r="E518" s="183" t="s">
        <v>183</v>
      </c>
      <c r="F518" s="184"/>
      <c r="G518" s="185"/>
      <c r="H518" s="172" t="s">
        <v>49</v>
      </c>
      <c r="I518" s="158"/>
      <c r="J518" s="160"/>
      <c r="K518" s="175">
        <f>T356</f>
        <v>25.80917262783591</v>
      </c>
      <c r="L518" s="196"/>
      <c r="M518" s="159">
        <f>T454</f>
        <v>46.472513618228099</v>
      </c>
      <c r="N518" s="160"/>
      <c r="O518" s="175">
        <f>T356</f>
        <v>25.80917262783591</v>
      </c>
      <c r="P518" s="176"/>
      <c r="Q518" s="159">
        <f>T464</f>
        <v>42.617680117934981</v>
      </c>
      <c r="R518" s="160"/>
      <c r="S518" s="175">
        <f>T362</f>
        <v>22.350643428489924</v>
      </c>
      <c r="T518" s="176"/>
      <c r="U518" s="159">
        <f>T472</f>
        <v>23.988656789897515</v>
      </c>
      <c r="V518" s="160"/>
      <c r="W518" s="27"/>
      <c r="X518" s="27"/>
      <c r="Y518" s="27"/>
      <c r="Z518" s="76"/>
      <c r="AD518" s="107"/>
      <c r="AE518" s="107">
        <v>230</v>
      </c>
      <c r="AF518" s="107">
        <v>550</v>
      </c>
    </row>
    <row r="519" spans="1:32" ht="15" customHeight="1" x14ac:dyDescent="0.3">
      <c r="A519" s="75"/>
      <c r="B519" s="27"/>
      <c r="C519" s="27"/>
      <c r="D519" s="27"/>
      <c r="E519" s="186"/>
      <c r="F519" s="187"/>
      <c r="G519" s="188"/>
      <c r="H519" s="172" t="s">
        <v>50</v>
      </c>
      <c r="I519" s="158"/>
      <c r="J519" s="160"/>
      <c r="K519" s="175">
        <f>T358</f>
        <v>41.509741271818619</v>
      </c>
      <c r="L519" s="176"/>
      <c r="M519" s="159">
        <f>T456</f>
        <v>91.02454768156602</v>
      </c>
      <c r="N519" s="160"/>
      <c r="O519" s="175">
        <f>T358</f>
        <v>41.509741271818619</v>
      </c>
      <c r="P519" s="176"/>
      <c r="Q519" s="159">
        <f>T466</f>
        <v>64.067157830553072</v>
      </c>
      <c r="R519" s="160"/>
      <c r="S519" s="175">
        <f>T364</f>
        <v>35.947274999999998</v>
      </c>
      <c r="T519" s="176"/>
      <c r="U519" s="159">
        <f>T474</f>
        <v>36.059184447590653</v>
      </c>
      <c r="V519" s="160"/>
      <c r="W519" s="27"/>
      <c r="X519" s="27"/>
      <c r="Y519" s="27"/>
      <c r="Z519" s="76"/>
      <c r="AD519" s="106"/>
      <c r="AE519" s="106">
        <v>275</v>
      </c>
      <c r="AF519" s="106">
        <v>650</v>
      </c>
    </row>
    <row r="520" spans="1:32" ht="15" customHeight="1" x14ac:dyDescent="0.3">
      <c r="A520" s="75"/>
      <c r="B520" s="27"/>
      <c r="C520" s="27"/>
      <c r="D520" s="27"/>
      <c r="E520" s="183" t="s">
        <v>239</v>
      </c>
      <c r="F520" s="184"/>
      <c r="G520" s="185"/>
      <c r="H520" s="172" t="s">
        <v>49</v>
      </c>
      <c r="I520" s="158"/>
      <c r="J520" s="160"/>
      <c r="K520" s="159">
        <f>T372</f>
        <v>76.312313064639852</v>
      </c>
      <c r="L520" s="160"/>
      <c r="M520" s="172" t="s">
        <v>22</v>
      </c>
      <c r="N520" s="160"/>
      <c r="O520" s="159">
        <f>T386</f>
        <v>70.066846666788251</v>
      </c>
      <c r="P520" s="160"/>
      <c r="Q520" s="172" t="s">
        <v>22</v>
      </c>
      <c r="R520" s="160"/>
      <c r="S520" s="159">
        <f>T392</f>
        <v>47.97731357979503</v>
      </c>
      <c r="T520" s="160"/>
      <c r="U520" s="172" t="s">
        <v>22</v>
      </c>
      <c r="V520" s="160"/>
      <c r="W520" s="27"/>
      <c r="X520" s="27"/>
      <c r="Y520" s="27"/>
      <c r="Z520" s="76"/>
      <c r="AD520" s="105">
        <v>170</v>
      </c>
      <c r="AE520" s="105">
        <v>230</v>
      </c>
      <c r="AF520" s="105">
        <v>550</v>
      </c>
    </row>
    <row r="521" spans="1:32" ht="15" customHeight="1" x14ac:dyDescent="0.3">
      <c r="A521" s="75"/>
      <c r="B521" s="27"/>
      <c r="C521" s="27"/>
      <c r="D521" s="27"/>
      <c r="E521" s="186"/>
      <c r="F521" s="187"/>
      <c r="G521" s="188"/>
      <c r="H521" s="172" t="s">
        <v>50</v>
      </c>
      <c r="I521" s="158"/>
      <c r="J521" s="160"/>
      <c r="K521" s="159">
        <f>T374</f>
        <v>148.80180806716928</v>
      </c>
      <c r="L521" s="160"/>
      <c r="M521" s="172" t="s">
        <v>22</v>
      </c>
      <c r="N521" s="160"/>
      <c r="O521" s="159">
        <f>T388</f>
        <v>105.32283527782981</v>
      </c>
      <c r="P521" s="160"/>
      <c r="Q521" s="172" t="s">
        <v>22</v>
      </c>
      <c r="R521" s="160"/>
      <c r="S521" s="159">
        <f>T394</f>
        <v>72.118368895181305</v>
      </c>
      <c r="T521" s="160"/>
      <c r="U521" s="172" t="s">
        <v>22</v>
      </c>
      <c r="V521" s="160"/>
      <c r="W521" s="27"/>
      <c r="X521" s="27"/>
      <c r="Y521" s="27"/>
      <c r="Z521" s="76"/>
      <c r="AB521" s="36"/>
      <c r="AD521" s="107"/>
      <c r="AE521" s="107">
        <v>275</v>
      </c>
      <c r="AF521" s="107">
        <v>650</v>
      </c>
    </row>
    <row r="522" spans="1:32" ht="15" customHeight="1" x14ac:dyDescent="0.3">
      <c r="A522" s="75"/>
      <c r="B522" s="27"/>
      <c r="C522" s="27"/>
      <c r="D522" s="27"/>
      <c r="E522" s="183" t="s">
        <v>184</v>
      </c>
      <c r="F522" s="184"/>
      <c r="G522" s="185"/>
      <c r="H522" s="172" t="s">
        <v>49</v>
      </c>
      <c r="I522" s="158"/>
      <c r="J522" s="160"/>
      <c r="K522" s="189">
        <f>T400</f>
        <v>163.07737656119792</v>
      </c>
      <c r="L522" s="190"/>
      <c r="M522" s="159">
        <f>T484</f>
        <v>81.098523572084446</v>
      </c>
      <c r="N522" s="160"/>
      <c r="O522" s="175">
        <f>T400</f>
        <v>163.07737656119792</v>
      </c>
      <c r="P522" s="176"/>
      <c r="Q522" s="159">
        <f>T494</f>
        <v>74.388416167098882</v>
      </c>
      <c r="R522" s="160"/>
      <c r="S522" s="175">
        <f>T406</f>
        <v>111.66499999999998</v>
      </c>
      <c r="T522" s="176"/>
      <c r="U522" s="159">
        <f>T502</f>
        <v>52.775044937774538</v>
      </c>
      <c r="V522" s="160"/>
      <c r="W522" s="27"/>
      <c r="X522" s="27"/>
      <c r="Y522" s="27"/>
      <c r="Z522" s="76"/>
      <c r="AB522" s="36"/>
      <c r="AD522" s="106"/>
      <c r="AE522" s="106">
        <v>325</v>
      </c>
      <c r="AF522" s="106">
        <v>750</v>
      </c>
    </row>
    <row r="523" spans="1:32" ht="15" customHeight="1" x14ac:dyDescent="0.3">
      <c r="A523" s="75"/>
      <c r="B523" s="27"/>
      <c r="C523" s="27"/>
      <c r="D523" s="27"/>
      <c r="E523" s="186"/>
      <c r="F523" s="187"/>
      <c r="G523" s="188"/>
      <c r="H523" s="172" t="s">
        <v>50</v>
      </c>
      <c r="I523" s="158"/>
      <c r="J523" s="160"/>
      <c r="K523" s="159">
        <f>T402</f>
        <v>163.07737656119792</v>
      </c>
      <c r="L523" s="160"/>
      <c r="M523" s="175">
        <f>T486</f>
        <v>158.7021182576454</v>
      </c>
      <c r="N523" s="176"/>
      <c r="O523" s="159">
        <f>T400</f>
        <v>163.07737656119792</v>
      </c>
      <c r="P523" s="160"/>
      <c r="Q523" s="175">
        <f>T496</f>
        <v>111.82152144516139</v>
      </c>
      <c r="R523" s="176"/>
      <c r="S523" s="159">
        <f>T408</f>
        <v>111.66499999999998</v>
      </c>
      <c r="T523" s="160"/>
      <c r="U523" s="233">
        <f>T504</f>
        <v>79.330205784699444</v>
      </c>
      <c r="V523" s="234"/>
      <c r="W523" s="27"/>
      <c r="X523" s="27"/>
      <c r="Y523" s="27"/>
      <c r="Z523" s="76"/>
      <c r="AB523" s="36"/>
      <c r="AD523" s="105">
        <v>245</v>
      </c>
      <c r="AE523" s="105">
        <v>275</v>
      </c>
      <c r="AF523" s="105">
        <v>650</v>
      </c>
    </row>
    <row r="524" spans="1:32" ht="15" customHeight="1" x14ac:dyDescent="0.3">
      <c r="A524" s="75"/>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76"/>
      <c r="AB524" s="36"/>
      <c r="AD524" s="107"/>
      <c r="AE524" s="107">
        <v>325</v>
      </c>
      <c r="AF524" s="107">
        <v>750</v>
      </c>
    </row>
    <row r="525" spans="1:32" ht="15" customHeight="1" x14ac:dyDescent="0.3">
      <c r="A525" s="75"/>
      <c r="B525" s="27"/>
      <c r="C525" s="52" t="s">
        <v>240</v>
      </c>
      <c r="D525" s="27"/>
      <c r="E525" s="27"/>
      <c r="F525" s="27"/>
      <c r="G525" s="27"/>
      <c r="H525" s="27"/>
      <c r="I525" s="27"/>
      <c r="J525" s="27"/>
      <c r="K525" s="27"/>
      <c r="L525" s="27"/>
      <c r="M525" s="27"/>
      <c r="N525" s="27"/>
      <c r="O525" s="27"/>
      <c r="P525" s="27"/>
      <c r="Q525" s="27"/>
      <c r="R525" s="27"/>
      <c r="S525" s="27"/>
      <c r="T525" s="27"/>
      <c r="U525" s="27"/>
      <c r="V525" s="27"/>
      <c r="W525" s="27"/>
      <c r="X525" s="27"/>
      <c r="Y525" s="27"/>
      <c r="Z525" s="76"/>
      <c r="AB525" s="36"/>
      <c r="AD525" s="107"/>
      <c r="AE525" s="107">
        <v>360</v>
      </c>
      <c r="AF525" s="107">
        <v>850</v>
      </c>
    </row>
    <row r="526" spans="1:32" ht="15" customHeight="1" x14ac:dyDescent="0.3">
      <c r="A526" s="75"/>
      <c r="B526" s="27"/>
      <c r="C526" s="109" t="s">
        <v>241</v>
      </c>
      <c r="D526" s="27"/>
      <c r="E526" s="27"/>
      <c r="F526" s="27"/>
      <c r="G526" s="27"/>
      <c r="H526" s="27"/>
      <c r="I526" s="27"/>
      <c r="J526" s="27"/>
      <c r="K526" s="27"/>
      <c r="L526" s="27"/>
      <c r="M526" s="27"/>
      <c r="N526" s="27"/>
      <c r="O526" s="27"/>
      <c r="P526" s="27"/>
      <c r="Q526" s="27"/>
      <c r="R526" s="27"/>
      <c r="S526" s="27"/>
      <c r="T526" s="27"/>
      <c r="U526" s="27"/>
      <c r="V526" s="27"/>
      <c r="W526" s="27"/>
      <c r="X526" s="27"/>
      <c r="Y526" s="27"/>
      <c r="Z526" s="76"/>
      <c r="AB526" s="36"/>
      <c r="AD526" s="107"/>
      <c r="AE526" s="107">
        <v>395</v>
      </c>
      <c r="AF526" s="107">
        <v>950</v>
      </c>
    </row>
    <row r="527" spans="1:32" ht="15" customHeight="1" x14ac:dyDescent="0.3">
      <c r="A527" s="75"/>
      <c r="B527" s="27"/>
      <c r="C527" s="109" t="s">
        <v>242</v>
      </c>
      <c r="D527" s="27"/>
      <c r="E527" s="27"/>
      <c r="F527" s="27"/>
      <c r="G527" s="27"/>
      <c r="H527" s="27"/>
      <c r="I527" s="27"/>
      <c r="J527" s="27"/>
      <c r="K527" s="27"/>
      <c r="L527" s="27"/>
      <c r="M527" s="27"/>
      <c r="N527" s="27"/>
      <c r="O527" s="27"/>
      <c r="P527" s="27"/>
      <c r="Q527" s="27"/>
      <c r="R527" s="27"/>
      <c r="S527" s="27"/>
      <c r="T527" s="27"/>
      <c r="U527" s="27"/>
      <c r="V527" s="27"/>
      <c r="W527" s="27"/>
      <c r="X527" s="27"/>
      <c r="Y527" s="27"/>
      <c r="Z527" s="76"/>
      <c r="AB527" s="36"/>
      <c r="AD527" s="106"/>
      <c r="AE527" s="106">
        <v>460</v>
      </c>
      <c r="AF527" s="106">
        <v>1050</v>
      </c>
    </row>
    <row r="528" spans="1:32" ht="15" customHeight="1" x14ac:dyDescent="0.3">
      <c r="A528" s="77"/>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19"/>
      <c r="AB528" s="1" t="s">
        <v>225</v>
      </c>
      <c r="AC528" s="1" t="s">
        <v>262</v>
      </c>
    </row>
    <row r="529" spans="1:32" ht="15" customHeight="1" x14ac:dyDescent="0.3">
      <c r="A529" s="75"/>
      <c r="B529" s="27"/>
      <c r="C529" s="27" t="s">
        <v>217</v>
      </c>
      <c r="D529" s="27"/>
      <c r="E529" s="27"/>
      <c r="F529" s="27"/>
      <c r="G529" s="27"/>
      <c r="H529" s="27"/>
      <c r="I529" s="27"/>
      <c r="J529" s="27"/>
      <c r="K529" s="27"/>
      <c r="L529" s="27"/>
      <c r="M529" s="27"/>
      <c r="N529" s="27"/>
      <c r="O529" s="27"/>
      <c r="P529" s="27"/>
      <c r="Q529" s="27"/>
      <c r="R529" s="27"/>
      <c r="S529" s="27"/>
      <c r="T529" s="27"/>
      <c r="U529" s="27"/>
      <c r="V529" s="27"/>
      <c r="W529" s="27"/>
      <c r="X529" s="27"/>
      <c r="Y529" s="27"/>
      <c r="Z529" s="76"/>
      <c r="AB529" s="1" t="s">
        <v>225</v>
      </c>
      <c r="AC529" s="1" t="s">
        <v>263</v>
      </c>
    </row>
    <row r="530" spans="1:32" ht="15" customHeight="1" x14ac:dyDescent="0.3">
      <c r="A530" s="75"/>
      <c r="B530" s="27"/>
      <c r="C530" s="27" t="s">
        <v>197</v>
      </c>
      <c r="D530" s="27"/>
      <c r="E530" s="27"/>
      <c r="F530" s="27"/>
      <c r="G530" s="27"/>
      <c r="H530" s="27"/>
      <c r="I530" s="27"/>
      <c r="J530" s="27"/>
      <c r="K530" s="27"/>
      <c r="L530" s="27"/>
      <c r="M530" s="27"/>
      <c r="N530" s="27"/>
      <c r="O530" s="27"/>
      <c r="P530" s="27"/>
      <c r="Q530" s="27"/>
      <c r="R530" s="27"/>
      <c r="S530" s="27"/>
      <c r="T530" s="27"/>
      <c r="U530" s="27"/>
      <c r="V530" s="27"/>
      <c r="W530" s="27"/>
      <c r="X530" s="27"/>
      <c r="Y530" s="27"/>
      <c r="Z530" s="76"/>
      <c r="AC530" s="1" t="s">
        <v>264</v>
      </c>
    </row>
    <row r="531" spans="1:32" ht="15" customHeight="1" x14ac:dyDescent="0.3">
      <c r="A531" s="75"/>
      <c r="B531" s="27"/>
      <c r="C531" s="1" t="s">
        <v>198</v>
      </c>
      <c r="D531" s="27"/>
      <c r="E531" s="27"/>
      <c r="F531" s="27"/>
      <c r="G531" s="27"/>
      <c r="H531" s="27"/>
      <c r="I531" s="27"/>
      <c r="J531" s="27"/>
      <c r="K531" s="27"/>
      <c r="L531" s="27"/>
      <c r="M531" s="27"/>
      <c r="N531" s="27"/>
      <c r="O531" s="27"/>
      <c r="P531" s="27"/>
      <c r="Q531" s="27"/>
      <c r="R531" s="27"/>
      <c r="S531" s="27"/>
      <c r="T531" s="27"/>
      <c r="U531" s="27"/>
      <c r="V531" s="27"/>
      <c r="W531" s="27"/>
      <c r="X531" s="27"/>
      <c r="Y531" s="27"/>
      <c r="Z531" s="76"/>
    </row>
    <row r="532" spans="1:32" ht="15" customHeight="1" x14ac:dyDescent="0.3">
      <c r="A532" s="75"/>
      <c r="B532" s="27"/>
      <c r="C532" s="52"/>
      <c r="D532" s="27"/>
      <c r="E532" s="27"/>
      <c r="F532" s="27"/>
      <c r="G532" s="27"/>
      <c r="H532" s="27"/>
      <c r="I532" s="27"/>
      <c r="J532" s="27"/>
      <c r="K532" s="27"/>
      <c r="L532" s="27"/>
      <c r="M532" s="27"/>
      <c r="N532" s="27"/>
      <c r="O532" s="27"/>
      <c r="P532" s="27"/>
      <c r="Q532" s="27"/>
      <c r="R532" s="27"/>
      <c r="S532" s="27"/>
      <c r="T532" s="27"/>
      <c r="U532" s="27"/>
      <c r="V532" s="27"/>
      <c r="W532" s="27"/>
      <c r="X532" s="27"/>
      <c r="Y532" s="27"/>
      <c r="Z532" s="76"/>
    </row>
    <row r="533" spans="1:32" ht="15" customHeight="1" x14ac:dyDescent="0.3">
      <c r="A533" s="75"/>
      <c r="B533" s="27"/>
      <c r="C533" s="52" t="s">
        <v>211</v>
      </c>
      <c r="E533" s="27"/>
      <c r="F533" s="27"/>
      <c r="G533" s="27"/>
      <c r="H533" s="27"/>
      <c r="I533" s="27"/>
      <c r="J533" s="27"/>
      <c r="K533" s="27"/>
      <c r="L533" s="27"/>
      <c r="M533" s="27"/>
      <c r="N533" s="27"/>
      <c r="O533" s="27"/>
      <c r="P533" s="27"/>
      <c r="Q533" s="27"/>
      <c r="R533" s="27"/>
      <c r="S533" s="27"/>
      <c r="T533" s="27"/>
      <c r="U533" s="27"/>
      <c r="V533" s="27"/>
      <c r="W533" s="27"/>
      <c r="X533" s="27"/>
      <c r="Y533" s="27"/>
      <c r="Z533" s="76"/>
      <c r="AD533" s="103" t="s">
        <v>258</v>
      </c>
      <c r="AE533" s="103"/>
      <c r="AF533" s="103"/>
    </row>
    <row r="534" spans="1:32" ht="15" customHeight="1" x14ac:dyDescent="0.3">
      <c r="A534" s="75"/>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76"/>
      <c r="AD534" s="108" t="s">
        <v>259</v>
      </c>
      <c r="AE534" s="108"/>
      <c r="AF534" s="108"/>
    </row>
    <row r="535" spans="1:32" ht="15" customHeight="1" x14ac:dyDescent="0.3">
      <c r="A535" s="75"/>
      <c r="B535" s="27"/>
      <c r="C535" s="122" t="s">
        <v>13</v>
      </c>
      <c r="D535" s="27" t="s">
        <v>193</v>
      </c>
      <c r="Y535" s="27"/>
      <c r="Z535" s="76"/>
      <c r="AD535" s="108" t="s">
        <v>260</v>
      </c>
      <c r="AE535" s="108" t="s">
        <v>261</v>
      </c>
      <c r="AF535" s="108" t="s">
        <v>261</v>
      </c>
    </row>
    <row r="536" spans="1:32" ht="15" customHeight="1" x14ac:dyDescent="0.3">
      <c r="A536" s="75"/>
      <c r="B536" s="27"/>
      <c r="C536" s="27"/>
      <c r="Y536" s="27"/>
      <c r="Z536" s="76"/>
      <c r="AD536" s="104" t="s">
        <v>6</v>
      </c>
      <c r="AE536" s="104" t="s">
        <v>256</v>
      </c>
      <c r="AF536" s="104" t="s">
        <v>257</v>
      </c>
    </row>
    <row r="537" spans="1:32" ht="15" customHeight="1" x14ac:dyDescent="0.3">
      <c r="A537" s="75"/>
      <c r="B537" s="27"/>
      <c r="C537" s="27"/>
      <c r="D537" s="27" t="s">
        <v>49</v>
      </c>
      <c r="E537" s="27"/>
      <c r="F537" s="27"/>
      <c r="G537" s="27" t="s">
        <v>2</v>
      </c>
      <c r="H537" s="170">
        <f>S518</f>
        <v>22.350643428489924</v>
      </c>
      <c r="I537" s="171"/>
      <c r="J537" s="171"/>
      <c r="K537" s="27"/>
      <c r="L537" s="27"/>
      <c r="M537" s="27"/>
      <c r="N537" s="27"/>
      <c r="O537" s="27"/>
      <c r="P537" s="123" t="s">
        <v>196</v>
      </c>
      <c r="Q537" s="27"/>
      <c r="R537" s="27"/>
      <c r="S537" s="122" t="s">
        <v>2</v>
      </c>
      <c r="T537" s="167">
        <v>50</v>
      </c>
      <c r="U537" s="168"/>
      <c r="V537" s="169"/>
      <c r="W537" s="27" t="s">
        <v>194</v>
      </c>
      <c r="X537" s="27"/>
      <c r="Y537" s="27"/>
      <c r="Z537" s="76"/>
      <c r="AD537" s="119">
        <v>20</v>
      </c>
      <c r="AE537" s="119">
        <v>60</v>
      </c>
      <c r="AF537" s="119" t="s">
        <v>22</v>
      </c>
    </row>
    <row r="538" spans="1:32" ht="15" customHeight="1" x14ac:dyDescent="0.3">
      <c r="A538" s="75"/>
      <c r="B538" s="27"/>
      <c r="D538" s="27" t="s">
        <v>50</v>
      </c>
      <c r="E538" s="27"/>
      <c r="F538" s="27"/>
      <c r="G538" s="27" t="s">
        <v>2</v>
      </c>
      <c r="H538" s="170">
        <f>S519</f>
        <v>35.947274999999998</v>
      </c>
      <c r="I538" s="171"/>
      <c r="J538" s="171"/>
      <c r="K538" s="27"/>
      <c r="L538" s="27"/>
      <c r="M538" s="27"/>
      <c r="N538" s="27"/>
      <c r="O538" s="27"/>
      <c r="P538" s="27" t="s">
        <v>24</v>
      </c>
      <c r="Q538" s="27"/>
      <c r="R538" s="27"/>
      <c r="S538" s="27"/>
      <c r="T538" s="27"/>
      <c r="U538" s="27"/>
      <c r="V538" s="27"/>
      <c r="W538" s="27"/>
      <c r="X538" s="27"/>
      <c r="Y538" s="27"/>
      <c r="Z538" s="76"/>
      <c r="AD538" s="119">
        <v>40</v>
      </c>
      <c r="AE538" s="119">
        <v>60</v>
      </c>
      <c r="AF538" s="119" t="s">
        <v>22</v>
      </c>
    </row>
    <row r="539" spans="1:32" ht="15" customHeight="1" x14ac:dyDescent="0.3">
      <c r="A539" s="75"/>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76"/>
      <c r="AD539" s="119">
        <v>60</v>
      </c>
      <c r="AE539" s="119">
        <v>90</v>
      </c>
      <c r="AF539" s="119" t="s">
        <v>22</v>
      </c>
    </row>
    <row r="540" spans="1:32" ht="15" customHeight="1" x14ac:dyDescent="0.3">
      <c r="A540" s="75"/>
      <c r="B540" s="27"/>
      <c r="C540" s="122" t="s">
        <v>13</v>
      </c>
      <c r="D540" s="27" t="s">
        <v>195</v>
      </c>
      <c r="Y540" s="27"/>
      <c r="Z540" s="76"/>
      <c r="AD540" s="119">
        <v>75</v>
      </c>
      <c r="AE540" s="119">
        <v>120</v>
      </c>
      <c r="AF540" s="119" t="s">
        <v>22</v>
      </c>
    </row>
    <row r="541" spans="1:32" ht="15" customHeight="1" x14ac:dyDescent="0.3">
      <c r="A541" s="75"/>
      <c r="B541" s="27"/>
      <c r="C541" s="27"/>
      <c r="Y541" s="27"/>
      <c r="Z541" s="76"/>
      <c r="AD541" s="119">
        <v>95</v>
      </c>
      <c r="AE541" s="119">
        <v>160</v>
      </c>
      <c r="AF541" s="119" t="s">
        <v>22</v>
      </c>
    </row>
    <row r="542" spans="1:32" ht="15" customHeight="1" x14ac:dyDescent="0.3">
      <c r="A542" s="75"/>
      <c r="B542" s="27"/>
      <c r="C542" s="27"/>
      <c r="D542" s="27" t="s">
        <v>49</v>
      </c>
      <c r="E542" s="27"/>
      <c r="F542" s="27"/>
      <c r="G542" s="27" t="s">
        <v>2</v>
      </c>
      <c r="H542" s="170">
        <f>S522</f>
        <v>111.66499999999998</v>
      </c>
      <c r="I542" s="171"/>
      <c r="J542" s="171"/>
      <c r="K542" s="27"/>
      <c r="L542" s="27"/>
      <c r="M542" s="27"/>
      <c r="N542" s="27"/>
      <c r="O542" s="27"/>
      <c r="P542" s="27" t="s">
        <v>17</v>
      </c>
      <c r="Q542" s="27"/>
      <c r="R542" s="27"/>
      <c r="S542" s="122" t="s">
        <v>2</v>
      </c>
      <c r="T542" s="167">
        <v>125</v>
      </c>
      <c r="U542" s="168"/>
      <c r="V542" s="169"/>
      <c r="W542" s="27" t="s">
        <v>15</v>
      </c>
      <c r="X542" s="27"/>
      <c r="Y542" s="27"/>
      <c r="Z542" s="76"/>
      <c r="AD542" s="119">
        <v>125</v>
      </c>
      <c r="AE542" s="119">
        <v>220</v>
      </c>
      <c r="AF542" s="119" t="s">
        <v>22</v>
      </c>
    </row>
    <row r="543" spans="1:32" ht="15" customHeight="1" x14ac:dyDescent="0.3">
      <c r="A543" s="75"/>
      <c r="B543" s="27"/>
      <c r="C543" s="27"/>
      <c r="D543" s="27" t="s">
        <v>50</v>
      </c>
      <c r="E543" s="27"/>
      <c r="F543" s="27"/>
      <c r="G543" s="27" t="s">
        <v>2</v>
      </c>
      <c r="H543" s="170">
        <f>U523</f>
        <v>79.330205784699444</v>
      </c>
      <c r="I543" s="171"/>
      <c r="J543" s="171"/>
      <c r="K543" s="27"/>
      <c r="L543" s="27"/>
      <c r="M543" s="27"/>
      <c r="N543" s="27"/>
      <c r="O543" s="27"/>
      <c r="P543" s="27" t="s">
        <v>24</v>
      </c>
      <c r="Q543" s="27"/>
      <c r="R543" s="27"/>
      <c r="S543" s="27"/>
      <c r="T543" s="27"/>
      <c r="U543" s="27"/>
      <c r="V543" s="27"/>
      <c r="W543" s="27"/>
      <c r="X543" s="27"/>
      <c r="Y543" s="27"/>
      <c r="Z543" s="76"/>
      <c r="AD543" s="119">
        <v>145</v>
      </c>
      <c r="AE543" s="119">
        <v>270</v>
      </c>
      <c r="AF543" s="119" t="s">
        <v>22</v>
      </c>
    </row>
    <row r="544" spans="1:32" ht="15" customHeight="1" x14ac:dyDescent="0.3">
      <c r="A544" s="75"/>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76"/>
      <c r="AA544" s="36"/>
      <c r="AD544" s="119">
        <v>170</v>
      </c>
      <c r="AE544" s="119">
        <v>320</v>
      </c>
      <c r="AF544" s="119" t="s">
        <v>22</v>
      </c>
    </row>
    <row r="545" spans="1:32" ht="15" customHeight="1" x14ac:dyDescent="0.3">
      <c r="A545" s="75"/>
      <c r="B545" s="27"/>
      <c r="C545" s="131" t="str">
        <f>CONCATENATE("El mayor valor encontrado para las sobretensiones a frecuencia industrial corresponde a ",ROUND(MAX(S518:T519),2)," kV (fase-fase)"," se selecciona la tensión normalizada de valor superior correspondiente a ",T537," kV",", que está asociado a una tensión soportada al impulso tipo rayo de ",T542," kV."," Este valor es superior a la tensión soportada requerida según los cálculos, que resultó de ",ROUND(S522,2)," kV (fase-tierra)"," y ",ROUND(U523,2)," kV (fase-fase).")</f>
        <v>El mayor valor encontrado para las sobretensiones a frecuencia industrial corresponde a 35.95 kV (fase-fase) se selecciona la tensión normalizada de valor superior correspondiente a 50 kV, que está asociado a una tensión soportada al impulso tipo rayo de 125 kV. Este valor es superior a la tensión soportada requerida según los cálculos, que resultó de 111.67 kV (fase-tierra) y 79.33 kV (fase-fase).</v>
      </c>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27"/>
      <c r="Z545" s="76"/>
      <c r="AA545" s="36"/>
      <c r="AD545" s="119">
        <v>200</v>
      </c>
      <c r="AE545" s="119">
        <v>380</v>
      </c>
      <c r="AF545" s="119" t="s">
        <v>22</v>
      </c>
    </row>
    <row r="546" spans="1:32" ht="15" customHeight="1" x14ac:dyDescent="0.3">
      <c r="A546" s="75"/>
      <c r="B546" s="27"/>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27"/>
      <c r="Z546" s="76"/>
      <c r="AA546" s="36"/>
      <c r="AD546" s="119">
        <v>250</v>
      </c>
      <c r="AE546" s="119">
        <v>480</v>
      </c>
      <c r="AF546" s="119" t="s">
        <v>22</v>
      </c>
    </row>
    <row r="547" spans="1:32" ht="15" customHeight="1" x14ac:dyDescent="0.3">
      <c r="A547" s="75"/>
      <c r="B547" s="27"/>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27"/>
      <c r="Z547" s="76"/>
      <c r="AA547" s="36"/>
      <c r="AD547" s="119">
        <v>325</v>
      </c>
      <c r="AE547" s="119">
        <v>630</v>
      </c>
      <c r="AF547" s="119" t="s">
        <v>22</v>
      </c>
    </row>
    <row r="548" spans="1:32" ht="15" customHeight="1" x14ac:dyDescent="0.3">
      <c r="A548" s="75"/>
      <c r="B548" s="27"/>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27"/>
      <c r="Z548" s="76"/>
      <c r="AA548" s="36"/>
      <c r="AD548" s="119">
        <v>380</v>
      </c>
      <c r="AE548" s="119">
        <v>750</v>
      </c>
      <c r="AF548" s="119" t="s">
        <v>22</v>
      </c>
    </row>
    <row r="549" spans="1:32" ht="15" customHeight="1" x14ac:dyDescent="0.3">
      <c r="A549" s="75"/>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76"/>
      <c r="AA549" s="36"/>
      <c r="AD549" s="119">
        <v>450</v>
      </c>
      <c r="AE549" s="119">
        <v>900</v>
      </c>
      <c r="AF549" s="119" t="s">
        <v>22</v>
      </c>
    </row>
    <row r="550" spans="1:32" ht="15" customHeight="1" x14ac:dyDescent="0.3">
      <c r="A550" s="75"/>
      <c r="B550" s="27"/>
      <c r="C550" s="122" t="s">
        <v>13</v>
      </c>
      <c r="D550" s="27" t="s">
        <v>199</v>
      </c>
      <c r="E550" s="27"/>
      <c r="F550" s="27"/>
      <c r="G550" s="27"/>
      <c r="H550" s="27"/>
      <c r="I550" s="27"/>
      <c r="J550" s="27"/>
      <c r="K550" s="27"/>
      <c r="L550" s="27"/>
      <c r="M550" s="27"/>
      <c r="N550" s="27"/>
      <c r="O550" s="27"/>
      <c r="P550" s="27"/>
      <c r="Q550" s="27"/>
      <c r="R550" s="27"/>
      <c r="S550" s="122" t="s">
        <v>2</v>
      </c>
      <c r="T550" s="230">
        <v>36</v>
      </c>
      <c r="U550" s="231"/>
      <c r="V550" s="232"/>
      <c r="W550" s="27" t="s">
        <v>16</v>
      </c>
      <c r="X550" s="27"/>
      <c r="Y550" s="27"/>
      <c r="Z550" s="76"/>
      <c r="AD550" s="119">
        <v>550</v>
      </c>
      <c r="AE550" s="119">
        <v>1100</v>
      </c>
      <c r="AF550" s="119" t="s">
        <v>22</v>
      </c>
    </row>
    <row r="551" spans="1:32" ht="15" customHeight="1" x14ac:dyDescent="0.3">
      <c r="A551" s="75"/>
      <c r="B551" s="27"/>
      <c r="C551" s="122" t="s">
        <v>13</v>
      </c>
      <c r="D551" s="27" t="s">
        <v>200</v>
      </c>
      <c r="E551" s="27"/>
      <c r="F551" s="27"/>
      <c r="G551" s="27"/>
      <c r="H551" s="27"/>
      <c r="I551" s="27"/>
      <c r="J551" s="27"/>
      <c r="K551" s="27"/>
      <c r="L551" s="27"/>
      <c r="M551" s="27"/>
      <c r="N551" s="27"/>
      <c r="O551" s="27"/>
      <c r="P551" s="27"/>
      <c r="Q551" s="27"/>
      <c r="R551" s="27"/>
      <c r="S551" s="122" t="s">
        <v>2</v>
      </c>
      <c r="T551" s="230">
        <f>T537</f>
        <v>50</v>
      </c>
      <c r="U551" s="231"/>
      <c r="V551" s="232"/>
      <c r="W551" s="27" t="s">
        <v>194</v>
      </c>
      <c r="X551" s="27"/>
      <c r="Y551" s="27"/>
      <c r="Z551" s="76"/>
      <c r="AD551" s="119">
        <v>650</v>
      </c>
      <c r="AE551" s="119">
        <v>1300</v>
      </c>
      <c r="AF551" s="119" t="s">
        <v>22</v>
      </c>
    </row>
    <row r="552" spans="1:32" ht="15" customHeight="1" x14ac:dyDescent="0.3">
      <c r="A552" s="75"/>
      <c r="B552" s="27"/>
      <c r="C552" s="122" t="s">
        <v>13</v>
      </c>
      <c r="D552" s="27" t="s">
        <v>201</v>
      </c>
      <c r="E552" s="27"/>
      <c r="F552" s="27"/>
      <c r="G552" s="27"/>
      <c r="H552" s="27"/>
      <c r="I552" s="27"/>
      <c r="J552" s="27"/>
      <c r="K552" s="27"/>
      <c r="L552" s="27"/>
      <c r="M552" s="27"/>
      <c r="N552" s="27"/>
      <c r="O552" s="27"/>
      <c r="P552" s="27"/>
      <c r="Q552" s="27"/>
      <c r="R552" s="27"/>
      <c r="S552" s="122" t="s">
        <v>2</v>
      </c>
      <c r="T552" s="230">
        <f>T542</f>
        <v>125</v>
      </c>
      <c r="U552" s="231"/>
      <c r="V552" s="232"/>
      <c r="W552" s="27" t="s">
        <v>15</v>
      </c>
      <c r="X552" s="27"/>
      <c r="Y552" s="27"/>
      <c r="Z552" s="76"/>
      <c r="AD552" s="119">
        <v>750</v>
      </c>
      <c r="AE552" s="119">
        <v>1500</v>
      </c>
      <c r="AF552" s="119" t="s">
        <v>22</v>
      </c>
    </row>
    <row r="553" spans="1:32" ht="15" customHeight="1" x14ac:dyDescent="0.3">
      <c r="A553" s="75"/>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76"/>
      <c r="AD553" s="119">
        <v>850</v>
      </c>
      <c r="AE553" s="119">
        <v>1700</v>
      </c>
      <c r="AF553" s="119">
        <v>1600</v>
      </c>
    </row>
    <row r="554" spans="1:32" ht="15" customHeight="1" x14ac:dyDescent="0.3">
      <c r="A554" s="75"/>
      <c r="B554" s="27"/>
      <c r="C554" s="52" t="s">
        <v>210</v>
      </c>
      <c r="Y554" s="27"/>
      <c r="Z554" s="76"/>
      <c r="AD554" s="119">
        <v>950</v>
      </c>
      <c r="AE554" s="119">
        <v>1900</v>
      </c>
      <c r="AF554" s="119">
        <v>1700</v>
      </c>
    </row>
    <row r="555" spans="1:32" ht="15" customHeight="1" x14ac:dyDescent="0.3">
      <c r="A555" s="75"/>
      <c r="B555" s="27"/>
      <c r="C555" s="27"/>
      <c r="Y555" s="27"/>
      <c r="Z555" s="76"/>
      <c r="AD555" s="119">
        <v>1050</v>
      </c>
      <c r="AE555" s="119">
        <v>2100</v>
      </c>
      <c r="AF555" s="119">
        <v>1900</v>
      </c>
    </row>
    <row r="556" spans="1:32" ht="15" customHeight="1" x14ac:dyDescent="0.3">
      <c r="A556" s="75"/>
      <c r="B556" s="27"/>
      <c r="C556" s="122" t="s">
        <v>13</v>
      </c>
      <c r="D556" s="27" t="s">
        <v>193</v>
      </c>
      <c r="E556" s="27"/>
      <c r="F556" s="27"/>
      <c r="G556" s="27"/>
      <c r="H556" s="27"/>
      <c r="I556" s="27"/>
      <c r="J556" s="27"/>
      <c r="K556" s="27"/>
      <c r="L556" s="27"/>
      <c r="M556" s="27"/>
      <c r="N556" s="27"/>
      <c r="O556" s="27"/>
      <c r="P556" s="27"/>
      <c r="Q556" s="27"/>
      <c r="R556" s="27"/>
      <c r="S556" s="27"/>
      <c r="T556" s="27"/>
      <c r="U556" s="27"/>
      <c r="V556" s="27"/>
      <c r="W556" s="27"/>
      <c r="X556" s="27"/>
      <c r="Y556" s="27"/>
      <c r="Z556" s="76"/>
      <c r="AD556" s="119">
        <v>1175</v>
      </c>
      <c r="AE556" s="119">
        <v>2350</v>
      </c>
      <c r="AF556" s="119">
        <v>2200</v>
      </c>
    </row>
    <row r="557" spans="1:32" ht="15" customHeight="1" x14ac:dyDescent="0.3">
      <c r="A557" s="75"/>
      <c r="B557" s="27"/>
      <c r="E557" s="27"/>
      <c r="F557" s="27"/>
      <c r="G557" s="27"/>
      <c r="H557" s="27"/>
      <c r="I557" s="27"/>
      <c r="J557" s="27"/>
      <c r="K557" s="27"/>
      <c r="L557" s="27"/>
      <c r="M557" s="27"/>
      <c r="N557" s="27"/>
      <c r="O557" s="27"/>
      <c r="P557" s="27"/>
      <c r="Q557" s="27"/>
      <c r="R557" s="27"/>
      <c r="S557" s="27"/>
      <c r="T557" s="27"/>
      <c r="U557" s="27"/>
      <c r="V557" s="27"/>
      <c r="W557" s="27"/>
      <c r="X557" s="27"/>
      <c r="Y557" s="27"/>
      <c r="Z557" s="76"/>
      <c r="AD557" s="119">
        <v>1300</v>
      </c>
      <c r="AE557" s="119">
        <v>2600</v>
      </c>
      <c r="AF557" s="119">
        <v>2400</v>
      </c>
    </row>
    <row r="558" spans="1:32" ht="15" customHeight="1" x14ac:dyDescent="0.3">
      <c r="A558" s="75"/>
      <c r="B558" s="27"/>
      <c r="C558" s="27"/>
      <c r="D558" s="27" t="s">
        <v>49</v>
      </c>
      <c r="E558" s="27"/>
      <c r="F558" s="27"/>
      <c r="G558" s="27" t="s">
        <v>2</v>
      </c>
      <c r="H558" s="170">
        <f>O518</f>
        <v>25.80917262783591</v>
      </c>
      <c r="I558" s="171"/>
      <c r="J558" s="171"/>
      <c r="K558" s="27"/>
      <c r="L558" s="27"/>
      <c r="M558" s="27"/>
      <c r="N558" s="27"/>
      <c r="O558" s="27"/>
      <c r="P558" s="123" t="s">
        <v>196</v>
      </c>
      <c r="Q558" s="27"/>
      <c r="R558" s="27"/>
      <c r="S558" s="122" t="s">
        <v>2</v>
      </c>
      <c r="T558" s="167">
        <v>50</v>
      </c>
      <c r="U558" s="168"/>
      <c r="V558" s="169"/>
      <c r="W558" s="27" t="s">
        <v>194</v>
      </c>
      <c r="X558" s="27"/>
      <c r="Y558" s="27"/>
      <c r="Z558" s="76"/>
      <c r="AD558" s="119">
        <v>1425</v>
      </c>
      <c r="AE558" s="119">
        <v>2850</v>
      </c>
      <c r="AF558" s="119">
        <v>2600</v>
      </c>
    </row>
    <row r="559" spans="1:32" ht="15" customHeight="1" x14ac:dyDescent="0.3">
      <c r="A559" s="75"/>
      <c r="B559" s="27"/>
      <c r="C559" s="27"/>
      <c r="D559" s="27" t="s">
        <v>50</v>
      </c>
      <c r="E559" s="27"/>
      <c r="F559" s="27"/>
      <c r="G559" s="27" t="s">
        <v>2</v>
      </c>
      <c r="H559" s="170">
        <f>O519</f>
        <v>41.509741271818619</v>
      </c>
      <c r="I559" s="171"/>
      <c r="J559" s="171"/>
      <c r="K559" s="27"/>
      <c r="L559" s="27"/>
      <c r="M559" s="27"/>
      <c r="N559" s="27"/>
      <c r="O559" s="27"/>
      <c r="P559" s="27" t="s">
        <v>24</v>
      </c>
      <c r="Q559" s="27"/>
      <c r="R559" s="27"/>
      <c r="S559" s="27"/>
      <c r="T559" s="27"/>
      <c r="U559" s="27"/>
      <c r="V559" s="27"/>
      <c r="W559" s="27"/>
      <c r="X559" s="27"/>
      <c r="Y559" s="27"/>
      <c r="Z559" s="76"/>
      <c r="AD559" s="119">
        <v>1550</v>
      </c>
      <c r="AE559" s="119">
        <v>3100</v>
      </c>
      <c r="AF559" s="119">
        <v>2900</v>
      </c>
    </row>
    <row r="560" spans="1:32" ht="15" customHeight="1" x14ac:dyDescent="0.3">
      <c r="A560" s="75"/>
      <c r="B560" s="27"/>
      <c r="C560" s="27"/>
      <c r="Y560" s="27"/>
      <c r="Z560" s="76"/>
      <c r="AD560" s="119">
        <v>1675</v>
      </c>
      <c r="AE560" s="119">
        <v>3350</v>
      </c>
      <c r="AF560" s="119">
        <v>3100</v>
      </c>
    </row>
    <row r="561" spans="1:32" ht="15" customHeight="1" x14ac:dyDescent="0.3">
      <c r="A561" s="75"/>
      <c r="B561" s="27"/>
      <c r="C561" s="122" t="s">
        <v>13</v>
      </c>
      <c r="D561" s="27" t="s">
        <v>195</v>
      </c>
      <c r="E561" s="27"/>
      <c r="F561" s="27"/>
      <c r="G561" s="27"/>
      <c r="H561" s="27"/>
      <c r="I561" s="27"/>
      <c r="J561" s="27"/>
      <c r="K561" s="27"/>
      <c r="L561" s="27"/>
      <c r="M561" s="27"/>
      <c r="N561" s="27"/>
      <c r="O561" s="27"/>
      <c r="P561" s="27"/>
      <c r="Q561" s="27"/>
      <c r="R561" s="27"/>
      <c r="S561" s="27"/>
      <c r="T561" s="27"/>
      <c r="U561" s="27"/>
      <c r="V561" s="27"/>
      <c r="W561" s="27"/>
      <c r="X561" s="27"/>
      <c r="Y561" s="27"/>
      <c r="Z561" s="76"/>
      <c r="AD561" s="119">
        <v>1800</v>
      </c>
      <c r="AE561" s="119">
        <v>3600</v>
      </c>
      <c r="AF561" s="119">
        <v>3300</v>
      </c>
    </row>
    <row r="562" spans="1:32" ht="15" customHeight="1" x14ac:dyDescent="0.3">
      <c r="A562" s="75"/>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76"/>
      <c r="AA562" s="36"/>
      <c r="AD562" s="119">
        <v>1950</v>
      </c>
      <c r="AE562" s="119">
        <v>3900</v>
      </c>
      <c r="AF562" s="119">
        <v>3600</v>
      </c>
    </row>
    <row r="563" spans="1:32" ht="15" customHeight="1" x14ac:dyDescent="0.3">
      <c r="A563" s="75"/>
      <c r="B563" s="27"/>
      <c r="C563" s="27"/>
      <c r="D563" s="27" t="s">
        <v>49</v>
      </c>
      <c r="E563" s="27"/>
      <c r="F563" s="27"/>
      <c r="G563" s="27" t="s">
        <v>2</v>
      </c>
      <c r="H563" s="170">
        <f>O522</f>
        <v>163.07737656119792</v>
      </c>
      <c r="I563" s="171"/>
      <c r="J563" s="171"/>
      <c r="K563" s="27"/>
      <c r="L563" s="27"/>
      <c r="M563" s="27"/>
      <c r="N563" s="27"/>
      <c r="O563" s="27"/>
      <c r="P563" s="27" t="s">
        <v>17</v>
      </c>
      <c r="Q563" s="27"/>
      <c r="R563" s="27"/>
      <c r="S563" s="122" t="s">
        <v>2</v>
      </c>
      <c r="T563" s="167">
        <v>170</v>
      </c>
      <c r="U563" s="168"/>
      <c r="V563" s="169"/>
      <c r="W563" s="27" t="s">
        <v>15</v>
      </c>
      <c r="X563" s="27"/>
      <c r="Y563" s="27"/>
      <c r="Z563" s="76"/>
      <c r="AA563" s="36"/>
      <c r="AD563" s="119">
        <v>2100</v>
      </c>
      <c r="AE563" s="119">
        <v>4200</v>
      </c>
      <c r="AF563" s="119">
        <v>3900</v>
      </c>
    </row>
    <row r="564" spans="1:32" ht="15" customHeight="1" x14ac:dyDescent="0.3">
      <c r="A564" s="75"/>
      <c r="B564" s="27"/>
      <c r="C564" s="27"/>
      <c r="D564" s="27" t="s">
        <v>50</v>
      </c>
      <c r="E564" s="27"/>
      <c r="F564" s="27"/>
      <c r="G564" s="27" t="s">
        <v>2</v>
      </c>
      <c r="H564" s="170">
        <f>M523</f>
        <v>158.7021182576454</v>
      </c>
      <c r="I564" s="171"/>
      <c r="J564" s="171"/>
      <c r="K564" s="27"/>
      <c r="L564" s="27"/>
      <c r="M564" s="27"/>
      <c r="N564" s="27"/>
      <c r="O564" s="27"/>
      <c r="P564" s="27" t="s">
        <v>24</v>
      </c>
      <c r="Q564" s="27"/>
      <c r="R564" s="27"/>
      <c r="S564" s="27"/>
      <c r="T564" s="27"/>
      <c r="U564" s="27"/>
      <c r="V564" s="27"/>
      <c r="W564" s="27"/>
      <c r="X564" s="27"/>
      <c r="Y564" s="27"/>
      <c r="Z564" s="76"/>
      <c r="AA564" s="36"/>
      <c r="AD564" s="119">
        <v>2250</v>
      </c>
      <c r="AE564" s="119">
        <v>4500</v>
      </c>
      <c r="AF564" s="119">
        <v>4150</v>
      </c>
    </row>
    <row r="565" spans="1:32" ht="15" customHeight="1" x14ac:dyDescent="0.3">
      <c r="A565" s="75"/>
      <c r="B565" s="27"/>
      <c r="Y565" s="27"/>
      <c r="Z565" s="76"/>
      <c r="AA565" s="36"/>
      <c r="AD565" s="119">
        <v>2400</v>
      </c>
      <c r="AE565" s="119">
        <v>4800</v>
      </c>
      <c r="AF565" s="119">
        <v>4450</v>
      </c>
    </row>
    <row r="566" spans="1:32" ht="15" customHeight="1" x14ac:dyDescent="0.3">
      <c r="A566" s="75"/>
      <c r="B566" s="27"/>
      <c r="C566" s="131" t="str">
        <f>CONCATENATE("Un aislamiento normalizado de ",T558," kV (para frecuencia industrial)"," y ",T563," kV (para impulsos tipo rayo) cubrirán el aislamiento fase-tierra y fase-fase para esta subestación ubicada a una altura de ",P17," msnm.")</f>
        <v>Un aislamiento normalizado de 50 kV (para frecuencia industrial) y 170 kV (para impulsos tipo rayo) cubrirán el aislamiento fase-tierra y fase-fase para esta subestación ubicada a una altura de 3828 msnm.</v>
      </c>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27"/>
      <c r="Z566" s="76"/>
      <c r="AA566" s="36"/>
      <c r="AD566" s="119">
        <v>2550</v>
      </c>
      <c r="AE566" s="119">
        <v>5100</v>
      </c>
      <c r="AF566" s="119">
        <v>4700</v>
      </c>
    </row>
    <row r="567" spans="1:32" ht="15" customHeight="1" x14ac:dyDescent="0.3">
      <c r="A567" s="75"/>
      <c r="B567" s="27"/>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27"/>
      <c r="Z567" s="76"/>
      <c r="AA567" s="36"/>
      <c r="AD567" s="119">
        <v>2700</v>
      </c>
      <c r="AE567" s="119">
        <v>5400</v>
      </c>
      <c r="AF567" s="119">
        <v>5000</v>
      </c>
    </row>
    <row r="568" spans="1:32" ht="15" customHeight="1" x14ac:dyDescent="0.3">
      <c r="A568" s="75"/>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76"/>
      <c r="AA568" s="36"/>
    </row>
    <row r="569" spans="1:32" ht="15" customHeight="1" x14ac:dyDescent="0.3">
      <c r="A569" s="75"/>
      <c r="B569" s="27"/>
      <c r="C569" s="122" t="s">
        <v>13</v>
      </c>
      <c r="D569" s="27" t="s">
        <v>199</v>
      </c>
      <c r="E569" s="27"/>
      <c r="F569" s="27"/>
      <c r="G569" s="27"/>
      <c r="H569" s="27"/>
      <c r="I569" s="27"/>
      <c r="J569" s="27"/>
      <c r="K569" s="27"/>
      <c r="L569" s="27"/>
      <c r="M569" s="27"/>
      <c r="N569" s="27"/>
      <c r="O569" s="27"/>
      <c r="P569" s="27"/>
      <c r="Q569" s="27"/>
      <c r="R569" s="27"/>
      <c r="S569" s="122" t="s">
        <v>2</v>
      </c>
      <c r="T569" s="230">
        <v>123</v>
      </c>
      <c r="U569" s="231"/>
      <c r="V569" s="232"/>
      <c r="W569" s="27" t="s">
        <v>16</v>
      </c>
      <c r="X569" s="27"/>
      <c r="Y569" s="27"/>
      <c r="Z569" s="76"/>
      <c r="AA569" s="36"/>
    </row>
    <row r="570" spans="1:32" ht="15" customHeight="1" x14ac:dyDescent="0.3">
      <c r="A570" s="75"/>
      <c r="B570" s="27"/>
      <c r="C570" s="122" t="s">
        <v>13</v>
      </c>
      <c r="D570" s="27" t="s">
        <v>200</v>
      </c>
      <c r="E570" s="27"/>
      <c r="F570" s="27"/>
      <c r="G570" s="27"/>
      <c r="H570" s="27"/>
      <c r="I570" s="27"/>
      <c r="J570" s="27"/>
      <c r="K570" s="27"/>
      <c r="L570" s="27"/>
      <c r="M570" s="27"/>
      <c r="N570" s="27"/>
      <c r="O570" s="27"/>
      <c r="P570" s="27"/>
      <c r="Q570" s="27"/>
      <c r="R570" s="27"/>
      <c r="S570" s="122" t="s">
        <v>2</v>
      </c>
      <c r="T570" s="230">
        <f>T558</f>
        <v>50</v>
      </c>
      <c r="U570" s="231"/>
      <c r="V570" s="232"/>
      <c r="W570" s="27" t="s">
        <v>194</v>
      </c>
      <c r="X570" s="27"/>
      <c r="Y570" s="27"/>
      <c r="Z570" s="76"/>
      <c r="AA570" s="36"/>
    </row>
    <row r="571" spans="1:32" ht="15" customHeight="1" x14ac:dyDescent="0.3">
      <c r="A571" s="75"/>
      <c r="B571" s="27"/>
      <c r="C571" s="122" t="s">
        <v>13</v>
      </c>
      <c r="D571" s="27" t="s">
        <v>201</v>
      </c>
      <c r="E571" s="27"/>
      <c r="F571" s="27"/>
      <c r="G571" s="27"/>
      <c r="H571" s="27"/>
      <c r="I571" s="27"/>
      <c r="J571" s="27"/>
      <c r="K571" s="27"/>
      <c r="L571" s="27"/>
      <c r="M571" s="27"/>
      <c r="N571" s="27"/>
      <c r="O571" s="27"/>
      <c r="P571" s="27"/>
      <c r="Q571" s="27"/>
      <c r="R571" s="27"/>
      <c r="S571" s="122" t="s">
        <v>2</v>
      </c>
      <c r="T571" s="230">
        <f>T563</f>
        <v>170</v>
      </c>
      <c r="U571" s="231"/>
      <c r="V571" s="232"/>
      <c r="W571" s="27" t="s">
        <v>15</v>
      </c>
      <c r="X571" s="27"/>
      <c r="Y571" s="27"/>
      <c r="Z571" s="76"/>
      <c r="AA571" s="36"/>
    </row>
    <row r="572" spans="1:32" ht="15" customHeight="1" x14ac:dyDescent="0.3">
      <c r="A572" s="75"/>
      <c r="B572" s="27"/>
      <c r="C572" s="39"/>
      <c r="D572" s="39"/>
      <c r="E572" s="39"/>
      <c r="F572" s="39"/>
      <c r="G572" s="39"/>
      <c r="H572" s="39"/>
      <c r="I572" s="39"/>
      <c r="J572" s="39"/>
      <c r="K572" s="39"/>
      <c r="L572" s="39"/>
      <c r="M572" s="39"/>
      <c r="N572" s="39"/>
      <c r="O572" s="39"/>
      <c r="P572" s="39"/>
      <c r="Q572" s="39"/>
      <c r="R572" s="39"/>
      <c r="S572" s="39"/>
      <c r="T572" s="39"/>
      <c r="U572" s="39"/>
      <c r="V572" s="39"/>
      <c r="W572" s="39"/>
      <c r="X572" s="39"/>
      <c r="Y572" s="27"/>
      <c r="Z572" s="76"/>
      <c r="AA572" s="36"/>
    </row>
    <row r="573" spans="1:32" ht="15" customHeight="1" x14ac:dyDescent="0.3">
      <c r="A573" s="75"/>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76"/>
      <c r="AA573" s="36"/>
    </row>
    <row r="574" spans="1:32" ht="15" customHeight="1" x14ac:dyDescent="0.3">
      <c r="A574" s="75"/>
      <c r="B574" s="27"/>
      <c r="Y574" s="27"/>
      <c r="Z574" s="76"/>
      <c r="AA574" s="36"/>
      <c r="AB574" s="1" t="s">
        <v>254</v>
      </c>
      <c r="AC574" s="1">
        <v>450</v>
      </c>
      <c r="AD574" s="1" t="s">
        <v>6</v>
      </c>
    </row>
    <row r="575" spans="1:32" ht="15" customHeight="1" x14ac:dyDescent="0.3">
      <c r="A575" s="75"/>
      <c r="B575" s="27"/>
      <c r="Y575" s="27"/>
      <c r="Z575" s="76"/>
    </row>
    <row r="576" spans="1:32" ht="15" customHeight="1" x14ac:dyDescent="0.3">
      <c r="A576" s="75"/>
      <c r="B576" s="27"/>
      <c r="Y576" s="27"/>
      <c r="Z576" s="76"/>
      <c r="AB576" s="1" t="s">
        <v>255</v>
      </c>
      <c r="AC576" s="1">
        <f>+VLOOKUP(AC574,AD537:AF567,2,0)/1000</f>
        <v>0.9</v>
      </c>
      <c r="AD576" s="1" t="s">
        <v>23</v>
      </c>
    </row>
    <row r="577" spans="1:28" ht="15" customHeight="1" x14ac:dyDescent="0.3">
      <c r="A577" s="75"/>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76"/>
    </row>
    <row r="578" spans="1:28" ht="15" customHeight="1" x14ac:dyDescent="0.3">
      <c r="A578" s="75"/>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76"/>
    </row>
    <row r="579" spans="1:28" ht="15" customHeight="1" x14ac:dyDescent="0.3">
      <c r="A579" s="75"/>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76"/>
    </row>
    <row r="580" spans="1:28" ht="15" customHeight="1" x14ac:dyDescent="0.3">
      <c r="A580" s="75"/>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76"/>
    </row>
    <row r="581" spans="1:28" ht="15" customHeight="1" x14ac:dyDescent="0.3">
      <c r="A581" s="75"/>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76"/>
    </row>
    <row r="582" spans="1:28" ht="15" customHeight="1" x14ac:dyDescent="0.3">
      <c r="A582" s="75"/>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76"/>
    </row>
    <row r="583" spans="1:28" ht="15" customHeight="1" x14ac:dyDescent="0.3">
      <c r="A583" s="75"/>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76"/>
    </row>
    <row r="584" spans="1:28" ht="15" customHeight="1" x14ac:dyDescent="0.3">
      <c r="A584" s="75"/>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76"/>
    </row>
    <row r="585" spans="1:28" ht="15" customHeight="1" x14ac:dyDescent="0.3">
      <c r="A585" s="75"/>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76"/>
    </row>
    <row r="586" spans="1:28" ht="15" customHeight="1" x14ac:dyDescent="0.3">
      <c r="A586" s="75"/>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76"/>
      <c r="AB586" s="36"/>
    </row>
    <row r="587" spans="1:28" ht="15" customHeight="1" x14ac:dyDescent="0.3">
      <c r="A587" s="75"/>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76"/>
      <c r="AB587" s="36"/>
    </row>
    <row r="588" spans="1:28" ht="15" customHeight="1" x14ac:dyDescent="0.3">
      <c r="A588" s="75"/>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76"/>
      <c r="AB588" s="36"/>
    </row>
    <row r="589" spans="1:28" ht="15" customHeight="1" x14ac:dyDescent="0.3">
      <c r="A589" s="75"/>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76"/>
      <c r="AB589" s="36"/>
    </row>
    <row r="590" spans="1:28" ht="15" customHeight="1" x14ac:dyDescent="0.3">
      <c r="A590" s="75"/>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76"/>
      <c r="AB590" s="36"/>
    </row>
    <row r="591" spans="1:28" ht="15" customHeight="1" x14ac:dyDescent="0.3">
      <c r="A591" s="75"/>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76"/>
      <c r="AB591" s="36"/>
    </row>
    <row r="592" spans="1:28" ht="15" customHeight="1" x14ac:dyDescent="0.3">
      <c r="A592" s="75"/>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76"/>
      <c r="AB592" s="36"/>
    </row>
    <row r="593" spans="1:28" ht="15" customHeight="1" x14ac:dyDescent="0.3">
      <c r="A593" s="77"/>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19"/>
      <c r="AB593" s="1" t="s">
        <v>225</v>
      </c>
    </row>
    <row r="594" spans="1:28" ht="15" customHeight="1" x14ac:dyDescent="0.3">
      <c r="AB594" s="36"/>
    </row>
    <row r="595" spans="1:28" ht="15" customHeight="1" x14ac:dyDescent="0.3">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row>
    <row r="596" spans="1:28" ht="15" customHeight="1" x14ac:dyDescent="0.3">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row>
    <row r="597" spans="1:28" ht="15" customHeight="1" x14ac:dyDescent="0.3">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row>
    <row r="598" spans="1:28" ht="15" customHeight="1" x14ac:dyDescent="0.3">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row>
    <row r="599" spans="1:28" ht="15" customHeight="1" x14ac:dyDescent="0.3">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row>
    <row r="600" spans="1:28" ht="15" customHeight="1" x14ac:dyDescent="0.3">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row>
    <row r="601" spans="1:28" ht="15" customHeight="1" x14ac:dyDescent="0.3">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row>
    <row r="602" spans="1:28" ht="15" customHeight="1" x14ac:dyDescent="0.3">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row>
    <row r="603" spans="1:28" ht="15" customHeight="1" x14ac:dyDescent="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row>
    <row r="604" spans="1:28" ht="15" customHeight="1" x14ac:dyDescent="0.3">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row>
    <row r="605" spans="1:28" ht="15" customHeight="1" x14ac:dyDescent="0.3">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39"/>
    </row>
    <row r="606" spans="1:28" ht="15" customHeight="1" x14ac:dyDescent="0.3">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39"/>
    </row>
    <row r="607" spans="1:28" ht="15" customHeight="1" x14ac:dyDescent="0.3">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39"/>
    </row>
    <row r="608" spans="1:28" ht="15" customHeight="1" x14ac:dyDescent="0.3">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39"/>
    </row>
    <row r="609" spans="1:28" ht="15" customHeight="1" x14ac:dyDescent="0.3">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39"/>
    </row>
    <row r="610" spans="1:28" ht="15" customHeight="1" x14ac:dyDescent="0.3">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39"/>
    </row>
    <row r="611" spans="1:28" ht="15" customHeight="1" x14ac:dyDescent="0.3">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39"/>
    </row>
    <row r="612" spans="1:28" ht="15" customHeight="1" x14ac:dyDescent="0.3">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row>
  </sheetData>
  <mergeCells count="243">
    <mergeCell ref="F11:M12"/>
    <mergeCell ref="N11:O12"/>
    <mergeCell ref="P11:U11"/>
    <mergeCell ref="P12:R12"/>
    <mergeCell ref="S12:U12"/>
    <mergeCell ref="N13:O13"/>
    <mergeCell ref="P13:R13"/>
    <mergeCell ref="B2:F6"/>
    <mergeCell ref="G2:T2"/>
    <mergeCell ref="U2:Y6"/>
    <mergeCell ref="G3:T3"/>
    <mergeCell ref="G4:T4"/>
    <mergeCell ref="G6:T6"/>
    <mergeCell ref="P26:R26"/>
    <mergeCell ref="T39:V39"/>
    <mergeCell ref="T42:V42"/>
    <mergeCell ref="T49:V49"/>
    <mergeCell ref="T51:V51"/>
    <mergeCell ref="T54:V54"/>
    <mergeCell ref="N14:O14"/>
    <mergeCell ref="P14:R14"/>
    <mergeCell ref="N16:O16"/>
    <mergeCell ref="P16:R16"/>
    <mergeCell ref="N17:O17"/>
    <mergeCell ref="P17:R17"/>
    <mergeCell ref="N15:O15"/>
    <mergeCell ref="P15:R15"/>
    <mergeCell ref="X115:Y115"/>
    <mergeCell ref="T117:V117"/>
    <mergeCell ref="T126:V126"/>
    <mergeCell ref="T128:V128"/>
    <mergeCell ref="T130:V130"/>
    <mergeCell ref="T133:V133"/>
    <mergeCell ref="T61:V61"/>
    <mergeCell ref="T63:V63"/>
    <mergeCell ref="T110:V110"/>
    <mergeCell ref="T112:V112"/>
    <mergeCell ref="T114:V114"/>
    <mergeCell ref="X114:Y114"/>
    <mergeCell ref="T171:V171"/>
    <mergeCell ref="T173:V173"/>
    <mergeCell ref="T175:V175"/>
    <mergeCell ref="K201:M201"/>
    <mergeCell ref="T201:V201"/>
    <mergeCell ref="K203:M203"/>
    <mergeCell ref="T203:V203"/>
    <mergeCell ref="T143:V143"/>
    <mergeCell ref="T145:V145"/>
    <mergeCell ref="T147:V147"/>
    <mergeCell ref="T154:V154"/>
    <mergeCell ref="T156:V156"/>
    <mergeCell ref="T159:V159"/>
    <mergeCell ref="T217:V217"/>
    <mergeCell ref="T219:V219"/>
    <mergeCell ref="F269:H269"/>
    <mergeCell ref="P269:R269"/>
    <mergeCell ref="F270:H270"/>
    <mergeCell ref="P270:R270"/>
    <mergeCell ref="T206:V206"/>
    <mergeCell ref="T208:V208"/>
    <mergeCell ref="K212:M212"/>
    <mergeCell ref="T212:V212"/>
    <mergeCell ref="K213:M213"/>
    <mergeCell ref="K214:M214"/>
    <mergeCell ref="T214:V214"/>
    <mergeCell ref="F275:H275"/>
    <mergeCell ref="N275:N276"/>
    <mergeCell ref="O275:O276"/>
    <mergeCell ref="P275:R275"/>
    <mergeCell ref="F276:H276"/>
    <mergeCell ref="P276:R276"/>
    <mergeCell ref="F271:H271"/>
    <mergeCell ref="P271:R271"/>
    <mergeCell ref="P272:R272"/>
    <mergeCell ref="F273:H273"/>
    <mergeCell ref="P273:R273"/>
    <mergeCell ref="F274:H274"/>
    <mergeCell ref="T313:V313"/>
    <mergeCell ref="K322:M322"/>
    <mergeCell ref="T322:V322"/>
    <mergeCell ref="T324:V324"/>
    <mergeCell ref="K326:M326"/>
    <mergeCell ref="T326:V326"/>
    <mergeCell ref="T278:V278"/>
    <mergeCell ref="T280:V280"/>
    <mergeCell ref="T292:V292"/>
    <mergeCell ref="T294:V294"/>
    <mergeCell ref="T303:V303"/>
    <mergeCell ref="T311:V311"/>
    <mergeCell ref="T338:V338"/>
    <mergeCell ref="T344:V344"/>
    <mergeCell ref="T346:V346"/>
    <mergeCell ref="T356:V356"/>
    <mergeCell ref="T358:V358"/>
    <mergeCell ref="T362:V362"/>
    <mergeCell ref="T328:V328"/>
    <mergeCell ref="K332:M332"/>
    <mergeCell ref="T332:V332"/>
    <mergeCell ref="T334:V334"/>
    <mergeCell ref="K336:M336"/>
    <mergeCell ref="T336:V336"/>
    <mergeCell ref="T388:V388"/>
    <mergeCell ref="T392:V392"/>
    <mergeCell ref="T394:V394"/>
    <mergeCell ref="T400:V400"/>
    <mergeCell ref="T402:V402"/>
    <mergeCell ref="T406:V406"/>
    <mergeCell ref="T364:V364"/>
    <mergeCell ref="T372:V372"/>
    <mergeCell ref="T374:V374"/>
    <mergeCell ref="T378:V378"/>
    <mergeCell ref="T380:V380"/>
    <mergeCell ref="T386:V386"/>
    <mergeCell ref="T408:V408"/>
    <mergeCell ref="D412:I414"/>
    <mergeCell ref="Q412:S414"/>
    <mergeCell ref="T412:V414"/>
    <mergeCell ref="D415:I416"/>
    <mergeCell ref="N415:P415"/>
    <mergeCell ref="Q415:S415"/>
    <mergeCell ref="T415:V415"/>
    <mergeCell ref="N416:P416"/>
    <mergeCell ref="Q416:S416"/>
    <mergeCell ref="N419:P419"/>
    <mergeCell ref="Q419:S419"/>
    <mergeCell ref="T419:V419"/>
    <mergeCell ref="N420:P420"/>
    <mergeCell ref="Q420:S420"/>
    <mergeCell ref="T420:V420"/>
    <mergeCell ref="T416:V416"/>
    <mergeCell ref="D417:I420"/>
    <mergeCell ref="J417:M418"/>
    <mergeCell ref="N417:P417"/>
    <mergeCell ref="Q417:S417"/>
    <mergeCell ref="T417:V417"/>
    <mergeCell ref="N418:P418"/>
    <mergeCell ref="Q418:S418"/>
    <mergeCell ref="T418:V418"/>
    <mergeCell ref="J419:M420"/>
    <mergeCell ref="S423:U423"/>
    <mergeCell ref="T452:V452"/>
    <mergeCell ref="T454:V454"/>
    <mergeCell ref="T456:V456"/>
    <mergeCell ref="T462:V462"/>
    <mergeCell ref="T464:V464"/>
    <mergeCell ref="D421:I422"/>
    <mergeCell ref="N421:P421"/>
    <mergeCell ref="Q421:S421"/>
    <mergeCell ref="T421:V421"/>
    <mergeCell ref="N422:P422"/>
    <mergeCell ref="Q422:S422"/>
    <mergeCell ref="T422:V422"/>
    <mergeCell ref="T486:V486"/>
    <mergeCell ref="T493:V493"/>
    <mergeCell ref="T494:V494"/>
    <mergeCell ref="T496:V496"/>
    <mergeCell ref="T500:V500"/>
    <mergeCell ref="T502:V502"/>
    <mergeCell ref="T466:V466"/>
    <mergeCell ref="T470:V470"/>
    <mergeCell ref="T472:V472"/>
    <mergeCell ref="T474:V474"/>
    <mergeCell ref="T482:V482"/>
    <mergeCell ref="T484:V484"/>
    <mergeCell ref="T504:V504"/>
    <mergeCell ref="E510:V511"/>
    <mergeCell ref="E512:J513"/>
    <mergeCell ref="K512:R513"/>
    <mergeCell ref="S512:V516"/>
    <mergeCell ref="E514:J517"/>
    <mergeCell ref="K514:N516"/>
    <mergeCell ref="O514:R516"/>
    <mergeCell ref="K517:L517"/>
    <mergeCell ref="M517:N517"/>
    <mergeCell ref="O517:P517"/>
    <mergeCell ref="Q517:R517"/>
    <mergeCell ref="S517:T517"/>
    <mergeCell ref="U517:V517"/>
    <mergeCell ref="E518:G519"/>
    <mergeCell ref="H518:J518"/>
    <mergeCell ref="K518:L518"/>
    <mergeCell ref="M518:N518"/>
    <mergeCell ref="O518:P518"/>
    <mergeCell ref="Q518:R518"/>
    <mergeCell ref="S518:T518"/>
    <mergeCell ref="U518:V518"/>
    <mergeCell ref="H519:J519"/>
    <mergeCell ref="K519:L519"/>
    <mergeCell ref="M519:N519"/>
    <mergeCell ref="O519:P519"/>
    <mergeCell ref="Q519:R519"/>
    <mergeCell ref="S519:T519"/>
    <mergeCell ref="U519:V519"/>
    <mergeCell ref="E522:G523"/>
    <mergeCell ref="H522:J522"/>
    <mergeCell ref="K522:L522"/>
    <mergeCell ref="M522:N522"/>
    <mergeCell ref="O522:P522"/>
    <mergeCell ref="Q522:R522"/>
    <mergeCell ref="S520:T520"/>
    <mergeCell ref="U520:V520"/>
    <mergeCell ref="H521:J521"/>
    <mergeCell ref="K521:L521"/>
    <mergeCell ref="M521:N521"/>
    <mergeCell ref="O521:P521"/>
    <mergeCell ref="Q521:R521"/>
    <mergeCell ref="S521:T521"/>
    <mergeCell ref="U521:V521"/>
    <mergeCell ref="E520:G521"/>
    <mergeCell ref="H520:J520"/>
    <mergeCell ref="K520:L520"/>
    <mergeCell ref="M520:N520"/>
    <mergeCell ref="O520:P520"/>
    <mergeCell ref="Q520:R520"/>
    <mergeCell ref="H537:J537"/>
    <mergeCell ref="T537:V537"/>
    <mergeCell ref="H538:J538"/>
    <mergeCell ref="H542:J542"/>
    <mergeCell ref="T542:V542"/>
    <mergeCell ref="H543:J543"/>
    <mergeCell ref="S522:T522"/>
    <mergeCell ref="U522:V522"/>
    <mergeCell ref="H523:J523"/>
    <mergeCell ref="K523:L523"/>
    <mergeCell ref="M523:N523"/>
    <mergeCell ref="O523:P523"/>
    <mergeCell ref="Q523:R523"/>
    <mergeCell ref="S523:T523"/>
    <mergeCell ref="U523:V523"/>
    <mergeCell ref="T570:V570"/>
    <mergeCell ref="T571:V571"/>
    <mergeCell ref="H559:J559"/>
    <mergeCell ref="H563:J563"/>
    <mergeCell ref="T563:V563"/>
    <mergeCell ref="H564:J564"/>
    <mergeCell ref="C566:X567"/>
    <mergeCell ref="T569:V569"/>
    <mergeCell ref="C545:X548"/>
    <mergeCell ref="T550:V550"/>
    <mergeCell ref="T551:V551"/>
    <mergeCell ref="T552:V552"/>
    <mergeCell ref="H558:J558"/>
    <mergeCell ref="T558:V558"/>
  </mergeCells>
  <printOptions horizontalCentered="1"/>
  <pageMargins left="0.70866141732283472" right="0.70866141732283472" top="0.74803149606299213" bottom="0.74803149606299213" header="0.31496062992125984" footer="0.31496062992125984"/>
  <pageSetup paperSize="9" scale="70" fitToHeight="0" orientation="portrait" r:id="rId1"/>
  <rowBreaks count="9" manualBreakCount="9">
    <brk id="73" max="25" man="1"/>
    <brk id="138" max="25" man="1"/>
    <brk id="203" max="25" man="1"/>
    <brk id="268" max="25" man="1"/>
    <brk id="333" max="25" man="1"/>
    <brk id="398" max="25" man="1"/>
    <brk id="463" max="25" man="1"/>
    <brk id="528" max="25" man="1"/>
    <brk id="593" max="25" man="1"/>
  </rowBreaks>
  <drawing r:id="rId2"/>
  <legacyDrawing r:id="rId3"/>
  <oleObjects>
    <mc:AlternateContent xmlns:mc="http://schemas.openxmlformats.org/markup-compatibility/2006">
      <mc:Choice Requires="x14">
        <oleObject progId="PBrush" shapeId="12289" r:id="rId4">
          <objectPr defaultSize="0" autoPict="0" r:id="rId5">
            <anchor moveWithCells="1" sizeWithCells="1">
              <from>
                <xdr:col>2</xdr:col>
                <xdr:colOff>0</xdr:colOff>
                <xdr:row>1</xdr:row>
                <xdr:rowOff>60960</xdr:rowOff>
              </from>
              <to>
                <xdr:col>5</xdr:col>
                <xdr:colOff>53340</xdr:colOff>
                <xdr:row>5</xdr:row>
                <xdr:rowOff>129540</xdr:rowOff>
              </to>
            </anchor>
          </objectPr>
        </oleObject>
      </mc:Choice>
      <mc:Fallback>
        <oleObject progId="PBrush" shapeId="12289"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8511A-B810-4D38-A641-66EB9E31F3E5}">
  <dimension ref="A1:AF612"/>
  <sheetViews>
    <sheetView showGridLines="0" tabSelected="1" view="pageBreakPreview" topLeftCell="A529" zoomScale="90" zoomScaleNormal="85" zoomScaleSheetLayoutView="90" workbookViewId="0">
      <selection activeCell="V20" sqref="V20"/>
    </sheetView>
  </sheetViews>
  <sheetFormatPr baseColWidth="10" defaultColWidth="15.21875" defaultRowHeight="15" customHeight="1" x14ac:dyDescent="0.3"/>
  <cols>
    <col min="1" max="26" width="4.77734375" style="1" customWidth="1"/>
    <col min="27" max="27" width="8.21875" style="1" customWidth="1"/>
    <col min="28" max="36" width="20.77734375" style="1" customWidth="1"/>
    <col min="37" max="16384" width="15.21875" style="1"/>
  </cols>
  <sheetData>
    <row r="1" spans="1:28" ht="15" customHeight="1" thickBot="1" x14ac:dyDescent="0.35">
      <c r="A1" s="73"/>
      <c r="B1" s="74"/>
      <c r="C1" s="74"/>
      <c r="D1" s="74"/>
      <c r="E1" s="74"/>
      <c r="F1" s="74"/>
      <c r="G1" s="74"/>
      <c r="H1" s="74"/>
      <c r="I1" s="74"/>
      <c r="J1" s="74"/>
      <c r="K1" s="74"/>
      <c r="L1" s="74"/>
      <c r="M1" s="74"/>
      <c r="N1" s="74"/>
      <c r="O1" s="74"/>
      <c r="P1" s="74"/>
      <c r="Q1" s="74"/>
      <c r="R1" s="74"/>
      <c r="S1" s="74"/>
      <c r="T1" s="74"/>
      <c r="U1" s="74"/>
      <c r="V1" s="74"/>
      <c r="W1" s="74"/>
      <c r="X1" s="74"/>
      <c r="Y1" s="74"/>
      <c r="Z1" s="12"/>
    </row>
    <row r="2" spans="1:28" ht="15" customHeight="1" x14ac:dyDescent="0.3">
      <c r="A2" s="94"/>
      <c r="B2" s="133"/>
      <c r="C2" s="134"/>
      <c r="D2" s="134"/>
      <c r="E2" s="134"/>
      <c r="F2" s="135"/>
      <c r="G2" s="143" t="s">
        <v>1</v>
      </c>
      <c r="H2" s="144"/>
      <c r="I2" s="144"/>
      <c r="J2" s="144"/>
      <c r="K2" s="144"/>
      <c r="L2" s="144"/>
      <c r="M2" s="144"/>
      <c r="N2" s="144"/>
      <c r="O2" s="144"/>
      <c r="P2" s="144"/>
      <c r="Q2" s="144"/>
      <c r="R2" s="144"/>
      <c r="S2" s="144"/>
      <c r="T2" s="145"/>
      <c r="U2" s="133"/>
      <c r="V2" s="134"/>
      <c r="W2" s="134"/>
      <c r="X2" s="134"/>
      <c r="Y2" s="135"/>
      <c r="Z2" s="95"/>
    </row>
    <row r="3" spans="1:28" ht="5.0999999999999996" customHeight="1" x14ac:dyDescent="0.3">
      <c r="A3" s="94"/>
      <c r="B3" s="136"/>
      <c r="C3" s="142"/>
      <c r="D3" s="142"/>
      <c r="E3" s="142"/>
      <c r="F3" s="138"/>
      <c r="G3" s="146"/>
      <c r="H3" s="147"/>
      <c r="I3" s="147"/>
      <c r="J3" s="147"/>
      <c r="K3" s="147"/>
      <c r="L3" s="147"/>
      <c r="M3" s="147"/>
      <c r="N3" s="147"/>
      <c r="O3" s="147"/>
      <c r="P3" s="147"/>
      <c r="Q3" s="147"/>
      <c r="R3" s="147"/>
      <c r="S3" s="147"/>
      <c r="T3" s="148"/>
      <c r="U3" s="136"/>
      <c r="V3" s="137"/>
      <c r="W3" s="137"/>
      <c r="X3" s="137"/>
      <c r="Y3" s="138"/>
      <c r="Z3" s="95"/>
    </row>
    <row r="4" spans="1:28" ht="15" customHeight="1" x14ac:dyDescent="0.3">
      <c r="A4" s="94"/>
      <c r="B4" s="136"/>
      <c r="C4" s="142"/>
      <c r="D4" s="142"/>
      <c r="E4" s="142"/>
      <c r="F4" s="138"/>
      <c r="G4" s="146" t="str">
        <f>CONCATENATE("COORDINACIÓN DE AISLAMIENTO ",P13," kV")</f>
        <v>COORDINACIÓN DE AISLAMIENTO 10 kV</v>
      </c>
      <c r="H4" s="147"/>
      <c r="I4" s="147"/>
      <c r="J4" s="147"/>
      <c r="K4" s="147"/>
      <c r="L4" s="147"/>
      <c r="M4" s="147"/>
      <c r="N4" s="147"/>
      <c r="O4" s="147"/>
      <c r="P4" s="147"/>
      <c r="Q4" s="147"/>
      <c r="R4" s="147"/>
      <c r="S4" s="147"/>
      <c r="T4" s="148"/>
      <c r="U4" s="136"/>
      <c r="V4" s="137"/>
      <c r="W4" s="137"/>
      <c r="X4" s="137"/>
      <c r="Y4" s="138"/>
      <c r="Z4" s="95"/>
    </row>
    <row r="5" spans="1:28" ht="5.0999999999999996" customHeight="1" x14ac:dyDescent="0.3">
      <c r="A5" s="94"/>
      <c r="B5" s="136"/>
      <c r="C5" s="142"/>
      <c r="D5" s="142"/>
      <c r="E5" s="142"/>
      <c r="F5" s="138"/>
      <c r="G5" s="53"/>
      <c r="H5" s="54"/>
      <c r="I5" s="54"/>
      <c r="J5" s="54"/>
      <c r="K5" s="54"/>
      <c r="L5" s="54"/>
      <c r="M5" s="54"/>
      <c r="N5" s="54"/>
      <c r="O5" s="54"/>
      <c r="P5" s="54"/>
      <c r="Q5" s="54"/>
      <c r="R5" s="54"/>
      <c r="S5" s="54"/>
      <c r="T5" s="54"/>
      <c r="U5" s="136"/>
      <c r="V5" s="137"/>
      <c r="W5" s="137"/>
      <c r="X5" s="137"/>
      <c r="Y5" s="138"/>
      <c r="Z5" s="95"/>
    </row>
    <row r="6" spans="1:28" ht="15" customHeight="1" thickBot="1" x14ac:dyDescent="0.35">
      <c r="A6" s="94"/>
      <c r="B6" s="139"/>
      <c r="C6" s="140"/>
      <c r="D6" s="140"/>
      <c r="E6" s="140"/>
      <c r="F6" s="141"/>
      <c r="G6" s="149" t="s">
        <v>273</v>
      </c>
      <c r="H6" s="150"/>
      <c r="I6" s="150"/>
      <c r="J6" s="150"/>
      <c r="K6" s="150"/>
      <c r="L6" s="150"/>
      <c r="M6" s="150"/>
      <c r="N6" s="150"/>
      <c r="O6" s="150"/>
      <c r="P6" s="150"/>
      <c r="Q6" s="150"/>
      <c r="R6" s="150"/>
      <c r="S6" s="150"/>
      <c r="T6" s="151"/>
      <c r="U6" s="139"/>
      <c r="V6" s="140"/>
      <c r="W6" s="140"/>
      <c r="X6" s="140"/>
      <c r="Y6" s="141"/>
      <c r="Z6" s="95"/>
    </row>
    <row r="7" spans="1:28" ht="15" customHeight="1" x14ac:dyDescent="0.3">
      <c r="A7" s="94"/>
      <c r="B7" s="2"/>
      <c r="C7" s="2"/>
      <c r="D7" s="2"/>
      <c r="E7" s="2"/>
      <c r="F7" s="2"/>
      <c r="G7" s="2"/>
      <c r="H7" s="2"/>
      <c r="I7" s="2"/>
      <c r="J7" s="2"/>
      <c r="K7" s="2"/>
      <c r="L7" s="2"/>
      <c r="M7" s="2"/>
      <c r="N7" s="2"/>
      <c r="O7" s="2"/>
      <c r="P7" s="2"/>
      <c r="Q7" s="2"/>
      <c r="R7" s="2"/>
      <c r="S7" s="2"/>
      <c r="T7" s="2"/>
      <c r="U7" s="2"/>
      <c r="V7" s="2"/>
      <c r="W7" s="2"/>
      <c r="X7" s="2"/>
      <c r="Y7" s="2"/>
      <c r="Z7" s="95"/>
    </row>
    <row r="8" spans="1:28" ht="5.0999999999999996" customHeight="1" x14ac:dyDescent="0.3">
      <c r="A8" s="94"/>
      <c r="B8" s="2"/>
      <c r="C8" s="2"/>
      <c r="D8" s="2"/>
      <c r="E8" s="2"/>
      <c r="F8" s="2"/>
      <c r="G8" s="2"/>
      <c r="H8" s="2"/>
      <c r="I8" s="2"/>
      <c r="J8" s="2"/>
      <c r="K8" s="2"/>
      <c r="L8" s="2"/>
      <c r="M8" s="2"/>
      <c r="N8" s="2"/>
      <c r="O8" s="2"/>
      <c r="P8" s="2"/>
      <c r="Q8" s="2"/>
      <c r="R8" s="2"/>
      <c r="S8" s="2"/>
      <c r="T8" s="2"/>
      <c r="U8" s="2"/>
      <c r="V8" s="2"/>
      <c r="W8" s="2"/>
      <c r="X8" s="2"/>
      <c r="Y8" s="2"/>
      <c r="Z8" s="95"/>
    </row>
    <row r="9" spans="1:28" ht="15" customHeight="1" x14ac:dyDescent="0.3">
      <c r="A9" s="94"/>
      <c r="B9" s="3">
        <v>1</v>
      </c>
      <c r="C9" s="4" t="s">
        <v>3</v>
      </c>
      <c r="D9" s="4"/>
      <c r="E9" s="4"/>
      <c r="F9" s="4"/>
      <c r="G9" s="4"/>
      <c r="H9" s="4"/>
      <c r="I9" s="4"/>
      <c r="J9" s="4"/>
      <c r="K9" s="4"/>
      <c r="L9" s="4"/>
      <c r="M9" s="4"/>
      <c r="N9" s="4"/>
      <c r="O9" s="4"/>
      <c r="P9" s="4"/>
      <c r="Q9" s="4"/>
      <c r="R9" s="4"/>
      <c r="S9" s="4"/>
      <c r="T9" s="4"/>
      <c r="U9" s="4"/>
      <c r="V9" s="4"/>
      <c r="W9" s="4"/>
      <c r="X9" s="4"/>
      <c r="Y9" s="4"/>
      <c r="Z9" s="95"/>
      <c r="AB9" s="1" t="s">
        <v>225</v>
      </c>
    </row>
    <row r="10" spans="1:28" ht="15" customHeight="1" x14ac:dyDescent="0.3">
      <c r="A10" s="94"/>
      <c r="B10" s="2"/>
      <c r="C10" s="2"/>
      <c r="D10" s="2"/>
      <c r="E10" s="2"/>
      <c r="F10" s="2"/>
      <c r="G10" s="2"/>
      <c r="H10" s="2"/>
      <c r="I10" s="2"/>
      <c r="J10" s="2"/>
      <c r="K10" s="2"/>
      <c r="L10" s="2"/>
      <c r="M10" s="2"/>
      <c r="N10" s="2"/>
      <c r="O10" s="2"/>
      <c r="P10" s="2"/>
      <c r="Q10" s="2"/>
      <c r="R10" s="2"/>
      <c r="S10" s="2"/>
      <c r="T10" s="2"/>
      <c r="U10" s="2"/>
      <c r="V10" s="2"/>
      <c r="W10" s="2"/>
      <c r="X10" s="2"/>
      <c r="Y10" s="2"/>
      <c r="Z10" s="95"/>
    </row>
    <row r="11" spans="1:28" ht="15" customHeight="1" x14ac:dyDescent="0.3">
      <c r="A11" s="94"/>
      <c r="B11" s="2"/>
      <c r="C11" s="2"/>
      <c r="D11" s="2"/>
      <c r="E11" s="2"/>
      <c r="F11" s="221" t="s">
        <v>4</v>
      </c>
      <c r="G11" s="222"/>
      <c r="H11" s="222"/>
      <c r="I11" s="222"/>
      <c r="J11" s="222"/>
      <c r="K11" s="222"/>
      <c r="L11" s="222"/>
      <c r="M11" s="223"/>
      <c r="N11" s="221" t="s">
        <v>25</v>
      </c>
      <c r="O11" s="223"/>
      <c r="P11" s="227" t="str">
        <f>CONCATENATE("Nivel ",P13," kV")</f>
        <v>Nivel 10 kV</v>
      </c>
      <c r="Q11" s="227"/>
      <c r="R11" s="227"/>
      <c r="S11" s="227"/>
      <c r="T11" s="227"/>
      <c r="U11" s="227"/>
      <c r="V11" s="2"/>
      <c r="W11" s="2"/>
      <c r="X11" s="2"/>
      <c r="Y11" s="2"/>
      <c r="Z11" s="95"/>
    </row>
    <row r="12" spans="1:28" ht="15" customHeight="1" x14ac:dyDescent="0.3">
      <c r="A12" s="94"/>
      <c r="B12" s="2"/>
      <c r="C12" s="2"/>
      <c r="D12" s="2"/>
      <c r="E12" s="2"/>
      <c r="F12" s="224"/>
      <c r="G12" s="225"/>
      <c r="H12" s="225"/>
      <c r="I12" s="225"/>
      <c r="J12" s="225"/>
      <c r="K12" s="225"/>
      <c r="L12" s="225"/>
      <c r="M12" s="226"/>
      <c r="N12" s="224"/>
      <c r="O12" s="226"/>
      <c r="P12" s="227" t="s">
        <v>0</v>
      </c>
      <c r="Q12" s="227"/>
      <c r="R12" s="228"/>
      <c r="S12" s="227" t="s">
        <v>5</v>
      </c>
      <c r="T12" s="227"/>
      <c r="U12" s="227"/>
      <c r="V12" s="2"/>
      <c r="W12" s="2"/>
      <c r="X12" s="2"/>
      <c r="Y12" s="2"/>
      <c r="Z12" s="95"/>
    </row>
    <row r="13" spans="1:28" ht="15" customHeight="1" x14ac:dyDescent="0.3">
      <c r="A13" s="94"/>
      <c r="B13" s="2"/>
      <c r="C13" s="2"/>
      <c r="D13" s="2"/>
      <c r="E13" s="2"/>
      <c r="F13" s="5" t="s">
        <v>28</v>
      </c>
      <c r="G13" s="6"/>
      <c r="H13" s="7"/>
      <c r="I13" s="8"/>
      <c r="J13" s="8"/>
      <c r="K13" s="9"/>
      <c r="L13" s="9"/>
      <c r="M13" s="9"/>
      <c r="N13" s="172" t="s">
        <v>218</v>
      </c>
      <c r="O13" s="160"/>
      <c r="P13" s="255">
        <v>10</v>
      </c>
      <c r="Q13" s="256"/>
      <c r="R13" s="257"/>
      <c r="S13" s="10"/>
      <c r="T13" s="11" t="s">
        <v>6</v>
      </c>
      <c r="U13" s="12"/>
      <c r="V13" s="2"/>
      <c r="W13" s="2"/>
      <c r="X13" s="2"/>
      <c r="Y13" s="2"/>
      <c r="Z13" s="95"/>
    </row>
    <row r="14" spans="1:28" ht="15" customHeight="1" x14ac:dyDescent="0.3">
      <c r="A14" s="94"/>
      <c r="B14" s="2"/>
      <c r="C14" s="2"/>
      <c r="D14" s="2"/>
      <c r="E14" s="2"/>
      <c r="F14" s="5" t="s">
        <v>29</v>
      </c>
      <c r="G14" s="6"/>
      <c r="H14" s="13"/>
      <c r="I14" s="8"/>
      <c r="J14" s="8"/>
      <c r="K14" s="9"/>
      <c r="L14" s="9"/>
      <c r="M14" s="9"/>
      <c r="N14" s="172" t="s">
        <v>219</v>
      </c>
      <c r="O14" s="160"/>
      <c r="P14" s="255">
        <f>+P13*1.05</f>
        <v>10.5</v>
      </c>
      <c r="Q14" s="256"/>
      <c r="R14" s="257"/>
      <c r="S14" s="14"/>
      <c r="T14" s="16" t="s">
        <v>6</v>
      </c>
      <c r="U14" s="15"/>
      <c r="V14" s="2"/>
      <c r="W14" s="2"/>
      <c r="X14" s="2"/>
      <c r="Y14" s="2"/>
      <c r="Z14" s="95"/>
    </row>
    <row r="15" spans="1:28" ht="15" customHeight="1" x14ac:dyDescent="0.3">
      <c r="A15" s="94"/>
      <c r="B15" s="2"/>
      <c r="C15" s="2"/>
      <c r="D15" s="2"/>
      <c r="E15" s="2"/>
      <c r="F15" s="5" t="s">
        <v>30</v>
      </c>
      <c r="G15" s="6"/>
      <c r="H15" s="13"/>
      <c r="I15" s="8"/>
      <c r="J15" s="8"/>
      <c r="K15" s="9"/>
      <c r="L15" s="9"/>
      <c r="M15" s="9"/>
      <c r="N15" s="172" t="s">
        <v>220</v>
      </c>
      <c r="O15" s="160"/>
      <c r="P15" s="167">
        <v>24</v>
      </c>
      <c r="Q15" s="168"/>
      <c r="R15" s="169"/>
      <c r="S15" s="14"/>
      <c r="T15" s="16" t="s">
        <v>6</v>
      </c>
      <c r="U15" s="15"/>
      <c r="V15" s="2"/>
      <c r="W15" s="2"/>
      <c r="X15" s="2"/>
      <c r="Y15" s="2"/>
      <c r="Z15" s="95"/>
    </row>
    <row r="16" spans="1:28" ht="15" customHeight="1" x14ac:dyDescent="0.3">
      <c r="A16" s="94"/>
      <c r="B16" s="2"/>
      <c r="C16" s="2"/>
      <c r="D16" s="2"/>
      <c r="E16" s="2"/>
      <c r="F16" s="5" t="s">
        <v>7</v>
      </c>
      <c r="G16" s="6"/>
      <c r="H16" s="13"/>
      <c r="I16" s="8"/>
      <c r="J16" s="8"/>
      <c r="K16" s="9"/>
      <c r="L16" s="9"/>
      <c r="M16" s="9"/>
      <c r="N16" s="172" t="s">
        <v>26</v>
      </c>
      <c r="O16" s="160"/>
      <c r="P16" s="167">
        <v>60</v>
      </c>
      <c r="Q16" s="168"/>
      <c r="R16" s="169"/>
      <c r="S16" s="17"/>
      <c r="T16" s="16" t="s">
        <v>8</v>
      </c>
      <c r="U16" s="19"/>
      <c r="V16" s="2"/>
      <c r="W16" s="2"/>
      <c r="X16" s="2"/>
      <c r="Y16" s="2"/>
      <c r="Z16" s="95"/>
    </row>
    <row r="17" spans="1:26" ht="15" customHeight="1" x14ac:dyDescent="0.3">
      <c r="A17" s="94"/>
      <c r="B17" s="2"/>
      <c r="C17" s="2"/>
      <c r="D17" s="2"/>
      <c r="E17" s="2"/>
      <c r="F17" s="20" t="s">
        <v>9</v>
      </c>
      <c r="G17" s="21"/>
      <c r="H17" s="22"/>
      <c r="I17" s="23"/>
      <c r="J17" s="23"/>
      <c r="K17" s="24"/>
      <c r="L17" s="24"/>
      <c r="M17" s="24"/>
      <c r="N17" s="172" t="s">
        <v>27</v>
      </c>
      <c r="O17" s="160"/>
      <c r="P17" s="167">
        <v>3828</v>
      </c>
      <c r="Q17" s="168"/>
      <c r="R17" s="169"/>
      <c r="S17" s="17"/>
      <c r="T17" s="18" t="s">
        <v>10</v>
      </c>
      <c r="U17" s="19"/>
      <c r="V17" s="2"/>
      <c r="W17" s="2"/>
      <c r="X17" s="2"/>
      <c r="Y17" s="2"/>
      <c r="Z17" s="95"/>
    </row>
    <row r="18" spans="1:26" ht="15" customHeight="1" x14ac:dyDescent="0.3">
      <c r="A18" s="94"/>
      <c r="B18" s="2"/>
      <c r="C18" s="2"/>
      <c r="D18" s="2"/>
      <c r="E18" s="2"/>
      <c r="F18" s="2"/>
      <c r="G18" s="2"/>
      <c r="H18" s="2"/>
      <c r="I18" s="2"/>
      <c r="J18" s="2"/>
      <c r="K18" s="2"/>
      <c r="L18" s="2"/>
      <c r="M18" s="2"/>
      <c r="N18" s="2"/>
      <c r="O18" s="2"/>
      <c r="P18" s="2"/>
      <c r="Q18" s="2"/>
      <c r="R18" s="2"/>
      <c r="S18" s="2"/>
      <c r="T18" s="2"/>
      <c r="U18" s="2"/>
      <c r="V18" s="2"/>
      <c r="W18" s="2"/>
      <c r="X18" s="2"/>
      <c r="Y18" s="2"/>
      <c r="Z18" s="95"/>
    </row>
    <row r="19" spans="1:26" ht="15" customHeight="1" x14ac:dyDescent="0.3">
      <c r="A19" s="94"/>
      <c r="B19" s="3">
        <f>B9+1</f>
        <v>2</v>
      </c>
      <c r="C19" s="4" t="s">
        <v>31</v>
      </c>
      <c r="D19" s="4"/>
      <c r="E19" s="4"/>
      <c r="F19" s="4"/>
      <c r="G19" s="4"/>
      <c r="H19" s="4"/>
      <c r="I19" s="4"/>
      <c r="J19" s="4"/>
      <c r="K19" s="4"/>
      <c r="L19" s="4"/>
      <c r="M19" s="4"/>
      <c r="N19" s="4"/>
      <c r="O19" s="4"/>
      <c r="P19" s="4"/>
      <c r="Q19" s="4"/>
      <c r="R19" s="4"/>
      <c r="S19" s="4"/>
      <c r="T19" s="4"/>
      <c r="U19" s="4"/>
      <c r="V19" s="4"/>
      <c r="W19" s="4"/>
      <c r="X19" s="4"/>
      <c r="Y19" s="4"/>
      <c r="Z19" s="95"/>
    </row>
    <row r="20" spans="1:26" ht="15" customHeight="1" x14ac:dyDescent="0.3">
      <c r="A20" s="94"/>
      <c r="B20" s="2"/>
      <c r="C20" s="2"/>
      <c r="D20" s="2"/>
      <c r="E20" s="2"/>
      <c r="F20" s="2"/>
      <c r="G20" s="2"/>
      <c r="H20" s="2"/>
      <c r="I20" s="2"/>
      <c r="J20" s="2"/>
      <c r="K20" s="2"/>
      <c r="L20" s="2"/>
      <c r="M20" s="2"/>
      <c r="N20" s="2"/>
      <c r="O20" s="2"/>
      <c r="P20" s="2"/>
      <c r="Q20" s="2"/>
      <c r="R20" s="2"/>
      <c r="S20" s="2"/>
      <c r="T20" s="2"/>
      <c r="U20" s="2"/>
      <c r="V20" s="2"/>
      <c r="W20" s="2"/>
      <c r="X20" s="2"/>
      <c r="Y20" s="2"/>
      <c r="Z20" s="95"/>
    </row>
    <row r="21" spans="1:26" ht="15" customHeight="1" x14ac:dyDescent="0.3">
      <c r="A21" s="94"/>
      <c r="B21" s="25">
        <f>B19+0.1</f>
        <v>2.1</v>
      </c>
      <c r="C21" s="26" t="s">
        <v>32</v>
      </c>
      <c r="D21" s="26"/>
      <c r="E21" s="26"/>
      <c r="F21" s="26"/>
      <c r="G21" s="26"/>
      <c r="H21" s="26"/>
      <c r="I21" s="26"/>
      <c r="J21" s="26"/>
      <c r="K21" s="26"/>
      <c r="L21" s="26"/>
      <c r="M21" s="26"/>
      <c r="N21" s="26"/>
      <c r="O21" s="26"/>
      <c r="P21" s="26"/>
      <c r="Q21" s="26"/>
      <c r="R21" s="26"/>
      <c r="S21" s="26"/>
      <c r="T21" s="26"/>
      <c r="U21" s="26"/>
      <c r="V21" s="26"/>
      <c r="W21" s="26"/>
      <c r="X21" s="26"/>
      <c r="Y21" s="26"/>
      <c r="Z21" s="95"/>
    </row>
    <row r="22" spans="1:26" ht="15" customHeight="1" x14ac:dyDescent="0.3">
      <c r="A22" s="94"/>
      <c r="B22" s="2"/>
      <c r="C22" s="27"/>
      <c r="D22" s="27"/>
      <c r="E22" s="27"/>
      <c r="F22" s="27"/>
      <c r="G22" s="27"/>
      <c r="H22" s="27"/>
      <c r="I22" s="27"/>
      <c r="J22" s="27"/>
      <c r="K22" s="27"/>
      <c r="L22" s="27"/>
      <c r="M22" s="27"/>
      <c r="N22" s="27"/>
      <c r="O22" s="27"/>
      <c r="P22" s="27"/>
      <c r="Q22" s="27"/>
      <c r="R22" s="27"/>
      <c r="S22" s="27"/>
      <c r="T22" s="27"/>
      <c r="U22" s="27"/>
      <c r="V22" s="27"/>
      <c r="W22" s="27"/>
      <c r="X22" s="27"/>
      <c r="Y22" s="27"/>
      <c r="Z22" s="95"/>
    </row>
    <row r="23" spans="1:26" ht="15" customHeight="1" x14ac:dyDescent="0.3">
      <c r="A23" s="94"/>
      <c r="B23" s="2"/>
      <c r="C23" s="27" t="s">
        <v>34</v>
      </c>
      <c r="D23" s="27"/>
      <c r="E23" s="27"/>
      <c r="F23" s="27"/>
      <c r="G23" s="27"/>
      <c r="H23" s="27"/>
      <c r="I23" s="27"/>
      <c r="J23" s="27"/>
      <c r="K23" s="27"/>
      <c r="L23" s="27"/>
      <c r="M23" s="27"/>
      <c r="N23" s="27"/>
      <c r="O23" s="27"/>
      <c r="P23" s="27"/>
      <c r="Q23" s="27"/>
      <c r="R23" s="27"/>
      <c r="S23" s="27"/>
      <c r="T23" s="27"/>
      <c r="U23" s="27"/>
      <c r="V23" s="27"/>
      <c r="W23" s="27"/>
      <c r="X23" s="27"/>
      <c r="Y23" s="27"/>
      <c r="Z23" s="95"/>
    </row>
    <row r="24" spans="1:26" ht="15" customHeight="1" x14ac:dyDescent="0.3">
      <c r="A24" s="94"/>
      <c r="B24" s="2"/>
      <c r="C24" s="27" t="str">
        <f>CONCATENATE("Anexo A), para un nivel de ",P13," kV"," corresponde a una tensión máxima de la red de Us = ",P14," kV y una tensión base de:")</f>
        <v>Anexo A), para un nivel de 10 kV corresponde a una tensión máxima de la red de Us = 10.5 kV y una tensión base de:</v>
      </c>
      <c r="D24" s="27"/>
      <c r="E24" s="27"/>
      <c r="F24" s="27"/>
      <c r="G24" s="27"/>
      <c r="H24" s="27"/>
      <c r="I24" s="27"/>
      <c r="J24" s="27"/>
      <c r="K24" s="27"/>
      <c r="L24" s="27"/>
      <c r="M24" s="27"/>
      <c r="N24" s="27"/>
      <c r="O24" s="27"/>
      <c r="P24" s="27"/>
      <c r="Q24" s="27"/>
      <c r="R24" s="27"/>
      <c r="S24" s="27"/>
      <c r="T24" s="27"/>
      <c r="U24" s="27"/>
      <c r="V24" s="27"/>
      <c r="W24" s="27"/>
      <c r="X24" s="27"/>
      <c r="Y24" s="27"/>
      <c r="Z24" s="95"/>
    </row>
    <row r="25" spans="1:26" ht="15" customHeight="1" x14ac:dyDescent="0.3">
      <c r="A25" s="94"/>
      <c r="B25" s="2"/>
      <c r="C25" s="27"/>
      <c r="D25" s="27"/>
      <c r="E25" s="27"/>
      <c r="F25" s="27"/>
      <c r="G25" s="27"/>
      <c r="H25" s="27"/>
      <c r="I25" s="27"/>
      <c r="J25" s="27"/>
      <c r="K25" s="27"/>
      <c r="L25" s="27"/>
      <c r="M25" s="126"/>
      <c r="N25" s="27"/>
      <c r="O25" s="124"/>
      <c r="P25" s="28"/>
      <c r="Q25" s="28"/>
      <c r="R25" s="28"/>
      <c r="S25" s="27"/>
      <c r="T25" s="27"/>
      <c r="U25" s="27"/>
      <c r="V25" s="27"/>
      <c r="W25" s="27"/>
      <c r="X25" s="27"/>
      <c r="Y25" s="27"/>
      <c r="Z25" s="95"/>
    </row>
    <row r="26" spans="1:26" ht="15" customHeight="1" x14ac:dyDescent="0.3">
      <c r="A26" s="94"/>
      <c r="B26" s="2"/>
      <c r="C26" s="27"/>
      <c r="D26" s="27"/>
      <c r="E26" s="27"/>
      <c r="F26" s="27"/>
      <c r="G26" s="27"/>
      <c r="H26" s="27"/>
      <c r="I26" s="27"/>
      <c r="J26" s="27"/>
      <c r="K26" s="27"/>
      <c r="L26" s="27"/>
      <c r="M26" s="126" t="s">
        <v>33</v>
      </c>
      <c r="N26" s="27"/>
      <c r="O26" s="124" t="s">
        <v>2</v>
      </c>
      <c r="P26" s="170">
        <f>P14*SQRT(2)/SQRT(3)</f>
        <v>8.5732140997411239</v>
      </c>
      <c r="Q26" s="170"/>
      <c r="R26" s="170"/>
      <c r="S26" s="27" t="s">
        <v>221</v>
      </c>
      <c r="T26" s="27"/>
      <c r="U26" s="27"/>
      <c r="V26" s="29">
        <v>1</v>
      </c>
      <c r="W26" s="27" t="s">
        <v>202</v>
      </c>
      <c r="X26" s="27"/>
      <c r="Y26" s="27"/>
      <c r="Z26" s="95"/>
    </row>
    <row r="27" spans="1:26" ht="15" customHeight="1" x14ac:dyDescent="0.3">
      <c r="A27" s="94"/>
      <c r="B27" s="2"/>
      <c r="C27" s="27"/>
      <c r="D27" s="27"/>
      <c r="E27" s="27"/>
      <c r="F27" s="27"/>
      <c r="G27" s="27"/>
      <c r="H27" s="27"/>
      <c r="I27" s="27"/>
      <c r="J27" s="27"/>
      <c r="K27" s="27"/>
      <c r="L27" s="27"/>
      <c r="M27" s="27"/>
      <c r="N27" s="27"/>
      <c r="O27" s="27"/>
      <c r="P27" s="27"/>
      <c r="Q27" s="27"/>
      <c r="R27" s="27"/>
      <c r="S27" s="27"/>
      <c r="T27" s="27"/>
      <c r="U27" s="27"/>
      <c r="V27" s="27"/>
      <c r="W27" s="27"/>
      <c r="X27" s="27"/>
      <c r="Y27" s="27"/>
      <c r="Z27" s="95"/>
    </row>
    <row r="28" spans="1:26" ht="15" customHeight="1" x14ac:dyDescent="0.3">
      <c r="A28" s="94"/>
      <c r="B28" s="2"/>
      <c r="C28" s="27"/>
      <c r="D28" s="27"/>
      <c r="E28" s="27"/>
      <c r="F28" s="27"/>
      <c r="G28" s="27"/>
      <c r="H28" s="27"/>
      <c r="I28" s="27"/>
      <c r="J28" s="27"/>
      <c r="K28" s="27"/>
      <c r="L28" s="27"/>
      <c r="M28" s="27"/>
      <c r="N28" s="27"/>
      <c r="O28" s="27"/>
      <c r="P28" s="27"/>
      <c r="Q28" s="27"/>
      <c r="R28" s="27"/>
      <c r="S28" s="27"/>
      <c r="T28" s="27"/>
      <c r="U28" s="27"/>
      <c r="V28" s="27"/>
      <c r="W28" s="27"/>
      <c r="X28" s="27"/>
      <c r="Y28" s="27"/>
      <c r="Z28" s="95"/>
    </row>
    <row r="29" spans="1:26" ht="15" customHeight="1" x14ac:dyDescent="0.3">
      <c r="A29" s="94"/>
      <c r="B29" s="25">
        <f>B21+0.1</f>
        <v>2.2000000000000002</v>
      </c>
      <c r="C29" s="26" t="s">
        <v>35</v>
      </c>
      <c r="D29" s="26"/>
      <c r="E29" s="26"/>
      <c r="F29" s="26"/>
      <c r="G29" s="26"/>
      <c r="H29" s="26"/>
      <c r="I29" s="26"/>
      <c r="J29" s="26"/>
      <c r="K29" s="26"/>
      <c r="L29" s="26"/>
      <c r="M29" s="26"/>
      <c r="N29" s="26"/>
      <c r="O29" s="26"/>
      <c r="P29" s="26"/>
      <c r="Q29" s="26"/>
      <c r="R29" s="26"/>
      <c r="S29" s="26"/>
      <c r="T29" s="26"/>
      <c r="U29" s="26"/>
      <c r="V29" s="26"/>
      <c r="W29" s="26"/>
      <c r="X29" s="26"/>
      <c r="Y29" s="26"/>
      <c r="Z29" s="95"/>
    </row>
    <row r="30" spans="1:26" ht="15" customHeight="1" x14ac:dyDescent="0.3">
      <c r="A30" s="94"/>
      <c r="B30" s="2"/>
      <c r="C30" s="27"/>
      <c r="D30" s="27"/>
      <c r="E30" s="27"/>
      <c r="F30" s="27"/>
      <c r="G30" s="27"/>
      <c r="H30" s="27"/>
      <c r="I30" s="27"/>
      <c r="J30" s="27"/>
      <c r="K30" s="27"/>
      <c r="L30" s="27"/>
      <c r="M30" s="27"/>
      <c r="N30" s="27"/>
      <c r="O30" s="27"/>
      <c r="P30" s="27"/>
      <c r="Q30" s="27"/>
      <c r="R30" s="27"/>
      <c r="S30" s="27"/>
      <c r="T30" s="27"/>
      <c r="U30" s="27"/>
      <c r="V30" s="27"/>
      <c r="W30" s="27"/>
      <c r="X30" s="27"/>
      <c r="Y30" s="27"/>
      <c r="Z30" s="95"/>
    </row>
    <row r="31" spans="1:26" ht="15" customHeight="1" x14ac:dyDescent="0.3">
      <c r="A31" s="94"/>
      <c r="B31" s="2"/>
      <c r="C31" s="27" t="s">
        <v>36</v>
      </c>
      <c r="D31" s="27"/>
      <c r="E31" s="27"/>
      <c r="F31" s="27"/>
      <c r="G31" s="27"/>
      <c r="H31" s="27"/>
      <c r="I31" s="27"/>
      <c r="J31" s="27"/>
      <c r="K31" s="27"/>
      <c r="L31" s="27"/>
      <c r="M31" s="27"/>
      <c r="N31" s="27"/>
      <c r="O31" s="27"/>
      <c r="P31" s="27"/>
      <c r="Q31" s="27"/>
      <c r="R31" s="27"/>
      <c r="S31" s="27"/>
      <c r="T31" s="27"/>
      <c r="U31" s="27"/>
      <c r="V31" s="27"/>
      <c r="W31" s="27"/>
      <c r="X31" s="27"/>
      <c r="Y31" s="27"/>
      <c r="Z31" s="95"/>
    </row>
    <row r="32" spans="1:26" ht="15" customHeight="1" x14ac:dyDescent="0.3">
      <c r="A32" s="94"/>
      <c r="B32" s="2"/>
      <c r="C32" s="27" t="s">
        <v>37</v>
      </c>
      <c r="D32" s="27"/>
      <c r="E32" s="27"/>
      <c r="F32" s="27"/>
      <c r="G32" s="27"/>
      <c r="H32" s="27"/>
      <c r="I32" s="27"/>
      <c r="J32" s="27"/>
      <c r="K32" s="27"/>
      <c r="L32" s="27"/>
      <c r="M32" s="27"/>
      <c r="N32" s="27"/>
      <c r="O32" s="27"/>
      <c r="P32" s="27"/>
      <c r="Q32" s="27"/>
      <c r="R32" s="27"/>
      <c r="S32" s="27"/>
      <c r="T32" s="27"/>
      <c r="U32" s="27"/>
      <c r="V32" s="27"/>
      <c r="W32" s="27"/>
      <c r="X32" s="27"/>
      <c r="Y32" s="27"/>
      <c r="Z32" s="95"/>
    </row>
    <row r="33" spans="1:26" ht="15" customHeight="1" x14ac:dyDescent="0.3">
      <c r="A33" s="94"/>
      <c r="B33" s="2"/>
      <c r="C33" s="27"/>
      <c r="D33" s="27"/>
      <c r="E33" s="27"/>
      <c r="F33" s="27"/>
      <c r="G33" s="27"/>
      <c r="H33" s="27"/>
      <c r="I33" s="27"/>
      <c r="J33" s="27"/>
      <c r="K33" s="27"/>
      <c r="L33" s="27"/>
      <c r="M33" s="27"/>
      <c r="N33" s="27"/>
      <c r="O33" s="27"/>
      <c r="P33" s="27"/>
      <c r="Q33" s="27"/>
      <c r="R33" s="27"/>
      <c r="S33" s="27"/>
      <c r="T33" s="27"/>
      <c r="U33" s="27"/>
      <c r="V33" s="27"/>
      <c r="W33" s="27"/>
      <c r="X33" s="27"/>
      <c r="Y33" s="27"/>
      <c r="Z33" s="95"/>
    </row>
    <row r="34" spans="1:26" ht="15" customHeight="1" x14ac:dyDescent="0.3">
      <c r="A34" s="94"/>
      <c r="B34" s="55" t="s">
        <v>38</v>
      </c>
      <c r="C34" s="31" t="s">
        <v>39</v>
      </c>
      <c r="D34" s="30"/>
      <c r="E34" s="30"/>
      <c r="F34" s="30"/>
      <c r="G34" s="30"/>
      <c r="H34" s="30"/>
      <c r="I34" s="30"/>
      <c r="J34" s="30"/>
      <c r="K34" s="30"/>
      <c r="L34" s="30"/>
      <c r="M34" s="30"/>
      <c r="N34" s="30"/>
      <c r="O34" s="30"/>
      <c r="P34" s="30"/>
      <c r="Q34" s="30"/>
      <c r="R34" s="30"/>
      <c r="S34" s="30"/>
      <c r="T34" s="30"/>
      <c r="U34" s="32"/>
      <c r="V34" s="33"/>
      <c r="W34" s="32"/>
      <c r="X34" s="32"/>
      <c r="Y34" s="32"/>
      <c r="Z34" s="95"/>
    </row>
    <row r="35" spans="1:26" ht="15" customHeight="1" x14ac:dyDescent="0.3">
      <c r="A35" s="94"/>
      <c r="B35" s="2"/>
      <c r="C35" s="27"/>
      <c r="D35" s="27"/>
      <c r="E35" s="27"/>
      <c r="F35" s="27"/>
      <c r="G35" s="27"/>
      <c r="H35" s="27"/>
      <c r="I35" s="27"/>
      <c r="J35" s="27"/>
      <c r="K35" s="27"/>
      <c r="L35" s="27"/>
      <c r="M35" s="27"/>
      <c r="N35" s="27"/>
      <c r="O35" s="27"/>
      <c r="P35" s="27"/>
      <c r="Q35" s="27"/>
      <c r="R35" s="27"/>
      <c r="S35" s="27"/>
      <c r="T35" s="27"/>
      <c r="U35" s="27"/>
      <c r="V35" s="27"/>
      <c r="W35" s="27"/>
      <c r="X35" s="27"/>
      <c r="Y35" s="27"/>
      <c r="Z35" s="95"/>
    </row>
    <row r="36" spans="1:26" ht="15" customHeight="1" x14ac:dyDescent="0.3">
      <c r="A36" s="94"/>
      <c r="B36" s="2"/>
      <c r="C36" s="27" t="s">
        <v>40</v>
      </c>
      <c r="D36" s="27"/>
      <c r="E36" s="27"/>
      <c r="F36" s="27"/>
      <c r="G36" s="27"/>
      <c r="H36" s="27"/>
      <c r="I36" s="27"/>
      <c r="J36" s="27"/>
      <c r="K36" s="27"/>
      <c r="L36" s="27"/>
      <c r="M36" s="27"/>
      <c r="N36" s="27"/>
      <c r="O36" s="124"/>
      <c r="P36" s="27"/>
      <c r="Q36" s="27"/>
      <c r="R36" s="27"/>
      <c r="S36" s="27"/>
      <c r="T36" s="27"/>
      <c r="U36" s="27"/>
      <c r="V36" s="27"/>
      <c r="W36" s="27"/>
      <c r="X36" s="27"/>
      <c r="Y36" s="27"/>
      <c r="Z36" s="95"/>
    </row>
    <row r="37" spans="1:26" ht="15" customHeight="1" x14ac:dyDescent="0.3">
      <c r="A37" s="94"/>
      <c r="B37" s="2"/>
      <c r="C37" s="27" t="s">
        <v>41</v>
      </c>
      <c r="D37" s="27"/>
      <c r="E37" s="27"/>
      <c r="F37" s="27"/>
      <c r="G37" s="27"/>
      <c r="H37" s="27"/>
      <c r="I37" s="27"/>
      <c r="J37" s="27"/>
      <c r="K37" s="27"/>
      <c r="L37" s="27"/>
      <c r="M37" s="27"/>
      <c r="N37" s="27"/>
      <c r="O37" s="124"/>
      <c r="P37" s="27"/>
      <c r="Q37" s="27"/>
      <c r="R37" s="27"/>
      <c r="S37" s="27"/>
      <c r="T37" s="27"/>
      <c r="U37" s="27"/>
      <c r="V37" s="27"/>
      <c r="W37" s="27"/>
      <c r="X37" s="27"/>
      <c r="Y37" s="27"/>
      <c r="Z37" s="95"/>
    </row>
    <row r="38" spans="1:26" ht="15" customHeight="1" x14ac:dyDescent="0.3">
      <c r="A38" s="94"/>
      <c r="B38" s="2"/>
      <c r="C38" s="27"/>
      <c r="D38" s="27"/>
      <c r="E38" s="27"/>
      <c r="F38" s="27"/>
      <c r="G38" s="27"/>
      <c r="H38" s="27"/>
      <c r="I38" s="27"/>
      <c r="J38" s="27"/>
      <c r="K38" s="27"/>
      <c r="L38" s="27"/>
      <c r="M38" s="27"/>
      <c r="N38" s="27"/>
      <c r="O38" s="27"/>
      <c r="P38" s="27"/>
      <c r="Q38" s="27"/>
      <c r="R38" s="27"/>
      <c r="S38" s="27"/>
      <c r="T38" s="27"/>
      <c r="U38" s="27"/>
      <c r="V38" s="27"/>
      <c r="W38" s="27"/>
      <c r="X38" s="27"/>
      <c r="Y38" s="27"/>
      <c r="Z38" s="95"/>
    </row>
    <row r="39" spans="1:26" ht="15" customHeight="1" x14ac:dyDescent="0.3">
      <c r="A39" s="94"/>
      <c r="B39" s="2"/>
      <c r="C39" s="124"/>
      <c r="D39" s="124"/>
      <c r="E39" s="124"/>
      <c r="F39" s="124"/>
      <c r="G39" s="124"/>
      <c r="H39" s="124"/>
      <c r="I39" s="124"/>
      <c r="J39" s="124"/>
      <c r="K39" s="124"/>
      <c r="L39" s="27"/>
      <c r="M39" s="27"/>
      <c r="N39" s="27"/>
      <c r="O39" s="27"/>
      <c r="P39" s="27"/>
      <c r="Q39" s="126" t="s">
        <v>51</v>
      </c>
      <c r="R39" s="27"/>
      <c r="S39" s="124" t="s">
        <v>2</v>
      </c>
      <c r="T39" s="170">
        <f>T42*P14/SQRT(3)</f>
        <v>8.4870489570874987</v>
      </c>
      <c r="U39" s="170"/>
      <c r="V39" s="170"/>
      <c r="W39" s="27" t="s">
        <v>6</v>
      </c>
      <c r="X39" s="27"/>
      <c r="Y39" s="27"/>
      <c r="Z39" s="95"/>
    </row>
    <row r="40" spans="1:26" ht="15" customHeight="1" x14ac:dyDescent="0.3">
      <c r="A40" s="96"/>
      <c r="B40" s="130"/>
      <c r="C40" s="124"/>
      <c r="D40" s="34"/>
      <c r="E40" s="35"/>
      <c r="F40" s="27"/>
      <c r="G40" s="124"/>
      <c r="H40" s="124"/>
      <c r="I40" s="124"/>
      <c r="J40" s="124"/>
      <c r="K40" s="124"/>
      <c r="L40" s="124"/>
      <c r="M40" s="124"/>
      <c r="N40" s="124"/>
      <c r="O40" s="124"/>
      <c r="P40" s="124"/>
      <c r="Q40" s="124"/>
      <c r="R40" s="124"/>
      <c r="S40" s="124"/>
      <c r="T40" s="124"/>
      <c r="U40" s="124"/>
      <c r="V40" s="124"/>
      <c r="W40" s="124"/>
      <c r="X40" s="124"/>
      <c r="Y40" s="124"/>
      <c r="Z40" s="97"/>
    </row>
    <row r="41" spans="1:26" ht="15" customHeight="1" x14ac:dyDescent="0.3">
      <c r="A41" s="96"/>
      <c r="B41" s="130"/>
      <c r="C41" s="124"/>
      <c r="D41" s="34"/>
      <c r="E41" s="35"/>
      <c r="F41" s="27"/>
      <c r="G41" s="124"/>
      <c r="H41" s="124"/>
      <c r="I41" s="124"/>
      <c r="J41" s="124"/>
      <c r="K41" s="124"/>
      <c r="L41" s="124"/>
      <c r="M41" s="124"/>
      <c r="N41" s="124"/>
      <c r="O41" s="124"/>
      <c r="P41" s="124"/>
      <c r="Q41" s="124"/>
      <c r="R41" s="124"/>
      <c r="S41" s="124"/>
      <c r="T41" s="124"/>
      <c r="U41" s="124"/>
      <c r="V41" s="124"/>
      <c r="W41" s="124"/>
      <c r="X41" s="124"/>
      <c r="Y41" s="124"/>
      <c r="Z41" s="97"/>
    </row>
    <row r="42" spans="1:26" ht="15" customHeight="1" x14ac:dyDescent="0.3">
      <c r="A42" s="96"/>
      <c r="B42" s="130"/>
      <c r="C42" s="124" t="s">
        <v>13</v>
      </c>
      <c r="D42" s="34" t="s">
        <v>42</v>
      </c>
      <c r="E42" s="35" t="s">
        <v>20</v>
      </c>
      <c r="F42" s="27" t="s">
        <v>43</v>
      </c>
      <c r="G42" s="124"/>
      <c r="H42" s="124"/>
      <c r="I42" s="124"/>
      <c r="J42" s="124"/>
      <c r="K42" s="124"/>
      <c r="L42" s="124"/>
      <c r="M42" s="124"/>
      <c r="N42" s="124"/>
      <c r="O42" s="124"/>
      <c r="P42" s="27"/>
      <c r="Q42" s="27"/>
      <c r="R42" s="27" t="s">
        <v>42</v>
      </c>
      <c r="S42" s="124" t="s">
        <v>2</v>
      </c>
      <c r="T42" s="229">
        <v>1.4</v>
      </c>
      <c r="U42" s="229"/>
      <c r="V42" s="229"/>
      <c r="W42" s="124"/>
      <c r="X42" s="124"/>
      <c r="Y42" s="124"/>
      <c r="Z42" s="97"/>
    </row>
    <row r="43" spans="1:26" ht="15" customHeight="1" x14ac:dyDescent="0.3">
      <c r="A43" s="96"/>
      <c r="B43" s="130"/>
      <c r="C43" s="27"/>
      <c r="D43" s="34"/>
      <c r="E43" s="34"/>
      <c r="F43" s="27"/>
      <c r="G43" s="124"/>
      <c r="H43" s="124"/>
      <c r="I43" s="124"/>
      <c r="J43" s="124"/>
      <c r="K43" s="124"/>
      <c r="L43" s="124"/>
      <c r="M43" s="124"/>
      <c r="N43" s="124"/>
      <c r="O43" s="124"/>
      <c r="P43" s="27"/>
      <c r="Q43" s="27"/>
      <c r="R43" s="27"/>
      <c r="S43" s="124"/>
      <c r="T43" s="124"/>
      <c r="U43" s="124"/>
      <c r="V43" s="124"/>
      <c r="W43" s="124"/>
      <c r="X43" s="124"/>
      <c r="Y43" s="124"/>
      <c r="Z43" s="97"/>
    </row>
    <row r="44" spans="1:26" ht="15" customHeight="1" x14ac:dyDescent="0.3">
      <c r="A44" s="96"/>
      <c r="B44" s="55" t="s">
        <v>44</v>
      </c>
      <c r="C44" s="31" t="s">
        <v>45</v>
      </c>
      <c r="D44" s="30"/>
      <c r="E44" s="30"/>
      <c r="F44" s="30"/>
      <c r="G44" s="30"/>
      <c r="H44" s="30"/>
      <c r="I44" s="30"/>
      <c r="J44" s="30"/>
      <c r="K44" s="30"/>
      <c r="L44" s="30"/>
      <c r="M44" s="30"/>
      <c r="N44" s="30"/>
      <c r="O44" s="30"/>
      <c r="P44" s="30"/>
      <c r="Q44" s="30"/>
      <c r="R44" s="30"/>
      <c r="S44" s="30"/>
      <c r="T44" s="30"/>
      <c r="U44" s="32"/>
      <c r="V44" s="33"/>
      <c r="W44" s="32"/>
      <c r="X44" s="32"/>
      <c r="Y44" s="32"/>
      <c r="Z44" s="97"/>
    </row>
    <row r="45" spans="1:26" ht="15" customHeight="1" x14ac:dyDescent="0.3">
      <c r="A45" s="96"/>
      <c r="B45" s="130"/>
      <c r="C45" s="27"/>
      <c r="D45" s="27"/>
      <c r="E45" s="27"/>
      <c r="F45" s="27"/>
      <c r="G45" s="27"/>
      <c r="H45" s="27"/>
      <c r="I45" s="27"/>
      <c r="J45" s="27"/>
      <c r="K45" s="27"/>
      <c r="L45" s="27"/>
      <c r="M45" s="27"/>
      <c r="N45" s="27"/>
      <c r="O45" s="27"/>
      <c r="P45" s="27"/>
      <c r="Q45" s="27"/>
      <c r="R45" s="27"/>
      <c r="S45" s="124"/>
      <c r="T45" s="124"/>
      <c r="U45" s="124"/>
      <c r="V45" s="124"/>
      <c r="W45" s="124"/>
      <c r="X45" s="124"/>
      <c r="Y45" s="124"/>
      <c r="Z45" s="97"/>
    </row>
    <row r="46" spans="1:26" ht="15" customHeight="1" x14ac:dyDescent="0.3">
      <c r="A46" s="96"/>
      <c r="B46" s="130"/>
      <c r="C46" s="27" t="s">
        <v>46</v>
      </c>
      <c r="D46" s="27"/>
      <c r="E46" s="27"/>
      <c r="F46" s="27"/>
      <c r="G46" s="27"/>
      <c r="H46" s="27"/>
      <c r="I46" s="27"/>
      <c r="J46" s="27"/>
      <c r="K46" s="27"/>
      <c r="L46" s="27"/>
      <c r="M46" s="27"/>
      <c r="N46" s="27"/>
      <c r="O46" s="27"/>
      <c r="P46" s="27"/>
      <c r="Q46" s="27"/>
      <c r="R46" s="27"/>
      <c r="S46" s="124"/>
      <c r="T46" s="130"/>
      <c r="U46" s="124"/>
      <c r="V46" s="124"/>
      <c r="W46" s="124"/>
      <c r="X46" s="124"/>
      <c r="Y46" s="124"/>
      <c r="Z46" s="97"/>
    </row>
    <row r="47" spans="1:26" ht="15" customHeight="1" x14ac:dyDescent="0.3">
      <c r="A47" s="96"/>
      <c r="B47" s="130"/>
      <c r="C47" s="27" t="s">
        <v>47</v>
      </c>
      <c r="D47" s="27"/>
      <c r="E47" s="34"/>
      <c r="F47" s="27"/>
      <c r="G47" s="124"/>
      <c r="H47" s="124"/>
      <c r="I47" s="124"/>
      <c r="J47" s="124"/>
      <c r="K47" s="124"/>
      <c r="L47" s="124"/>
      <c r="M47" s="124"/>
      <c r="N47" s="124"/>
      <c r="O47" s="124"/>
      <c r="P47" s="124"/>
      <c r="Q47" s="124"/>
      <c r="R47" s="124"/>
      <c r="S47" s="124"/>
      <c r="T47" s="130"/>
      <c r="U47" s="124"/>
      <c r="V47" s="124"/>
      <c r="W47" s="124"/>
      <c r="X47" s="124"/>
      <c r="Y47" s="124"/>
      <c r="Z47" s="97"/>
    </row>
    <row r="48" spans="1:26" ht="15" customHeight="1" x14ac:dyDescent="0.3">
      <c r="A48" s="96"/>
      <c r="B48" s="130"/>
      <c r="C48" s="27"/>
      <c r="D48" s="27"/>
      <c r="E48" s="34"/>
      <c r="F48" s="27"/>
      <c r="G48" s="124"/>
      <c r="H48" s="124"/>
      <c r="I48" s="124"/>
      <c r="J48" s="124"/>
      <c r="K48" s="124"/>
      <c r="L48" s="124"/>
      <c r="M48" s="124"/>
      <c r="N48" s="124"/>
      <c r="O48" s="124"/>
      <c r="P48" s="27"/>
      <c r="Q48" s="27"/>
      <c r="R48" s="27"/>
      <c r="S48" s="124"/>
      <c r="T48" s="130"/>
      <c r="U48" s="124"/>
      <c r="V48" s="124"/>
      <c r="W48" s="124"/>
      <c r="X48" s="124"/>
      <c r="Y48" s="124"/>
      <c r="Z48" s="97"/>
    </row>
    <row r="49" spans="1:26" ht="15" customHeight="1" x14ac:dyDescent="0.3">
      <c r="A49" s="96"/>
      <c r="B49" s="130"/>
      <c r="C49" s="27"/>
      <c r="D49" s="34"/>
      <c r="E49" s="34"/>
      <c r="F49" s="27"/>
      <c r="G49" s="124"/>
      <c r="H49" s="124"/>
      <c r="I49" s="27"/>
      <c r="J49" s="27"/>
      <c r="K49" s="27"/>
      <c r="L49" s="27"/>
      <c r="M49" s="27" t="s">
        <v>49</v>
      </c>
      <c r="N49" s="124"/>
      <c r="O49" s="124"/>
      <c r="P49" s="124"/>
      <c r="Q49" s="126" t="s">
        <v>51</v>
      </c>
      <c r="R49" s="27"/>
      <c r="S49" s="124" t="s">
        <v>2</v>
      </c>
      <c r="T49" s="159">
        <f>T54*P14/SQRT(3)</f>
        <v>7.8808311744383923</v>
      </c>
      <c r="U49" s="173"/>
      <c r="V49" s="174"/>
      <c r="W49" s="27" t="s">
        <v>6</v>
      </c>
      <c r="X49" s="124"/>
      <c r="Y49" s="124"/>
      <c r="Z49" s="97"/>
    </row>
    <row r="50" spans="1:26" ht="15" customHeight="1" x14ac:dyDescent="0.3">
      <c r="A50" s="96"/>
      <c r="B50" s="130"/>
      <c r="C50" s="27"/>
      <c r="D50" s="34"/>
      <c r="E50" s="34"/>
      <c r="F50" s="27"/>
      <c r="G50" s="124"/>
      <c r="H50" s="124"/>
      <c r="I50" s="27"/>
      <c r="J50" s="27"/>
      <c r="K50" s="27"/>
      <c r="L50" s="27"/>
      <c r="M50" s="124"/>
      <c r="N50" s="124"/>
      <c r="O50" s="124"/>
      <c r="P50" s="124"/>
      <c r="Q50" s="124"/>
      <c r="R50" s="124"/>
      <c r="S50" s="124"/>
      <c r="T50" s="124"/>
      <c r="U50" s="124"/>
      <c r="V50" s="124"/>
      <c r="W50" s="124"/>
      <c r="X50" s="124"/>
      <c r="Y50" s="124"/>
      <c r="Z50" s="97"/>
    </row>
    <row r="51" spans="1:26" ht="15" customHeight="1" x14ac:dyDescent="0.3">
      <c r="A51" s="96"/>
      <c r="B51" s="130"/>
      <c r="C51" s="27"/>
      <c r="D51" s="34"/>
      <c r="E51" s="34"/>
      <c r="F51" s="27"/>
      <c r="G51" s="124"/>
      <c r="H51" s="124"/>
      <c r="I51" s="27"/>
      <c r="J51" s="27"/>
      <c r="K51" s="27"/>
      <c r="L51" s="27"/>
      <c r="M51" s="27" t="s">
        <v>50</v>
      </c>
      <c r="N51" s="124"/>
      <c r="O51" s="124"/>
      <c r="P51" s="124"/>
      <c r="Q51" s="126" t="s">
        <v>52</v>
      </c>
      <c r="R51" s="27"/>
      <c r="S51" s="124" t="s">
        <v>2</v>
      </c>
      <c r="T51" s="159">
        <f>T54*P14</f>
        <v>13.65</v>
      </c>
      <c r="U51" s="173"/>
      <c r="V51" s="174"/>
      <c r="W51" s="27" t="s">
        <v>6</v>
      </c>
      <c r="X51" s="124"/>
      <c r="Y51" s="124"/>
      <c r="Z51" s="97"/>
    </row>
    <row r="52" spans="1:26" ht="15" customHeight="1" x14ac:dyDescent="0.3">
      <c r="A52" s="96"/>
      <c r="B52" s="130"/>
      <c r="C52" s="27"/>
      <c r="D52" s="27"/>
      <c r="E52" s="27"/>
      <c r="F52" s="27"/>
      <c r="G52" s="27"/>
      <c r="H52" s="27"/>
      <c r="I52" s="27"/>
      <c r="J52" s="27"/>
      <c r="K52" s="27"/>
      <c r="L52" s="27"/>
      <c r="M52" s="27"/>
      <c r="N52" s="27"/>
      <c r="O52" s="27"/>
      <c r="P52" s="27"/>
      <c r="Q52" s="27"/>
      <c r="R52" s="27"/>
      <c r="S52" s="124"/>
      <c r="T52" s="124"/>
      <c r="U52" s="124"/>
      <c r="V52" s="124"/>
      <c r="W52" s="124"/>
      <c r="X52" s="124"/>
      <c r="Y52" s="124"/>
      <c r="Z52" s="97"/>
    </row>
    <row r="53" spans="1:26" ht="15" customHeight="1" x14ac:dyDescent="0.3">
      <c r="A53" s="96"/>
      <c r="B53" s="130"/>
      <c r="C53" s="27"/>
      <c r="D53" s="27"/>
      <c r="E53" s="27"/>
      <c r="F53" s="27"/>
      <c r="G53" s="27"/>
      <c r="H53" s="27"/>
      <c r="I53" s="27"/>
      <c r="J53" s="27"/>
      <c r="K53" s="27"/>
      <c r="L53" s="27"/>
      <c r="M53" s="27"/>
      <c r="N53" s="27"/>
      <c r="O53" s="27"/>
      <c r="P53" s="27"/>
      <c r="Q53" s="27"/>
      <c r="R53" s="27"/>
      <c r="S53" s="124"/>
      <c r="T53" s="124"/>
      <c r="U53" s="124"/>
      <c r="V53" s="124"/>
      <c r="W53" s="124"/>
      <c r="X53" s="124"/>
      <c r="Y53" s="124"/>
      <c r="Z53" s="97"/>
    </row>
    <row r="54" spans="1:26" ht="15" customHeight="1" x14ac:dyDescent="0.3">
      <c r="A54" s="96"/>
      <c r="B54" s="130"/>
      <c r="C54" s="27"/>
      <c r="D54" s="124" t="s">
        <v>13</v>
      </c>
      <c r="E54" s="34" t="s">
        <v>42</v>
      </c>
      <c r="F54" s="35" t="s">
        <v>20</v>
      </c>
      <c r="G54" s="27" t="s">
        <v>48</v>
      </c>
      <c r="H54" s="124"/>
      <c r="I54" s="124"/>
      <c r="J54" s="124"/>
      <c r="K54" s="124"/>
      <c r="L54" s="124"/>
      <c r="M54" s="124"/>
      <c r="N54" s="124"/>
      <c r="O54" s="124"/>
      <c r="P54" s="27"/>
      <c r="Q54" s="126"/>
      <c r="R54" s="27" t="s">
        <v>42</v>
      </c>
      <c r="S54" s="124" t="s">
        <v>2</v>
      </c>
      <c r="T54" s="229">
        <v>1.3</v>
      </c>
      <c r="U54" s="229"/>
      <c r="V54" s="229"/>
      <c r="W54" s="124"/>
      <c r="X54" s="124"/>
      <c r="Y54" s="124"/>
      <c r="Z54" s="97"/>
    </row>
    <row r="55" spans="1:26" ht="15" customHeight="1" x14ac:dyDescent="0.3">
      <c r="A55" s="96"/>
      <c r="B55" s="130"/>
      <c r="C55" s="27"/>
      <c r="D55" s="27"/>
      <c r="E55" s="34"/>
      <c r="F55" s="27"/>
      <c r="G55" s="27"/>
      <c r="H55" s="124"/>
      <c r="I55" s="124"/>
      <c r="J55" s="124"/>
      <c r="K55" s="124"/>
      <c r="L55" s="124"/>
      <c r="M55" s="124"/>
      <c r="N55" s="124"/>
      <c r="O55" s="124"/>
      <c r="P55" s="27"/>
      <c r="Q55" s="27"/>
      <c r="R55" s="27"/>
      <c r="S55" s="124"/>
      <c r="T55" s="130"/>
      <c r="U55" s="124"/>
      <c r="V55" s="124"/>
      <c r="W55" s="124"/>
      <c r="X55" s="124"/>
      <c r="Y55" s="124"/>
      <c r="Z55" s="97"/>
    </row>
    <row r="56" spans="1:26" ht="15" customHeight="1" x14ac:dyDescent="0.3">
      <c r="A56" s="96"/>
      <c r="B56" s="55" t="s">
        <v>53</v>
      </c>
      <c r="C56" s="31" t="s">
        <v>54</v>
      </c>
      <c r="D56" s="30"/>
      <c r="E56" s="30"/>
      <c r="F56" s="30"/>
      <c r="G56" s="30"/>
      <c r="H56" s="30"/>
      <c r="I56" s="30"/>
      <c r="J56" s="30"/>
      <c r="K56" s="30"/>
      <c r="L56" s="30"/>
      <c r="M56" s="30"/>
      <c r="N56" s="30"/>
      <c r="O56" s="30"/>
      <c r="P56" s="30"/>
      <c r="Q56" s="30"/>
      <c r="R56" s="30"/>
      <c r="S56" s="30"/>
      <c r="T56" s="30"/>
      <c r="U56" s="32"/>
      <c r="V56" s="33"/>
      <c r="W56" s="32"/>
      <c r="X56" s="32"/>
      <c r="Y56" s="32"/>
      <c r="Z56" s="97"/>
    </row>
    <row r="57" spans="1:26" ht="15" customHeight="1" x14ac:dyDescent="0.3">
      <c r="A57" s="96"/>
      <c r="B57" s="130"/>
      <c r="C57" s="27"/>
      <c r="D57" s="27"/>
      <c r="E57" s="34"/>
      <c r="F57" s="27"/>
      <c r="G57" s="124"/>
      <c r="H57" s="124"/>
      <c r="I57" s="124"/>
      <c r="J57" s="124"/>
      <c r="K57" s="124"/>
      <c r="L57" s="124"/>
      <c r="M57" s="124"/>
      <c r="N57" s="124"/>
      <c r="O57" s="124"/>
      <c r="P57" s="27"/>
      <c r="Q57" s="27"/>
      <c r="R57" s="27"/>
      <c r="S57" s="124"/>
      <c r="T57" s="130"/>
      <c r="U57" s="124"/>
      <c r="V57" s="124"/>
      <c r="W57" s="124"/>
      <c r="X57" s="124"/>
      <c r="Y57" s="124"/>
      <c r="Z57" s="97"/>
    </row>
    <row r="58" spans="1:26" ht="15" customHeight="1" x14ac:dyDescent="0.3">
      <c r="A58" s="96"/>
      <c r="B58" s="130"/>
      <c r="C58" s="27" t="s">
        <v>55</v>
      </c>
      <c r="D58" s="34"/>
      <c r="E58" s="34"/>
      <c r="F58" s="27"/>
      <c r="G58" s="124"/>
      <c r="H58" s="124"/>
      <c r="I58" s="124"/>
      <c r="J58" s="124"/>
      <c r="K58" s="124"/>
      <c r="L58" s="124"/>
      <c r="M58" s="27"/>
      <c r="N58" s="27"/>
      <c r="O58" s="124"/>
      <c r="P58" s="27"/>
      <c r="Q58" s="27"/>
      <c r="R58" s="27"/>
      <c r="S58" s="27"/>
      <c r="T58" s="124"/>
      <c r="U58" s="124"/>
      <c r="V58" s="124"/>
      <c r="W58" s="124"/>
      <c r="X58" s="124"/>
      <c r="Y58" s="124"/>
      <c r="Z58" s="97"/>
    </row>
    <row r="59" spans="1:26" ht="15" customHeight="1" x14ac:dyDescent="0.3">
      <c r="A59" s="96"/>
      <c r="B59" s="130"/>
      <c r="C59" s="27" t="s">
        <v>56</v>
      </c>
      <c r="D59" s="34"/>
      <c r="E59" s="34"/>
      <c r="F59" s="27"/>
      <c r="G59" s="124"/>
      <c r="H59" s="124"/>
      <c r="I59" s="124"/>
      <c r="J59" s="124"/>
      <c r="K59" s="124"/>
      <c r="L59" s="124"/>
      <c r="M59" s="124"/>
      <c r="N59" s="124"/>
      <c r="O59" s="124"/>
      <c r="P59" s="27"/>
      <c r="Q59" s="27"/>
      <c r="R59" s="27"/>
      <c r="S59" s="124"/>
      <c r="T59" s="124"/>
      <c r="U59" s="124"/>
      <c r="V59" s="124"/>
      <c r="W59" s="124"/>
      <c r="X59" s="124"/>
      <c r="Y59" s="124"/>
      <c r="Z59" s="97"/>
    </row>
    <row r="60" spans="1:26" ht="15" customHeight="1" x14ac:dyDescent="0.3">
      <c r="A60" s="96"/>
      <c r="B60" s="130"/>
      <c r="C60" s="27"/>
      <c r="D60" s="27"/>
      <c r="E60" s="34"/>
      <c r="F60" s="27"/>
      <c r="G60" s="124"/>
      <c r="H60" s="124"/>
      <c r="I60" s="124"/>
      <c r="J60" s="124"/>
      <c r="K60" s="124"/>
      <c r="L60" s="124"/>
      <c r="M60" s="124"/>
      <c r="N60" s="124"/>
      <c r="O60" s="124"/>
      <c r="P60" s="27"/>
      <c r="Q60" s="27"/>
      <c r="R60" s="27"/>
      <c r="S60" s="124"/>
      <c r="T60" s="124"/>
      <c r="U60" s="124"/>
      <c r="V60" s="124"/>
      <c r="W60" s="124"/>
      <c r="X60" s="124"/>
      <c r="Y60" s="124"/>
      <c r="Z60" s="97"/>
    </row>
    <row r="61" spans="1:26" ht="15" customHeight="1" x14ac:dyDescent="0.3">
      <c r="A61" s="96"/>
      <c r="B61" s="130"/>
      <c r="C61" s="27"/>
      <c r="D61" s="124"/>
      <c r="E61" s="34"/>
      <c r="F61" s="27"/>
      <c r="G61" s="124"/>
      <c r="H61" s="124"/>
      <c r="I61" s="27"/>
      <c r="J61" s="27"/>
      <c r="K61" s="27" t="s">
        <v>213</v>
      </c>
      <c r="L61" s="27"/>
      <c r="M61" s="27" t="s">
        <v>49</v>
      </c>
      <c r="N61" s="124"/>
      <c r="O61" s="124"/>
      <c r="P61" s="124"/>
      <c r="Q61" s="126" t="s">
        <v>51</v>
      </c>
      <c r="R61" s="27"/>
      <c r="S61" s="124" t="s">
        <v>2</v>
      </c>
      <c r="T61" s="159">
        <f>MAX(T39,T49)</f>
        <v>8.4870489570874987</v>
      </c>
      <c r="U61" s="173"/>
      <c r="V61" s="174"/>
      <c r="W61" s="27" t="s">
        <v>6</v>
      </c>
      <c r="X61" s="124"/>
      <c r="Y61" s="124"/>
      <c r="Z61" s="97"/>
    </row>
    <row r="62" spans="1:26" ht="15" customHeight="1" x14ac:dyDescent="0.3">
      <c r="A62" s="96"/>
      <c r="B62" s="130"/>
      <c r="C62" s="27"/>
      <c r="D62" s="34"/>
      <c r="E62" s="35"/>
      <c r="F62" s="27"/>
      <c r="G62" s="124"/>
      <c r="H62" s="124"/>
      <c r="I62" s="27"/>
      <c r="J62" s="27"/>
      <c r="K62" s="27"/>
      <c r="L62" s="27"/>
      <c r="M62" s="124"/>
      <c r="N62" s="124"/>
      <c r="O62" s="124"/>
      <c r="P62" s="124"/>
      <c r="Q62" s="124"/>
      <c r="R62" s="124"/>
      <c r="S62" s="124"/>
      <c r="T62" s="27"/>
      <c r="U62" s="27"/>
      <c r="V62" s="27"/>
      <c r="W62" s="124"/>
      <c r="X62" s="124"/>
      <c r="Y62" s="124"/>
      <c r="Z62" s="97"/>
    </row>
    <row r="63" spans="1:26" ht="15" customHeight="1" x14ac:dyDescent="0.3">
      <c r="A63" s="96"/>
      <c r="B63" s="130"/>
      <c r="C63" s="27"/>
      <c r="D63" s="34"/>
      <c r="E63" s="34"/>
      <c r="F63" s="27"/>
      <c r="G63" s="124"/>
      <c r="H63" s="124"/>
      <c r="I63" s="27"/>
      <c r="J63" s="27"/>
      <c r="K63" s="27"/>
      <c r="L63" s="27"/>
      <c r="M63" s="27" t="s">
        <v>50</v>
      </c>
      <c r="N63" s="124"/>
      <c r="O63" s="124"/>
      <c r="P63" s="124"/>
      <c r="Q63" s="126" t="s">
        <v>52</v>
      </c>
      <c r="R63" s="27"/>
      <c r="S63" s="124" t="s">
        <v>2</v>
      </c>
      <c r="T63" s="159">
        <f>T51</f>
        <v>13.65</v>
      </c>
      <c r="U63" s="173"/>
      <c r="V63" s="174"/>
      <c r="W63" s="27" t="s">
        <v>6</v>
      </c>
      <c r="X63" s="124"/>
      <c r="Y63" s="124"/>
      <c r="Z63" s="97"/>
    </row>
    <row r="64" spans="1:26" ht="15" customHeight="1" x14ac:dyDescent="0.3">
      <c r="A64" s="96"/>
      <c r="B64" s="130"/>
      <c r="C64" s="27"/>
      <c r="D64" s="34"/>
      <c r="E64" s="34"/>
      <c r="F64" s="27"/>
      <c r="G64" s="124"/>
      <c r="H64" s="124"/>
      <c r="I64" s="27"/>
      <c r="J64" s="27"/>
      <c r="K64" s="27"/>
      <c r="L64" s="27"/>
      <c r="M64" s="27"/>
      <c r="N64" s="124"/>
      <c r="O64" s="124"/>
      <c r="P64" s="124"/>
      <c r="Q64" s="126"/>
      <c r="R64" s="27"/>
      <c r="S64" s="124"/>
      <c r="T64" s="28"/>
      <c r="U64" s="28"/>
      <c r="V64" s="28"/>
      <c r="W64" s="27"/>
      <c r="X64" s="124"/>
      <c r="Y64" s="124"/>
      <c r="Z64" s="97"/>
    </row>
    <row r="65" spans="1:28" ht="15" customHeight="1" x14ac:dyDescent="0.3">
      <c r="A65" s="96"/>
      <c r="B65" s="130"/>
      <c r="C65" s="27"/>
      <c r="D65" s="34"/>
      <c r="E65" s="34"/>
      <c r="F65" s="27"/>
      <c r="G65" s="124"/>
      <c r="H65" s="124"/>
      <c r="I65" s="124"/>
      <c r="J65" s="124"/>
      <c r="K65" s="124"/>
      <c r="L65" s="124"/>
      <c r="M65" s="124"/>
      <c r="N65" s="124"/>
      <c r="O65" s="124"/>
      <c r="P65" s="27"/>
      <c r="Q65" s="27"/>
      <c r="R65" s="27"/>
      <c r="S65" s="124"/>
      <c r="T65" s="124"/>
      <c r="U65" s="124"/>
      <c r="V65" s="124"/>
      <c r="W65" s="124"/>
      <c r="X65" s="124"/>
      <c r="Y65" s="124"/>
      <c r="Z65" s="97"/>
    </row>
    <row r="66" spans="1:28" s="36" customFormat="1" ht="15" customHeight="1" x14ac:dyDescent="0.3">
      <c r="A66" s="86"/>
      <c r="B66" s="25">
        <f>B29+0.1</f>
        <v>2.3000000000000003</v>
      </c>
      <c r="C66" s="26" t="s">
        <v>57</v>
      </c>
      <c r="D66" s="26"/>
      <c r="E66" s="26"/>
      <c r="F66" s="26"/>
      <c r="G66" s="26"/>
      <c r="H66" s="26"/>
      <c r="I66" s="26"/>
      <c r="J66" s="26"/>
      <c r="K66" s="26"/>
      <c r="L66" s="26"/>
      <c r="M66" s="26"/>
      <c r="N66" s="26"/>
      <c r="O66" s="26"/>
      <c r="P66" s="26"/>
      <c r="Q66" s="26"/>
      <c r="R66" s="26"/>
      <c r="S66" s="26"/>
      <c r="T66" s="26"/>
      <c r="U66" s="26"/>
      <c r="V66" s="26"/>
      <c r="W66" s="26"/>
      <c r="X66" s="26"/>
      <c r="Y66" s="26"/>
      <c r="Z66" s="88"/>
    </row>
    <row r="67" spans="1:28" s="36" customFormat="1" ht="15" customHeight="1" x14ac:dyDescent="0.3">
      <c r="A67" s="86"/>
      <c r="B67" s="34"/>
      <c r="C67" s="27"/>
      <c r="D67" s="34"/>
      <c r="E67" s="34"/>
      <c r="F67" s="27"/>
      <c r="G67" s="129"/>
      <c r="H67" s="129"/>
      <c r="I67" s="129"/>
      <c r="J67" s="129"/>
      <c r="K67" s="129"/>
      <c r="L67" s="129"/>
      <c r="M67" s="27"/>
      <c r="N67" s="27"/>
      <c r="O67" s="124"/>
      <c r="P67" s="27"/>
      <c r="Q67" s="27"/>
      <c r="R67" s="27"/>
      <c r="S67" s="27"/>
      <c r="T67" s="34"/>
      <c r="U67" s="38"/>
      <c r="V67" s="126"/>
      <c r="W67" s="39"/>
      <c r="X67" s="39"/>
      <c r="Y67" s="39"/>
      <c r="Z67" s="88"/>
    </row>
    <row r="68" spans="1:28" s="36" customFormat="1" ht="15" customHeight="1" x14ac:dyDescent="0.3">
      <c r="A68" s="86"/>
      <c r="B68" s="34"/>
      <c r="C68" s="27" t="s">
        <v>58</v>
      </c>
      <c r="D68" s="34"/>
      <c r="E68" s="34"/>
      <c r="F68" s="27"/>
      <c r="G68" s="129"/>
      <c r="H68" s="129"/>
      <c r="I68" s="129"/>
      <c r="J68" s="129"/>
      <c r="K68" s="129"/>
      <c r="L68" s="129"/>
      <c r="M68" s="129"/>
      <c r="N68" s="129"/>
      <c r="O68" s="129"/>
      <c r="P68" s="34"/>
      <c r="Q68" s="34"/>
      <c r="R68" s="34"/>
      <c r="S68" s="34"/>
      <c r="T68" s="34"/>
      <c r="U68" s="38"/>
      <c r="V68" s="126"/>
      <c r="W68" s="39"/>
      <c r="X68" s="39"/>
      <c r="Y68" s="39"/>
      <c r="Z68" s="88"/>
    </row>
    <row r="69" spans="1:28" s="36" customFormat="1" ht="15" customHeight="1" x14ac:dyDescent="0.3">
      <c r="A69" s="86"/>
      <c r="B69" s="34"/>
      <c r="C69" s="27" t="s">
        <v>59</v>
      </c>
      <c r="D69" s="34"/>
      <c r="E69" s="34"/>
      <c r="F69" s="27"/>
      <c r="G69" s="129"/>
      <c r="H69" s="129"/>
      <c r="I69" s="129"/>
      <c r="J69" s="129"/>
      <c r="K69" s="129"/>
      <c r="L69" s="129"/>
      <c r="M69" s="129"/>
      <c r="N69" s="129"/>
      <c r="O69" s="129"/>
      <c r="P69" s="34"/>
      <c r="Q69" s="34"/>
      <c r="R69" s="34"/>
      <c r="S69" s="34"/>
      <c r="T69" s="34"/>
      <c r="U69" s="38"/>
      <c r="V69" s="126"/>
      <c r="W69" s="39"/>
      <c r="X69" s="39"/>
      <c r="Y69" s="39"/>
      <c r="Z69" s="88"/>
    </row>
    <row r="70" spans="1:28" s="36" customFormat="1" ht="15" customHeight="1" x14ac:dyDescent="0.3">
      <c r="A70" s="86"/>
      <c r="B70" s="34"/>
      <c r="C70" s="27"/>
      <c r="D70" s="34"/>
      <c r="E70" s="34"/>
      <c r="F70" s="27"/>
      <c r="G70" s="129"/>
      <c r="H70" s="129"/>
      <c r="I70" s="129"/>
      <c r="J70" s="129"/>
      <c r="K70" s="129"/>
      <c r="L70" s="129"/>
      <c r="M70" s="129"/>
      <c r="N70" s="129"/>
      <c r="O70" s="129"/>
      <c r="P70" s="34"/>
      <c r="Q70" s="34"/>
      <c r="R70" s="34"/>
      <c r="S70" s="34"/>
      <c r="T70" s="34"/>
      <c r="U70" s="38"/>
      <c r="V70" s="126"/>
      <c r="W70" s="39"/>
      <c r="X70" s="39"/>
      <c r="Y70" s="39"/>
      <c r="Z70" s="88"/>
    </row>
    <row r="71" spans="1:28" s="36" customFormat="1" ht="15" customHeight="1" x14ac:dyDescent="0.3">
      <c r="A71" s="86"/>
      <c r="B71" s="34"/>
      <c r="C71" s="27"/>
      <c r="D71" s="27"/>
      <c r="E71" s="27"/>
      <c r="F71" s="27"/>
      <c r="G71" s="27"/>
      <c r="H71" s="27"/>
      <c r="I71" s="27"/>
      <c r="J71" s="27"/>
      <c r="K71" s="27"/>
      <c r="L71" s="27"/>
      <c r="M71" s="27"/>
      <c r="N71" s="27"/>
      <c r="O71" s="27"/>
      <c r="P71" s="27"/>
      <c r="Q71" s="27"/>
      <c r="R71" s="27"/>
      <c r="S71" s="27"/>
      <c r="T71" s="27"/>
      <c r="U71" s="27"/>
      <c r="V71" s="27"/>
      <c r="W71" s="27"/>
      <c r="X71" s="27"/>
      <c r="Y71" s="39"/>
      <c r="Z71" s="88"/>
    </row>
    <row r="72" spans="1:28" s="36" customFormat="1" ht="15" customHeight="1" x14ac:dyDescent="0.3">
      <c r="A72" s="86"/>
      <c r="B72" s="34"/>
      <c r="C72" s="27"/>
      <c r="D72" s="27"/>
      <c r="E72" s="27"/>
      <c r="F72" s="27"/>
      <c r="G72" s="27"/>
      <c r="H72" s="27"/>
      <c r="I72" s="27"/>
      <c r="J72" s="27"/>
      <c r="K72" s="27"/>
      <c r="L72" s="27"/>
      <c r="M72" s="27"/>
      <c r="N72" s="27"/>
      <c r="O72" s="27"/>
      <c r="P72" s="27"/>
      <c r="Q72" s="27"/>
      <c r="R72" s="27"/>
      <c r="S72" s="27"/>
      <c r="T72" s="27"/>
      <c r="U72" s="27"/>
      <c r="V72" s="27"/>
      <c r="W72" s="27"/>
      <c r="X72" s="27"/>
      <c r="Y72" s="39"/>
      <c r="Z72" s="88"/>
    </row>
    <row r="73" spans="1:28" s="36" customFormat="1" ht="15" customHeight="1" x14ac:dyDescent="0.3">
      <c r="A73" s="98"/>
      <c r="B73" s="99"/>
      <c r="C73" s="23"/>
      <c r="D73" s="23"/>
      <c r="E73" s="23"/>
      <c r="F73" s="23"/>
      <c r="G73" s="23"/>
      <c r="H73" s="23"/>
      <c r="I73" s="23"/>
      <c r="J73" s="23"/>
      <c r="K73" s="23"/>
      <c r="L73" s="23"/>
      <c r="M73" s="23"/>
      <c r="N73" s="23"/>
      <c r="O73" s="23"/>
      <c r="P73" s="23"/>
      <c r="Q73" s="23"/>
      <c r="R73" s="23"/>
      <c r="S73" s="23"/>
      <c r="T73" s="23"/>
      <c r="U73" s="23"/>
      <c r="V73" s="23"/>
      <c r="W73" s="23"/>
      <c r="X73" s="23"/>
      <c r="Y73" s="93"/>
      <c r="Z73" s="100"/>
      <c r="AB73" s="1" t="s">
        <v>225</v>
      </c>
    </row>
    <row r="74" spans="1:28" s="36" customFormat="1" ht="15" customHeight="1" x14ac:dyDescent="0.3">
      <c r="A74" s="86"/>
      <c r="B74" s="34"/>
      <c r="C74" s="27"/>
      <c r="D74" s="27"/>
      <c r="E74" s="27"/>
      <c r="F74" s="27"/>
      <c r="G74" s="27"/>
      <c r="H74" s="27"/>
      <c r="I74" s="27"/>
      <c r="J74" s="27"/>
      <c r="K74" s="27"/>
      <c r="L74" s="27"/>
      <c r="M74" s="27"/>
      <c r="N74" s="27"/>
      <c r="O74" s="27"/>
      <c r="P74" s="27"/>
      <c r="Q74" s="27"/>
      <c r="R74" s="27"/>
      <c r="S74" s="27"/>
      <c r="T74" s="27"/>
      <c r="U74" s="27"/>
      <c r="V74" s="27"/>
      <c r="W74" s="27"/>
      <c r="X74" s="27"/>
      <c r="Y74" s="39"/>
      <c r="Z74" s="88"/>
      <c r="AB74" s="1" t="s">
        <v>225</v>
      </c>
    </row>
    <row r="75" spans="1:28" s="36" customFormat="1" ht="15" customHeight="1" x14ac:dyDescent="0.3">
      <c r="A75" s="86"/>
      <c r="B75" s="34"/>
      <c r="C75" s="27"/>
      <c r="D75" s="27"/>
      <c r="E75" s="27"/>
      <c r="F75" s="27"/>
      <c r="G75" s="27"/>
      <c r="H75" s="27"/>
      <c r="I75" s="27"/>
      <c r="J75" s="27"/>
      <c r="K75" s="27"/>
      <c r="L75" s="27"/>
      <c r="M75" s="27"/>
      <c r="N75" s="27"/>
      <c r="O75" s="27"/>
      <c r="P75" s="27"/>
      <c r="Q75" s="27"/>
      <c r="R75" s="27"/>
      <c r="S75" s="27"/>
      <c r="T75" s="27"/>
      <c r="U75" s="27"/>
      <c r="V75" s="27"/>
      <c r="W75" s="27"/>
      <c r="X75" s="27"/>
      <c r="Y75" s="39"/>
      <c r="Z75" s="88"/>
      <c r="AB75" s="1"/>
    </row>
    <row r="76" spans="1:28" s="36" customFormat="1" ht="15" customHeight="1" x14ac:dyDescent="0.3">
      <c r="A76" s="86"/>
      <c r="B76" s="34"/>
      <c r="C76" s="27"/>
      <c r="D76" s="27"/>
      <c r="E76" s="27"/>
      <c r="F76" s="27"/>
      <c r="G76" s="27"/>
      <c r="H76" s="27"/>
      <c r="I76" s="27"/>
      <c r="J76" s="27"/>
      <c r="K76" s="27"/>
      <c r="L76" s="27"/>
      <c r="M76" s="27"/>
      <c r="N76" s="27"/>
      <c r="O76" s="27"/>
      <c r="P76" s="27"/>
      <c r="Q76" s="27"/>
      <c r="R76" s="27"/>
      <c r="S76" s="27"/>
      <c r="T76" s="27"/>
      <c r="U76" s="27"/>
      <c r="V76" s="27"/>
      <c r="W76" s="27"/>
      <c r="X76" s="27"/>
      <c r="Y76" s="39"/>
      <c r="Z76" s="88"/>
      <c r="AB76" s="1"/>
    </row>
    <row r="77" spans="1:28" s="36" customFormat="1" ht="15" customHeight="1" x14ac:dyDescent="0.3">
      <c r="A77" s="86"/>
      <c r="B77" s="34"/>
      <c r="C77" s="27"/>
      <c r="D77" s="27"/>
      <c r="E77" s="27"/>
      <c r="F77" s="27"/>
      <c r="G77" s="27"/>
      <c r="H77" s="27"/>
      <c r="I77" s="27"/>
      <c r="J77" s="27"/>
      <c r="K77" s="27"/>
      <c r="L77" s="27"/>
      <c r="M77" s="27"/>
      <c r="N77" s="27"/>
      <c r="O77" s="27"/>
      <c r="P77" s="27"/>
      <c r="Q77" s="27"/>
      <c r="R77" s="27"/>
      <c r="S77" s="27"/>
      <c r="T77" s="27"/>
      <c r="U77" s="27"/>
      <c r="V77" s="27"/>
      <c r="W77" s="27"/>
      <c r="X77" s="27"/>
      <c r="Y77" s="39"/>
      <c r="Z77" s="88"/>
      <c r="AB77" s="1"/>
    </row>
    <row r="78" spans="1:28" s="36" customFormat="1" ht="15" customHeight="1" x14ac:dyDescent="0.3">
      <c r="A78" s="86"/>
      <c r="B78" s="34"/>
      <c r="C78" s="27"/>
      <c r="D78" s="27"/>
      <c r="E78" s="27"/>
      <c r="F78" s="27"/>
      <c r="G78" s="27"/>
      <c r="H78" s="27"/>
      <c r="I78" s="27"/>
      <c r="J78" s="27"/>
      <c r="K78" s="27"/>
      <c r="L78" s="27"/>
      <c r="M78" s="27"/>
      <c r="N78" s="27"/>
      <c r="O78" s="27"/>
      <c r="P78" s="27"/>
      <c r="Q78" s="27"/>
      <c r="R78" s="27"/>
      <c r="S78" s="27"/>
      <c r="T78" s="27"/>
      <c r="U78" s="27"/>
      <c r="V78" s="27"/>
      <c r="W78" s="27"/>
      <c r="X78" s="27"/>
      <c r="Y78" s="39"/>
      <c r="Z78" s="88"/>
      <c r="AB78" s="1"/>
    </row>
    <row r="79" spans="1:28" s="36" customFormat="1" ht="15" customHeight="1" x14ac:dyDescent="0.3">
      <c r="A79" s="86"/>
      <c r="B79" s="34"/>
      <c r="C79" s="27"/>
      <c r="D79" s="27"/>
      <c r="E79" s="27"/>
      <c r="F79" s="27"/>
      <c r="G79" s="27"/>
      <c r="H79" s="27"/>
      <c r="I79" s="27"/>
      <c r="J79" s="27"/>
      <c r="K79" s="27"/>
      <c r="L79" s="27"/>
      <c r="M79" s="27"/>
      <c r="N79" s="27"/>
      <c r="O79" s="27"/>
      <c r="P79" s="27"/>
      <c r="Q79" s="27"/>
      <c r="R79" s="27"/>
      <c r="S79" s="27"/>
      <c r="T79" s="27"/>
      <c r="U79" s="27"/>
      <c r="V79" s="27"/>
      <c r="W79" s="27"/>
      <c r="X79" s="27"/>
      <c r="Y79" s="39"/>
      <c r="Z79" s="88"/>
      <c r="AB79" s="1"/>
    </row>
    <row r="80" spans="1:28" s="36" customFormat="1" ht="15" customHeight="1" x14ac:dyDescent="0.3">
      <c r="A80" s="86"/>
      <c r="B80" s="34"/>
      <c r="C80" s="27"/>
      <c r="D80" s="27"/>
      <c r="E80" s="27"/>
      <c r="F80" s="27"/>
      <c r="G80" s="27"/>
      <c r="H80" s="27"/>
      <c r="I80" s="27"/>
      <c r="J80" s="27"/>
      <c r="K80" s="27"/>
      <c r="L80" s="27"/>
      <c r="M80" s="27"/>
      <c r="N80" s="27"/>
      <c r="O80" s="27"/>
      <c r="P80" s="27"/>
      <c r="Q80" s="27"/>
      <c r="R80" s="27"/>
      <c r="S80" s="27"/>
      <c r="T80" s="27"/>
      <c r="U80" s="27"/>
      <c r="V80" s="27"/>
      <c r="W80" s="27"/>
      <c r="X80" s="27"/>
      <c r="Y80" s="39"/>
      <c r="Z80" s="88"/>
      <c r="AB80" s="1"/>
    </row>
    <row r="81" spans="1:28" s="36" customFormat="1" ht="15" customHeight="1" x14ac:dyDescent="0.3">
      <c r="A81" s="86"/>
      <c r="B81" s="34"/>
      <c r="C81" s="27"/>
      <c r="D81" s="27"/>
      <c r="E81" s="27"/>
      <c r="F81" s="27"/>
      <c r="G81" s="27"/>
      <c r="H81" s="27"/>
      <c r="I81" s="27"/>
      <c r="J81" s="27"/>
      <c r="K81" s="27"/>
      <c r="L81" s="27"/>
      <c r="M81" s="27"/>
      <c r="N81" s="27"/>
      <c r="O81" s="27"/>
      <c r="P81" s="27"/>
      <c r="Q81" s="27"/>
      <c r="R81" s="27"/>
      <c r="S81" s="27"/>
      <c r="T81" s="27"/>
      <c r="U81" s="27"/>
      <c r="V81" s="27"/>
      <c r="W81" s="27"/>
      <c r="X81" s="27"/>
      <c r="Y81" s="39"/>
      <c r="Z81" s="88"/>
      <c r="AB81" s="1"/>
    </row>
    <row r="82" spans="1:28" s="36" customFormat="1" ht="15" customHeight="1" x14ac:dyDescent="0.3">
      <c r="A82" s="86"/>
      <c r="B82" s="34"/>
      <c r="C82" s="27"/>
      <c r="D82" s="27"/>
      <c r="E82" s="27"/>
      <c r="F82" s="27"/>
      <c r="G82" s="27"/>
      <c r="H82" s="27"/>
      <c r="I82" s="27"/>
      <c r="J82" s="27"/>
      <c r="K82" s="27"/>
      <c r="L82" s="27"/>
      <c r="M82" s="27"/>
      <c r="N82" s="27"/>
      <c r="O82" s="27"/>
      <c r="P82" s="27"/>
      <c r="Q82" s="27"/>
      <c r="R82" s="27"/>
      <c r="S82" s="27"/>
      <c r="T82" s="27"/>
      <c r="U82" s="27"/>
      <c r="V82" s="27"/>
      <c r="W82" s="27"/>
      <c r="X82" s="27"/>
      <c r="Y82" s="39"/>
      <c r="Z82" s="88"/>
      <c r="AB82" s="1"/>
    </row>
    <row r="83" spans="1:28" s="36" customFormat="1" ht="15" customHeight="1" x14ac:dyDescent="0.3">
      <c r="A83" s="86"/>
      <c r="B83" s="34"/>
      <c r="C83" s="27"/>
      <c r="D83" s="27"/>
      <c r="E83" s="27"/>
      <c r="F83" s="27"/>
      <c r="G83" s="27"/>
      <c r="H83" s="27"/>
      <c r="I83" s="27"/>
      <c r="J83" s="27"/>
      <c r="K83" s="27"/>
      <c r="L83" s="27"/>
      <c r="M83" s="27"/>
      <c r="N83" s="27"/>
      <c r="O83" s="27"/>
      <c r="P83" s="27"/>
      <c r="Q83" s="27"/>
      <c r="R83" s="27"/>
      <c r="S83" s="27"/>
      <c r="T83" s="27"/>
      <c r="U83" s="27"/>
      <c r="V83" s="27"/>
      <c r="W83" s="27"/>
      <c r="X83" s="27"/>
      <c r="Y83" s="39"/>
      <c r="Z83" s="88"/>
      <c r="AB83" s="1"/>
    </row>
    <row r="84" spans="1:28" s="36" customFormat="1" ht="15" customHeight="1" x14ac:dyDescent="0.3">
      <c r="A84" s="86"/>
      <c r="B84" s="34"/>
      <c r="C84" s="27"/>
      <c r="D84" s="27"/>
      <c r="E84" s="27"/>
      <c r="F84" s="27"/>
      <c r="G84" s="27"/>
      <c r="H84" s="27"/>
      <c r="I84" s="27"/>
      <c r="J84" s="27"/>
      <c r="K84" s="27"/>
      <c r="L84" s="27"/>
      <c r="M84" s="27"/>
      <c r="N84" s="27"/>
      <c r="O84" s="27"/>
      <c r="P84" s="27"/>
      <c r="Q84" s="27"/>
      <c r="R84" s="27"/>
      <c r="S84" s="27"/>
      <c r="T84" s="27"/>
      <c r="U84" s="27"/>
      <c r="V84" s="27"/>
      <c r="W84" s="27"/>
      <c r="X84" s="27"/>
      <c r="Y84" s="39"/>
      <c r="Z84" s="88"/>
      <c r="AB84" s="1"/>
    </row>
    <row r="85" spans="1:28" s="36" customFormat="1" ht="15" customHeight="1" x14ac:dyDescent="0.3">
      <c r="A85" s="86"/>
      <c r="B85" s="34"/>
      <c r="C85" s="27"/>
      <c r="D85" s="27"/>
      <c r="E85" s="27"/>
      <c r="F85" s="27"/>
      <c r="G85" s="27"/>
      <c r="H85" s="27"/>
      <c r="I85" s="27"/>
      <c r="J85" s="27"/>
      <c r="K85" s="27"/>
      <c r="L85" s="27"/>
      <c r="M85" s="27"/>
      <c r="N85" s="27"/>
      <c r="O85" s="27"/>
      <c r="P85" s="27"/>
      <c r="Q85" s="27"/>
      <c r="R85" s="27"/>
      <c r="S85" s="27"/>
      <c r="T85" s="27"/>
      <c r="U85" s="27"/>
      <c r="V85" s="27"/>
      <c r="W85" s="27"/>
      <c r="X85" s="27"/>
      <c r="Y85" s="39"/>
      <c r="Z85" s="88"/>
      <c r="AB85" s="1"/>
    </row>
    <row r="86" spans="1:28" s="36" customFormat="1" ht="15" customHeight="1" x14ac:dyDescent="0.3">
      <c r="A86" s="86"/>
      <c r="B86" s="34"/>
      <c r="C86" s="124"/>
      <c r="D86" s="27"/>
      <c r="E86" s="34"/>
      <c r="F86" s="27"/>
      <c r="G86" s="129"/>
      <c r="H86" s="129"/>
      <c r="I86" s="129"/>
      <c r="J86" s="129"/>
      <c r="K86" s="129"/>
      <c r="L86" s="129"/>
      <c r="M86" s="129"/>
      <c r="N86" s="129"/>
      <c r="O86" s="129"/>
      <c r="P86" s="28"/>
      <c r="Q86" s="28"/>
      <c r="R86" s="28"/>
      <c r="S86" s="34"/>
      <c r="T86" s="34"/>
      <c r="U86" s="38"/>
      <c r="V86" s="126"/>
      <c r="W86" s="39"/>
      <c r="X86" s="39"/>
      <c r="Y86" s="39"/>
      <c r="Z86" s="88"/>
      <c r="AA86" s="1"/>
      <c r="AB86" s="1"/>
    </row>
    <row r="87" spans="1:28" s="36" customFormat="1" ht="15" customHeight="1" x14ac:dyDescent="0.3">
      <c r="A87" s="86"/>
      <c r="B87" s="34"/>
      <c r="C87" s="27"/>
      <c r="D87" s="27"/>
      <c r="E87" s="34"/>
      <c r="F87" s="27"/>
      <c r="G87" s="129"/>
      <c r="H87" s="129"/>
      <c r="I87" s="129"/>
      <c r="J87" s="129"/>
      <c r="K87" s="129"/>
      <c r="L87" s="129"/>
      <c r="M87" s="129"/>
      <c r="N87" s="129"/>
      <c r="O87" s="129"/>
      <c r="P87" s="28"/>
      <c r="Q87" s="28"/>
      <c r="R87" s="28"/>
      <c r="S87" s="34"/>
      <c r="T87" s="34"/>
      <c r="U87" s="38"/>
      <c r="V87" s="126"/>
      <c r="W87" s="39"/>
      <c r="X87" s="39"/>
      <c r="Y87" s="39"/>
      <c r="Z87" s="88"/>
      <c r="AA87" s="1"/>
      <c r="AB87" s="1"/>
    </row>
    <row r="88" spans="1:28" s="36" customFormat="1" ht="15" customHeight="1" x14ac:dyDescent="0.3">
      <c r="A88" s="86"/>
      <c r="B88" s="34"/>
      <c r="C88" s="27"/>
      <c r="D88" s="27"/>
      <c r="E88" s="34"/>
      <c r="F88" s="27"/>
      <c r="G88" s="129"/>
      <c r="H88" s="129"/>
      <c r="I88" s="129"/>
      <c r="J88" s="129"/>
      <c r="K88" s="129"/>
      <c r="L88" s="129"/>
      <c r="M88" s="129"/>
      <c r="N88" s="129"/>
      <c r="O88" s="129"/>
      <c r="P88" s="28"/>
      <c r="Q88" s="28"/>
      <c r="R88" s="28"/>
      <c r="S88" s="34"/>
      <c r="T88" s="34"/>
      <c r="U88" s="38"/>
      <c r="V88" s="126"/>
      <c r="W88" s="39"/>
      <c r="X88" s="39"/>
      <c r="Y88" s="39"/>
      <c r="Z88" s="88"/>
      <c r="AA88" s="1"/>
      <c r="AB88" s="1"/>
    </row>
    <row r="89" spans="1:28" s="36" customFormat="1" ht="15" customHeight="1" x14ac:dyDescent="0.3">
      <c r="A89" s="86"/>
      <c r="B89" s="34"/>
      <c r="C89" s="27"/>
      <c r="D89" s="27"/>
      <c r="E89" s="34"/>
      <c r="F89" s="27"/>
      <c r="G89" s="129"/>
      <c r="H89" s="129"/>
      <c r="I89" s="129"/>
      <c r="J89" s="129"/>
      <c r="K89" s="129"/>
      <c r="L89" s="39"/>
      <c r="M89" s="27"/>
      <c r="N89" s="129"/>
      <c r="O89" s="124"/>
      <c r="P89" s="28"/>
      <c r="Q89" s="28"/>
      <c r="R89" s="28"/>
      <c r="S89" s="27"/>
      <c r="T89" s="34"/>
      <c r="U89" s="38"/>
      <c r="V89" s="126"/>
      <c r="W89" s="39"/>
      <c r="X89" s="39"/>
      <c r="Y89" s="39"/>
      <c r="Z89" s="88"/>
      <c r="AA89" s="1"/>
      <c r="AB89" s="1"/>
    </row>
    <row r="90" spans="1:28" s="36" customFormat="1" ht="15" customHeight="1" x14ac:dyDescent="0.3">
      <c r="A90" s="86"/>
      <c r="B90" s="34"/>
      <c r="C90" s="27"/>
      <c r="D90" s="27"/>
      <c r="E90" s="34"/>
      <c r="F90" s="27"/>
      <c r="G90" s="129"/>
      <c r="H90" s="129"/>
      <c r="I90" s="129"/>
      <c r="J90" s="129"/>
      <c r="K90" s="129"/>
      <c r="L90" s="129"/>
      <c r="M90" s="129"/>
      <c r="N90" s="129"/>
      <c r="O90" s="129"/>
      <c r="P90" s="28"/>
      <c r="Q90" s="28"/>
      <c r="R90" s="28"/>
      <c r="S90" s="34"/>
      <c r="T90" s="34"/>
      <c r="U90" s="38"/>
      <c r="V90" s="126"/>
      <c r="W90" s="39"/>
      <c r="X90" s="39"/>
      <c r="Y90" s="39"/>
      <c r="Z90" s="88"/>
      <c r="AA90" s="1"/>
      <c r="AB90" s="1"/>
    </row>
    <row r="91" spans="1:28" s="36" customFormat="1" ht="15" customHeight="1" x14ac:dyDescent="0.3">
      <c r="A91" s="86"/>
      <c r="B91" s="34"/>
      <c r="C91" s="27"/>
      <c r="D91" s="27"/>
      <c r="E91" s="34"/>
      <c r="F91" s="27"/>
      <c r="G91" s="129"/>
      <c r="H91" s="129"/>
      <c r="I91" s="129"/>
      <c r="J91" s="129"/>
      <c r="K91" s="129"/>
      <c r="L91" s="129"/>
      <c r="M91" s="129"/>
      <c r="N91" s="129"/>
      <c r="O91" s="129"/>
      <c r="P91" s="28"/>
      <c r="Q91" s="28"/>
      <c r="R91" s="28"/>
      <c r="S91" s="34"/>
      <c r="T91" s="34"/>
      <c r="U91" s="38"/>
      <c r="V91" s="126"/>
      <c r="W91" s="39"/>
      <c r="X91" s="39"/>
      <c r="Y91" s="39"/>
      <c r="Z91" s="88"/>
      <c r="AA91" s="1"/>
      <c r="AB91" s="1"/>
    </row>
    <row r="92" spans="1:28" s="36" customFormat="1" ht="15" customHeight="1" x14ac:dyDescent="0.3">
      <c r="A92" s="86"/>
      <c r="B92" s="34"/>
      <c r="C92" s="27"/>
      <c r="D92" s="27"/>
      <c r="E92" s="34"/>
      <c r="F92" s="27"/>
      <c r="G92" s="129"/>
      <c r="H92" s="129"/>
      <c r="I92" s="129"/>
      <c r="J92" s="129"/>
      <c r="K92" s="129"/>
      <c r="L92" s="129"/>
      <c r="M92" s="129"/>
      <c r="N92" s="129"/>
      <c r="O92" s="129"/>
      <c r="P92" s="28"/>
      <c r="Q92" s="28"/>
      <c r="R92" s="28"/>
      <c r="S92" s="34"/>
      <c r="T92" s="34"/>
      <c r="U92" s="38"/>
      <c r="V92" s="126"/>
      <c r="W92" s="39"/>
      <c r="X92" s="39"/>
      <c r="Y92" s="39"/>
      <c r="Z92" s="88"/>
      <c r="AA92" s="1"/>
      <c r="AB92" s="1"/>
    </row>
    <row r="93" spans="1:28" s="36" customFormat="1" ht="15" customHeight="1" x14ac:dyDescent="0.3">
      <c r="A93" s="86"/>
      <c r="B93" s="34"/>
      <c r="C93" s="27"/>
      <c r="D93" s="27"/>
      <c r="E93" s="34"/>
      <c r="F93" s="27"/>
      <c r="G93" s="129"/>
      <c r="H93" s="129"/>
      <c r="I93" s="129"/>
      <c r="J93" s="129"/>
      <c r="K93" s="129"/>
      <c r="L93" s="129"/>
      <c r="M93" s="129"/>
      <c r="N93" s="129"/>
      <c r="O93" s="129"/>
      <c r="P93" s="28"/>
      <c r="Q93" s="28"/>
      <c r="R93" s="28"/>
      <c r="S93" s="34"/>
      <c r="T93" s="34"/>
      <c r="U93" s="38"/>
      <c r="V93" s="126"/>
      <c r="W93" s="39"/>
      <c r="X93" s="39"/>
      <c r="Y93" s="39"/>
      <c r="Z93" s="88"/>
      <c r="AA93" s="1"/>
      <c r="AB93" s="1"/>
    </row>
    <row r="94" spans="1:28" s="36" customFormat="1" ht="15" customHeight="1" x14ac:dyDescent="0.3">
      <c r="A94" s="86"/>
      <c r="B94" s="34"/>
      <c r="C94" s="27"/>
      <c r="D94" s="27"/>
      <c r="E94" s="34"/>
      <c r="F94" s="27"/>
      <c r="G94" s="129"/>
      <c r="H94" s="129"/>
      <c r="I94" s="129"/>
      <c r="J94" s="129"/>
      <c r="K94" s="129"/>
      <c r="L94" s="129"/>
      <c r="M94" s="129"/>
      <c r="N94" s="129"/>
      <c r="O94" s="124"/>
      <c r="P94" s="28"/>
      <c r="Q94" s="28"/>
      <c r="R94" s="28"/>
      <c r="S94" s="27"/>
      <c r="T94" s="34"/>
      <c r="U94" s="38"/>
      <c r="V94" s="126"/>
      <c r="W94" s="39"/>
      <c r="X94" s="39"/>
      <c r="Y94" s="39"/>
      <c r="Z94" s="88"/>
      <c r="AA94" s="1"/>
      <c r="AB94" s="1"/>
    </row>
    <row r="95" spans="1:28" s="36" customFormat="1" ht="15" customHeight="1" x14ac:dyDescent="0.3">
      <c r="A95" s="86"/>
      <c r="B95" s="34"/>
      <c r="C95" s="27"/>
      <c r="D95" s="27"/>
      <c r="E95" s="34"/>
      <c r="F95" s="27"/>
      <c r="G95" s="129"/>
      <c r="H95" s="129"/>
      <c r="I95" s="129"/>
      <c r="J95" s="129"/>
      <c r="K95" s="129"/>
      <c r="L95" s="129"/>
      <c r="M95" s="129"/>
      <c r="N95" s="129"/>
      <c r="O95" s="129"/>
      <c r="P95" s="28"/>
      <c r="Q95" s="28"/>
      <c r="R95" s="28"/>
      <c r="S95" s="34"/>
      <c r="T95" s="34"/>
      <c r="U95" s="38"/>
      <c r="V95" s="126"/>
      <c r="W95" s="39"/>
      <c r="X95" s="39"/>
      <c r="Y95" s="39"/>
      <c r="Z95" s="88"/>
      <c r="AA95" s="1"/>
      <c r="AB95" s="1"/>
    </row>
    <row r="96" spans="1:28" s="36" customFormat="1" ht="15" customHeight="1" x14ac:dyDescent="0.3">
      <c r="A96" s="86"/>
      <c r="B96" s="34"/>
      <c r="C96" s="27"/>
      <c r="D96" s="27"/>
      <c r="E96" s="34"/>
      <c r="F96" s="27"/>
      <c r="G96" s="129"/>
      <c r="H96" s="129"/>
      <c r="I96" s="129"/>
      <c r="J96" s="129"/>
      <c r="K96" s="129"/>
      <c r="L96" s="129"/>
      <c r="M96" s="129"/>
      <c r="N96" s="129"/>
      <c r="O96" s="129"/>
      <c r="P96" s="28"/>
      <c r="Q96" s="28"/>
      <c r="R96" s="28"/>
      <c r="S96" s="34"/>
      <c r="T96" s="34"/>
      <c r="U96" s="38"/>
      <c r="V96" s="126"/>
      <c r="W96" s="39"/>
      <c r="X96" s="39"/>
      <c r="Y96" s="39"/>
      <c r="Z96" s="88"/>
      <c r="AA96" s="1"/>
      <c r="AB96" s="1"/>
    </row>
    <row r="97" spans="1:28" s="36" customFormat="1" ht="15" customHeight="1" x14ac:dyDescent="0.3">
      <c r="A97" s="86"/>
      <c r="B97" s="34"/>
      <c r="C97" s="27"/>
      <c r="D97" s="27"/>
      <c r="E97" s="34"/>
      <c r="F97" s="27"/>
      <c r="G97" s="129"/>
      <c r="H97" s="129"/>
      <c r="I97" s="129"/>
      <c r="J97" s="129"/>
      <c r="K97" s="129"/>
      <c r="L97" s="129"/>
      <c r="M97" s="129"/>
      <c r="N97" s="129"/>
      <c r="O97" s="129"/>
      <c r="P97" s="28"/>
      <c r="Q97" s="28"/>
      <c r="R97" s="28"/>
      <c r="S97" s="34"/>
      <c r="T97" s="34"/>
      <c r="U97" s="38"/>
      <c r="V97" s="126"/>
      <c r="W97" s="39"/>
      <c r="X97" s="39"/>
      <c r="Y97" s="39"/>
      <c r="Z97" s="88"/>
      <c r="AA97" s="1"/>
      <c r="AB97" s="1"/>
    </row>
    <row r="98" spans="1:28" s="36" customFormat="1" ht="15" customHeight="1" x14ac:dyDescent="0.3">
      <c r="A98" s="86"/>
      <c r="B98" s="34"/>
      <c r="C98" s="27"/>
      <c r="D98" s="27"/>
      <c r="E98" s="34"/>
      <c r="F98" s="27"/>
      <c r="G98" s="129"/>
      <c r="H98" s="129"/>
      <c r="I98" s="129"/>
      <c r="J98" s="129"/>
      <c r="K98" s="129"/>
      <c r="L98" s="129"/>
      <c r="M98" s="129"/>
      <c r="N98" s="129"/>
      <c r="O98" s="129"/>
      <c r="P98" s="28"/>
      <c r="Q98" s="28"/>
      <c r="R98" s="28"/>
      <c r="S98" s="34"/>
      <c r="T98" s="34"/>
      <c r="U98" s="38"/>
      <c r="V98" s="126"/>
      <c r="W98" s="39"/>
      <c r="X98" s="39"/>
      <c r="Y98" s="39"/>
      <c r="Z98" s="88"/>
      <c r="AA98" s="1"/>
      <c r="AB98" s="1"/>
    </row>
    <row r="99" spans="1:28" s="36" customFormat="1" ht="15" customHeight="1" x14ac:dyDescent="0.3">
      <c r="A99" s="86"/>
      <c r="B99" s="34"/>
      <c r="C99" s="27"/>
      <c r="D99" s="27"/>
      <c r="E99" s="34"/>
      <c r="F99" s="27"/>
      <c r="G99" s="129"/>
      <c r="H99" s="129"/>
      <c r="I99" s="129"/>
      <c r="J99" s="129"/>
      <c r="K99" s="129"/>
      <c r="L99" s="129"/>
      <c r="M99" s="129"/>
      <c r="N99" s="129"/>
      <c r="O99" s="129"/>
      <c r="P99" s="28"/>
      <c r="Q99" s="28"/>
      <c r="R99" s="28"/>
      <c r="S99" s="34"/>
      <c r="T99" s="34"/>
      <c r="U99" s="38"/>
      <c r="V99" s="126"/>
      <c r="W99" s="39"/>
      <c r="X99" s="39"/>
      <c r="Y99" s="39"/>
      <c r="Z99" s="88"/>
      <c r="AA99" s="1"/>
      <c r="AB99" s="1"/>
    </row>
    <row r="100" spans="1:28" s="36" customFormat="1" ht="15" customHeight="1" x14ac:dyDescent="0.3">
      <c r="A100" s="86"/>
      <c r="B100" s="34"/>
      <c r="C100" s="27"/>
      <c r="D100" s="27"/>
      <c r="E100" s="34"/>
      <c r="F100" s="27"/>
      <c r="G100" s="129"/>
      <c r="H100" s="129"/>
      <c r="I100" s="129"/>
      <c r="J100" s="129"/>
      <c r="K100" s="129"/>
      <c r="L100" s="129"/>
      <c r="M100" s="129"/>
      <c r="N100" s="129"/>
      <c r="O100" s="129"/>
      <c r="P100" s="28"/>
      <c r="Q100" s="28"/>
      <c r="R100" s="28"/>
      <c r="S100" s="34"/>
      <c r="T100" s="34"/>
      <c r="U100" s="38"/>
      <c r="V100" s="126"/>
      <c r="W100" s="39"/>
      <c r="X100" s="39"/>
      <c r="Y100" s="39"/>
      <c r="Z100" s="88"/>
      <c r="AA100" s="1"/>
      <c r="AB100" s="1"/>
    </row>
    <row r="101" spans="1:28" s="36" customFormat="1" ht="15" customHeight="1" x14ac:dyDescent="0.3">
      <c r="A101" s="86"/>
      <c r="B101" s="34"/>
      <c r="C101" s="124"/>
      <c r="D101" s="34"/>
      <c r="E101" s="35"/>
      <c r="F101" s="27"/>
      <c r="G101" s="129"/>
      <c r="H101" s="129"/>
      <c r="I101" s="129"/>
      <c r="J101" s="129"/>
      <c r="K101" s="129"/>
      <c r="L101" s="129"/>
      <c r="M101" s="129"/>
      <c r="N101" s="34"/>
      <c r="O101" s="35"/>
      <c r="P101" s="28"/>
      <c r="Q101" s="28"/>
      <c r="R101" s="28"/>
      <c r="S101" s="34"/>
      <c r="T101" s="34"/>
      <c r="U101" s="38"/>
      <c r="V101" s="126"/>
      <c r="W101" s="39"/>
      <c r="X101" s="39"/>
      <c r="Y101" s="39"/>
      <c r="Z101" s="88"/>
      <c r="AA101" s="1"/>
      <c r="AB101" s="1"/>
    </row>
    <row r="102" spans="1:28" s="36" customFormat="1" ht="15" customHeight="1" x14ac:dyDescent="0.3">
      <c r="A102" s="86"/>
      <c r="B102" s="34"/>
      <c r="C102" s="27"/>
      <c r="D102" s="27"/>
      <c r="E102" s="34"/>
      <c r="F102" s="27"/>
      <c r="G102" s="129"/>
      <c r="H102" s="129"/>
      <c r="I102" s="129"/>
      <c r="J102" s="129"/>
      <c r="K102" s="129"/>
      <c r="L102" s="129"/>
      <c r="M102" s="129"/>
      <c r="N102" s="129"/>
      <c r="O102" s="129"/>
      <c r="P102" s="28"/>
      <c r="Q102" s="28"/>
      <c r="R102" s="28"/>
      <c r="S102" s="34"/>
      <c r="T102" s="34"/>
      <c r="U102" s="38"/>
      <c r="V102" s="126"/>
      <c r="W102" s="39"/>
      <c r="X102" s="39"/>
      <c r="Y102" s="39"/>
      <c r="Z102" s="88"/>
      <c r="AA102" s="1"/>
      <c r="AB102" s="1"/>
    </row>
    <row r="103" spans="1:28" s="36" customFormat="1" ht="15" customHeight="1" x14ac:dyDescent="0.3">
      <c r="A103" s="86"/>
      <c r="B103" s="34"/>
      <c r="C103" s="27"/>
      <c r="D103" s="27"/>
      <c r="E103" s="34"/>
      <c r="F103" s="27"/>
      <c r="G103" s="129"/>
      <c r="H103" s="129"/>
      <c r="I103" s="129"/>
      <c r="J103" s="129"/>
      <c r="K103" s="129"/>
      <c r="L103" s="129"/>
      <c r="M103" s="129"/>
      <c r="N103" s="129"/>
      <c r="O103" s="129"/>
      <c r="P103" s="28"/>
      <c r="Q103" s="28"/>
      <c r="R103" s="28"/>
      <c r="S103" s="34"/>
      <c r="T103" s="34"/>
      <c r="U103" s="38"/>
      <c r="V103" s="126"/>
      <c r="W103" s="39"/>
      <c r="X103" s="39"/>
      <c r="Y103" s="39"/>
      <c r="Z103" s="88"/>
      <c r="AA103" s="1"/>
      <c r="AB103" s="1"/>
    </row>
    <row r="104" spans="1:28" s="36" customFormat="1" ht="15" customHeight="1" x14ac:dyDescent="0.3">
      <c r="A104" s="86"/>
      <c r="B104" s="34"/>
      <c r="C104" s="27"/>
      <c r="D104" s="27"/>
      <c r="E104" s="34"/>
      <c r="F104" s="27"/>
      <c r="G104" s="129"/>
      <c r="H104" s="129"/>
      <c r="I104" s="129"/>
      <c r="J104" s="129"/>
      <c r="K104" s="129"/>
      <c r="L104" s="129"/>
      <c r="M104" s="129"/>
      <c r="N104" s="129"/>
      <c r="O104" s="129"/>
      <c r="P104" s="28"/>
      <c r="Q104" s="28"/>
      <c r="R104" s="28"/>
      <c r="S104" s="34"/>
      <c r="T104" s="34"/>
      <c r="U104" s="38"/>
      <c r="V104" s="126"/>
      <c r="W104" s="39"/>
      <c r="X104" s="39"/>
      <c r="Y104" s="39"/>
      <c r="Z104" s="88"/>
      <c r="AA104" s="1"/>
      <c r="AB104" s="1"/>
    </row>
    <row r="105" spans="1:28" s="36" customFormat="1" ht="15" customHeight="1" x14ac:dyDescent="0.3">
      <c r="A105" s="86"/>
      <c r="B105" s="55" t="s">
        <v>60</v>
      </c>
      <c r="C105" s="31" t="s">
        <v>61</v>
      </c>
      <c r="D105" s="30"/>
      <c r="E105" s="30"/>
      <c r="F105" s="30"/>
      <c r="G105" s="30"/>
      <c r="H105" s="30"/>
      <c r="I105" s="30"/>
      <c r="J105" s="30"/>
      <c r="K105" s="30"/>
      <c r="L105" s="30"/>
      <c r="M105" s="30"/>
      <c r="N105" s="30"/>
      <c r="O105" s="30"/>
      <c r="P105" s="30"/>
      <c r="Q105" s="30"/>
      <c r="R105" s="30"/>
      <c r="S105" s="30"/>
      <c r="T105" s="30"/>
      <c r="U105" s="32"/>
      <c r="V105" s="33"/>
      <c r="W105" s="32"/>
      <c r="X105" s="32"/>
      <c r="Y105" s="32"/>
      <c r="Z105" s="88"/>
      <c r="AA105" s="1"/>
      <c r="AB105" s="1"/>
    </row>
    <row r="106" spans="1:28" s="36" customFormat="1" ht="15" customHeight="1" x14ac:dyDescent="0.3">
      <c r="A106" s="86"/>
      <c r="B106" s="34"/>
      <c r="C106" s="27"/>
      <c r="D106" s="27"/>
      <c r="E106" s="34"/>
      <c r="F106" s="27"/>
      <c r="G106" s="129"/>
      <c r="H106" s="129"/>
      <c r="I106" s="129"/>
      <c r="J106" s="129"/>
      <c r="K106" s="129"/>
      <c r="L106" s="129"/>
      <c r="M106" s="129"/>
      <c r="N106" s="129"/>
      <c r="O106" s="129"/>
      <c r="P106" s="28"/>
      <c r="Q106" s="28"/>
      <c r="R106" s="28"/>
      <c r="S106" s="34"/>
      <c r="T106" s="34"/>
      <c r="U106" s="38"/>
      <c r="V106" s="126"/>
      <c r="W106" s="39"/>
      <c r="X106" s="39"/>
      <c r="Y106" s="39"/>
      <c r="Z106" s="88"/>
      <c r="AA106" s="1"/>
      <c r="AB106" s="1"/>
    </row>
    <row r="107" spans="1:28" ht="15" customHeight="1" x14ac:dyDescent="0.3">
      <c r="A107" s="75"/>
      <c r="B107" s="27"/>
      <c r="C107" s="27" t="s">
        <v>62</v>
      </c>
      <c r="D107" s="27"/>
      <c r="E107" s="27"/>
      <c r="F107" s="27"/>
      <c r="G107" s="27"/>
      <c r="H107" s="27"/>
      <c r="I107" s="27"/>
      <c r="J107" s="27"/>
      <c r="K107" s="27"/>
      <c r="L107" s="27"/>
      <c r="M107" s="27"/>
      <c r="N107" s="27"/>
      <c r="O107" s="27"/>
      <c r="P107" s="27"/>
      <c r="Q107" s="27"/>
      <c r="R107" s="27"/>
      <c r="S107" s="27"/>
      <c r="T107" s="27"/>
      <c r="U107" s="130"/>
      <c r="V107" s="27"/>
      <c r="W107" s="27"/>
      <c r="X107" s="27"/>
      <c r="Y107" s="27"/>
      <c r="Z107" s="76"/>
    </row>
    <row r="108" spans="1:28" ht="15" customHeight="1" x14ac:dyDescent="0.3">
      <c r="A108" s="75"/>
      <c r="B108" s="27"/>
      <c r="C108" s="27" t="s">
        <v>63</v>
      </c>
      <c r="D108" s="27"/>
      <c r="E108" s="27"/>
      <c r="F108" s="27"/>
      <c r="G108" s="27"/>
      <c r="H108" s="27"/>
      <c r="I108" s="27"/>
      <c r="J108" s="27"/>
      <c r="K108" s="27"/>
      <c r="L108" s="27"/>
      <c r="M108" s="27"/>
      <c r="N108" s="27"/>
      <c r="O108" s="27"/>
      <c r="P108" s="27"/>
      <c r="Q108" s="27"/>
      <c r="R108" s="27"/>
      <c r="S108" s="27"/>
      <c r="T108" s="27"/>
      <c r="U108" s="130"/>
      <c r="V108" s="27"/>
      <c r="W108" s="27"/>
      <c r="X108" s="27"/>
      <c r="Y108" s="27"/>
      <c r="Z108" s="76"/>
    </row>
    <row r="109" spans="1:28" ht="15" customHeight="1" x14ac:dyDescent="0.3">
      <c r="A109" s="75"/>
      <c r="B109" s="27"/>
      <c r="C109" s="27"/>
      <c r="D109" s="27"/>
      <c r="E109" s="27"/>
      <c r="F109" s="27"/>
      <c r="G109" s="27"/>
      <c r="H109" s="27"/>
      <c r="I109" s="27"/>
      <c r="J109" s="27"/>
      <c r="K109" s="27"/>
      <c r="L109" s="27"/>
      <c r="M109" s="27"/>
      <c r="N109" s="27"/>
      <c r="O109" s="27"/>
      <c r="P109" s="27"/>
      <c r="Q109" s="27"/>
      <c r="R109" s="27"/>
      <c r="S109" s="27"/>
      <c r="T109" s="27"/>
      <c r="U109" s="130"/>
      <c r="V109" s="27"/>
      <c r="W109" s="27"/>
      <c r="X109" s="27"/>
      <c r="Y109" s="27"/>
      <c r="Z109" s="76"/>
    </row>
    <row r="110" spans="1:28" ht="15" customHeight="1" x14ac:dyDescent="0.3">
      <c r="A110" s="75"/>
      <c r="B110" s="27"/>
      <c r="C110" s="27"/>
      <c r="D110" s="27"/>
      <c r="E110" s="27"/>
      <c r="F110" s="27"/>
      <c r="G110" s="27"/>
      <c r="H110" s="27"/>
      <c r="I110" s="27"/>
      <c r="J110" s="27"/>
      <c r="K110" s="27"/>
      <c r="L110" s="27"/>
      <c r="M110" s="27" t="s">
        <v>49</v>
      </c>
      <c r="N110" s="124"/>
      <c r="O110" s="124"/>
      <c r="P110" s="124"/>
      <c r="Q110" s="126" t="s">
        <v>64</v>
      </c>
      <c r="R110" s="27"/>
      <c r="S110" s="124" t="s">
        <v>2</v>
      </c>
      <c r="T110" s="159">
        <f>(1.25*T114-0.25)*P26</f>
        <v>30.006249349093935</v>
      </c>
      <c r="U110" s="173"/>
      <c r="V110" s="174"/>
      <c r="W110" s="27" t="s">
        <v>6</v>
      </c>
      <c r="X110" s="27"/>
      <c r="Y110" s="27"/>
      <c r="Z110" s="76"/>
    </row>
    <row r="111" spans="1:28" ht="15" customHeight="1" x14ac:dyDescent="0.3">
      <c r="A111" s="75"/>
      <c r="B111" s="27"/>
      <c r="C111" s="27"/>
      <c r="D111" s="27"/>
      <c r="E111" s="27"/>
      <c r="F111" s="27"/>
      <c r="G111" s="27"/>
      <c r="H111" s="27"/>
      <c r="I111" s="27"/>
      <c r="J111" s="27"/>
      <c r="K111" s="27"/>
      <c r="L111" s="27"/>
      <c r="M111" s="124"/>
      <c r="N111" s="124"/>
      <c r="O111" s="124"/>
      <c r="P111" s="124"/>
      <c r="Q111" s="124"/>
      <c r="R111" s="124"/>
      <c r="S111" s="124"/>
      <c r="T111" s="124"/>
      <c r="U111" s="124"/>
      <c r="V111" s="124"/>
      <c r="W111" s="124"/>
      <c r="X111" s="27"/>
      <c r="Y111" s="27"/>
      <c r="Z111" s="76"/>
    </row>
    <row r="112" spans="1:28" ht="15" customHeight="1" x14ac:dyDescent="0.3">
      <c r="A112" s="75"/>
      <c r="B112" s="27"/>
      <c r="C112" s="27"/>
      <c r="D112" s="27"/>
      <c r="E112" s="27"/>
      <c r="F112" s="27"/>
      <c r="G112" s="27"/>
      <c r="H112" s="27"/>
      <c r="I112" s="27"/>
      <c r="J112" s="27"/>
      <c r="K112" s="27"/>
      <c r="L112" s="27"/>
      <c r="M112" s="27" t="s">
        <v>50</v>
      </c>
      <c r="N112" s="124"/>
      <c r="O112" s="124"/>
      <c r="P112" s="124"/>
      <c r="Q112" s="126" t="s">
        <v>65</v>
      </c>
      <c r="R112" s="27"/>
      <c r="S112" s="124" t="s">
        <v>2</v>
      </c>
      <c r="T112" s="159">
        <f>(1.25*T117-0.43)*P26</f>
        <v>44.537847248155138</v>
      </c>
      <c r="U112" s="173"/>
      <c r="V112" s="174"/>
      <c r="W112" s="27" t="s">
        <v>6</v>
      </c>
      <c r="X112" s="27"/>
      <c r="Y112" s="27"/>
      <c r="Z112" s="76"/>
    </row>
    <row r="113" spans="1:26" ht="15" customHeight="1" x14ac:dyDescent="0.3">
      <c r="A113" s="75"/>
      <c r="B113" s="27"/>
      <c r="C113" s="27"/>
      <c r="D113" s="27"/>
      <c r="E113" s="27"/>
      <c r="F113" s="27"/>
      <c r="G113" s="27"/>
      <c r="H113" s="27"/>
      <c r="I113" s="27"/>
      <c r="J113" s="27"/>
      <c r="K113" s="27"/>
      <c r="L113" s="27"/>
      <c r="M113" s="27"/>
      <c r="N113" s="27"/>
      <c r="O113" s="27"/>
      <c r="P113" s="27"/>
      <c r="Q113" s="27"/>
      <c r="R113" s="27"/>
      <c r="S113" s="27"/>
      <c r="T113" s="130"/>
      <c r="U113" s="27"/>
      <c r="V113" s="27"/>
      <c r="W113" s="27"/>
      <c r="X113" s="27"/>
      <c r="Y113" s="27"/>
      <c r="Z113" s="76"/>
    </row>
    <row r="114" spans="1:26" ht="15" customHeight="1" x14ac:dyDescent="0.3">
      <c r="A114" s="75"/>
      <c r="B114" s="27"/>
      <c r="C114" s="124" t="s">
        <v>13</v>
      </c>
      <c r="D114" s="27" t="s">
        <v>82</v>
      </c>
      <c r="E114" s="27"/>
      <c r="F114" s="27"/>
      <c r="G114" s="27"/>
      <c r="H114" s="27"/>
      <c r="I114" s="27"/>
      <c r="J114" s="27"/>
      <c r="K114" s="27"/>
      <c r="L114" s="27"/>
      <c r="M114" s="27"/>
      <c r="N114" s="27"/>
      <c r="O114" s="27"/>
      <c r="P114" s="27"/>
      <c r="Q114" s="27"/>
      <c r="R114" s="27" t="s">
        <v>66</v>
      </c>
      <c r="S114" s="124" t="s">
        <v>2</v>
      </c>
      <c r="T114" s="161">
        <v>3</v>
      </c>
      <c r="U114" s="162"/>
      <c r="V114" s="163"/>
      <c r="W114" s="27"/>
      <c r="X114" s="219"/>
      <c r="Y114" s="219"/>
      <c r="Z114" s="76"/>
    </row>
    <row r="115" spans="1:26" ht="15" customHeight="1" x14ac:dyDescent="0.3">
      <c r="A115" s="75"/>
      <c r="B115" s="27"/>
      <c r="C115" s="27"/>
      <c r="D115" s="27" t="s">
        <v>83</v>
      </c>
      <c r="E115" s="27"/>
      <c r="F115" s="27"/>
      <c r="G115" s="27"/>
      <c r="H115" s="27"/>
      <c r="I115" s="27"/>
      <c r="J115" s="27"/>
      <c r="K115" s="27"/>
      <c r="L115" s="27"/>
      <c r="M115" s="27"/>
      <c r="N115" s="27"/>
      <c r="O115" s="27"/>
      <c r="P115" s="27"/>
      <c r="Q115" s="27"/>
      <c r="R115" s="27"/>
      <c r="S115" s="27"/>
      <c r="T115" s="130"/>
      <c r="U115" s="27"/>
      <c r="V115" s="27"/>
      <c r="W115" s="27"/>
      <c r="X115" s="219"/>
      <c r="Y115" s="219"/>
      <c r="Z115" s="76"/>
    </row>
    <row r="116" spans="1:26" ht="15" customHeight="1" x14ac:dyDescent="0.3">
      <c r="A116" s="75"/>
      <c r="B116" s="27"/>
      <c r="C116" s="27"/>
      <c r="D116" s="27"/>
      <c r="E116" s="27"/>
      <c r="F116" s="27"/>
      <c r="G116" s="27"/>
      <c r="H116" s="27"/>
      <c r="I116" s="27"/>
      <c r="J116" s="27"/>
      <c r="K116" s="27"/>
      <c r="L116" s="27"/>
      <c r="M116" s="27"/>
      <c r="N116" s="27"/>
      <c r="O116" s="27"/>
      <c r="P116" s="27"/>
      <c r="Q116" s="27"/>
      <c r="R116" s="27"/>
      <c r="S116" s="27"/>
      <c r="T116" s="130"/>
      <c r="U116" s="27"/>
      <c r="V116" s="27"/>
      <c r="W116" s="27"/>
      <c r="X116" s="27"/>
      <c r="Y116" s="27"/>
      <c r="Z116" s="76"/>
    </row>
    <row r="117" spans="1:26" ht="15" customHeight="1" x14ac:dyDescent="0.3">
      <c r="A117" s="75"/>
      <c r="B117" s="27"/>
      <c r="C117" s="124" t="s">
        <v>13</v>
      </c>
      <c r="D117" s="27" t="s">
        <v>84</v>
      </c>
      <c r="E117" s="27"/>
      <c r="F117" s="27"/>
      <c r="G117" s="27"/>
      <c r="H117" s="27"/>
      <c r="I117" s="27"/>
      <c r="J117" s="27"/>
      <c r="K117" s="27"/>
      <c r="L117" s="27"/>
      <c r="M117" s="27"/>
      <c r="N117" s="27"/>
      <c r="O117" s="27"/>
      <c r="P117" s="27"/>
      <c r="Q117" s="27"/>
      <c r="R117" s="27" t="s">
        <v>67</v>
      </c>
      <c r="S117" s="124" t="s">
        <v>2</v>
      </c>
      <c r="T117" s="161">
        <f>T114*1.5</f>
        <v>4.5</v>
      </c>
      <c r="U117" s="162"/>
      <c r="V117" s="163"/>
      <c r="W117" s="27"/>
      <c r="X117" s="27"/>
      <c r="Y117" s="27"/>
      <c r="Z117" s="76"/>
    </row>
    <row r="118" spans="1:26" ht="15" customHeight="1" x14ac:dyDescent="0.3">
      <c r="A118" s="75"/>
      <c r="B118" s="27"/>
      <c r="C118" s="27"/>
      <c r="D118" s="27" t="s">
        <v>83</v>
      </c>
      <c r="E118" s="27"/>
      <c r="F118" s="27"/>
      <c r="G118" s="27"/>
      <c r="H118" s="27"/>
      <c r="I118" s="27"/>
      <c r="J118" s="27"/>
      <c r="K118" s="27"/>
      <c r="L118" s="27"/>
      <c r="M118" s="27"/>
      <c r="N118" s="27"/>
      <c r="O118" s="27"/>
      <c r="P118" s="27"/>
      <c r="Q118" s="27"/>
      <c r="R118" s="27"/>
      <c r="S118" s="27"/>
      <c r="T118" s="130"/>
      <c r="U118" s="27"/>
      <c r="V118" s="27"/>
      <c r="W118" s="27"/>
      <c r="X118" s="27"/>
      <c r="Y118" s="27"/>
      <c r="Z118" s="76"/>
    </row>
    <row r="119" spans="1:26" ht="15" customHeight="1" x14ac:dyDescent="0.3">
      <c r="A119" s="75"/>
      <c r="B119" s="27"/>
      <c r="C119" s="27"/>
      <c r="D119" s="27"/>
      <c r="E119" s="27"/>
      <c r="F119" s="27"/>
      <c r="G119" s="27"/>
      <c r="H119" s="27"/>
      <c r="I119" s="27"/>
      <c r="J119" s="27"/>
      <c r="K119" s="27"/>
      <c r="L119" s="27"/>
      <c r="M119" s="27"/>
      <c r="N119" s="27"/>
      <c r="O119" s="27"/>
      <c r="P119" s="27"/>
      <c r="Q119" s="27"/>
      <c r="R119" s="27"/>
      <c r="S119" s="27"/>
      <c r="T119" s="130"/>
      <c r="U119" s="27"/>
      <c r="V119" s="27"/>
      <c r="W119" s="27"/>
      <c r="X119" s="27"/>
      <c r="Y119" s="27"/>
      <c r="Z119" s="76"/>
    </row>
    <row r="120" spans="1:26" ht="15" customHeight="1" x14ac:dyDescent="0.3">
      <c r="A120" s="75"/>
      <c r="B120" s="55" t="s">
        <v>68</v>
      </c>
      <c r="C120" s="31" t="s">
        <v>73</v>
      </c>
      <c r="D120" s="30"/>
      <c r="E120" s="30"/>
      <c r="F120" s="30"/>
      <c r="G120" s="30"/>
      <c r="H120" s="30"/>
      <c r="I120" s="30"/>
      <c r="J120" s="30"/>
      <c r="K120" s="30"/>
      <c r="L120" s="30"/>
      <c r="M120" s="30"/>
      <c r="N120" s="30"/>
      <c r="O120" s="30"/>
      <c r="P120" s="30"/>
      <c r="Q120" s="30"/>
      <c r="R120" s="30"/>
      <c r="S120" s="30"/>
      <c r="T120" s="30"/>
      <c r="U120" s="32"/>
      <c r="V120" s="33"/>
      <c r="W120" s="32"/>
      <c r="X120" s="32"/>
      <c r="Y120" s="32"/>
      <c r="Z120" s="76"/>
    </row>
    <row r="121" spans="1:26" ht="15" customHeight="1" x14ac:dyDescent="0.3">
      <c r="A121" s="75"/>
      <c r="B121" s="27"/>
      <c r="C121" s="27"/>
      <c r="D121" s="27"/>
      <c r="E121" s="27"/>
      <c r="F121" s="27"/>
      <c r="G121" s="27"/>
      <c r="H121" s="27"/>
      <c r="I121" s="27"/>
      <c r="J121" s="27"/>
      <c r="K121" s="27"/>
      <c r="L121" s="27"/>
      <c r="M121" s="27"/>
      <c r="N121" s="27"/>
      <c r="O121" s="27"/>
      <c r="P121" s="27"/>
      <c r="Q121" s="27"/>
      <c r="R121" s="27"/>
      <c r="S121" s="27"/>
      <c r="T121" s="130"/>
      <c r="U121" s="27"/>
      <c r="V121" s="27"/>
      <c r="W121" s="27"/>
      <c r="X121" s="27"/>
      <c r="Y121" s="27"/>
      <c r="Z121" s="76"/>
    </row>
    <row r="122" spans="1:26" ht="15" customHeight="1" x14ac:dyDescent="0.3">
      <c r="A122" s="75"/>
      <c r="B122" s="27"/>
      <c r="C122" s="27" t="s">
        <v>69</v>
      </c>
      <c r="D122" s="27"/>
      <c r="E122" s="27"/>
      <c r="F122" s="27"/>
      <c r="G122" s="27"/>
      <c r="H122" s="27"/>
      <c r="I122" s="27"/>
      <c r="J122" s="27"/>
      <c r="K122" s="27"/>
      <c r="L122" s="27"/>
      <c r="M122" s="27"/>
      <c r="N122" s="27"/>
      <c r="O122" s="27"/>
      <c r="P122" s="27"/>
      <c r="Q122" s="27"/>
      <c r="R122" s="27"/>
      <c r="S122" s="27"/>
      <c r="T122" s="130"/>
      <c r="U122" s="27"/>
      <c r="V122" s="27"/>
      <c r="W122" s="27"/>
      <c r="X122" s="27"/>
      <c r="Y122" s="27"/>
      <c r="Z122" s="76"/>
    </row>
    <row r="123" spans="1:26" ht="15" customHeight="1" x14ac:dyDescent="0.3">
      <c r="A123" s="75"/>
      <c r="B123" s="27"/>
      <c r="C123" s="27" t="s">
        <v>71</v>
      </c>
      <c r="D123" s="27"/>
      <c r="E123" s="27"/>
      <c r="F123" s="27"/>
      <c r="G123" s="27"/>
      <c r="H123" s="27"/>
      <c r="I123" s="27"/>
      <c r="J123" s="27"/>
      <c r="K123" s="27"/>
      <c r="L123" s="27"/>
      <c r="M123" s="27"/>
      <c r="N123" s="27"/>
      <c r="O123" s="27"/>
      <c r="P123" s="27"/>
      <c r="Q123" s="27"/>
      <c r="R123" s="27"/>
      <c r="S123" s="27"/>
      <c r="T123" s="130"/>
      <c r="U123" s="27"/>
      <c r="V123" s="27"/>
      <c r="W123" s="27"/>
      <c r="X123" s="27"/>
      <c r="Y123" s="27"/>
      <c r="Z123" s="76"/>
    </row>
    <row r="124" spans="1:26" ht="15" customHeight="1" x14ac:dyDescent="0.3">
      <c r="A124" s="86"/>
      <c r="B124" s="27"/>
      <c r="C124" s="27" t="s">
        <v>70</v>
      </c>
      <c r="D124" s="27"/>
      <c r="E124" s="27"/>
      <c r="F124" s="27"/>
      <c r="G124" s="27"/>
      <c r="H124" s="27"/>
      <c r="I124" s="27"/>
      <c r="J124" s="27"/>
      <c r="K124" s="27"/>
      <c r="L124" s="27"/>
      <c r="M124" s="27"/>
      <c r="N124" s="27"/>
      <c r="O124" s="27"/>
      <c r="P124" s="27"/>
      <c r="Q124" s="27"/>
      <c r="R124" s="27"/>
      <c r="S124" s="27"/>
      <c r="T124" s="130"/>
      <c r="U124" s="27"/>
      <c r="V124" s="27"/>
      <c r="W124" s="27"/>
      <c r="X124" s="27"/>
      <c r="Y124" s="27"/>
      <c r="Z124" s="76"/>
    </row>
    <row r="125" spans="1:26" ht="15" customHeight="1" x14ac:dyDescent="0.3">
      <c r="A125" s="86"/>
      <c r="B125" s="27"/>
      <c r="C125" s="27"/>
      <c r="D125" s="27"/>
      <c r="E125" s="27"/>
      <c r="F125" s="27"/>
      <c r="G125" s="27"/>
      <c r="H125" s="27"/>
      <c r="I125" s="27"/>
      <c r="J125" s="27"/>
      <c r="K125" s="27"/>
      <c r="L125" s="27"/>
      <c r="M125" s="27"/>
      <c r="N125" s="27"/>
      <c r="O125" s="27"/>
      <c r="P125" s="27"/>
      <c r="Q125" s="27"/>
      <c r="R125" s="27"/>
      <c r="S125" s="27"/>
      <c r="T125" s="130"/>
      <c r="U125" s="27"/>
      <c r="V125" s="27"/>
      <c r="W125" s="27"/>
      <c r="X125" s="27"/>
      <c r="Y125" s="27"/>
      <c r="Z125" s="76"/>
    </row>
    <row r="126" spans="1:26" ht="15" customHeight="1" x14ac:dyDescent="0.3">
      <c r="A126" s="86"/>
      <c r="B126" s="27"/>
      <c r="C126" s="27"/>
      <c r="D126" s="27"/>
      <c r="E126" s="27"/>
      <c r="F126" s="27"/>
      <c r="G126" s="27"/>
      <c r="H126" s="27"/>
      <c r="I126" s="27"/>
      <c r="J126" s="27"/>
      <c r="K126" s="27"/>
      <c r="L126" s="27"/>
      <c r="M126" s="27" t="s">
        <v>49</v>
      </c>
      <c r="N126" s="124"/>
      <c r="O126" s="124"/>
      <c r="P126" s="124"/>
      <c r="Q126" s="126" t="s">
        <v>64</v>
      </c>
      <c r="R126" s="27"/>
      <c r="S126" s="124" t="s">
        <v>2</v>
      </c>
      <c r="T126" s="159">
        <f>(1.25*T130-0.25)*P26</f>
        <v>18.21807996194989</v>
      </c>
      <c r="U126" s="173"/>
      <c r="V126" s="174"/>
      <c r="W126" s="27" t="s">
        <v>6</v>
      </c>
      <c r="X126" s="27"/>
      <c r="Y126" s="27"/>
      <c r="Z126" s="76"/>
    </row>
    <row r="127" spans="1:26" ht="15" customHeight="1" x14ac:dyDescent="0.3">
      <c r="A127" s="85"/>
      <c r="B127" s="27"/>
      <c r="C127" s="27"/>
      <c r="D127" s="27"/>
      <c r="E127" s="27"/>
      <c r="F127" s="27"/>
      <c r="G127" s="27"/>
      <c r="H127" s="27"/>
      <c r="I127" s="27"/>
      <c r="J127" s="27"/>
      <c r="K127" s="27"/>
      <c r="L127" s="27"/>
      <c r="M127" s="124"/>
      <c r="N127" s="124"/>
      <c r="O127" s="124"/>
      <c r="P127" s="124"/>
      <c r="Q127" s="124"/>
      <c r="R127" s="124"/>
      <c r="S127" s="124"/>
      <c r="T127" s="124"/>
      <c r="U127" s="124"/>
      <c r="V127" s="124"/>
      <c r="W127" s="124"/>
      <c r="X127" s="27"/>
      <c r="Y127" s="27"/>
      <c r="Z127" s="76"/>
    </row>
    <row r="128" spans="1:26" ht="15" customHeight="1" x14ac:dyDescent="0.3">
      <c r="A128" s="85"/>
      <c r="B128" s="27"/>
      <c r="C128" s="27"/>
      <c r="D128" s="27"/>
      <c r="E128" s="27"/>
      <c r="F128" s="27"/>
      <c r="G128" s="27"/>
      <c r="H128" s="27"/>
      <c r="I128" s="27"/>
      <c r="J128" s="27"/>
      <c r="K128" s="27"/>
      <c r="L128" s="27"/>
      <c r="M128" s="27" t="s">
        <v>50</v>
      </c>
      <c r="N128" s="124"/>
      <c r="O128" s="124"/>
      <c r="P128" s="124"/>
      <c r="Q128" s="126" t="s">
        <v>65</v>
      </c>
      <c r="R128" s="27"/>
      <c r="S128" s="124" t="s">
        <v>2</v>
      </c>
      <c r="T128" s="159">
        <f>(1.25*T133-0.43)*P26</f>
        <v>27.384989138098085</v>
      </c>
      <c r="U128" s="173"/>
      <c r="V128" s="174"/>
      <c r="W128" s="27" t="s">
        <v>6</v>
      </c>
      <c r="X128" s="27"/>
      <c r="Y128" s="27"/>
      <c r="Z128" s="76"/>
    </row>
    <row r="129" spans="1:28" ht="15" customHeight="1" x14ac:dyDescent="0.3">
      <c r="A129" s="83"/>
      <c r="B129" s="27"/>
      <c r="C129" s="27"/>
      <c r="D129" s="27"/>
      <c r="E129" s="27"/>
      <c r="F129" s="27"/>
      <c r="G129" s="27"/>
      <c r="H129" s="27"/>
      <c r="I129" s="27"/>
      <c r="J129" s="27"/>
      <c r="K129" s="27"/>
      <c r="L129" s="27"/>
      <c r="M129" s="27"/>
      <c r="N129" s="27"/>
      <c r="O129" s="27"/>
      <c r="P129" s="27"/>
      <c r="Q129" s="27"/>
      <c r="R129" s="27"/>
      <c r="S129" s="27"/>
      <c r="T129" s="130"/>
      <c r="U129" s="27"/>
      <c r="V129" s="27"/>
      <c r="W129" s="27"/>
      <c r="X129" s="27"/>
      <c r="Y129" s="27"/>
      <c r="Z129" s="76"/>
    </row>
    <row r="130" spans="1:28" ht="15" customHeight="1" x14ac:dyDescent="0.3">
      <c r="A130" s="75"/>
      <c r="B130" s="27"/>
      <c r="C130" s="124" t="s">
        <v>13</v>
      </c>
      <c r="D130" s="27" t="s">
        <v>82</v>
      </c>
      <c r="E130" s="27"/>
      <c r="F130" s="27"/>
      <c r="G130" s="27"/>
      <c r="H130" s="27"/>
      <c r="I130" s="27"/>
      <c r="J130" s="27"/>
      <c r="K130" s="27"/>
      <c r="L130" s="27"/>
      <c r="M130" s="27"/>
      <c r="N130" s="27"/>
      <c r="O130" s="27"/>
      <c r="P130" s="27"/>
      <c r="Q130" s="27"/>
      <c r="R130" s="27" t="s">
        <v>66</v>
      </c>
      <c r="S130" s="124" t="s">
        <v>2</v>
      </c>
      <c r="T130" s="161">
        <v>1.9</v>
      </c>
      <c r="U130" s="162"/>
      <c r="V130" s="163"/>
      <c r="W130" s="27"/>
      <c r="X130" s="27"/>
      <c r="Y130" s="27"/>
      <c r="Z130" s="76"/>
    </row>
    <row r="131" spans="1:28" ht="15" customHeight="1" x14ac:dyDescent="0.3">
      <c r="A131" s="82"/>
      <c r="B131" s="27"/>
      <c r="C131" s="27"/>
      <c r="D131" s="27" t="s">
        <v>83</v>
      </c>
      <c r="E131" s="27"/>
      <c r="F131" s="27"/>
      <c r="G131" s="27"/>
      <c r="H131" s="27"/>
      <c r="I131" s="27"/>
      <c r="J131" s="27"/>
      <c r="K131" s="27"/>
      <c r="L131" s="27"/>
      <c r="M131" s="27"/>
      <c r="N131" s="27"/>
      <c r="O131" s="27"/>
      <c r="P131" s="27"/>
      <c r="Q131" s="27"/>
      <c r="R131" s="27"/>
      <c r="S131" s="27"/>
      <c r="T131" s="130"/>
      <c r="U131" s="27"/>
      <c r="V131" s="27"/>
      <c r="W131" s="27"/>
      <c r="X131" s="27"/>
      <c r="Y131" s="27"/>
      <c r="Z131" s="76"/>
      <c r="AB131" s="36"/>
    </row>
    <row r="132" spans="1:28" ht="15" customHeight="1" x14ac:dyDescent="0.3">
      <c r="A132" s="82"/>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76"/>
      <c r="AB132" s="36"/>
    </row>
    <row r="133" spans="1:28" ht="15" customHeight="1" x14ac:dyDescent="0.3">
      <c r="A133" s="82"/>
      <c r="B133" s="27"/>
      <c r="C133" s="124" t="s">
        <v>13</v>
      </c>
      <c r="D133" s="27" t="s">
        <v>84</v>
      </c>
      <c r="E133" s="27"/>
      <c r="F133" s="27"/>
      <c r="G133" s="27"/>
      <c r="H133" s="27"/>
      <c r="I133" s="27"/>
      <c r="J133" s="27"/>
      <c r="K133" s="27"/>
      <c r="L133" s="27"/>
      <c r="M133" s="27"/>
      <c r="N133" s="27"/>
      <c r="O133" s="27"/>
      <c r="P133" s="27"/>
      <c r="Q133" s="27"/>
      <c r="R133" s="27" t="s">
        <v>67</v>
      </c>
      <c r="S133" s="124" t="s">
        <v>2</v>
      </c>
      <c r="T133" s="161">
        <f>T130*1.526</f>
        <v>2.8994</v>
      </c>
      <c r="U133" s="162"/>
      <c r="V133" s="163"/>
      <c r="W133" s="27"/>
      <c r="X133" s="27"/>
      <c r="Y133" s="27"/>
      <c r="Z133" s="76"/>
      <c r="AB133" s="36"/>
    </row>
    <row r="134" spans="1:28" ht="15" customHeight="1" x14ac:dyDescent="0.3">
      <c r="A134" s="82"/>
      <c r="B134" s="27"/>
      <c r="C134" s="27"/>
      <c r="D134" s="27" t="s">
        <v>83</v>
      </c>
      <c r="E134" s="27"/>
      <c r="F134" s="27"/>
      <c r="G134" s="27"/>
      <c r="H134" s="27"/>
      <c r="I134" s="27"/>
      <c r="J134" s="27"/>
      <c r="K134" s="27"/>
      <c r="L134" s="27"/>
      <c r="M134" s="27"/>
      <c r="N134" s="27"/>
      <c r="O134" s="27"/>
      <c r="P134" s="27"/>
      <c r="Q134" s="27"/>
      <c r="R134" s="27"/>
      <c r="S134" s="27"/>
      <c r="T134" s="130"/>
      <c r="U134" s="27"/>
      <c r="V134" s="27"/>
      <c r="W134" s="27"/>
      <c r="X134" s="27"/>
      <c r="Y134" s="27"/>
      <c r="Z134" s="76"/>
      <c r="AB134" s="36"/>
    </row>
    <row r="135" spans="1:28" ht="15" customHeight="1" x14ac:dyDescent="0.3">
      <c r="A135" s="75"/>
      <c r="B135" s="27"/>
      <c r="C135" s="27"/>
      <c r="D135" s="27"/>
      <c r="E135" s="27"/>
      <c r="F135" s="27"/>
      <c r="G135" s="27"/>
      <c r="H135" s="27"/>
      <c r="I135" s="27"/>
      <c r="J135" s="27"/>
      <c r="K135" s="27"/>
      <c r="L135" s="27"/>
      <c r="M135" s="27"/>
      <c r="N135" s="27"/>
      <c r="O135" s="27"/>
      <c r="P135" s="27"/>
      <c r="Q135" s="27"/>
      <c r="R135" s="27"/>
      <c r="S135" s="27"/>
      <c r="T135" s="130"/>
      <c r="U135" s="27"/>
      <c r="V135" s="27"/>
      <c r="W135" s="27"/>
      <c r="X135" s="27"/>
      <c r="Y135" s="27"/>
      <c r="Z135" s="76"/>
      <c r="AB135" s="36"/>
    </row>
    <row r="136" spans="1:28" ht="15" customHeight="1" x14ac:dyDescent="0.3">
      <c r="A136" s="75"/>
      <c r="B136" s="55" t="s">
        <v>72</v>
      </c>
      <c r="C136" s="31" t="s">
        <v>74</v>
      </c>
      <c r="D136" s="30"/>
      <c r="E136" s="30"/>
      <c r="F136" s="30"/>
      <c r="G136" s="30"/>
      <c r="H136" s="30"/>
      <c r="I136" s="30"/>
      <c r="J136" s="30"/>
      <c r="K136" s="30"/>
      <c r="L136" s="30"/>
      <c r="M136" s="30"/>
      <c r="N136" s="30"/>
      <c r="O136" s="30"/>
      <c r="P136" s="30"/>
      <c r="Q136" s="30"/>
      <c r="R136" s="30"/>
      <c r="S136" s="30"/>
      <c r="T136" s="30"/>
      <c r="U136" s="32"/>
      <c r="V136" s="33"/>
      <c r="W136" s="32"/>
      <c r="X136" s="32"/>
      <c r="Y136" s="32"/>
      <c r="Z136" s="76"/>
      <c r="AB136" s="36"/>
    </row>
    <row r="137" spans="1:28" ht="15" customHeight="1" x14ac:dyDescent="0.3">
      <c r="A137" s="82"/>
      <c r="B137" s="40"/>
      <c r="C137" s="40"/>
      <c r="D137" s="40"/>
      <c r="E137" s="40"/>
      <c r="F137" s="40"/>
      <c r="G137" s="40"/>
      <c r="H137" s="40"/>
      <c r="I137" s="40"/>
      <c r="J137" s="40"/>
      <c r="K137" s="40"/>
      <c r="L137" s="40"/>
      <c r="M137" s="40"/>
      <c r="N137" s="40"/>
      <c r="O137" s="40"/>
      <c r="P137" s="40"/>
      <c r="Q137" s="40"/>
      <c r="R137" s="40"/>
      <c r="S137" s="40"/>
      <c r="T137" s="40"/>
      <c r="U137" s="27"/>
      <c r="V137" s="28"/>
      <c r="W137" s="27"/>
      <c r="X137" s="27"/>
      <c r="Y137" s="27"/>
      <c r="Z137" s="76"/>
      <c r="AB137" s="36"/>
    </row>
    <row r="138" spans="1:28" ht="15" customHeight="1" x14ac:dyDescent="0.3">
      <c r="A138" s="89"/>
      <c r="B138" s="90"/>
      <c r="C138" s="91" t="s">
        <v>75</v>
      </c>
      <c r="D138" s="90"/>
      <c r="E138" s="90"/>
      <c r="F138" s="90"/>
      <c r="G138" s="90"/>
      <c r="H138" s="90"/>
      <c r="I138" s="90"/>
      <c r="J138" s="90"/>
      <c r="K138" s="90"/>
      <c r="L138" s="90"/>
      <c r="M138" s="90"/>
      <c r="N138" s="90"/>
      <c r="O138" s="90"/>
      <c r="P138" s="90"/>
      <c r="Q138" s="90"/>
      <c r="R138" s="90"/>
      <c r="S138" s="90"/>
      <c r="T138" s="90"/>
      <c r="U138" s="24"/>
      <c r="V138" s="127"/>
      <c r="W138" s="23"/>
      <c r="X138" s="23"/>
      <c r="Y138" s="23"/>
      <c r="Z138" s="19"/>
      <c r="AB138" s="1" t="s">
        <v>225</v>
      </c>
    </row>
    <row r="139" spans="1:28" ht="15" customHeight="1" x14ac:dyDescent="0.3">
      <c r="A139" s="81"/>
      <c r="B139" s="41"/>
      <c r="C139" s="46" t="s">
        <v>80</v>
      </c>
      <c r="D139" s="41"/>
      <c r="E139" s="41"/>
      <c r="F139" s="41"/>
      <c r="G139" s="41"/>
      <c r="H139" s="41"/>
      <c r="I139" s="41"/>
      <c r="J139" s="41"/>
      <c r="K139" s="41"/>
      <c r="L139" s="41"/>
      <c r="M139" s="41"/>
      <c r="N139" s="41"/>
      <c r="O139" s="41"/>
      <c r="P139" s="41"/>
      <c r="Q139" s="41"/>
      <c r="R139" s="41"/>
      <c r="S139" s="41"/>
      <c r="T139" s="41"/>
      <c r="U139" s="2"/>
      <c r="V139" s="28"/>
      <c r="W139" s="27"/>
      <c r="X139" s="27"/>
      <c r="Y139" s="27"/>
      <c r="Z139" s="76"/>
      <c r="AB139" s="1" t="s">
        <v>225</v>
      </c>
    </row>
    <row r="140" spans="1:28" ht="15" customHeight="1" x14ac:dyDescent="0.3">
      <c r="A140" s="81"/>
      <c r="B140" s="41"/>
      <c r="C140" s="46" t="s">
        <v>85</v>
      </c>
      <c r="D140" s="41"/>
      <c r="E140" s="41"/>
      <c r="F140" s="41"/>
      <c r="G140" s="41"/>
      <c r="H140" s="41"/>
      <c r="I140" s="41"/>
      <c r="J140" s="41"/>
      <c r="K140" s="41"/>
      <c r="L140" s="41"/>
      <c r="M140" s="41"/>
      <c r="N140" s="41"/>
      <c r="O140" s="41"/>
      <c r="P140" s="41"/>
      <c r="Q140" s="41"/>
      <c r="R140" s="41"/>
      <c r="S140" s="41"/>
      <c r="T140" s="41"/>
      <c r="U140" s="2"/>
      <c r="V140" s="28"/>
      <c r="W140" s="27"/>
      <c r="X140" s="27"/>
      <c r="Y140" s="27"/>
      <c r="Z140" s="76"/>
    </row>
    <row r="141" spans="1:28" ht="15" customHeight="1" x14ac:dyDescent="0.3">
      <c r="A141" s="81"/>
      <c r="B141" s="41"/>
      <c r="C141" s="41" t="s">
        <v>76</v>
      </c>
      <c r="D141" s="41"/>
      <c r="E141" s="41"/>
      <c r="F141" s="41"/>
      <c r="G141" s="41"/>
      <c r="H141" s="41"/>
      <c r="I141" s="41"/>
      <c r="J141" s="41"/>
      <c r="K141" s="41"/>
      <c r="L141" s="41"/>
      <c r="M141" s="41"/>
      <c r="N141" s="41"/>
      <c r="O141" s="41"/>
      <c r="P141" s="41"/>
      <c r="Q141" s="41"/>
      <c r="R141" s="41"/>
      <c r="S141" s="41"/>
      <c r="T141" s="41"/>
      <c r="U141" s="2"/>
      <c r="V141" s="28"/>
      <c r="W141" s="27"/>
      <c r="X141" s="27"/>
      <c r="Y141" s="27"/>
      <c r="Z141" s="76"/>
      <c r="AA141" s="36"/>
    </row>
    <row r="142" spans="1:28" ht="15" customHeight="1" x14ac:dyDescent="0.3">
      <c r="A142" s="81"/>
      <c r="B142" s="41"/>
      <c r="C142" s="41"/>
      <c r="D142" s="41"/>
      <c r="E142" s="41"/>
      <c r="F142" s="41"/>
      <c r="G142" s="41"/>
      <c r="H142" s="41"/>
      <c r="I142" s="41"/>
      <c r="J142" s="41"/>
      <c r="K142" s="41"/>
      <c r="L142" s="41"/>
      <c r="M142" s="41"/>
      <c r="N142" s="41"/>
      <c r="O142" s="41"/>
      <c r="P142" s="41"/>
      <c r="Q142" s="41"/>
      <c r="R142" s="41"/>
      <c r="S142" s="41"/>
      <c r="T142" s="41"/>
      <c r="U142" s="2"/>
      <c r="V142" s="28"/>
      <c r="W142" s="27"/>
      <c r="X142" s="27"/>
      <c r="Y142" s="27"/>
      <c r="Z142" s="76"/>
      <c r="AA142" s="36"/>
    </row>
    <row r="143" spans="1:28" ht="15" customHeight="1" x14ac:dyDescent="0.3">
      <c r="A143" s="81"/>
      <c r="B143" s="41"/>
      <c r="C143" s="42" t="s">
        <v>13</v>
      </c>
      <c r="D143" s="41" t="s">
        <v>270</v>
      </c>
      <c r="E143" s="27"/>
      <c r="F143" s="41"/>
      <c r="G143" s="41"/>
      <c r="H143" s="41"/>
      <c r="I143" s="27"/>
      <c r="J143" s="41"/>
      <c r="K143" s="41"/>
      <c r="L143" s="41"/>
      <c r="M143" s="41"/>
      <c r="N143" s="41"/>
      <c r="O143" s="41"/>
      <c r="P143" s="41"/>
      <c r="Q143" s="41"/>
      <c r="R143" s="41" t="s">
        <v>79</v>
      </c>
      <c r="S143" s="124" t="s">
        <v>2</v>
      </c>
      <c r="T143" s="161">
        <v>9</v>
      </c>
      <c r="U143" s="162"/>
      <c r="V143" s="163"/>
      <c r="W143" s="27" t="s">
        <v>6</v>
      </c>
      <c r="X143" s="27"/>
      <c r="Y143" s="27"/>
      <c r="Z143" s="76"/>
      <c r="AA143" s="36"/>
    </row>
    <row r="144" spans="1:28" ht="15" customHeight="1" x14ac:dyDescent="0.3">
      <c r="A144" s="81"/>
      <c r="B144" s="41"/>
      <c r="C144" s="42"/>
      <c r="D144" s="41"/>
      <c r="E144" s="27"/>
      <c r="F144" s="41"/>
      <c r="G144" s="41"/>
      <c r="H144" s="41"/>
      <c r="I144" s="27"/>
      <c r="J144" s="41"/>
      <c r="K144" s="41"/>
      <c r="L144" s="41"/>
      <c r="M144" s="41"/>
      <c r="N144" s="41"/>
      <c r="O144" s="41"/>
      <c r="P144" s="41"/>
      <c r="Q144" s="41"/>
      <c r="R144" s="41"/>
      <c r="S144" s="124"/>
      <c r="T144" s="41"/>
      <c r="U144" s="2"/>
      <c r="V144" s="28"/>
      <c r="W144" s="27"/>
      <c r="X144" s="27"/>
      <c r="Y144" s="27"/>
      <c r="Z144" s="76"/>
      <c r="AA144" s="36"/>
    </row>
    <row r="145" spans="1:27" ht="15" customHeight="1" x14ac:dyDescent="0.3">
      <c r="A145" s="81"/>
      <c r="B145" s="41"/>
      <c r="C145" s="42" t="s">
        <v>13</v>
      </c>
      <c r="D145" s="41" t="s">
        <v>271</v>
      </c>
      <c r="E145" s="27"/>
      <c r="F145" s="41"/>
      <c r="G145" s="41"/>
      <c r="H145" s="41"/>
      <c r="I145" s="27"/>
      <c r="J145" s="41"/>
      <c r="K145" s="41"/>
      <c r="L145" s="41"/>
      <c r="M145" s="41"/>
      <c r="N145" s="41"/>
      <c r="O145" s="41"/>
      <c r="P145" s="41"/>
      <c r="Q145" s="41"/>
      <c r="R145" s="41" t="s">
        <v>77</v>
      </c>
      <c r="S145" s="124" t="s">
        <v>2</v>
      </c>
      <c r="T145" s="161">
        <v>22.2</v>
      </c>
      <c r="U145" s="162"/>
      <c r="V145" s="163"/>
      <c r="W145" s="27" t="s">
        <v>6</v>
      </c>
      <c r="X145" s="27"/>
      <c r="Y145" s="27"/>
      <c r="Z145" s="76"/>
      <c r="AA145" s="36"/>
    </row>
    <row r="146" spans="1:27" ht="15" customHeight="1" x14ac:dyDescent="0.3">
      <c r="A146" s="81"/>
      <c r="B146" s="41"/>
      <c r="C146" s="42"/>
      <c r="D146" s="41"/>
      <c r="E146" s="27"/>
      <c r="F146" s="41"/>
      <c r="G146" s="41"/>
      <c r="H146" s="41"/>
      <c r="I146" s="27"/>
      <c r="J146" s="41"/>
      <c r="K146" s="41"/>
      <c r="L146" s="41"/>
      <c r="M146" s="41"/>
      <c r="N146" s="41"/>
      <c r="O146" s="41"/>
      <c r="P146" s="41"/>
      <c r="Q146" s="41"/>
      <c r="R146" s="41"/>
      <c r="S146" s="27"/>
      <c r="T146" s="41"/>
      <c r="U146" s="43"/>
      <c r="V146" s="28"/>
      <c r="W146" s="27"/>
      <c r="X146" s="27"/>
      <c r="Y146" s="27"/>
      <c r="Z146" s="76"/>
      <c r="AA146" s="36"/>
    </row>
    <row r="147" spans="1:27" ht="15" customHeight="1" x14ac:dyDescent="0.3">
      <c r="A147" s="81"/>
      <c r="B147" s="41"/>
      <c r="C147" s="42" t="s">
        <v>13</v>
      </c>
      <c r="D147" s="41" t="s">
        <v>272</v>
      </c>
      <c r="E147" s="27"/>
      <c r="F147" s="41"/>
      <c r="G147" s="41"/>
      <c r="H147" s="41"/>
      <c r="I147" s="27"/>
      <c r="J147" s="41"/>
      <c r="K147" s="41"/>
      <c r="L147" s="41"/>
      <c r="M147" s="41"/>
      <c r="N147" s="41"/>
      <c r="O147" s="41"/>
      <c r="P147" s="41"/>
      <c r="Q147" s="41"/>
      <c r="R147" s="41" t="s">
        <v>78</v>
      </c>
      <c r="S147" s="124" t="s">
        <v>2</v>
      </c>
      <c r="T147" s="229">
        <v>26.1</v>
      </c>
      <c r="U147" s="229"/>
      <c r="V147" s="229"/>
      <c r="W147" s="27" t="s">
        <v>15</v>
      </c>
      <c r="X147" s="27"/>
      <c r="Y147" s="27"/>
      <c r="Z147" s="76"/>
      <c r="AA147" s="36"/>
    </row>
    <row r="148" spans="1:27" ht="15" customHeight="1" x14ac:dyDescent="0.3">
      <c r="A148" s="81"/>
      <c r="B148" s="41"/>
      <c r="C148" s="41"/>
      <c r="D148" s="41"/>
      <c r="E148" s="41"/>
      <c r="F148" s="41"/>
      <c r="G148" s="41"/>
      <c r="H148" s="41"/>
      <c r="I148" s="41"/>
      <c r="J148" s="41"/>
      <c r="K148" s="41"/>
      <c r="L148" s="41"/>
      <c r="M148" s="41"/>
      <c r="N148" s="41"/>
      <c r="O148" s="41"/>
      <c r="P148" s="41"/>
      <c r="Q148" s="41"/>
      <c r="R148" s="41"/>
      <c r="S148" s="41"/>
      <c r="T148" s="41"/>
      <c r="U148" s="43"/>
      <c r="V148" s="28"/>
      <c r="W148" s="27"/>
      <c r="X148" s="27"/>
      <c r="Y148" s="27"/>
      <c r="Z148" s="76"/>
      <c r="AA148" s="36"/>
    </row>
    <row r="149" spans="1:27" ht="15" customHeight="1" x14ac:dyDescent="0.3">
      <c r="A149" s="81"/>
      <c r="B149" s="55" t="s">
        <v>81</v>
      </c>
      <c r="C149" s="31" t="s">
        <v>54</v>
      </c>
      <c r="D149" s="30"/>
      <c r="E149" s="30"/>
      <c r="F149" s="30"/>
      <c r="G149" s="30"/>
      <c r="H149" s="30"/>
      <c r="I149" s="30"/>
      <c r="J149" s="30"/>
      <c r="K149" s="30"/>
      <c r="L149" s="30"/>
      <c r="M149" s="30"/>
      <c r="N149" s="30"/>
      <c r="O149" s="30"/>
      <c r="P149" s="30"/>
      <c r="Q149" s="30"/>
      <c r="R149" s="30"/>
      <c r="S149" s="30"/>
      <c r="T149" s="30"/>
      <c r="U149" s="32"/>
      <c r="V149" s="33"/>
      <c r="W149" s="32"/>
      <c r="X149" s="32"/>
      <c r="Y149" s="32"/>
      <c r="Z149" s="76"/>
      <c r="AA149" s="36"/>
    </row>
    <row r="150" spans="1:27" ht="15" customHeight="1" x14ac:dyDescent="0.3">
      <c r="A150" s="81"/>
      <c r="B150" s="41"/>
      <c r="C150" s="41"/>
      <c r="D150" s="41"/>
      <c r="E150" s="41"/>
      <c r="F150" s="41"/>
      <c r="G150" s="41"/>
      <c r="H150" s="41"/>
      <c r="I150" s="41"/>
      <c r="J150" s="41"/>
      <c r="K150" s="41"/>
      <c r="L150" s="41"/>
      <c r="M150" s="41"/>
      <c r="N150" s="41"/>
      <c r="O150" s="41"/>
      <c r="P150" s="41"/>
      <c r="Q150" s="41"/>
      <c r="R150" s="41"/>
      <c r="S150" s="41"/>
      <c r="T150" s="41"/>
      <c r="U150" s="43"/>
      <c r="V150" s="28"/>
      <c r="W150" s="27"/>
      <c r="X150" s="27"/>
      <c r="Y150" s="27"/>
      <c r="Z150" s="76"/>
      <c r="AA150" s="36"/>
    </row>
    <row r="151" spans="1:27" ht="15" customHeight="1" x14ac:dyDescent="0.3">
      <c r="A151" s="81"/>
      <c r="B151" s="41"/>
      <c r="C151" s="41" t="s">
        <v>88</v>
      </c>
      <c r="D151" s="41"/>
      <c r="E151" s="41"/>
      <c r="F151" s="41"/>
      <c r="G151" s="41"/>
      <c r="H151" s="41"/>
      <c r="I151" s="41"/>
      <c r="J151" s="41"/>
      <c r="K151" s="41"/>
      <c r="L151" s="41"/>
      <c r="M151" s="41"/>
      <c r="N151" s="41"/>
      <c r="O151" s="41"/>
      <c r="P151" s="41"/>
      <c r="Q151" s="41"/>
      <c r="R151" s="41"/>
      <c r="S151" s="41"/>
      <c r="T151" s="41"/>
      <c r="U151" s="43"/>
      <c r="V151" s="28"/>
      <c r="W151" s="27"/>
      <c r="X151" s="27"/>
      <c r="Y151" s="27"/>
      <c r="Z151" s="76"/>
    </row>
    <row r="152" spans="1:27" ht="15" customHeight="1" x14ac:dyDescent="0.3">
      <c r="A152" s="81"/>
      <c r="B152" s="41"/>
      <c r="C152" s="41" t="s">
        <v>89</v>
      </c>
      <c r="D152" s="41"/>
      <c r="E152" s="41"/>
      <c r="F152" s="41"/>
      <c r="G152" s="41"/>
      <c r="H152" s="41"/>
      <c r="I152" s="41"/>
      <c r="J152" s="41"/>
      <c r="K152" s="41"/>
      <c r="L152" s="41"/>
      <c r="M152" s="41"/>
      <c r="N152" s="41"/>
      <c r="O152" s="41"/>
      <c r="P152" s="41"/>
      <c r="Q152" s="41"/>
      <c r="R152" s="41"/>
      <c r="S152" s="41"/>
      <c r="T152" s="41"/>
      <c r="U152" s="43"/>
      <c r="V152" s="28"/>
      <c r="W152" s="27"/>
      <c r="X152" s="27"/>
      <c r="Y152" s="27"/>
      <c r="Z152" s="76"/>
    </row>
    <row r="153" spans="1:27" ht="15" customHeight="1" x14ac:dyDescent="0.3">
      <c r="A153" s="81"/>
      <c r="B153" s="41"/>
      <c r="C153" s="41"/>
      <c r="D153" s="41"/>
      <c r="E153" s="41"/>
      <c r="F153" s="41"/>
      <c r="G153" s="41"/>
      <c r="H153" s="41"/>
      <c r="I153" s="41"/>
      <c r="J153" s="41"/>
      <c r="K153" s="41"/>
      <c r="L153" s="41"/>
      <c r="M153" s="41"/>
      <c r="N153" s="41"/>
      <c r="O153" s="41"/>
      <c r="P153" s="41"/>
      <c r="Q153" s="41"/>
      <c r="R153" s="41"/>
      <c r="S153" s="41"/>
      <c r="T153" s="41"/>
      <c r="U153" s="43"/>
      <c r="V153" s="28"/>
      <c r="W153" s="27"/>
      <c r="X153" s="27"/>
      <c r="Y153" s="27"/>
      <c r="Z153" s="76"/>
    </row>
    <row r="154" spans="1:27" ht="15" customHeight="1" x14ac:dyDescent="0.3">
      <c r="A154" s="75"/>
      <c r="B154" s="41"/>
      <c r="C154" s="42" t="s">
        <v>13</v>
      </c>
      <c r="D154" s="41" t="s">
        <v>86</v>
      </c>
      <c r="E154" s="41"/>
      <c r="F154" s="41"/>
      <c r="G154" s="41"/>
      <c r="H154" s="41"/>
      <c r="I154" s="41"/>
      <c r="J154" s="41"/>
      <c r="K154" s="41"/>
      <c r="L154" s="41"/>
      <c r="M154" s="27" t="s">
        <v>49</v>
      </c>
      <c r="N154" s="124"/>
      <c r="O154" s="124"/>
      <c r="P154" s="124"/>
      <c r="Q154" s="126" t="s">
        <v>51</v>
      </c>
      <c r="R154" s="27"/>
      <c r="S154" s="124" t="s">
        <v>2</v>
      </c>
      <c r="T154" s="159">
        <f>MIN(T145,T126)</f>
        <v>18.21807996194989</v>
      </c>
      <c r="U154" s="173"/>
      <c r="V154" s="174"/>
      <c r="W154" s="27" t="s">
        <v>6</v>
      </c>
      <c r="X154" s="27"/>
      <c r="Y154" s="27"/>
      <c r="Z154" s="76"/>
    </row>
    <row r="155" spans="1:27" ht="15" customHeight="1" x14ac:dyDescent="0.3">
      <c r="A155" s="82"/>
      <c r="B155" s="41"/>
      <c r="C155" s="42"/>
      <c r="D155" s="41"/>
      <c r="E155" s="41"/>
      <c r="F155" s="41"/>
      <c r="G155" s="41"/>
      <c r="H155" s="41"/>
      <c r="I155" s="41"/>
      <c r="J155" s="41"/>
      <c r="K155" s="41"/>
      <c r="L155" s="41"/>
      <c r="M155" s="41"/>
      <c r="N155" s="41"/>
      <c r="O155" s="41"/>
      <c r="P155" s="41"/>
      <c r="Q155" s="41"/>
      <c r="R155" s="41"/>
      <c r="S155" s="41"/>
      <c r="T155" s="41"/>
      <c r="U155" s="43"/>
      <c r="V155" s="28"/>
      <c r="W155" s="27"/>
      <c r="X155" s="27"/>
      <c r="Y155" s="27"/>
      <c r="Z155" s="76"/>
    </row>
    <row r="156" spans="1:27" ht="15" customHeight="1" x14ac:dyDescent="0.3">
      <c r="A156" s="82"/>
      <c r="B156" s="41"/>
      <c r="C156" s="42" t="s">
        <v>13</v>
      </c>
      <c r="D156" s="41" t="s">
        <v>203</v>
      </c>
      <c r="E156" s="41"/>
      <c r="F156" s="41"/>
      <c r="G156" s="41"/>
      <c r="H156" s="41"/>
      <c r="I156" s="41"/>
      <c r="J156" s="41"/>
      <c r="K156" s="41"/>
      <c r="L156" s="41"/>
      <c r="M156" s="27" t="s">
        <v>50</v>
      </c>
      <c r="N156" s="124"/>
      <c r="O156" s="124"/>
      <c r="P156" s="124"/>
      <c r="Q156" s="126" t="s">
        <v>52</v>
      </c>
      <c r="R156" s="27"/>
      <c r="S156" s="124" t="s">
        <v>2</v>
      </c>
      <c r="T156" s="235">
        <f>+MIN(T128,T145*2)</f>
        <v>27.384989138098085</v>
      </c>
      <c r="U156" s="236"/>
      <c r="V156" s="237"/>
      <c r="W156" s="27" t="s">
        <v>6</v>
      </c>
      <c r="X156" s="27"/>
      <c r="Y156" s="27"/>
      <c r="Z156" s="76"/>
    </row>
    <row r="157" spans="1:27" ht="15" customHeight="1" x14ac:dyDescent="0.3">
      <c r="A157" s="82"/>
      <c r="B157" s="41"/>
      <c r="C157" s="27"/>
      <c r="D157" s="27" t="s">
        <v>204</v>
      </c>
      <c r="E157" s="27"/>
      <c r="F157" s="27"/>
      <c r="G157" s="27"/>
      <c r="H157" s="27"/>
      <c r="I157" s="27"/>
      <c r="J157" s="27"/>
      <c r="K157" s="27"/>
      <c r="L157" s="27"/>
      <c r="M157" s="27"/>
      <c r="N157" s="27"/>
      <c r="O157" s="27"/>
      <c r="P157" s="27"/>
      <c r="Q157" s="27"/>
      <c r="R157" s="27"/>
      <c r="S157" s="27"/>
      <c r="T157" s="27"/>
      <c r="U157" s="27"/>
      <c r="V157" s="27"/>
      <c r="W157" s="27"/>
      <c r="X157" s="27"/>
      <c r="Y157" s="27"/>
      <c r="Z157" s="76"/>
    </row>
    <row r="158" spans="1:27" ht="15" customHeight="1" x14ac:dyDescent="0.3">
      <c r="A158" s="75"/>
      <c r="B158" s="41"/>
      <c r="C158" s="42"/>
      <c r="D158" s="41"/>
      <c r="E158" s="41"/>
      <c r="F158" s="41"/>
      <c r="G158" s="41"/>
      <c r="H158" s="41"/>
      <c r="I158" s="41"/>
      <c r="J158" s="41"/>
      <c r="K158" s="41"/>
      <c r="L158" s="41"/>
      <c r="M158" s="41"/>
      <c r="N158" s="41"/>
      <c r="O158" s="41"/>
      <c r="P158" s="41"/>
      <c r="Q158" s="41"/>
      <c r="R158" s="41"/>
      <c r="S158" s="41"/>
      <c r="T158" s="41"/>
      <c r="U158" s="43"/>
      <c r="V158" s="28"/>
      <c r="W158" s="27"/>
      <c r="X158" s="27"/>
      <c r="Y158" s="27"/>
      <c r="Z158" s="76"/>
    </row>
    <row r="159" spans="1:27" ht="15" customHeight="1" x14ac:dyDescent="0.3">
      <c r="A159" s="75"/>
      <c r="B159" s="41"/>
      <c r="C159" s="42" t="s">
        <v>13</v>
      </c>
      <c r="D159" s="41" t="s">
        <v>87</v>
      </c>
      <c r="E159" s="41"/>
      <c r="F159" s="41"/>
      <c r="G159" s="41"/>
      <c r="H159" s="41"/>
      <c r="I159" s="41"/>
      <c r="J159" s="41"/>
      <c r="K159" s="41"/>
      <c r="L159" s="41"/>
      <c r="M159" s="27" t="s">
        <v>50</v>
      </c>
      <c r="N159" s="124"/>
      <c r="O159" s="124"/>
      <c r="P159" s="124"/>
      <c r="Q159" s="126" t="s">
        <v>52</v>
      </c>
      <c r="R159" s="27"/>
      <c r="S159" s="124" t="s">
        <v>2</v>
      </c>
      <c r="T159" s="235">
        <f>MIN(T112,T145*2)</f>
        <v>44.4</v>
      </c>
      <c r="U159" s="236"/>
      <c r="V159" s="237"/>
      <c r="W159" s="27" t="s">
        <v>6</v>
      </c>
      <c r="X159" s="27"/>
      <c r="Y159" s="27"/>
      <c r="Z159" s="76"/>
    </row>
    <row r="160" spans="1:27" ht="15" customHeight="1" x14ac:dyDescent="0.3">
      <c r="A160" s="75"/>
      <c r="B160" s="41"/>
      <c r="C160" s="42"/>
      <c r="D160" s="41"/>
      <c r="E160" s="41"/>
      <c r="F160" s="41"/>
      <c r="G160" s="41"/>
      <c r="H160" s="41"/>
      <c r="I160" s="41"/>
      <c r="J160" s="41"/>
      <c r="K160" s="41"/>
      <c r="L160" s="41"/>
      <c r="M160" s="27"/>
      <c r="N160" s="124"/>
      <c r="O160" s="124"/>
      <c r="P160" s="124"/>
      <c r="Q160" s="126"/>
      <c r="R160" s="27"/>
      <c r="S160" s="124"/>
      <c r="T160" s="28"/>
      <c r="U160" s="28"/>
      <c r="V160" s="28"/>
      <c r="W160" s="27"/>
      <c r="X160" s="27"/>
      <c r="Y160" s="27"/>
      <c r="Z160" s="76"/>
    </row>
    <row r="161" spans="1:26" ht="15" customHeight="1" x14ac:dyDescent="0.3">
      <c r="A161" s="75"/>
      <c r="B161" s="27"/>
      <c r="C161" s="27"/>
      <c r="D161" s="27"/>
      <c r="E161" s="27"/>
      <c r="F161" s="27"/>
      <c r="G161" s="27"/>
      <c r="H161" s="27"/>
      <c r="I161" s="27"/>
      <c r="J161" s="27"/>
      <c r="K161" s="27"/>
      <c r="L161" s="27"/>
      <c r="M161" s="27"/>
      <c r="N161" s="27"/>
      <c r="O161" s="27"/>
      <c r="P161" s="27"/>
      <c r="Q161" s="27"/>
      <c r="R161" s="27"/>
      <c r="S161" s="27"/>
      <c r="T161" s="27"/>
      <c r="U161" s="124"/>
      <c r="V161" s="27"/>
      <c r="W161" s="27"/>
      <c r="X161" s="27"/>
      <c r="Y161" s="27"/>
      <c r="Z161" s="76"/>
    </row>
    <row r="162" spans="1:26" ht="15" customHeight="1" x14ac:dyDescent="0.3">
      <c r="A162" s="75"/>
      <c r="B162" s="3">
        <f>B19+1</f>
        <v>3</v>
      </c>
      <c r="C162" s="4" t="s">
        <v>222</v>
      </c>
      <c r="D162" s="4"/>
      <c r="E162" s="4"/>
      <c r="F162" s="4"/>
      <c r="G162" s="4"/>
      <c r="H162" s="4"/>
      <c r="I162" s="4"/>
      <c r="J162" s="4"/>
      <c r="K162" s="4"/>
      <c r="L162" s="4"/>
      <c r="M162" s="4"/>
      <c r="N162" s="4"/>
      <c r="O162" s="4"/>
      <c r="P162" s="4"/>
      <c r="Q162" s="4"/>
      <c r="R162" s="4"/>
      <c r="S162" s="4"/>
      <c r="T162" s="4"/>
      <c r="U162" s="4"/>
      <c r="V162" s="4"/>
      <c r="W162" s="4"/>
      <c r="X162" s="4"/>
      <c r="Y162" s="4"/>
      <c r="Z162" s="76"/>
    </row>
    <row r="163" spans="1:26" ht="15" customHeight="1" x14ac:dyDescent="0.3">
      <c r="A163" s="82"/>
      <c r="B163" s="40"/>
      <c r="C163" s="40"/>
      <c r="D163" s="40"/>
      <c r="E163" s="40"/>
      <c r="F163" s="40"/>
      <c r="G163" s="40"/>
      <c r="H163" s="40"/>
      <c r="I163" s="40"/>
      <c r="J163" s="40"/>
      <c r="K163" s="40"/>
      <c r="L163" s="40"/>
      <c r="M163" s="40"/>
      <c r="N163" s="40"/>
      <c r="O163" s="40"/>
      <c r="P163" s="40"/>
      <c r="Q163" s="40"/>
      <c r="R163" s="40"/>
      <c r="S163" s="40"/>
      <c r="T163" s="40"/>
      <c r="U163" s="27"/>
      <c r="V163" s="27"/>
      <c r="W163" s="27"/>
      <c r="X163" s="27"/>
      <c r="Y163" s="27"/>
      <c r="Z163" s="76"/>
    </row>
    <row r="164" spans="1:26" ht="15" customHeight="1" x14ac:dyDescent="0.3">
      <c r="A164" s="82"/>
      <c r="B164" s="40"/>
      <c r="C164" s="126" t="s">
        <v>214</v>
      </c>
      <c r="D164" s="40"/>
      <c r="E164" s="40"/>
      <c r="F164" s="40"/>
      <c r="G164" s="40"/>
      <c r="H164" s="40"/>
      <c r="I164" s="40"/>
      <c r="J164" s="40"/>
      <c r="K164" s="40"/>
      <c r="L164" s="40"/>
      <c r="M164" s="40"/>
      <c r="N164" s="40"/>
      <c r="O164" s="40"/>
      <c r="P164" s="40"/>
      <c r="Q164" s="40"/>
      <c r="R164" s="40"/>
      <c r="S164" s="40"/>
      <c r="T164" s="40"/>
      <c r="U164" s="2"/>
      <c r="V164" s="27"/>
      <c r="W164" s="126"/>
      <c r="X164" s="27"/>
      <c r="Y164" s="27"/>
      <c r="Z164" s="76"/>
    </row>
    <row r="165" spans="1:26" ht="15" customHeight="1" x14ac:dyDescent="0.3">
      <c r="A165" s="82"/>
      <c r="B165" s="40"/>
      <c r="C165" s="40"/>
      <c r="D165" s="40"/>
      <c r="E165" s="40"/>
      <c r="F165" s="40"/>
      <c r="G165" s="40"/>
      <c r="H165" s="40"/>
      <c r="I165" s="40"/>
      <c r="J165" s="40"/>
      <c r="K165" s="40"/>
      <c r="L165" s="40"/>
      <c r="M165" s="40"/>
      <c r="N165" s="40"/>
      <c r="O165" s="40"/>
      <c r="P165" s="40"/>
      <c r="Q165" s="40"/>
      <c r="R165" s="40"/>
      <c r="S165" s="40"/>
      <c r="T165" s="40"/>
      <c r="U165" s="43"/>
      <c r="V165" s="27"/>
      <c r="W165" s="126"/>
      <c r="X165" s="27"/>
      <c r="Y165" s="27"/>
      <c r="Z165" s="76"/>
    </row>
    <row r="166" spans="1:26" ht="15" customHeight="1" x14ac:dyDescent="0.3">
      <c r="A166" s="82"/>
      <c r="B166" s="25">
        <f>B162+0.1</f>
        <v>3.1</v>
      </c>
      <c r="C166" s="26" t="s">
        <v>35</v>
      </c>
      <c r="D166" s="26"/>
      <c r="E166" s="26"/>
      <c r="F166" s="26"/>
      <c r="G166" s="26"/>
      <c r="H166" s="26"/>
      <c r="I166" s="26"/>
      <c r="J166" s="26"/>
      <c r="K166" s="26"/>
      <c r="L166" s="26"/>
      <c r="M166" s="26"/>
      <c r="N166" s="26"/>
      <c r="O166" s="26"/>
      <c r="P166" s="26"/>
      <c r="Q166" s="26"/>
      <c r="R166" s="26"/>
      <c r="S166" s="26"/>
      <c r="T166" s="26"/>
      <c r="U166" s="26"/>
      <c r="V166" s="26"/>
      <c r="W166" s="26"/>
      <c r="X166" s="26"/>
      <c r="Y166" s="26"/>
      <c r="Z166" s="76"/>
    </row>
    <row r="167" spans="1:26" ht="15" customHeight="1" x14ac:dyDescent="0.3">
      <c r="A167" s="75"/>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76"/>
    </row>
    <row r="168" spans="1:26" ht="15" customHeight="1" x14ac:dyDescent="0.3">
      <c r="A168" s="83"/>
      <c r="B168" s="44"/>
      <c r="C168" s="27" t="s">
        <v>90</v>
      </c>
      <c r="D168" s="44"/>
      <c r="E168" s="44"/>
      <c r="F168" s="44"/>
      <c r="G168" s="44"/>
      <c r="H168" s="44"/>
      <c r="I168" s="44"/>
      <c r="J168" s="44"/>
      <c r="K168" s="44"/>
      <c r="L168" s="44"/>
      <c r="M168" s="44"/>
      <c r="N168" s="44"/>
      <c r="O168" s="44"/>
      <c r="P168" s="44"/>
      <c r="Q168" s="44"/>
      <c r="R168" s="44"/>
      <c r="S168" s="44"/>
      <c r="T168" s="44"/>
      <c r="U168" s="27"/>
      <c r="V168" s="45"/>
      <c r="W168" s="27"/>
      <c r="X168" s="27"/>
      <c r="Y168" s="27"/>
      <c r="Z168" s="76"/>
    </row>
    <row r="169" spans="1:26" ht="15" customHeight="1" x14ac:dyDescent="0.3">
      <c r="A169" s="75"/>
      <c r="B169" s="27"/>
      <c r="C169" s="27" t="s">
        <v>91</v>
      </c>
      <c r="D169" s="27"/>
      <c r="E169" s="27"/>
      <c r="F169" s="27"/>
      <c r="G169" s="27"/>
      <c r="H169" s="27"/>
      <c r="I169" s="27"/>
      <c r="J169" s="27"/>
      <c r="K169" s="27"/>
      <c r="L169" s="27"/>
      <c r="M169" s="27"/>
      <c r="N169" s="27"/>
      <c r="O169" s="27"/>
      <c r="P169" s="27"/>
      <c r="Q169" s="27"/>
      <c r="R169" s="27"/>
      <c r="S169" s="27"/>
      <c r="T169" s="27"/>
      <c r="U169" s="27"/>
      <c r="V169" s="27"/>
      <c r="W169" s="27"/>
      <c r="X169" s="27"/>
      <c r="Y169" s="27"/>
      <c r="Z169" s="76"/>
    </row>
    <row r="170" spans="1:26" ht="15" customHeight="1" x14ac:dyDescent="0.3">
      <c r="A170" s="82"/>
      <c r="B170" s="40"/>
      <c r="C170" s="27"/>
      <c r="D170" s="40"/>
      <c r="E170" s="40"/>
      <c r="F170" s="40"/>
      <c r="G170" s="40"/>
      <c r="H170" s="40"/>
      <c r="I170" s="40"/>
      <c r="J170" s="40"/>
      <c r="K170" s="40"/>
      <c r="L170" s="40"/>
      <c r="M170" s="40"/>
      <c r="N170" s="40"/>
      <c r="O170" s="40"/>
      <c r="P170" s="40"/>
      <c r="Q170" s="40"/>
      <c r="R170" s="40"/>
      <c r="S170" s="40"/>
      <c r="T170" s="40"/>
      <c r="U170" s="27"/>
      <c r="V170" s="27"/>
      <c r="W170" s="27"/>
      <c r="X170" s="27"/>
      <c r="Y170" s="27"/>
      <c r="Z170" s="76"/>
    </row>
    <row r="171" spans="1:26" ht="15" customHeight="1" x14ac:dyDescent="0.3">
      <c r="A171" s="75"/>
      <c r="B171" s="27"/>
      <c r="C171" s="27"/>
      <c r="D171" s="27"/>
      <c r="E171" s="27"/>
      <c r="F171" s="27"/>
      <c r="G171" s="27"/>
      <c r="H171" s="27"/>
      <c r="I171" s="27"/>
      <c r="J171" s="27"/>
      <c r="K171" s="27"/>
      <c r="L171" s="27"/>
      <c r="M171" s="27" t="s">
        <v>49</v>
      </c>
      <c r="N171" s="124"/>
      <c r="O171" s="124"/>
      <c r="P171" s="124"/>
      <c r="Q171" s="126" t="s">
        <v>92</v>
      </c>
      <c r="R171" s="27"/>
      <c r="S171" s="124" t="s">
        <v>2</v>
      </c>
      <c r="T171" s="159">
        <f>T61*T175</f>
        <v>8.4870489570874987</v>
      </c>
      <c r="U171" s="173"/>
      <c r="V171" s="174"/>
      <c r="W171" s="27" t="s">
        <v>6</v>
      </c>
      <c r="X171" s="27"/>
      <c r="Y171" s="27"/>
      <c r="Z171" s="76"/>
    </row>
    <row r="172" spans="1:26" ht="15" customHeight="1" x14ac:dyDescent="0.3">
      <c r="A172" s="81"/>
      <c r="B172" s="41"/>
      <c r="C172" s="27"/>
      <c r="D172" s="41"/>
      <c r="E172" s="41"/>
      <c r="F172" s="41"/>
      <c r="G172" s="41"/>
      <c r="H172" s="41"/>
      <c r="I172" s="41"/>
      <c r="J172" s="41"/>
      <c r="K172" s="41"/>
      <c r="L172" s="41"/>
      <c r="M172" s="124"/>
      <c r="N172" s="124"/>
      <c r="O172" s="124"/>
      <c r="P172" s="124"/>
      <c r="Q172" s="124"/>
      <c r="R172" s="124"/>
      <c r="S172" s="124"/>
      <c r="T172" s="124"/>
      <c r="U172" s="124"/>
      <c r="V172" s="124"/>
      <c r="W172" s="124"/>
      <c r="X172" s="27"/>
      <c r="Y172" s="27"/>
      <c r="Z172" s="76"/>
    </row>
    <row r="173" spans="1:26" ht="15" customHeight="1" x14ac:dyDescent="0.3">
      <c r="A173" s="84"/>
      <c r="B173" s="27"/>
      <c r="C173" s="27"/>
      <c r="D173" s="27"/>
      <c r="E173" s="27"/>
      <c r="F173" s="27"/>
      <c r="G173" s="27"/>
      <c r="H173" s="27"/>
      <c r="I173" s="27"/>
      <c r="J173" s="27"/>
      <c r="K173" s="27"/>
      <c r="L173" s="27"/>
      <c r="M173" s="27" t="s">
        <v>50</v>
      </c>
      <c r="N173" s="124"/>
      <c r="O173" s="124"/>
      <c r="P173" s="124"/>
      <c r="Q173" s="126" t="s">
        <v>93</v>
      </c>
      <c r="R173" s="27"/>
      <c r="S173" s="124" t="s">
        <v>2</v>
      </c>
      <c r="T173" s="159">
        <f>T63*T175</f>
        <v>13.65</v>
      </c>
      <c r="U173" s="173"/>
      <c r="V173" s="174"/>
      <c r="W173" s="27" t="s">
        <v>6</v>
      </c>
      <c r="X173" s="27"/>
      <c r="Y173" s="27"/>
      <c r="Z173" s="76"/>
    </row>
    <row r="174" spans="1:26" ht="15" customHeight="1" x14ac:dyDescent="0.3">
      <c r="A174" s="85"/>
      <c r="B174" s="40"/>
      <c r="C174" s="27"/>
      <c r="D174" s="40"/>
      <c r="E174" s="40"/>
      <c r="F174" s="40"/>
      <c r="G174" s="40"/>
      <c r="H174" s="40"/>
      <c r="I174" s="40"/>
      <c r="J174" s="40"/>
      <c r="K174" s="40"/>
      <c r="L174" s="40"/>
      <c r="M174" s="40"/>
      <c r="N174" s="40"/>
      <c r="O174" s="40"/>
      <c r="P174" s="40"/>
      <c r="Q174" s="40"/>
      <c r="R174" s="40"/>
      <c r="S174" s="40"/>
      <c r="T174" s="40"/>
      <c r="U174" s="27"/>
      <c r="V174" s="27"/>
      <c r="W174" s="27"/>
      <c r="X174" s="27"/>
      <c r="Y174" s="27"/>
      <c r="Z174" s="76"/>
    </row>
    <row r="175" spans="1:26" ht="15" customHeight="1" x14ac:dyDescent="0.3">
      <c r="A175" s="85"/>
      <c r="B175" s="27"/>
      <c r="C175" s="27"/>
      <c r="D175" s="124" t="s">
        <v>13</v>
      </c>
      <c r="E175" s="34" t="s">
        <v>95</v>
      </c>
      <c r="F175" s="35" t="s">
        <v>20</v>
      </c>
      <c r="G175" s="27" t="s">
        <v>94</v>
      </c>
      <c r="H175" s="124"/>
      <c r="I175" s="124"/>
      <c r="J175" s="124"/>
      <c r="K175" s="124"/>
      <c r="L175" s="124"/>
      <c r="M175" s="124"/>
      <c r="N175" s="124"/>
      <c r="O175" s="124"/>
      <c r="P175" s="27"/>
      <c r="Q175" s="126"/>
      <c r="R175" s="27" t="s">
        <v>223</v>
      </c>
      <c r="S175" s="124" t="s">
        <v>2</v>
      </c>
      <c r="T175" s="229">
        <v>1</v>
      </c>
      <c r="U175" s="229"/>
      <c r="V175" s="229"/>
      <c r="W175" s="27"/>
      <c r="X175" s="27"/>
      <c r="Y175" s="27"/>
      <c r="Z175" s="76"/>
    </row>
    <row r="176" spans="1:26" ht="15" customHeight="1" x14ac:dyDescent="0.3">
      <c r="A176" s="85"/>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76"/>
    </row>
    <row r="177" spans="1:26" ht="15" customHeight="1" x14ac:dyDescent="0.3">
      <c r="A177" s="85"/>
      <c r="B177" s="25">
        <f>B166+0.1</f>
        <v>3.2</v>
      </c>
      <c r="C177" s="26" t="s">
        <v>57</v>
      </c>
      <c r="D177" s="26"/>
      <c r="E177" s="26"/>
      <c r="F177" s="26"/>
      <c r="G177" s="26"/>
      <c r="H177" s="26"/>
      <c r="I177" s="26"/>
      <c r="J177" s="26"/>
      <c r="K177" s="26"/>
      <c r="L177" s="26"/>
      <c r="M177" s="26"/>
      <c r="N177" s="26"/>
      <c r="O177" s="26"/>
      <c r="P177" s="26"/>
      <c r="Q177" s="26"/>
      <c r="R177" s="26"/>
      <c r="S177" s="26"/>
      <c r="T177" s="26"/>
      <c r="U177" s="26"/>
      <c r="V177" s="26"/>
      <c r="W177" s="26"/>
      <c r="X177" s="26"/>
      <c r="Y177" s="26"/>
      <c r="Z177" s="76"/>
    </row>
    <row r="178" spans="1:26" ht="15" customHeight="1" x14ac:dyDescent="0.3">
      <c r="A178" s="81"/>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76"/>
    </row>
    <row r="179" spans="1:26" ht="15" customHeight="1" x14ac:dyDescent="0.3">
      <c r="A179" s="85"/>
      <c r="B179" s="27"/>
      <c r="C179" s="46" t="s">
        <v>229</v>
      </c>
      <c r="D179" s="27"/>
      <c r="E179" s="27"/>
      <c r="F179" s="27"/>
      <c r="G179" s="27"/>
      <c r="H179" s="27"/>
      <c r="I179" s="27"/>
      <c r="J179" s="27"/>
      <c r="K179" s="27"/>
      <c r="L179" s="27"/>
      <c r="M179" s="27"/>
      <c r="N179" s="27"/>
      <c r="O179" s="27"/>
      <c r="P179" s="27"/>
      <c r="Q179" s="27"/>
      <c r="R179" s="27"/>
      <c r="S179" s="27"/>
      <c r="T179" s="27"/>
      <c r="U179" s="27"/>
      <c r="V179" s="27"/>
      <c r="W179" s="27"/>
      <c r="X179" s="27"/>
      <c r="Y179" s="27"/>
      <c r="Z179" s="76"/>
    </row>
    <row r="180" spans="1:26" ht="15" customHeight="1" x14ac:dyDescent="0.3">
      <c r="A180" s="85"/>
      <c r="B180" s="40"/>
      <c r="C180" s="46" t="s">
        <v>96</v>
      </c>
      <c r="D180" s="40"/>
      <c r="E180" s="40"/>
      <c r="F180" s="40"/>
      <c r="G180" s="40"/>
      <c r="H180" s="40"/>
      <c r="I180" s="40"/>
      <c r="J180" s="40"/>
      <c r="K180" s="40"/>
      <c r="L180" s="40"/>
      <c r="M180" s="40"/>
      <c r="N180" s="40"/>
      <c r="O180" s="40"/>
      <c r="P180" s="40"/>
      <c r="Q180" s="40"/>
      <c r="R180" s="40"/>
      <c r="S180" s="40"/>
      <c r="T180" s="40"/>
      <c r="U180" s="27"/>
      <c r="V180" s="27"/>
      <c r="W180" s="27"/>
      <c r="X180" s="27"/>
      <c r="Y180" s="27"/>
      <c r="Z180" s="76"/>
    </row>
    <row r="181" spans="1:26" ht="15" customHeight="1" x14ac:dyDescent="0.3">
      <c r="A181" s="86"/>
      <c r="B181" s="27"/>
      <c r="C181" s="46" t="s">
        <v>97</v>
      </c>
      <c r="D181" s="27"/>
      <c r="E181" s="27"/>
      <c r="F181" s="27"/>
      <c r="G181" s="27"/>
      <c r="H181" s="27"/>
      <c r="I181" s="27"/>
      <c r="J181" s="27"/>
      <c r="K181" s="27"/>
      <c r="L181" s="27"/>
      <c r="M181" s="27"/>
      <c r="N181" s="27"/>
      <c r="O181" s="27"/>
      <c r="P181" s="27"/>
      <c r="Q181" s="27"/>
      <c r="R181" s="27"/>
      <c r="S181" s="27"/>
      <c r="T181" s="27"/>
      <c r="U181" s="27"/>
      <c r="V181" s="27"/>
      <c r="W181" s="27"/>
      <c r="X181" s="27"/>
      <c r="Y181" s="27"/>
      <c r="Z181" s="76"/>
    </row>
    <row r="182" spans="1:26" ht="15" customHeight="1" x14ac:dyDescent="0.3">
      <c r="A182" s="86"/>
      <c r="B182" s="27"/>
      <c r="C182" s="46"/>
      <c r="D182" s="27"/>
      <c r="E182" s="27"/>
      <c r="F182" s="27"/>
      <c r="G182" s="27"/>
      <c r="H182" s="27"/>
      <c r="I182" s="27"/>
      <c r="J182" s="27"/>
      <c r="K182" s="27"/>
      <c r="L182" s="27"/>
      <c r="M182" s="27"/>
      <c r="N182" s="27"/>
      <c r="O182" s="27"/>
      <c r="P182" s="27"/>
      <c r="Q182" s="27"/>
      <c r="R182" s="27"/>
      <c r="S182" s="27"/>
      <c r="T182" s="27"/>
      <c r="U182" s="27"/>
      <c r="V182" s="27"/>
      <c r="W182" s="27"/>
      <c r="X182" s="27"/>
      <c r="Y182" s="27"/>
      <c r="Z182" s="76"/>
    </row>
    <row r="183" spans="1:26" ht="15" customHeight="1" x14ac:dyDescent="0.3">
      <c r="A183" s="75"/>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76"/>
    </row>
    <row r="184" spans="1:26" ht="15" customHeight="1" x14ac:dyDescent="0.3">
      <c r="A184" s="82"/>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76"/>
    </row>
    <row r="185" spans="1:26" ht="15" customHeight="1" x14ac:dyDescent="0.3">
      <c r="A185" s="82"/>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76"/>
    </row>
    <row r="186" spans="1:26" ht="15" customHeight="1" x14ac:dyDescent="0.3">
      <c r="A186" s="81"/>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76"/>
    </row>
    <row r="187" spans="1:26" ht="15" customHeight="1" x14ac:dyDescent="0.3">
      <c r="A187" s="84"/>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76"/>
    </row>
    <row r="188" spans="1:26" ht="15" customHeight="1" x14ac:dyDescent="0.3">
      <c r="A188" s="85"/>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76"/>
    </row>
    <row r="189" spans="1:26" ht="15" customHeight="1" x14ac:dyDescent="0.3">
      <c r="A189" s="85"/>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76"/>
    </row>
    <row r="190" spans="1:26" ht="15" customHeight="1" x14ac:dyDescent="0.3">
      <c r="A190" s="85"/>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76"/>
    </row>
    <row r="191" spans="1:26" ht="15" customHeight="1" x14ac:dyDescent="0.3">
      <c r="A191" s="85"/>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76"/>
    </row>
    <row r="192" spans="1:26" ht="15" customHeight="1" x14ac:dyDescent="0.3">
      <c r="A192" s="85"/>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76"/>
    </row>
    <row r="193" spans="1:28" ht="15" customHeight="1" x14ac:dyDescent="0.3">
      <c r="A193" s="84"/>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76"/>
    </row>
    <row r="194" spans="1:28" ht="15" customHeight="1" x14ac:dyDescent="0.3">
      <c r="A194" s="75"/>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76"/>
    </row>
    <row r="195" spans="1:28" ht="15" customHeight="1" x14ac:dyDescent="0.3">
      <c r="A195" s="85"/>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76"/>
    </row>
    <row r="196" spans="1:28" ht="15" customHeight="1" x14ac:dyDescent="0.3">
      <c r="A196" s="85"/>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76"/>
      <c r="AB196" s="36"/>
    </row>
    <row r="197" spans="1:28" ht="15" customHeight="1" x14ac:dyDescent="0.3">
      <c r="A197" s="86"/>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76"/>
      <c r="AB197" s="36"/>
    </row>
    <row r="198" spans="1:28" ht="15" customHeight="1" x14ac:dyDescent="0.3">
      <c r="A198" s="86"/>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76"/>
      <c r="AB198" s="36"/>
    </row>
    <row r="199" spans="1:28" ht="15" customHeight="1" x14ac:dyDescent="0.3">
      <c r="A199" s="75"/>
      <c r="B199" s="55" t="s">
        <v>18</v>
      </c>
      <c r="C199" s="31" t="s">
        <v>98</v>
      </c>
      <c r="D199" s="30"/>
      <c r="E199" s="30"/>
      <c r="F199" s="30"/>
      <c r="G199" s="30"/>
      <c r="H199" s="30"/>
      <c r="I199" s="30"/>
      <c r="J199" s="30"/>
      <c r="K199" s="30"/>
      <c r="L199" s="30"/>
      <c r="M199" s="30"/>
      <c r="N199" s="30"/>
      <c r="O199" s="30"/>
      <c r="P199" s="30"/>
      <c r="Q199" s="30"/>
      <c r="R199" s="30"/>
      <c r="S199" s="30"/>
      <c r="T199" s="30"/>
      <c r="U199" s="32"/>
      <c r="V199" s="33"/>
      <c r="W199" s="32"/>
      <c r="X199" s="32"/>
      <c r="Y199" s="32"/>
      <c r="Z199" s="76"/>
      <c r="AB199" s="36"/>
    </row>
    <row r="200" spans="1:28" ht="15" customHeight="1" x14ac:dyDescent="0.3">
      <c r="A200" s="83"/>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76"/>
      <c r="AB200" s="36"/>
    </row>
    <row r="201" spans="1:28" ht="15" customHeight="1" x14ac:dyDescent="0.3">
      <c r="A201" s="75"/>
      <c r="B201" s="27"/>
      <c r="C201" s="42" t="s">
        <v>13</v>
      </c>
      <c r="D201" s="27" t="s">
        <v>49</v>
      </c>
      <c r="E201" s="27"/>
      <c r="F201" s="27"/>
      <c r="G201" s="27"/>
      <c r="H201" s="27"/>
      <c r="I201" s="27"/>
      <c r="J201" s="27"/>
      <c r="K201" s="159">
        <f>IF(T145&gt;0,T145/(T114*P26),"No Aplica")</f>
        <v>0.86315352840931026</v>
      </c>
      <c r="L201" s="158"/>
      <c r="M201" s="160"/>
      <c r="N201" s="124"/>
      <c r="O201" s="124"/>
      <c r="P201" s="27"/>
      <c r="Q201" s="126"/>
      <c r="R201" s="27" t="s">
        <v>224</v>
      </c>
      <c r="S201" s="124" t="s">
        <v>2</v>
      </c>
      <c r="T201" s="161">
        <f>+IF(K201&lt;=0.7,1.1,IF(K201&gt;=1.18,1,(1.1-(0.1/0.48)*(K201-0.7))))</f>
        <v>1.0660096815813938</v>
      </c>
      <c r="U201" s="162"/>
      <c r="V201" s="163"/>
      <c r="W201" s="27" t="s">
        <v>99</v>
      </c>
      <c r="X201" s="27"/>
      <c r="Y201" s="27"/>
      <c r="Z201" s="76"/>
      <c r="AB201" s="36"/>
    </row>
    <row r="202" spans="1:28" ht="15" customHeight="1" x14ac:dyDescent="0.3">
      <c r="A202" s="75"/>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76"/>
      <c r="AB202" s="36"/>
    </row>
    <row r="203" spans="1:28" ht="15" customHeight="1" x14ac:dyDescent="0.3">
      <c r="A203" s="77"/>
      <c r="B203" s="23"/>
      <c r="C203" s="87" t="s">
        <v>13</v>
      </c>
      <c r="D203" s="23" t="s">
        <v>50</v>
      </c>
      <c r="E203" s="23"/>
      <c r="F203" s="23"/>
      <c r="G203" s="23"/>
      <c r="H203" s="23"/>
      <c r="I203" s="23"/>
      <c r="J203" s="23"/>
      <c r="K203" s="159">
        <f>IF(T145&gt;0,2*T145/(T117*P26),"No Aplica")</f>
        <v>1.1508713712124137</v>
      </c>
      <c r="L203" s="173"/>
      <c r="M203" s="174"/>
      <c r="N203" s="23"/>
      <c r="O203" s="23"/>
      <c r="P203" s="23"/>
      <c r="Q203" s="23"/>
      <c r="R203" s="23" t="s">
        <v>224</v>
      </c>
      <c r="S203" s="125" t="s">
        <v>2</v>
      </c>
      <c r="T203" s="161">
        <f>+IF(K203&lt;=0.5,1.1,IF(K203&gt;=0.9,1,(1/4*(4.9-K203))))</f>
        <v>1</v>
      </c>
      <c r="U203" s="162"/>
      <c r="V203" s="163"/>
      <c r="W203" s="23" t="s">
        <v>100</v>
      </c>
      <c r="X203" s="23"/>
      <c r="Y203" s="23"/>
      <c r="Z203" s="19"/>
      <c r="AB203" s="1" t="s">
        <v>225</v>
      </c>
    </row>
    <row r="204" spans="1:28" ht="15" customHeight="1" x14ac:dyDescent="0.3">
      <c r="A204" s="75"/>
      <c r="B204" s="27"/>
      <c r="C204" s="27"/>
      <c r="D204" s="27"/>
      <c r="E204" s="27"/>
      <c r="F204" s="27"/>
      <c r="G204" s="27"/>
      <c r="H204" s="27"/>
      <c r="I204" s="27"/>
      <c r="J204" s="27"/>
      <c r="K204" s="27"/>
      <c r="L204" s="27"/>
      <c r="M204" s="40"/>
      <c r="N204" s="40"/>
      <c r="O204" s="40"/>
      <c r="P204" s="40"/>
      <c r="Q204" s="40"/>
      <c r="R204" s="40"/>
      <c r="S204" s="40"/>
      <c r="T204" s="27"/>
      <c r="U204" s="27"/>
      <c r="V204" s="27"/>
      <c r="W204" s="27"/>
      <c r="X204" s="27"/>
      <c r="Y204" s="27"/>
      <c r="Z204" s="76"/>
      <c r="AB204" s="1" t="s">
        <v>225</v>
      </c>
    </row>
    <row r="205" spans="1:28" ht="15" customHeight="1" x14ac:dyDescent="0.3">
      <c r="A205" s="75"/>
      <c r="B205" s="27"/>
      <c r="C205" s="27"/>
      <c r="D205" s="27"/>
      <c r="E205" s="27"/>
      <c r="F205" s="27"/>
      <c r="G205" s="27"/>
      <c r="H205" s="27"/>
      <c r="I205" s="27"/>
      <c r="J205" s="27"/>
      <c r="K205" s="27"/>
      <c r="L205" s="27"/>
      <c r="M205" s="40"/>
      <c r="N205" s="27"/>
      <c r="O205" s="27"/>
      <c r="P205" s="27"/>
      <c r="Q205" s="27"/>
      <c r="R205" s="27"/>
      <c r="S205" s="27"/>
      <c r="T205" s="27"/>
      <c r="U205" s="27"/>
      <c r="V205" s="27"/>
      <c r="W205" s="27"/>
      <c r="X205" s="27"/>
      <c r="Y205" s="27"/>
      <c r="Z205" s="76"/>
    </row>
    <row r="206" spans="1:28" ht="15" customHeight="1" x14ac:dyDescent="0.3">
      <c r="A206" s="75"/>
      <c r="B206" s="27"/>
      <c r="C206" s="27"/>
      <c r="D206" s="27"/>
      <c r="E206" s="27"/>
      <c r="F206" s="27"/>
      <c r="G206" s="27"/>
      <c r="H206" s="27"/>
      <c r="I206" s="27"/>
      <c r="J206" s="27"/>
      <c r="K206" s="27"/>
      <c r="L206" s="27"/>
      <c r="M206" s="27" t="s">
        <v>49</v>
      </c>
      <c r="N206" s="124"/>
      <c r="O206" s="124"/>
      <c r="P206" s="124"/>
      <c r="Q206" s="126" t="s">
        <v>92</v>
      </c>
      <c r="R206" s="27"/>
      <c r="S206" s="124" t="s">
        <v>2</v>
      </c>
      <c r="T206" s="159">
        <f>T154*T201</f>
        <v>19.420649619262573</v>
      </c>
      <c r="U206" s="173"/>
      <c r="V206" s="174"/>
      <c r="W206" s="27" t="s">
        <v>6</v>
      </c>
      <c r="X206" s="27"/>
      <c r="Y206" s="27"/>
      <c r="Z206" s="76"/>
      <c r="AA206" s="36"/>
    </row>
    <row r="207" spans="1:28" ht="15" customHeight="1" x14ac:dyDescent="0.3">
      <c r="A207" s="75"/>
      <c r="B207" s="27"/>
      <c r="C207" s="27"/>
      <c r="D207" s="27"/>
      <c r="E207" s="27"/>
      <c r="F207" s="27"/>
      <c r="G207" s="27"/>
      <c r="H207" s="27"/>
      <c r="I207" s="27"/>
      <c r="J207" s="27"/>
      <c r="K207" s="27"/>
      <c r="L207" s="27"/>
      <c r="M207" s="124"/>
      <c r="N207" s="124"/>
      <c r="O207" s="124"/>
      <c r="P207" s="124"/>
      <c r="Q207" s="124"/>
      <c r="R207" s="124"/>
      <c r="S207" s="124"/>
      <c r="T207" s="124"/>
      <c r="U207" s="124"/>
      <c r="V207" s="124"/>
      <c r="W207" s="124"/>
      <c r="X207" s="27"/>
      <c r="Y207" s="27"/>
      <c r="Z207" s="76"/>
    </row>
    <row r="208" spans="1:28" ht="15" customHeight="1" x14ac:dyDescent="0.3">
      <c r="A208" s="75"/>
      <c r="B208" s="27"/>
      <c r="C208" s="27"/>
      <c r="D208" s="27"/>
      <c r="E208" s="27"/>
      <c r="F208" s="27"/>
      <c r="G208" s="27"/>
      <c r="H208" s="27"/>
      <c r="I208" s="27"/>
      <c r="J208" s="27"/>
      <c r="K208" s="27"/>
      <c r="L208" s="27"/>
      <c r="M208" s="27" t="s">
        <v>50</v>
      </c>
      <c r="N208" s="124"/>
      <c r="O208" s="124"/>
      <c r="P208" s="124"/>
      <c r="Q208" s="126" t="s">
        <v>93</v>
      </c>
      <c r="R208" s="27"/>
      <c r="S208" s="124" t="s">
        <v>2</v>
      </c>
      <c r="T208" s="159">
        <f>T159*T203</f>
        <v>44.4</v>
      </c>
      <c r="U208" s="173"/>
      <c r="V208" s="174"/>
      <c r="W208" s="27" t="s">
        <v>6</v>
      </c>
      <c r="X208" s="27"/>
      <c r="Y208" s="27"/>
      <c r="Z208" s="76"/>
    </row>
    <row r="209" spans="1:27" ht="15" customHeight="1" x14ac:dyDescent="0.3">
      <c r="A209" s="75"/>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76"/>
    </row>
    <row r="210" spans="1:27" ht="15" customHeight="1" x14ac:dyDescent="0.3">
      <c r="A210" s="75"/>
      <c r="B210" s="55" t="s">
        <v>19</v>
      </c>
      <c r="C210" s="31" t="s">
        <v>86</v>
      </c>
      <c r="D210" s="30"/>
      <c r="E210" s="30"/>
      <c r="F210" s="30"/>
      <c r="G210" s="30"/>
      <c r="H210" s="30"/>
      <c r="I210" s="30"/>
      <c r="J210" s="30"/>
      <c r="K210" s="30"/>
      <c r="L210" s="30"/>
      <c r="M210" s="30"/>
      <c r="N210" s="30"/>
      <c r="O210" s="30"/>
      <c r="P210" s="30"/>
      <c r="Q210" s="30"/>
      <c r="R210" s="30"/>
      <c r="S210" s="30"/>
      <c r="T210" s="30"/>
      <c r="U210" s="32"/>
      <c r="V210" s="33"/>
      <c r="W210" s="32"/>
      <c r="X210" s="32"/>
      <c r="Y210" s="32"/>
      <c r="Z210" s="76"/>
    </row>
    <row r="211" spans="1:27" ht="15" customHeight="1" x14ac:dyDescent="0.3">
      <c r="A211" s="75"/>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76"/>
    </row>
    <row r="212" spans="1:27" ht="15" customHeight="1" x14ac:dyDescent="0.3">
      <c r="A212" s="75"/>
      <c r="B212" s="27"/>
      <c r="C212" s="42" t="s">
        <v>13</v>
      </c>
      <c r="D212" s="27" t="s">
        <v>49</v>
      </c>
      <c r="E212" s="27"/>
      <c r="F212" s="27"/>
      <c r="G212" s="27"/>
      <c r="H212" s="27"/>
      <c r="I212" s="27"/>
      <c r="J212" s="27"/>
      <c r="K212" s="159">
        <f>IF(T145&gt;0,T145/(T130*P26),"No Aplica")</f>
        <v>1.3628739922252269</v>
      </c>
      <c r="L212" s="173"/>
      <c r="M212" s="174"/>
      <c r="N212" s="124"/>
      <c r="O212" s="124"/>
      <c r="P212" s="27"/>
      <c r="Q212" s="126"/>
      <c r="R212" s="27" t="s">
        <v>224</v>
      </c>
      <c r="S212" s="124" t="s">
        <v>2</v>
      </c>
      <c r="T212" s="161">
        <f>+IF(K212&lt;=0.7,1.1,IF(K212&gt;=1.18,1,(1.1-(0.1/0.48)*(K212-0.7))))</f>
        <v>1</v>
      </c>
      <c r="U212" s="162"/>
      <c r="V212" s="163"/>
      <c r="W212" s="27" t="s">
        <v>99</v>
      </c>
      <c r="X212" s="27"/>
      <c r="Y212" s="27"/>
      <c r="Z212" s="76"/>
    </row>
    <row r="213" spans="1:27" ht="15" customHeight="1" x14ac:dyDescent="0.3">
      <c r="A213" s="75"/>
      <c r="B213" s="27"/>
      <c r="C213" s="27"/>
      <c r="D213" s="27"/>
      <c r="E213" s="27"/>
      <c r="F213" s="27"/>
      <c r="G213" s="27"/>
      <c r="H213" s="27"/>
      <c r="I213" s="27"/>
      <c r="J213" s="27"/>
      <c r="K213" s="158"/>
      <c r="L213" s="158"/>
      <c r="M213" s="158"/>
      <c r="N213" s="27"/>
      <c r="O213" s="27"/>
      <c r="P213" s="27"/>
      <c r="Q213" s="27"/>
      <c r="R213" s="27"/>
      <c r="S213" s="27"/>
      <c r="T213" s="27"/>
      <c r="U213" s="27"/>
      <c r="V213" s="27"/>
      <c r="W213" s="27"/>
      <c r="X213" s="27"/>
      <c r="Y213" s="27"/>
      <c r="Z213" s="76"/>
    </row>
    <row r="214" spans="1:27" ht="15" customHeight="1" x14ac:dyDescent="0.3">
      <c r="A214" s="75"/>
      <c r="B214" s="27"/>
      <c r="C214" s="42" t="s">
        <v>13</v>
      </c>
      <c r="D214" s="27" t="s">
        <v>50</v>
      </c>
      <c r="E214" s="27"/>
      <c r="F214" s="27"/>
      <c r="G214" s="27"/>
      <c r="H214" s="27"/>
      <c r="I214" s="27"/>
      <c r="J214" s="27"/>
      <c r="K214" s="159">
        <f>IF(T145&gt;0,2*T145/(T133*P26),"No Aplica")</f>
        <v>1.7862044459046222</v>
      </c>
      <c r="L214" s="173"/>
      <c r="M214" s="174"/>
      <c r="N214" s="27"/>
      <c r="O214" s="27"/>
      <c r="P214" s="27"/>
      <c r="Q214" s="27"/>
      <c r="R214" s="27" t="s">
        <v>224</v>
      </c>
      <c r="S214" s="124" t="s">
        <v>2</v>
      </c>
      <c r="T214" s="161">
        <f>+IF(K214&lt;=0.5,1.1,IF(K214&gt;=0.9,1,(1/4*(4.9-K214))))</f>
        <v>1</v>
      </c>
      <c r="U214" s="162"/>
      <c r="V214" s="163"/>
      <c r="W214" s="27" t="s">
        <v>100</v>
      </c>
      <c r="X214" s="27"/>
      <c r="Y214" s="27"/>
      <c r="Z214" s="76"/>
    </row>
    <row r="215" spans="1:27" ht="15" customHeight="1" x14ac:dyDescent="0.3">
      <c r="A215" s="75"/>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76"/>
    </row>
    <row r="216" spans="1:27" ht="15" customHeight="1" x14ac:dyDescent="0.3">
      <c r="A216" s="75"/>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76"/>
      <c r="AA216" s="36"/>
    </row>
    <row r="217" spans="1:27" ht="15" customHeight="1" x14ac:dyDescent="0.3">
      <c r="A217" s="75"/>
      <c r="B217" s="27"/>
      <c r="C217" s="27"/>
      <c r="D217" s="27"/>
      <c r="E217" s="27"/>
      <c r="F217" s="27"/>
      <c r="G217" s="27"/>
      <c r="H217" s="27"/>
      <c r="I217" s="27"/>
      <c r="J217" s="27"/>
      <c r="K217" s="27"/>
      <c r="L217" s="27"/>
      <c r="M217" s="27" t="s">
        <v>49</v>
      </c>
      <c r="N217" s="124"/>
      <c r="O217" s="124"/>
      <c r="P217" s="124"/>
      <c r="Q217" s="126" t="s">
        <v>92</v>
      </c>
      <c r="R217" s="27"/>
      <c r="S217" s="124" t="s">
        <v>2</v>
      </c>
      <c r="T217" s="159">
        <f>T154*T212</f>
        <v>18.21807996194989</v>
      </c>
      <c r="U217" s="173"/>
      <c r="V217" s="174"/>
      <c r="W217" s="27" t="s">
        <v>6</v>
      </c>
      <c r="X217" s="27"/>
      <c r="Y217" s="27"/>
      <c r="Z217" s="76"/>
      <c r="AA217" s="36"/>
    </row>
    <row r="218" spans="1:27" ht="15" customHeight="1" x14ac:dyDescent="0.3">
      <c r="A218" s="75"/>
      <c r="B218" s="27"/>
      <c r="C218" s="27"/>
      <c r="D218" s="27"/>
      <c r="E218" s="27"/>
      <c r="F218" s="27"/>
      <c r="G218" s="27"/>
      <c r="H218" s="27"/>
      <c r="I218" s="27"/>
      <c r="J218" s="27"/>
      <c r="K218" s="27"/>
      <c r="L218" s="27"/>
      <c r="M218" s="124"/>
      <c r="N218" s="124"/>
      <c r="O218" s="124"/>
      <c r="P218" s="124"/>
      <c r="Q218" s="124"/>
      <c r="R218" s="124"/>
      <c r="S218" s="124"/>
      <c r="T218" s="124"/>
      <c r="U218" s="124"/>
      <c r="V218" s="124"/>
      <c r="W218" s="124"/>
      <c r="X218" s="27"/>
      <c r="Y218" s="27"/>
      <c r="Z218" s="76"/>
      <c r="AA218" s="36"/>
    </row>
    <row r="219" spans="1:27" ht="15" customHeight="1" x14ac:dyDescent="0.3">
      <c r="A219" s="75"/>
      <c r="B219" s="27"/>
      <c r="C219" s="27"/>
      <c r="D219" s="27"/>
      <c r="E219" s="27"/>
      <c r="F219" s="27"/>
      <c r="G219" s="27"/>
      <c r="H219" s="27"/>
      <c r="I219" s="27"/>
      <c r="J219" s="27"/>
      <c r="K219" s="27"/>
      <c r="L219" s="27"/>
      <c r="M219" s="27" t="s">
        <v>50</v>
      </c>
      <c r="N219" s="124"/>
      <c r="O219" s="124"/>
      <c r="P219" s="124"/>
      <c r="Q219" s="126" t="s">
        <v>93</v>
      </c>
      <c r="R219" s="27"/>
      <c r="S219" s="124" t="s">
        <v>2</v>
      </c>
      <c r="T219" s="159">
        <f>T156*T214</f>
        <v>27.384989138098085</v>
      </c>
      <c r="U219" s="173"/>
      <c r="V219" s="174"/>
      <c r="W219" s="27" t="s">
        <v>6</v>
      </c>
      <c r="X219" s="27"/>
      <c r="Y219" s="27"/>
      <c r="Z219" s="76"/>
      <c r="AA219" s="36"/>
    </row>
    <row r="220" spans="1:27" ht="15" customHeight="1" x14ac:dyDescent="0.3">
      <c r="A220" s="75"/>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76"/>
      <c r="AA220" s="36"/>
    </row>
    <row r="221" spans="1:27" ht="15" customHeight="1" x14ac:dyDescent="0.3">
      <c r="A221" s="75"/>
      <c r="B221" s="25">
        <f>B177+0.1</f>
        <v>3.3000000000000003</v>
      </c>
      <c r="C221" s="26" t="s">
        <v>101</v>
      </c>
      <c r="D221" s="26"/>
      <c r="E221" s="26"/>
      <c r="F221" s="26"/>
      <c r="G221" s="26"/>
      <c r="H221" s="26"/>
      <c r="I221" s="26"/>
      <c r="J221" s="26"/>
      <c r="K221" s="26"/>
      <c r="L221" s="26"/>
      <c r="M221" s="26"/>
      <c r="N221" s="26"/>
      <c r="O221" s="26"/>
      <c r="P221" s="26"/>
      <c r="Q221" s="26"/>
      <c r="R221" s="26"/>
      <c r="S221" s="26"/>
      <c r="T221" s="26"/>
      <c r="U221" s="26"/>
      <c r="V221" s="26"/>
      <c r="W221" s="26"/>
      <c r="X221" s="26"/>
      <c r="Y221" s="26"/>
      <c r="Z221" s="76"/>
      <c r="AA221" s="36"/>
    </row>
    <row r="222" spans="1:27" ht="15" customHeight="1" x14ac:dyDescent="0.3">
      <c r="A222" s="75"/>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76"/>
      <c r="AA222" s="36"/>
    </row>
    <row r="223" spans="1:27" ht="15" customHeight="1" x14ac:dyDescent="0.3">
      <c r="A223" s="75"/>
      <c r="B223" s="27"/>
      <c r="C223" s="46" t="s">
        <v>102</v>
      </c>
      <c r="D223" s="27"/>
      <c r="E223" s="27"/>
      <c r="F223" s="27"/>
      <c r="G223" s="27"/>
      <c r="H223" s="27"/>
      <c r="I223" s="27"/>
      <c r="J223" s="27"/>
      <c r="K223" s="27"/>
      <c r="L223" s="27"/>
      <c r="M223" s="27"/>
      <c r="N223" s="27"/>
      <c r="O223" s="27"/>
      <c r="P223" s="27"/>
      <c r="Q223" s="27"/>
      <c r="R223" s="27"/>
      <c r="S223" s="27"/>
      <c r="T223" s="27"/>
      <c r="U223" s="27"/>
      <c r="V223" s="27"/>
      <c r="W223" s="27"/>
      <c r="X223" s="27"/>
      <c r="Y223" s="27"/>
      <c r="Z223" s="76"/>
      <c r="AA223" s="36"/>
    </row>
    <row r="224" spans="1:27" ht="15" customHeight="1" x14ac:dyDescent="0.3">
      <c r="A224" s="75"/>
      <c r="B224" s="27"/>
      <c r="C224" s="46" t="s">
        <v>104</v>
      </c>
      <c r="D224" s="27"/>
      <c r="E224" s="27"/>
      <c r="F224" s="27"/>
      <c r="G224" s="27"/>
      <c r="H224" s="27"/>
      <c r="I224" s="27"/>
      <c r="J224" s="27"/>
      <c r="K224" s="27"/>
      <c r="L224" s="27"/>
      <c r="M224" s="27"/>
      <c r="N224" s="27"/>
      <c r="O224" s="27"/>
      <c r="P224" s="27"/>
      <c r="Q224" s="27"/>
      <c r="R224" s="27"/>
      <c r="S224" s="27"/>
      <c r="T224" s="27"/>
      <c r="U224" s="27"/>
      <c r="V224" s="27"/>
      <c r="W224" s="27"/>
      <c r="X224" s="27"/>
      <c r="Y224" s="27"/>
      <c r="Z224" s="76"/>
      <c r="AA224" s="36"/>
    </row>
    <row r="225" spans="1:27" ht="15" customHeight="1" x14ac:dyDescent="0.3">
      <c r="A225" s="75"/>
      <c r="B225" s="27"/>
      <c r="C225" s="46" t="s">
        <v>103</v>
      </c>
      <c r="D225" s="27"/>
      <c r="E225" s="27"/>
      <c r="F225" s="27"/>
      <c r="G225" s="27"/>
      <c r="H225" s="27"/>
      <c r="I225" s="27"/>
      <c r="J225" s="27"/>
      <c r="K225" s="27"/>
      <c r="L225" s="27"/>
      <c r="M225" s="27"/>
      <c r="N225" s="27"/>
      <c r="O225" s="27"/>
      <c r="P225" s="27"/>
      <c r="Q225" s="27"/>
      <c r="R225" s="27"/>
      <c r="S225" s="27"/>
      <c r="T225" s="27"/>
      <c r="U225" s="27"/>
      <c r="V225" s="27"/>
      <c r="W225" s="27"/>
      <c r="X225" s="27"/>
      <c r="Y225" s="27"/>
      <c r="Z225" s="76"/>
      <c r="AA225" s="36"/>
    </row>
    <row r="226" spans="1:27" ht="15" customHeight="1" x14ac:dyDescent="0.3">
      <c r="A226" s="75"/>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76"/>
      <c r="AA226" s="36"/>
    </row>
    <row r="227" spans="1:27" ht="15" customHeight="1" x14ac:dyDescent="0.3">
      <c r="A227" s="75"/>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76"/>
      <c r="AA227" s="36"/>
    </row>
    <row r="228" spans="1:27" ht="15" customHeight="1" x14ac:dyDescent="0.3">
      <c r="A228" s="75"/>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76"/>
      <c r="AA228" s="36"/>
    </row>
    <row r="229" spans="1:27" ht="15" customHeight="1" x14ac:dyDescent="0.3">
      <c r="A229" s="75"/>
      <c r="B229" s="27"/>
      <c r="C229" s="27" t="s">
        <v>11</v>
      </c>
      <c r="D229" s="27"/>
      <c r="E229" s="27"/>
      <c r="F229" s="27"/>
      <c r="G229" s="27"/>
      <c r="H229" s="27"/>
      <c r="I229" s="27"/>
      <c r="J229" s="27"/>
      <c r="K229" s="27"/>
      <c r="L229" s="27"/>
      <c r="M229" s="27"/>
      <c r="N229" s="27"/>
      <c r="O229" s="27"/>
      <c r="P229" s="27"/>
      <c r="Q229" s="27"/>
      <c r="R229" s="27"/>
      <c r="S229" s="27"/>
      <c r="T229" s="27"/>
      <c r="U229" s="27"/>
      <c r="V229" s="27"/>
      <c r="W229" s="27"/>
      <c r="X229" s="27"/>
      <c r="Y229" s="27"/>
      <c r="Z229" s="76"/>
      <c r="AA229" s="36"/>
    </row>
    <row r="230" spans="1:27" ht="15" customHeight="1" x14ac:dyDescent="0.3">
      <c r="A230" s="75"/>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76"/>
      <c r="AA230" s="36"/>
    </row>
    <row r="231" spans="1:27" ht="15" customHeight="1" x14ac:dyDescent="0.3">
      <c r="A231" s="75"/>
      <c r="B231" s="27"/>
      <c r="C231" s="42" t="s">
        <v>13</v>
      </c>
      <c r="D231" s="27" t="s">
        <v>105</v>
      </c>
      <c r="E231" s="124" t="s">
        <v>20</v>
      </c>
      <c r="F231" s="27" t="s">
        <v>106</v>
      </c>
      <c r="G231" s="27"/>
      <c r="H231" s="27"/>
      <c r="I231" s="27"/>
      <c r="J231" s="27"/>
      <c r="K231" s="27"/>
      <c r="L231" s="27"/>
      <c r="M231" s="27"/>
      <c r="N231" s="27"/>
      <c r="O231" s="27"/>
      <c r="P231" s="27"/>
      <c r="Q231" s="27"/>
      <c r="R231" s="27"/>
      <c r="S231" s="27"/>
      <c r="T231" s="27"/>
      <c r="U231" s="27"/>
      <c r="V231" s="27"/>
      <c r="W231" s="27"/>
      <c r="X231" s="27"/>
      <c r="Y231" s="27"/>
      <c r="Z231" s="76"/>
      <c r="AA231" s="36"/>
    </row>
    <row r="232" spans="1:27" ht="15" customHeight="1" x14ac:dyDescent="0.3">
      <c r="A232" s="75"/>
      <c r="B232" s="27"/>
      <c r="C232" s="42" t="s">
        <v>13</v>
      </c>
      <c r="D232" s="27" t="s">
        <v>78</v>
      </c>
      <c r="E232" s="124" t="s">
        <v>20</v>
      </c>
      <c r="F232" s="27" t="s">
        <v>107</v>
      </c>
      <c r="G232" s="27"/>
      <c r="H232" s="27"/>
      <c r="I232" s="27"/>
      <c r="J232" s="27"/>
      <c r="K232" s="27"/>
      <c r="L232" s="27"/>
      <c r="M232" s="27"/>
      <c r="N232" s="27"/>
      <c r="O232" s="27"/>
      <c r="P232" s="27"/>
      <c r="Q232" s="27"/>
      <c r="R232" s="27"/>
      <c r="S232" s="27"/>
      <c r="T232" s="27"/>
      <c r="U232" s="27"/>
      <c r="V232" s="27"/>
      <c r="W232" s="27"/>
      <c r="X232" s="27"/>
      <c r="Y232" s="27"/>
      <c r="Z232" s="76"/>
      <c r="AA232" s="36"/>
    </row>
    <row r="233" spans="1:27" ht="15" customHeight="1" x14ac:dyDescent="0.3">
      <c r="A233" s="75"/>
      <c r="B233" s="27"/>
      <c r="C233" s="42" t="s">
        <v>13</v>
      </c>
      <c r="D233" s="27" t="s">
        <v>108</v>
      </c>
      <c r="E233" s="124" t="s">
        <v>20</v>
      </c>
      <c r="F233" s="27" t="s">
        <v>109</v>
      </c>
      <c r="G233" s="27"/>
      <c r="H233" s="27"/>
      <c r="I233" s="27"/>
      <c r="J233" s="27"/>
      <c r="K233" s="27"/>
      <c r="L233" s="27"/>
      <c r="M233" s="27"/>
      <c r="N233" s="27"/>
      <c r="O233" s="27"/>
      <c r="P233" s="27"/>
      <c r="Q233" s="27"/>
      <c r="R233" s="27"/>
      <c r="S233" s="27"/>
      <c r="T233" s="27"/>
      <c r="U233" s="27"/>
      <c r="V233" s="27"/>
      <c r="W233" s="27"/>
      <c r="X233" s="27"/>
      <c r="Y233" s="27"/>
      <c r="Z233" s="76"/>
      <c r="AA233" s="36"/>
    </row>
    <row r="234" spans="1:27" ht="15" customHeight="1" x14ac:dyDescent="0.3">
      <c r="A234" s="75"/>
      <c r="B234" s="27"/>
      <c r="C234" s="27"/>
      <c r="D234" s="27"/>
      <c r="E234" s="27"/>
      <c r="F234" s="27" t="s">
        <v>110</v>
      </c>
      <c r="G234" s="27"/>
      <c r="H234" s="27"/>
      <c r="I234" s="27"/>
      <c r="J234" s="27"/>
      <c r="K234" s="27"/>
      <c r="L234" s="27"/>
      <c r="M234" s="27"/>
      <c r="N234" s="27"/>
      <c r="O234" s="27"/>
      <c r="P234" s="27"/>
      <c r="Q234" s="27"/>
      <c r="R234" s="27"/>
      <c r="S234" s="27"/>
      <c r="T234" s="27"/>
      <c r="U234" s="27"/>
      <c r="V234" s="27"/>
      <c r="W234" s="27"/>
      <c r="X234" s="27"/>
      <c r="Y234" s="27"/>
      <c r="Z234" s="76"/>
      <c r="AA234" s="36"/>
    </row>
    <row r="235" spans="1:27" ht="15" customHeight="1" x14ac:dyDescent="0.3">
      <c r="A235" s="75"/>
      <c r="B235" s="27"/>
      <c r="C235" s="124" t="s">
        <v>13</v>
      </c>
      <c r="D235" s="27" t="s">
        <v>111</v>
      </c>
      <c r="E235" s="124" t="s">
        <v>20</v>
      </c>
      <c r="F235" s="27" t="s">
        <v>112</v>
      </c>
      <c r="G235" s="27"/>
      <c r="H235" s="27"/>
      <c r="I235" s="27"/>
      <c r="J235" s="27"/>
      <c r="K235" s="27"/>
      <c r="L235" s="27"/>
      <c r="M235" s="27"/>
      <c r="N235" s="27"/>
      <c r="O235" s="27"/>
      <c r="P235" s="27"/>
      <c r="Q235" s="27"/>
      <c r="R235" s="27"/>
      <c r="S235" s="27"/>
      <c r="T235" s="27"/>
      <c r="U235" s="27"/>
      <c r="V235" s="27"/>
      <c r="W235" s="27"/>
      <c r="X235" s="27"/>
      <c r="Y235" s="27"/>
      <c r="Z235" s="76"/>
    </row>
    <row r="236" spans="1:27" ht="15" customHeight="1" x14ac:dyDescent="0.3">
      <c r="A236" s="75"/>
      <c r="B236" s="27"/>
      <c r="C236" s="42" t="s">
        <v>13</v>
      </c>
      <c r="D236" s="27" t="s">
        <v>21</v>
      </c>
      <c r="E236" s="124" t="s">
        <v>20</v>
      </c>
      <c r="F236" s="27" t="s">
        <v>227</v>
      </c>
      <c r="G236" s="27"/>
      <c r="H236" s="27"/>
      <c r="I236" s="27"/>
      <c r="J236" s="27"/>
      <c r="K236" s="27"/>
      <c r="L236" s="27"/>
      <c r="M236" s="27"/>
      <c r="N236" s="27"/>
      <c r="O236" s="27"/>
      <c r="P236" s="27"/>
      <c r="Q236" s="27"/>
      <c r="R236" s="27"/>
      <c r="S236" s="27"/>
      <c r="T236" s="27"/>
      <c r="U236" s="27"/>
      <c r="V236" s="27"/>
      <c r="W236" s="27"/>
      <c r="X236" s="27"/>
      <c r="Y236" s="27"/>
      <c r="Z236" s="76"/>
    </row>
    <row r="237" spans="1:27" ht="15" customHeight="1" x14ac:dyDescent="0.3">
      <c r="A237" s="75"/>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76"/>
    </row>
    <row r="238" spans="1:27" ht="15" customHeight="1" x14ac:dyDescent="0.3">
      <c r="A238" s="75"/>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76"/>
    </row>
    <row r="239" spans="1:27" ht="15" customHeight="1" x14ac:dyDescent="0.3">
      <c r="A239" s="75"/>
      <c r="B239" s="27"/>
      <c r="C239" s="27"/>
      <c r="D239" s="27"/>
      <c r="E239" s="27"/>
      <c r="F239" s="124" t="s">
        <v>12</v>
      </c>
      <c r="G239" s="27" t="s">
        <v>113</v>
      </c>
      <c r="H239" s="124" t="s">
        <v>20</v>
      </c>
      <c r="I239" s="46" t="s">
        <v>117</v>
      </c>
      <c r="J239" s="27"/>
      <c r="K239" s="27"/>
      <c r="L239" s="27"/>
      <c r="M239" s="27"/>
      <c r="N239" s="27"/>
      <c r="O239" s="27"/>
      <c r="P239" s="27"/>
      <c r="Q239" s="27"/>
      <c r="R239" s="27"/>
      <c r="S239" s="27"/>
      <c r="T239" s="27"/>
      <c r="U239" s="27"/>
      <c r="V239" s="27"/>
      <c r="W239" s="27"/>
      <c r="X239" s="27"/>
      <c r="Y239" s="27"/>
      <c r="Z239" s="76"/>
    </row>
    <row r="240" spans="1:27" ht="15" customHeight="1" x14ac:dyDescent="0.3">
      <c r="A240" s="75"/>
      <c r="B240" s="27"/>
      <c r="C240" s="27"/>
      <c r="D240" s="27"/>
      <c r="E240" s="27"/>
      <c r="F240" s="124" t="s">
        <v>12</v>
      </c>
      <c r="G240" s="27" t="s">
        <v>114</v>
      </c>
      <c r="H240" s="124" t="s">
        <v>20</v>
      </c>
      <c r="I240" s="46" t="s">
        <v>118</v>
      </c>
      <c r="J240" s="27"/>
      <c r="K240" s="27"/>
      <c r="L240" s="27"/>
      <c r="M240" s="27"/>
      <c r="N240" s="27"/>
      <c r="O240" s="27"/>
      <c r="P240" s="27"/>
      <c r="Q240" s="27"/>
      <c r="R240" s="27"/>
      <c r="S240" s="27"/>
      <c r="T240" s="27"/>
      <c r="U240" s="27"/>
      <c r="V240" s="27"/>
      <c r="W240" s="27"/>
      <c r="X240" s="27"/>
      <c r="Y240" s="27"/>
      <c r="Z240" s="76"/>
    </row>
    <row r="241" spans="1:26" ht="15" customHeight="1" x14ac:dyDescent="0.3">
      <c r="A241" s="75"/>
      <c r="B241" s="27"/>
      <c r="C241" s="27"/>
      <c r="D241" s="27"/>
      <c r="E241" s="27"/>
      <c r="F241" s="124" t="s">
        <v>12</v>
      </c>
      <c r="G241" s="27" t="s">
        <v>115</v>
      </c>
      <c r="H241" s="124" t="s">
        <v>20</v>
      </c>
      <c r="I241" s="46" t="s">
        <v>119</v>
      </c>
      <c r="J241" s="27"/>
      <c r="K241" s="27"/>
      <c r="L241" s="27"/>
      <c r="M241" s="27"/>
      <c r="N241" s="27"/>
      <c r="O241" s="27"/>
      <c r="P241" s="27"/>
      <c r="Q241" s="27"/>
      <c r="R241" s="27"/>
      <c r="S241" s="27"/>
      <c r="T241" s="27"/>
      <c r="U241" s="27"/>
      <c r="V241" s="27"/>
      <c r="W241" s="27"/>
      <c r="X241" s="27"/>
      <c r="Y241" s="27"/>
      <c r="Z241" s="76"/>
    </row>
    <row r="242" spans="1:26" ht="15" customHeight="1" x14ac:dyDescent="0.3">
      <c r="A242" s="75"/>
      <c r="B242" s="27"/>
      <c r="C242" s="27"/>
      <c r="D242" s="27"/>
      <c r="E242" s="27"/>
      <c r="F242" s="124" t="s">
        <v>12</v>
      </c>
      <c r="G242" s="27" t="s">
        <v>116</v>
      </c>
      <c r="H242" s="124" t="s">
        <v>20</v>
      </c>
      <c r="I242" s="46" t="s">
        <v>120</v>
      </c>
      <c r="J242" s="27"/>
      <c r="K242" s="27"/>
      <c r="L242" s="27"/>
      <c r="M242" s="27"/>
      <c r="N242" s="27"/>
      <c r="O242" s="27"/>
      <c r="P242" s="27"/>
      <c r="Q242" s="27"/>
      <c r="R242" s="27"/>
      <c r="S242" s="27"/>
      <c r="T242" s="27"/>
      <c r="U242" s="27"/>
      <c r="V242" s="27"/>
      <c r="W242" s="27"/>
      <c r="X242" s="27"/>
      <c r="Y242" s="27"/>
      <c r="Z242" s="76"/>
    </row>
    <row r="243" spans="1:26" ht="15" customHeight="1" x14ac:dyDescent="0.3">
      <c r="A243" s="75"/>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76"/>
    </row>
    <row r="244" spans="1:26" ht="15" customHeight="1" x14ac:dyDescent="0.3">
      <c r="A244" s="75"/>
      <c r="B244" s="27"/>
      <c r="C244" s="42" t="s">
        <v>13</v>
      </c>
      <c r="D244" s="27" t="s">
        <v>127</v>
      </c>
      <c r="E244" s="124" t="s">
        <v>20</v>
      </c>
      <c r="F244" s="46" t="s">
        <v>226</v>
      </c>
      <c r="G244" s="27"/>
      <c r="H244" s="27"/>
      <c r="I244" s="27"/>
      <c r="J244" s="27"/>
      <c r="K244" s="27"/>
      <c r="L244" s="27"/>
      <c r="M244" s="27"/>
      <c r="N244" s="27"/>
      <c r="O244" s="27"/>
      <c r="P244" s="27"/>
      <c r="Q244" s="27"/>
      <c r="R244" s="27"/>
      <c r="S244" s="27"/>
      <c r="T244" s="27"/>
      <c r="U244" s="27"/>
      <c r="V244" s="27"/>
      <c r="W244" s="27"/>
      <c r="X244" s="27"/>
      <c r="Y244" s="27"/>
      <c r="Z244" s="76"/>
    </row>
    <row r="245" spans="1:26" ht="15" customHeight="1" x14ac:dyDescent="0.3">
      <c r="A245" s="75"/>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76"/>
    </row>
    <row r="246" spans="1:26" ht="15" customHeight="1" x14ac:dyDescent="0.3">
      <c r="A246" s="75"/>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76"/>
    </row>
    <row r="247" spans="1:26" ht="15" customHeight="1" x14ac:dyDescent="0.3">
      <c r="A247" s="75"/>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76"/>
    </row>
    <row r="248" spans="1:26" ht="15" customHeight="1" x14ac:dyDescent="0.3">
      <c r="A248" s="75"/>
      <c r="B248" s="27"/>
      <c r="C248" s="42" t="s">
        <v>13</v>
      </c>
      <c r="D248" s="27" t="s">
        <v>122</v>
      </c>
      <c r="E248" s="124" t="s">
        <v>20</v>
      </c>
      <c r="F248" s="46" t="s">
        <v>228</v>
      </c>
      <c r="G248" s="27"/>
      <c r="H248" s="27"/>
      <c r="I248" s="27"/>
      <c r="J248" s="27"/>
      <c r="K248" s="27"/>
      <c r="L248" s="27"/>
      <c r="M248" s="27"/>
      <c r="N248" s="27"/>
      <c r="O248" s="27"/>
      <c r="P248" s="27"/>
      <c r="Q248" s="27"/>
      <c r="R248" s="27"/>
      <c r="S248" s="27"/>
      <c r="T248" s="27"/>
      <c r="U248" s="27"/>
      <c r="V248" s="27"/>
      <c r="W248" s="27"/>
      <c r="X248" s="27"/>
      <c r="Y248" s="27"/>
      <c r="Z248" s="76"/>
    </row>
    <row r="249" spans="1:26" ht="15" customHeight="1" x14ac:dyDescent="0.3">
      <c r="A249" s="75"/>
      <c r="B249" s="27"/>
      <c r="C249" s="27"/>
      <c r="D249" s="27" t="s">
        <v>123</v>
      </c>
      <c r="E249" s="124" t="s">
        <v>20</v>
      </c>
      <c r="F249" s="46" t="s">
        <v>121</v>
      </c>
      <c r="G249" s="27"/>
      <c r="H249" s="27"/>
      <c r="I249" s="27"/>
      <c r="J249" s="27"/>
      <c r="K249" s="27"/>
      <c r="L249" s="27"/>
      <c r="M249" s="27"/>
      <c r="N249" s="27"/>
      <c r="O249" s="27"/>
      <c r="P249" s="27"/>
      <c r="Q249" s="27"/>
      <c r="R249" s="27"/>
      <c r="S249" s="27"/>
      <c r="T249" s="27"/>
      <c r="U249" s="27"/>
      <c r="V249" s="27"/>
      <c r="W249" s="27"/>
      <c r="X249" s="27"/>
      <c r="Y249" s="27"/>
      <c r="Z249" s="76"/>
    </row>
    <row r="250" spans="1:26" ht="15" customHeight="1" x14ac:dyDescent="0.3">
      <c r="A250" s="75"/>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76"/>
    </row>
    <row r="251" spans="1:26" ht="15" customHeight="1" x14ac:dyDescent="0.3">
      <c r="A251" s="75"/>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76"/>
    </row>
    <row r="252" spans="1:26" ht="15" customHeight="1" x14ac:dyDescent="0.3">
      <c r="A252" s="75"/>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76"/>
    </row>
    <row r="253" spans="1:26" ht="15" customHeight="1" x14ac:dyDescent="0.3">
      <c r="A253" s="75"/>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76"/>
    </row>
    <row r="254" spans="1:26" ht="15" customHeight="1" x14ac:dyDescent="0.3">
      <c r="A254" s="75"/>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76"/>
    </row>
    <row r="255" spans="1:26" ht="15" customHeight="1" x14ac:dyDescent="0.3">
      <c r="A255" s="75"/>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76"/>
    </row>
    <row r="256" spans="1:26" ht="15" customHeight="1" x14ac:dyDescent="0.3">
      <c r="A256" s="75"/>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76"/>
    </row>
    <row r="257" spans="1:28" ht="15" customHeight="1" x14ac:dyDescent="0.3">
      <c r="A257" s="75"/>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76"/>
    </row>
    <row r="258" spans="1:28" ht="15" customHeight="1" x14ac:dyDescent="0.3">
      <c r="A258" s="75"/>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76"/>
    </row>
    <row r="259" spans="1:28" ht="15" customHeight="1" x14ac:dyDescent="0.3">
      <c r="A259" s="75"/>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76"/>
    </row>
    <row r="260" spans="1:28" ht="15" customHeight="1" x14ac:dyDescent="0.3">
      <c r="A260" s="75"/>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76"/>
    </row>
    <row r="261" spans="1:28" ht="15" customHeight="1" x14ac:dyDescent="0.3">
      <c r="A261" s="75"/>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76"/>
      <c r="AB261" s="36"/>
    </row>
    <row r="262" spans="1:28" ht="15" customHeight="1" x14ac:dyDescent="0.3">
      <c r="A262" s="75"/>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76"/>
      <c r="AB262" s="36"/>
    </row>
    <row r="263" spans="1:28" ht="15" customHeight="1" x14ac:dyDescent="0.3">
      <c r="A263" s="75"/>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76"/>
      <c r="AB263" s="36"/>
    </row>
    <row r="264" spans="1:28" ht="15" customHeight="1" x14ac:dyDescent="0.3">
      <c r="A264" s="75"/>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76"/>
      <c r="AB264" s="36"/>
    </row>
    <row r="265" spans="1:28" ht="15" customHeight="1" x14ac:dyDescent="0.3">
      <c r="A265" s="75"/>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76"/>
      <c r="AB265" s="36"/>
    </row>
    <row r="266" spans="1:28" ht="15" customHeight="1" x14ac:dyDescent="0.3">
      <c r="A266" s="75"/>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76"/>
      <c r="AB266" s="36"/>
    </row>
    <row r="267" spans="1:28" ht="15" customHeight="1" x14ac:dyDescent="0.3">
      <c r="A267" s="75"/>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76"/>
      <c r="AB267" s="36"/>
    </row>
    <row r="268" spans="1:28" ht="15" customHeight="1" x14ac:dyDescent="0.3">
      <c r="A268" s="77"/>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19"/>
      <c r="AB268" s="1" t="s">
        <v>225</v>
      </c>
    </row>
    <row r="269" spans="1:28" ht="15" customHeight="1" x14ac:dyDescent="0.3">
      <c r="A269" s="75"/>
      <c r="B269" s="27"/>
      <c r="C269" s="27"/>
      <c r="D269" s="27" t="s">
        <v>78</v>
      </c>
      <c r="E269" s="124" t="s">
        <v>2</v>
      </c>
      <c r="F269" s="201">
        <f>T147</f>
        <v>26.1</v>
      </c>
      <c r="G269" s="208"/>
      <c r="H269" s="209"/>
      <c r="I269" s="27" t="s">
        <v>15</v>
      </c>
      <c r="J269" s="27"/>
      <c r="K269" s="27"/>
      <c r="L269" s="27"/>
      <c r="M269" s="27"/>
      <c r="N269" s="27" t="s">
        <v>113</v>
      </c>
      <c r="O269" s="124" t="s">
        <v>2</v>
      </c>
      <c r="P269" s="216">
        <v>0.5</v>
      </c>
      <c r="Q269" s="217"/>
      <c r="R269" s="218"/>
      <c r="S269" s="27" t="s">
        <v>23</v>
      </c>
      <c r="T269" s="27"/>
      <c r="U269" s="27"/>
      <c r="V269" s="27"/>
      <c r="W269" s="27"/>
      <c r="X269" s="27"/>
      <c r="Y269" s="27"/>
      <c r="Z269" s="76"/>
      <c r="AB269" s="1" t="s">
        <v>225</v>
      </c>
    </row>
    <row r="270" spans="1:28" ht="15" customHeight="1" x14ac:dyDescent="0.3">
      <c r="A270" s="75"/>
      <c r="B270" s="27"/>
      <c r="C270" s="27"/>
      <c r="D270" s="27" t="s">
        <v>108</v>
      </c>
      <c r="E270" s="124" t="s">
        <v>2</v>
      </c>
      <c r="F270" s="210">
        <v>4500</v>
      </c>
      <c r="G270" s="211"/>
      <c r="H270" s="212"/>
      <c r="I270" s="27" t="s">
        <v>16</v>
      </c>
      <c r="J270" s="27"/>
      <c r="K270" s="27"/>
      <c r="L270" s="27"/>
      <c r="M270" s="27"/>
      <c r="N270" s="27" t="s">
        <v>114</v>
      </c>
      <c r="O270" s="124" t="s">
        <v>2</v>
      </c>
      <c r="P270" s="210">
        <v>3</v>
      </c>
      <c r="Q270" s="211"/>
      <c r="R270" s="212"/>
      <c r="S270" s="27" t="s">
        <v>23</v>
      </c>
      <c r="T270" s="27"/>
      <c r="U270" s="27"/>
      <c r="V270" s="27"/>
      <c r="W270" s="27"/>
      <c r="X270" s="27"/>
      <c r="Y270" s="27"/>
      <c r="Z270" s="76"/>
    </row>
    <row r="271" spans="1:28" ht="15" customHeight="1" x14ac:dyDescent="0.3">
      <c r="A271" s="75"/>
      <c r="B271" s="27"/>
      <c r="C271" s="27"/>
      <c r="D271" s="27" t="s">
        <v>111</v>
      </c>
      <c r="E271" s="124" t="s">
        <v>2</v>
      </c>
      <c r="F271" s="210">
        <v>1</v>
      </c>
      <c r="G271" s="211"/>
      <c r="H271" s="212"/>
      <c r="I271" s="27" t="s">
        <v>22</v>
      </c>
      <c r="J271" s="27"/>
      <c r="K271" s="27"/>
      <c r="L271" s="27"/>
      <c r="M271" s="27"/>
      <c r="N271" s="27" t="s">
        <v>115</v>
      </c>
      <c r="O271" s="124" t="s">
        <v>2</v>
      </c>
      <c r="P271" s="210">
        <v>4</v>
      </c>
      <c r="Q271" s="211"/>
      <c r="R271" s="212"/>
      <c r="S271" s="27" t="s">
        <v>23</v>
      </c>
      <c r="T271" s="27" t="s">
        <v>131</v>
      </c>
      <c r="U271" s="27"/>
      <c r="V271" s="27"/>
      <c r="W271" s="27"/>
      <c r="X271" s="27"/>
      <c r="Y271" s="27"/>
      <c r="Z271" s="76"/>
    </row>
    <row r="272" spans="1:28" ht="15" customHeight="1" x14ac:dyDescent="0.3">
      <c r="A272" s="75"/>
      <c r="B272" s="27"/>
      <c r="C272" s="27"/>
      <c r="D272" s="27"/>
      <c r="E272" s="27"/>
      <c r="F272" s="27"/>
      <c r="G272" s="27"/>
      <c r="H272" s="27"/>
      <c r="I272" s="27"/>
      <c r="J272" s="27"/>
      <c r="K272" s="27"/>
      <c r="L272" s="27"/>
      <c r="M272" s="27"/>
      <c r="N272" s="27" t="s">
        <v>115</v>
      </c>
      <c r="O272" s="124" t="s">
        <v>2</v>
      </c>
      <c r="P272" s="210">
        <v>4</v>
      </c>
      <c r="Q272" s="211"/>
      <c r="R272" s="212"/>
      <c r="S272" s="27" t="s">
        <v>23</v>
      </c>
      <c r="T272" s="27" t="s">
        <v>132</v>
      </c>
      <c r="U272" s="27"/>
      <c r="V272" s="27"/>
      <c r="W272" s="27"/>
      <c r="X272" s="27"/>
      <c r="Y272" s="27"/>
      <c r="Z272" s="76"/>
    </row>
    <row r="273" spans="1:26" ht="15" customHeight="1" x14ac:dyDescent="0.3">
      <c r="A273" s="75"/>
      <c r="B273" s="27"/>
      <c r="C273" s="27"/>
      <c r="D273" s="27" t="s">
        <v>126</v>
      </c>
      <c r="E273" s="124" t="s">
        <v>2</v>
      </c>
      <c r="F273" s="210">
        <v>350</v>
      </c>
      <c r="G273" s="211"/>
      <c r="H273" s="212"/>
      <c r="I273" s="27" t="s">
        <v>23</v>
      </c>
      <c r="J273" s="27"/>
      <c r="K273" s="27"/>
      <c r="L273" s="27"/>
      <c r="M273" s="27"/>
      <c r="N273" s="27" t="s">
        <v>116</v>
      </c>
      <c r="O273" s="124" t="s">
        <v>2</v>
      </c>
      <c r="P273" s="167">
        <v>1</v>
      </c>
      <c r="Q273" s="168"/>
      <c r="R273" s="169"/>
      <c r="S273" s="27" t="s">
        <v>23</v>
      </c>
      <c r="T273" s="27"/>
      <c r="U273" s="27"/>
      <c r="V273" s="27"/>
      <c r="W273" s="27"/>
      <c r="X273" s="27"/>
      <c r="Y273" s="27"/>
      <c r="Z273" s="76"/>
    </row>
    <row r="274" spans="1:26" ht="15" customHeight="1" x14ac:dyDescent="0.3">
      <c r="A274" s="75"/>
      <c r="B274" s="27"/>
      <c r="C274" s="27"/>
      <c r="D274" s="27" t="s">
        <v>122</v>
      </c>
      <c r="E274" s="124" t="s">
        <v>2</v>
      </c>
      <c r="F274" s="213">
        <v>5.0000000000000001E-3</v>
      </c>
      <c r="G274" s="214"/>
      <c r="H274" s="215"/>
      <c r="I274" s="27" t="s">
        <v>22</v>
      </c>
      <c r="J274" s="27"/>
      <c r="K274" s="27"/>
      <c r="L274" s="27"/>
      <c r="M274" s="27"/>
      <c r="N274" s="27"/>
      <c r="O274" s="27"/>
      <c r="P274" s="27"/>
      <c r="Q274" s="27"/>
      <c r="R274" s="27"/>
      <c r="S274" s="27"/>
      <c r="T274" s="27"/>
      <c r="U274" s="27"/>
      <c r="V274" s="27"/>
      <c r="W274" s="27"/>
      <c r="X274" s="27"/>
      <c r="Y274" s="27"/>
      <c r="Z274" s="76"/>
    </row>
    <row r="275" spans="1:26" ht="15" customHeight="1" x14ac:dyDescent="0.3">
      <c r="A275" s="75"/>
      <c r="B275" s="27"/>
      <c r="C275" s="27"/>
      <c r="D275" s="27" t="s">
        <v>123</v>
      </c>
      <c r="E275" s="124" t="s">
        <v>2</v>
      </c>
      <c r="F275" s="213">
        <v>0.01</v>
      </c>
      <c r="G275" s="214"/>
      <c r="H275" s="215"/>
      <c r="I275" s="27" t="s">
        <v>212</v>
      </c>
      <c r="J275" s="27"/>
      <c r="K275" s="27"/>
      <c r="L275" s="27"/>
      <c r="M275" s="27"/>
      <c r="N275" s="220" t="s">
        <v>21</v>
      </c>
      <c r="O275" s="219" t="s">
        <v>2</v>
      </c>
      <c r="P275" s="172">
        <f>+P269+P270+P271+P273</f>
        <v>8.5</v>
      </c>
      <c r="Q275" s="158"/>
      <c r="R275" s="160"/>
      <c r="S275" s="27" t="s">
        <v>23</v>
      </c>
      <c r="T275" s="27" t="s">
        <v>131</v>
      </c>
      <c r="U275" s="27"/>
      <c r="V275" s="27"/>
      <c r="W275" s="27"/>
      <c r="X275" s="27"/>
      <c r="Y275" s="27"/>
      <c r="Z275" s="76"/>
    </row>
    <row r="276" spans="1:26" ht="15" customHeight="1" x14ac:dyDescent="0.3">
      <c r="A276" s="75"/>
      <c r="B276" s="27"/>
      <c r="C276" s="27"/>
      <c r="D276" s="27" t="s">
        <v>127</v>
      </c>
      <c r="E276" s="124" t="s">
        <v>2</v>
      </c>
      <c r="F276" s="159">
        <f>+F274/F275</f>
        <v>0.5</v>
      </c>
      <c r="G276" s="173"/>
      <c r="H276" s="174"/>
      <c r="I276" s="27" t="s">
        <v>130</v>
      </c>
      <c r="J276" s="27"/>
      <c r="K276" s="27"/>
      <c r="L276" s="27"/>
      <c r="M276" s="27"/>
      <c r="N276" s="220"/>
      <c r="O276" s="219"/>
      <c r="P276" s="172">
        <f>+P269+P270+P272+P273</f>
        <v>8.5</v>
      </c>
      <c r="Q276" s="158"/>
      <c r="R276" s="160"/>
      <c r="S276" s="27" t="s">
        <v>23</v>
      </c>
      <c r="T276" s="27" t="s">
        <v>132</v>
      </c>
      <c r="U276" s="27"/>
      <c r="V276" s="27"/>
      <c r="W276" s="27"/>
      <c r="X276" s="27"/>
      <c r="Y276" s="27"/>
      <c r="Z276" s="76"/>
    </row>
    <row r="277" spans="1:26" ht="15" customHeight="1" x14ac:dyDescent="0.3">
      <c r="A277" s="75"/>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76"/>
    </row>
    <row r="278" spans="1:26" ht="15" customHeight="1" x14ac:dyDescent="0.3">
      <c r="A278" s="75"/>
      <c r="B278" s="27"/>
      <c r="C278" s="27"/>
      <c r="D278" s="27"/>
      <c r="E278" s="27" t="s">
        <v>128</v>
      </c>
      <c r="F278" s="27"/>
      <c r="G278" s="27"/>
      <c r="H278" s="27"/>
      <c r="I278" s="27"/>
      <c r="J278" s="27"/>
      <c r="K278" s="27"/>
      <c r="L278" s="27"/>
      <c r="M278" s="27" t="s">
        <v>124</v>
      </c>
      <c r="N278" s="124"/>
      <c r="O278" s="124"/>
      <c r="P278" s="124"/>
      <c r="Q278" s="126" t="s">
        <v>105</v>
      </c>
      <c r="R278" s="27"/>
      <c r="S278" s="124" t="s">
        <v>2</v>
      </c>
      <c r="T278" s="159">
        <f>F269+(F270/F271)*(P275/(F273+F276*1000))</f>
        <v>71.099999999999994</v>
      </c>
      <c r="U278" s="173"/>
      <c r="V278" s="174"/>
      <c r="W278" s="27" t="s">
        <v>6</v>
      </c>
      <c r="X278" s="27"/>
      <c r="Y278" s="27"/>
      <c r="Z278" s="76"/>
    </row>
    <row r="279" spans="1:26" ht="15" customHeight="1" x14ac:dyDescent="0.3">
      <c r="A279" s="75"/>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76"/>
    </row>
    <row r="280" spans="1:26" ht="15" customHeight="1" x14ac:dyDescent="0.3">
      <c r="A280" s="75"/>
      <c r="B280" s="27"/>
      <c r="C280" s="27"/>
      <c r="D280" s="27"/>
      <c r="E280" s="27" t="s">
        <v>129</v>
      </c>
      <c r="F280" s="27"/>
      <c r="G280" s="27"/>
      <c r="H280" s="27"/>
      <c r="I280" s="27"/>
      <c r="J280" s="27"/>
      <c r="K280" s="27"/>
      <c r="L280" s="27"/>
      <c r="M280" s="27" t="s">
        <v>125</v>
      </c>
      <c r="N280" s="124"/>
      <c r="O280" s="124"/>
      <c r="P280" s="124"/>
      <c r="Q280" s="126" t="s">
        <v>105</v>
      </c>
      <c r="R280" s="27"/>
      <c r="S280" s="124" t="s">
        <v>2</v>
      </c>
      <c r="T280" s="159">
        <f>F269+(F270/F271)*(P276/(F273+F276*1000))</f>
        <v>71.099999999999994</v>
      </c>
      <c r="U280" s="173"/>
      <c r="V280" s="174"/>
      <c r="W280" s="27" t="s">
        <v>6</v>
      </c>
      <c r="X280" s="27"/>
      <c r="Y280" s="27"/>
      <c r="Z280" s="76"/>
    </row>
    <row r="281" spans="1:26" ht="15" customHeight="1" x14ac:dyDescent="0.3">
      <c r="A281" s="75"/>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76"/>
    </row>
    <row r="282" spans="1:26" ht="15" customHeight="1" x14ac:dyDescent="0.3">
      <c r="A282" s="75"/>
      <c r="B282" s="3">
        <f>B162+1</f>
        <v>4</v>
      </c>
      <c r="C282" s="4" t="s">
        <v>209</v>
      </c>
      <c r="D282" s="4"/>
      <c r="E282" s="4"/>
      <c r="F282" s="4"/>
      <c r="G282" s="4"/>
      <c r="H282" s="4"/>
      <c r="I282" s="4"/>
      <c r="J282" s="4"/>
      <c r="K282" s="4"/>
      <c r="L282" s="4"/>
      <c r="M282" s="4"/>
      <c r="N282" s="4"/>
      <c r="O282" s="4"/>
      <c r="P282" s="4"/>
      <c r="Q282" s="4"/>
      <c r="R282" s="4"/>
      <c r="S282" s="4"/>
      <c r="T282" s="4"/>
      <c r="U282" s="4"/>
      <c r="V282" s="4"/>
      <c r="W282" s="4"/>
      <c r="X282" s="4"/>
      <c r="Y282" s="4"/>
      <c r="Z282" s="76"/>
    </row>
    <row r="283" spans="1:26" ht="15" customHeight="1" x14ac:dyDescent="0.3">
      <c r="A283" s="75"/>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76"/>
    </row>
    <row r="284" spans="1:26" ht="15" customHeight="1" x14ac:dyDescent="0.3">
      <c r="A284" s="75"/>
      <c r="B284" s="27"/>
      <c r="C284" s="27" t="s">
        <v>133</v>
      </c>
      <c r="D284" s="27"/>
      <c r="E284" s="27"/>
      <c r="F284" s="27"/>
      <c r="G284" s="27"/>
      <c r="H284" s="27"/>
      <c r="I284" s="27"/>
      <c r="J284" s="27"/>
      <c r="K284" s="27"/>
      <c r="L284" s="27"/>
      <c r="M284" s="27"/>
      <c r="N284" s="27"/>
      <c r="O284" s="27"/>
      <c r="P284" s="27"/>
      <c r="Q284" s="27"/>
      <c r="R284" s="27"/>
      <c r="S284" s="27"/>
      <c r="T284" s="27"/>
      <c r="U284" s="27"/>
      <c r="V284" s="27"/>
      <c r="W284" s="27"/>
      <c r="X284" s="27"/>
      <c r="Y284" s="27"/>
      <c r="Z284" s="76"/>
    </row>
    <row r="285" spans="1:26" ht="15" customHeight="1" x14ac:dyDescent="0.3">
      <c r="A285" s="75"/>
      <c r="B285" s="27"/>
      <c r="C285" s="46" t="s">
        <v>134</v>
      </c>
      <c r="D285" s="27"/>
      <c r="E285" s="27"/>
      <c r="F285" s="27"/>
      <c r="G285" s="27"/>
      <c r="H285" s="27"/>
      <c r="I285" s="27"/>
      <c r="J285" s="27"/>
      <c r="K285" s="27"/>
      <c r="L285" s="27"/>
      <c r="M285" s="27"/>
      <c r="N285" s="27"/>
      <c r="O285" s="27"/>
      <c r="P285" s="27"/>
      <c r="Q285" s="27"/>
      <c r="R285" s="27"/>
      <c r="S285" s="27"/>
      <c r="T285" s="27"/>
      <c r="U285" s="27"/>
      <c r="V285" s="27"/>
      <c r="W285" s="27"/>
      <c r="X285" s="27"/>
      <c r="Y285" s="27"/>
      <c r="Z285" s="76"/>
    </row>
    <row r="286" spans="1:26" ht="15" customHeight="1" x14ac:dyDescent="0.3">
      <c r="A286" s="75"/>
      <c r="B286" s="27"/>
      <c r="C286" s="46"/>
      <c r="D286" s="27"/>
      <c r="E286" s="27"/>
      <c r="F286" s="27"/>
      <c r="G286" s="27"/>
      <c r="H286" s="27"/>
      <c r="I286" s="27"/>
      <c r="J286" s="27"/>
      <c r="K286" s="27"/>
      <c r="L286" s="27"/>
      <c r="M286" s="27"/>
      <c r="N286" s="27"/>
      <c r="O286" s="27"/>
      <c r="P286" s="27"/>
      <c r="Q286" s="27"/>
      <c r="R286" s="27"/>
      <c r="S286" s="27"/>
      <c r="T286" s="27"/>
      <c r="U286" s="27"/>
      <c r="V286" s="27"/>
      <c r="W286" s="27"/>
      <c r="X286" s="27"/>
      <c r="Y286" s="27"/>
      <c r="Z286" s="76"/>
    </row>
    <row r="287" spans="1:26" ht="15" customHeight="1" x14ac:dyDescent="0.3">
      <c r="A287" s="75"/>
      <c r="B287" s="25">
        <f>B282+0.1</f>
        <v>4.0999999999999996</v>
      </c>
      <c r="C287" s="26" t="s">
        <v>14</v>
      </c>
      <c r="D287" s="26"/>
      <c r="E287" s="26"/>
      <c r="F287" s="26"/>
      <c r="G287" s="26"/>
      <c r="H287" s="26"/>
      <c r="I287" s="26"/>
      <c r="J287" s="26"/>
      <c r="K287" s="26"/>
      <c r="L287" s="26"/>
      <c r="M287" s="26"/>
      <c r="N287" s="26"/>
      <c r="O287" s="26"/>
      <c r="P287" s="26"/>
      <c r="Q287" s="26"/>
      <c r="R287" s="26"/>
      <c r="S287" s="26"/>
      <c r="T287" s="26"/>
      <c r="U287" s="26"/>
      <c r="V287" s="26"/>
      <c r="W287" s="26"/>
      <c r="X287" s="26"/>
      <c r="Y287" s="26"/>
      <c r="Z287" s="76"/>
    </row>
    <row r="288" spans="1:26" ht="15" customHeight="1" x14ac:dyDescent="0.3">
      <c r="A288" s="75"/>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76"/>
    </row>
    <row r="289" spans="1:27" ht="15" customHeight="1" x14ac:dyDescent="0.3">
      <c r="A289" s="75"/>
      <c r="B289" s="27"/>
      <c r="C289" s="27" t="s">
        <v>140</v>
      </c>
      <c r="D289" s="27"/>
      <c r="E289" s="27"/>
      <c r="F289" s="27"/>
      <c r="G289" s="27"/>
      <c r="H289" s="27"/>
      <c r="I289" s="27"/>
      <c r="J289" s="27"/>
      <c r="K289" s="27"/>
      <c r="L289" s="27"/>
      <c r="M289" s="27"/>
      <c r="N289" s="27"/>
      <c r="O289" s="27"/>
      <c r="P289" s="27"/>
      <c r="Q289" s="27"/>
      <c r="R289" s="27"/>
      <c r="S289" s="27"/>
      <c r="T289" s="27"/>
      <c r="U289" s="27"/>
      <c r="V289" s="27"/>
      <c r="W289" s="27"/>
      <c r="X289" s="27"/>
      <c r="Y289" s="27"/>
      <c r="Z289" s="76"/>
    </row>
    <row r="290" spans="1:27" ht="15" customHeight="1" x14ac:dyDescent="0.3">
      <c r="A290" s="75"/>
      <c r="B290" s="27"/>
      <c r="C290" s="46" t="s">
        <v>139</v>
      </c>
      <c r="D290" s="27"/>
      <c r="E290" s="27"/>
      <c r="F290" s="27"/>
      <c r="G290" s="27"/>
      <c r="H290" s="27"/>
      <c r="I290" s="27"/>
      <c r="J290" s="27"/>
      <c r="K290" s="27"/>
      <c r="L290" s="27"/>
      <c r="M290" s="27"/>
      <c r="N290" s="27"/>
      <c r="O290" s="27"/>
      <c r="P290" s="27"/>
      <c r="Q290" s="27"/>
      <c r="R290" s="27"/>
      <c r="S290" s="27"/>
      <c r="T290" s="27"/>
      <c r="U290" s="27"/>
      <c r="V290" s="27"/>
      <c r="W290" s="27"/>
      <c r="X290" s="27"/>
      <c r="Y290" s="27"/>
      <c r="Z290" s="76"/>
      <c r="AA290" s="36"/>
    </row>
    <row r="291" spans="1:27" ht="15" customHeight="1" x14ac:dyDescent="0.3">
      <c r="A291" s="75"/>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76"/>
      <c r="AA291" s="36"/>
    </row>
    <row r="292" spans="1:27" ht="15" customHeight="1" x14ac:dyDescent="0.3">
      <c r="A292" s="75"/>
      <c r="B292" s="27"/>
      <c r="C292" s="124" t="s">
        <v>13</v>
      </c>
      <c r="D292" s="46" t="s">
        <v>137</v>
      </c>
      <c r="E292" s="27"/>
      <c r="F292" s="27"/>
      <c r="G292" s="27"/>
      <c r="H292" s="27"/>
      <c r="I292" s="27"/>
      <c r="J292" s="27"/>
      <c r="K292" s="27"/>
      <c r="L292" s="27"/>
      <c r="M292" s="27"/>
      <c r="N292" s="27"/>
      <c r="O292" s="124"/>
      <c r="P292" s="27"/>
      <c r="Q292" s="27"/>
      <c r="R292" s="27" t="s">
        <v>135</v>
      </c>
      <c r="S292" s="124" t="s">
        <v>2</v>
      </c>
      <c r="T292" s="161">
        <v>1.1499999999999999</v>
      </c>
      <c r="U292" s="162"/>
      <c r="V292" s="163"/>
      <c r="W292" s="27"/>
      <c r="X292" s="27"/>
      <c r="Y292" s="27"/>
      <c r="Z292" s="76"/>
      <c r="AA292" s="36"/>
    </row>
    <row r="293" spans="1:27" ht="15" customHeight="1" x14ac:dyDescent="0.3">
      <c r="A293" s="75"/>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76"/>
      <c r="AA293" s="36"/>
    </row>
    <row r="294" spans="1:27" ht="15" customHeight="1" x14ac:dyDescent="0.3">
      <c r="A294" s="75"/>
      <c r="B294" s="27"/>
      <c r="C294" s="124" t="s">
        <v>13</v>
      </c>
      <c r="D294" s="46" t="s">
        <v>161</v>
      </c>
      <c r="E294" s="27"/>
      <c r="F294" s="27"/>
      <c r="G294" s="27"/>
      <c r="H294" s="27"/>
      <c r="I294" s="27"/>
      <c r="J294" s="27"/>
      <c r="K294" s="27"/>
      <c r="L294" s="27"/>
      <c r="M294" s="27"/>
      <c r="N294" s="27"/>
      <c r="O294" s="27"/>
      <c r="P294" s="27"/>
      <c r="Q294" s="27"/>
      <c r="R294" s="27" t="s">
        <v>135</v>
      </c>
      <c r="S294" s="124" t="s">
        <v>2</v>
      </c>
      <c r="T294" s="161">
        <v>1.05</v>
      </c>
      <c r="U294" s="162"/>
      <c r="V294" s="163"/>
      <c r="W294" s="27"/>
      <c r="X294" s="27"/>
      <c r="Y294" s="27"/>
      <c r="Z294" s="76"/>
      <c r="AA294" s="36"/>
    </row>
    <row r="295" spans="1:27" ht="15" customHeight="1" x14ac:dyDescent="0.3">
      <c r="A295" s="75"/>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76"/>
      <c r="AA295" s="36"/>
    </row>
    <row r="296" spans="1:27" ht="15" customHeight="1" x14ac:dyDescent="0.3">
      <c r="A296" s="75"/>
      <c r="B296" s="25">
        <f>B287+0.1</f>
        <v>4.1999999999999993</v>
      </c>
      <c r="C296" s="26" t="s">
        <v>138</v>
      </c>
      <c r="D296" s="26"/>
      <c r="E296" s="26"/>
      <c r="F296" s="26"/>
      <c r="G296" s="26"/>
      <c r="H296" s="26"/>
      <c r="I296" s="26"/>
      <c r="J296" s="26"/>
      <c r="K296" s="26"/>
      <c r="L296" s="26"/>
      <c r="M296" s="26"/>
      <c r="N296" s="26"/>
      <c r="O296" s="26"/>
      <c r="P296" s="26"/>
      <c r="Q296" s="26"/>
      <c r="R296" s="26"/>
      <c r="S296" s="26"/>
      <c r="T296" s="26"/>
      <c r="U296" s="26"/>
      <c r="V296" s="26"/>
      <c r="W296" s="26"/>
      <c r="X296" s="26"/>
      <c r="Y296" s="26"/>
      <c r="Z296" s="76"/>
      <c r="AA296" s="36"/>
    </row>
    <row r="297" spans="1:27" ht="15" customHeight="1" x14ac:dyDescent="0.3">
      <c r="A297" s="75"/>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76"/>
      <c r="AA297" s="36"/>
    </row>
    <row r="298" spans="1:27" ht="15" customHeight="1" x14ac:dyDescent="0.3">
      <c r="A298" s="75"/>
      <c r="B298" s="27"/>
      <c r="C298" s="46" t="s">
        <v>141</v>
      </c>
      <c r="D298" s="27"/>
      <c r="E298" s="27"/>
      <c r="F298" s="27"/>
      <c r="G298" s="27"/>
      <c r="H298" s="27"/>
      <c r="I298" s="27"/>
      <c r="J298" s="27"/>
      <c r="K298" s="27"/>
      <c r="L298" s="27"/>
      <c r="M298" s="27"/>
      <c r="N298" s="27"/>
      <c r="O298" s="27"/>
      <c r="P298" s="27"/>
      <c r="Q298" s="27"/>
      <c r="R298" s="27"/>
      <c r="S298" s="27"/>
      <c r="T298" s="27"/>
      <c r="U298" s="27"/>
      <c r="V298" s="27"/>
      <c r="W298" s="27"/>
      <c r="X298" s="27"/>
      <c r="Y298" s="27"/>
      <c r="Z298" s="76"/>
      <c r="AA298" s="36"/>
    </row>
    <row r="299" spans="1:27" ht="15" customHeight="1" x14ac:dyDescent="0.3">
      <c r="A299" s="75"/>
      <c r="B299" s="27"/>
      <c r="C299" s="46" t="s">
        <v>142</v>
      </c>
      <c r="D299" s="27"/>
      <c r="E299" s="27"/>
      <c r="F299" s="27"/>
      <c r="G299" s="27"/>
      <c r="H299" s="27"/>
      <c r="I299" s="27"/>
      <c r="J299" s="27"/>
      <c r="K299" s="27"/>
      <c r="L299" s="27"/>
      <c r="M299" s="27"/>
      <c r="N299" s="27"/>
      <c r="O299" s="27"/>
      <c r="P299" s="27"/>
      <c r="Q299" s="27"/>
      <c r="R299" s="27"/>
      <c r="S299" s="27"/>
      <c r="T299" s="27"/>
      <c r="U299" s="27"/>
      <c r="V299" s="27"/>
      <c r="W299" s="27"/>
      <c r="X299" s="27"/>
      <c r="Y299" s="27"/>
      <c r="Z299" s="76"/>
      <c r="AA299" s="36"/>
    </row>
    <row r="300" spans="1:27" ht="15" customHeight="1" x14ac:dyDescent="0.3">
      <c r="A300" s="75"/>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76"/>
      <c r="AA300" s="36"/>
    </row>
    <row r="301" spans="1:27" ht="15" customHeight="1" x14ac:dyDescent="0.3">
      <c r="A301" s="75"/>
      <c r="B301" s="27"/>
      <c r="C301" s="124"/>
      <c r="D301" s="27"/>
      <c r="E301" s="27"/>
      <c r="F301" s="27"/>
      <c r="G301" s="27"/>
      <c r="H301" s="27"/>
      <c r="I301" s="27"/>
      <c r="J301" s="27"/>
      <c r="K301" s="27"/>
      <c r="L301" s="27"/>
      <c r="M301" s="27"/>
      <c r="N301" s="27"/>
      <c r="O301" s="27"/>
      <c r="P301" s="27"/>
      <c r="Q301" s="27"/>
      <c r="R301" s="27"/>
      <c r="S301" s="27"/>
      <c r="T301" s="27"/>
      <c r="U301" s="27"/>
      <c r="V301" s="27"/>
      <c r="W301" s="27"/>
      <c r="X301" s="27"/>
      <c r="Y301" s="27"/>
      <c r="Z301" s="76"/>
      <c r="AA301" s="36"/>
    </row>
    <row r="302" spans="1:27" ht="15" customHeight="1" x14ac:dyDescent="0.3">
      <c r="A302" s="75"/>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76"/>
      <c r="AA302" s="36"/>
    </row>
    <row r="303" spans="1:27" ht="15" customHeight="1" x14ac:dyDescent="0.3">
      <c r="A303" s="75"/>
      <c r="B303" s="27"/>
      <c r="C303" s="124" t="s">
        <v>13</v>
      </c>
      <c r="D303" s="27" t="s">
        <v>143</v>
      </c>
      <c r="E303" s="27"/>
      <c r="F303" s="27"/>
      <c r="G303" s="27"/>
      <c r="H303" s="27"/>
      <c r="I303" s="27"/>
      <c r="J303" s="27"/>
      <c r="K303" s="27"/>
      <c r="L303" s="27"/>
      <c r="M303" s="27"/>
      <c r="N303" s="27"/>
      <c r="O303" s="124"/>
      <c r="P303" s="27"/>
      <c r="Q303" s="27"/>
      <c r="R303" s="27" t="s">
        <v>27</v>
      </c>
      <c r="S303" s="124" t="s">
        <v>2</v>
      </c>
      <c r="T303" s="167">
        <f>+P17</f>
        <v>3828</v>
      </c>
      <c r="U303" s="168"/>
      <c r="V303" s="169"/>
      <c r="W303" s="27" t="s">
        <v>23</v>
      </c>
      <c r="X303" s="27"/>
      <c r="Y303" s="27"/>
      <c r="Z303" s="76"/>
      <c r="AA303" s="36"/>
    </row>
    <row r="304" spans="1:27" ht="15" customHeight="1" x14ac:dyDescent="0.3">
      <c r="A304" s="75"/>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76"/>
      <c r="AA304" s="36"/>
    </row>
    <row r="305" spans="1:27" ht="15" customHeight="1" x14ac:dyDescent="0.3">
      <c r="A305" s="75"/>
      <c r="B305" s="27"/>
      <c r="C305" s="46" t="str">
        <f>CONCATENATE("La instalación estando a una altura H de ",T303," m, los valores correspondientes de ka son los siguientes:")</f>
        <v>La instalación estando a una altura H de 3828 m, los valores correspondientes de ka son los siguientes:</v>
      </c>
      <c r="D305" s="27"/>
      <c r="E305" s="27"/>
      <c r="F305" s="27"/>
      <c r="G305" s="27"/>
      <c r="H305" s="27"/>
      <c r="I305" s="27"/>
      <c r="J305" s="27"/>
      <c r="K305" s="27"/>
      <c r="L305" s="27"/>
      <c r="M305" s="27"/>
      <c r="N305" s="27"/>
      <c r="O305" s="27"/>
      <c r="P305" s="27"/>
      <c r="Q305" s="27"/>
      <c r="R305" s="27"/>
      <c r="S305" s="27"/>
      <c r="T305" s="27"/>
      <c r="U305" s="27"/>
      <c r="V305" s="27"/>
      <c r="W305" s="27"/>
      <c r="X305" s="27"/>
      <c r="Y305" s="27"/>
      <c r="Z305" s="76"/>
      <c r="AA305" s="36"/>
    </row>
    <row r="306" spans="1:27" ht="15" customHeight="1" x14ac:dyDescent="0.3">
      <c r="A306" s="75"/>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76"/>
      <c r="AA306" s="36"/>
    </row>
    <row r="307" spans="1:27" ht="15" customHeight="1" x14ac:dyDescent="0.3">
      <c r="A307" s="75"/>
      <c r="B307" s="55" t="s">
        <v>144</v>
      </c>
      <c r="C307" s="31" t="s">
        <v>145</v>
      </c>
      <c r="D307" s="30"/>
      <c r="E307" s="30"/>
      <c r="F307" s="30"/>
      <c r="G307" s="30"/>
      <c r="H307" s="30"/>
      <c r="I307" s="30"/>
      <c r="J307" s="30"/>
      <c r="K307" s="30"/>
      <c r="L307" s="30"/>
      <c r="M307" s="30"/>
      <c r="N307" s="30"/>
      <c r="O307" s="30"/>
      <c r="P307" s="30"/>
      <c r="Q307" s="30"/>
      <c r="R307" s="30"/>
      <c r="S307" s="30"/>
      <c r="T307" s="30"/>
      <c r="U307" s="32"/>
      <c r="V307" s="33"/>
      <c r="W307" s="32"/>
      <c r="X307" s="32"/>
      <c r="Y307" s="32"/>
      <c r="Z307" s="76"/>
    </row>
    <row r="308" spans="1:27" ht="15" customHeight="1" x14ac:dyDescent="0.3">
      <c r="A308" s="75"/>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76"/>
    </row>
    <row r="309" spans="1:27" ht="15" customHeight="1" x14ac:dyDescent="0.3">
      <c r="A309" s="75"/>
      <c r="B309" s="27"/>
      <c r="C309" s="46" t="s">
        <v>146</v>
      </c>
      <c r="D309" s="27"/>
      <c r="E309" s="27"/>
      <c r="F309" s="27"/>
      <c r="G309" s="27"/>
      <c r="H309" s="27"/>
      <c r="I309" s="27"/>
      <c r="J309" s="27"/>
      <c r="K309" s="27"/>
      <c r="L309" s="27"/>
      <c r="M309" s="27"/>
      <c r="N309" s="27"/>
      <c r="O309" s="27"/>
      <c r="P309" s="27"/>
      <c r="Q309" s="27"/>
      <c r="R309" s="27"/>
      <c r="S309" s="27"/>
      <c r="T309" s="27"/>
      <c r="U309" s="27"/>
      <c r="V309" s="27"/>
      <c r="W309" s="27"/>
      <c r="X309" s="27"/>
      <c r="Y309" s="27"/>
      <c r="Z309" s="76"/>
    </row>
    <row r="310" spans="1:27" ht="15" customHeight="1" x14ac:dyDescent="0.3">
      <c r="A310" s="75"/>
      <c r="B310" s="27"/>
      <c r="C310" s="46"/>
      <c r="D310" s="27"/>
      <c r="E310" s="27"/>
      <c r="F310" s="27"/>
      <c r="G310" s="27"/>
      <c r="H310" s="27"/>
      <c r="I310" s="27"/>
      <c r="J310" s="27"/>
      <c r="K310" s="27"/>
      <c r="L310" s="27"/>
      <c r="M310" s="27"/>
      <c r="N310" s="27"/>
      <c r="O310" s="27"/>
      <c r="P310" s="27"/>
      <c r="Q310" s="27"/>
      <c r="R310" s="27"/>
      <c r="S310" s="27"/>
      <c r="T310" s="27"/>
      <c r="U310" s="27"/>
      <c r="V310" s="27"/>
      <c r="W310" s="27"/>
      <c r="X310" s="27"/>
      <c r="Y310" s="27"/>
      <c r="Z310" s="76"/>
    </row>
    <row r="311" spans="1:27" ht="15" customHeight="1" x14ac:dyDescent="0.3">
      <c r="A311" s="75"/>
      <c r="B311" s="27"/>
      <c r="C311" s="124" t="s">
        <v>13</v>
      </c>
      <c r="D311" s="46" t="s">
        <v>205</v>
      </c>
      <c r="E311" s="27"/>
      <c r="F311" s="27"/>
      <c r="G311" s="27"/>
      <c r="H311" s="27"/>
      <c r="I311" s="27"/>
      <c r="J311" s="27"/>
      <c r="K311" s="27"/>
      <c r="L311" s="27"/>
      <c r="M311" s="27"/>
      <c r="N311" s="27"/>
      <c r="O311" s="27"/>
      <c r="P311" s="27"/>
      <c r="Q311" s="27"/>
      <c r="R311" s="27" t="s">
        <v>23</v>
      </c>
      <c r="S311" s="124" t="s">
        <v>2</v>
      </c>
      <c r="T311" s="161">
        <v>0.5</v>
      </c>
      <c r="U311" s="162"/>
      <c r="V311" s="163"/>
      <c r="W311" s="27"/>
      <c r="X311" s="27"/>
      <c r="Y311" s="27"/>
      <c r="Z311" s="76"/>
    </row>
    <row r="312" spans="1:27" ht="15" customHeight="1" x14ac:dyDescent="0.3">
      <c r="A312" s="75"/>
      <c r="B312" s="27"/>
      <c r="C312" s="27"/>
      <c r="D312" s="27"/>
      <c r="E312" s="27"/>
      <c r="F312" s="27"/>
      <c r="G312" s="27"/>
      <c r="H312" s="27"/>
      <c r="I312" s="27"/>
      <c r="J312" s="27"/>
      <c r="K312" s="27"/>
      <c r="L312" s="27"/>
      <c r="M312" s="27"/>
      <c r="N312" s="27"/>
      <c r="O312" s="27"/>
      <c r="P312" s="27"/>
      <c r="Q312" s="27"/>
      <c r="R312" s="27"/>
      <c r="S312" s="27"/>
      <c r="T312" s="47"/>
      <c r="U312" s="47"/>
      <c r="V312" s="47"/>
      <c r="W312" s="27"/>
      <c r="X312" s="27"/>
      <c r="Y312" s="27"/>
      <c r="Z312" s="76"/>
    </row>
    <row r="313" spans="1:27" ht="15" customHeight="1" x14ac:dyDescent="0.3">
      <c r="A313" s="75"/>
      <c r="B313" s="27"/>
      <c r="C313" s="27"/>
      <c r="D313" s="27"/>
      <c r="E313" s="27"/>
      <c r="F313" s="27"/>
      <c r="G313" s="27"/>
      <c r="H313" s="27"/>
      <c r="I313" s="27"/>
      <c r="J313" s="27"/>
      <c r="K313" s="27" t="s">
        <v>151</v>
      </c>
      <c r="L313" s="27"/>
      <c r="M313" s="27"/>
      <c r="N313" s="27"/>
      <c r="O313" s="27"/>
      <c r="P313" s="27"/>
      <c r="Q313" s="27"/>
      <c r="R313" s="27" t="s">
        <v>136</v>
      </c>
      <c r="S313" s="124" t="s">
        <v>2</v>
      </c>
      <c r="T313" s="152">
        <f>EXP(T311*(T303)/8150)</f>
        <v>1.2647147791973878</v>
      </c>
      <c r="U313" s="153"/>
      <c r="V313" s="154"/>
      <c r="W313" s="27"/>
      <c r="X313" s="27"/>
      <c r="Y313" s="27"/>
      <c r="Z313" s="76"/>
    </row>
    <row r="314" spans="1:27" ht="15" customHeight="1" x14ac:dyDescent="0.3">
      <c r="A314" s="75"/>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76"/>
    </row>
    <row r="315" spans="1:27" ht="15" customHeight="1" x14ac:dyDescent="0.3">
      <c r="A315" s="75"/>
      <c r="B315" s="55" t="s">
        <v>147</v>
      </c>
      <c r="C315" s="31" t="s">
        <v>148</v>
      </c>
      <c r="D315" s="30"/>
      <c r="E315" s="30"/>
      <c r="F315" s="30"/>
      <c r="G315" s="30"/>
      <c r="H315" s="30"/>
      <c r="I315" s="30"/>
      <c r="J315" s="30"/>
      <c r="K315" s="30"/>
      <c r="L315" s="30"/>
      <c r="M315" s="30"/>
      <c r="N315" s="30"/>
      <c r="O315" s="30"/>
      <c r="P315" s="30"/>
      <c r="Q315" s="30"/>
      <c r="R315" s="30"/>
      <c r="S315" s="30"/>
      <c r="T315" s="30"/>
      <c r="U315" s="32"/>
      <c r="V315" s="33"/>
      <c r="W315" s="32"/>
      <c r="X315" s="32"/>
      <c r="Y315" s="32"/>
      <c r="Z315" s="76"/>
    </row>
    <row r="316" spans="1:27" ht="15" customHeight="1" x14ac:dyDescent="0.3">
      <c r="A316" s="75"/>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76"/>
    </row>
    <row r="317" spans="1:27" ht="15" customHeight="1" x14ac:dyDescent="0.3">
      <c r="A317" s="75"/>
      <c r="B317" s="27"/>
      <c r="C317" s="46" t="s">
        <v>150</v>
      </c>
      <c r="D317" s="27"/>
      <c r="E317" s="27"/>
      <c r="F317" s="27"/>
      <c r="G317" s="27"/>
      <c r="H317" s="27"/>
      <c r="I317" s="27"/>
      <c r="J317" s="27"/>
      <c r="K317" s="27"/>
      <c r="L317" s="27"/>
      <c r="M317" s="27"/>
      <c r="N317" s="27"/>
      <c r="O317" s="27"/>
      <c r="P317" s="27"/>
      <c r="Q317" s="27"/>
      <c r="R317" s="27"/>
      <c r="S317" s="27"/>
      <c r="T317" s="27"/>
      <c r="U317" s="27"/>
      <c r="V317" s="27"/>
      <c r="W317" s="27"/>
      <c r="X317" s="27"/>
      <c r="Y317" s="27"/>
      <c r="Z317" s="76"/>
    </row>
    <row r="318" spans="1:27" ht="15" customHeight="1" x14ac:dyDescent="0.3">
      <c r="A318" s="75"/>
      <c r="B318" s="27"/>
      <c r="C318" s="46" t="s">
        <v>149</v>
      </c>
      <c r="D318" s="27"/>
      <c r="E318" s="27"/>
      <c r="F318" s="27"/>
      <c r="G318" s="27"/>
      <c r="H318" s="27"/>
      <c r="I318" s="27"/>
      <c r="J318" s="27"/>
      <c r="K318" s="27"/>
      <c r="L318" s="27"/>
      <c r="M318" s="27"/>
      <c r="N318" s="27"/>
      <c r="O318" s="27"/>
      <c r="P318" s="27"/>
      <c r="Q318" s="27"/>
      <c r="R318" s="27"/>
      <c r="S318" s="27"/>
      <c r="T318" s="27"/>
      <c r="U318" s="27"/>
      <c r="V318" s="27"/>
      <c r="W318" s="27"/>
      <c r="X318" s="27"/>
      <c r="Y318" s="27"/>
      <c r="Z318" s="76"/>
    </row>
    <row r="319" spans="1:27" ht="15" customHeight="1" x14ac:dyDescent="0.3">
      <c r="A319" s="75"/>
      <c r="B319" s="27"/>
      <c r="C319" s="46"/>
      <c r="D319" s="27"/>
      <c r="E319" s="27"/>
      <c r="F319" s="27"/>
      <c r="G319" s="27"/>
      <c r="H319" s="27"/>
      <c r="I319" s="27"/>
      <c r="J319" s="27"/>
      <c r="K319" s="27"/>
      <c r="L319" s="27"/>
      <c r="M319" s="27"/>
      <c r="N319" s="27"/>
      <c r="O319" s="27"/>
      <c r="P319" s="27"/>
      <c r="Q319" s="27"/>
      <c r="R319" s="27"/>
      <c r="S319" s="27"/>
      <c r="T319" s="27"/>
      <c r="U319" s="27"/>
      <c r="V319" s="27"/>
      <c r="W319" s="27"/>
      <c r="X319" s="27"/>
      <c r="Y319" s="27"/>
      <c r="Z319" s="76"/>
    </row>
    <row r="320" spans="1:27" ht="15" customHeight="1" x14ac:dyDescent="0.3">
      <c r="A320" s="75"/>
      <c r="B320" s="27"/>
      <c r="C320" s="48" t="s">
        <v>215</v>
      </c>
      <c r="D320" s="27"/>
      <c r="E320" s="27"/>
      <c r="F320" s="27"/>
      <c r="G320" s="27"/>
      <c r="H320" s="27"/>
      <c r="I320" s="27"/>
      <c r="J320" s="27"/>
      <c r="K320" s="27"/>
      <c r="L320" s="27"/>
      <c r="M320" s="27"/>
      <c r="N320" s="27"/>
      <c r="O320" s="27"/>
      <c r="P320" s="27"/>
      <c r="Q320" s="27"/>
      <c r="R320" s="27"/>
      <c r="S320" s="27"/>
      <c r="T320" s="27"/>
      <c r="U320" s="27"/>
      <c r="V320" s="27"/>
      <c r="W320" s="27"/>
      <c r="X320" s="27"/>
      <c r="Y320" s="27"/>
      <c r="Z320" s="76"/>
    </row>
    <row r="321" spans="1:28" ht="15" customHeight="1" x14ac:dyDescent="0.3">
      <c r="A321" s="75"/>
      <c r="B321" s="27"/>
      <c r="C321" s="46"/>
      <c r="D321" s="27"/>
      <c r="E321" s="27"/>
      <c r="F321" s="27"/>
      <c r="G321" s="27"/>
      <c r="H321" s="27"/>
      <c r="I321" s="27"/>
      <c r="J321" s="27"/>
      <c r="K321" s="27"/>
      <c r="L321" s="27"/>
      <c r="M321" s="27"/>
      <c r="N321" s="27"/>
      <c r="O321" s="27"/>
      <c r="P321" s="27"/>
      <c r="Q321" s="27"/>
      <c r="R321" s="27"/>
      <c r="S321" s="27"/>
      <c r="T321" s="27"/>
      <c r="U321" s="27"/>
      <c r="V321" s="27"/>
      <c r="W321" s="27"/>
      <c r="X321" s="27"/>
      <c r="Y321" s="27"/>
      <c r="Z321" s="76"/>
    </row>
    <row r="322" spans="1:28" ht="15" customHeight="1" x14ac:dyDescent="0.3">
      <c r="A322" s="75"/>
      <c r="B322" s="27"/>
      <c r="C322" s="124" t="s">
        <v>13</v>
      </c>
      <c r="D322" s="27" t="s">
        <v>49</v>
      </c>
      <c r="E322" s="27"/>
      <c r="F322" s="27"/>
      <c r="G322" s="27"/>
      <c r="H322" s="27"/>
      <c r="I322" s="46" t="s">
        <v>105</v>
      </c>
      <c r="J322" s="27" t="s">
        <v>2</v>
      </c>
      <c r="K322" s="159">
        <f>T206</f>
        <v>19.420649619262573</v>
      </c>
      <c r="L322" s="158"/>
      <c r="M322" s="160"/>
      <c r="N322" s="27"/>
      <c r="O322" s="27"/>
      <c r="P322" s="27"/>
      <c r="Q322" s="27"/>
      <c r="R322" s="27" t="s">
        <v>23</v>
      </c>
      <c r="S322" s="124" t="s">
        <v>2</v>
      </c>
      <c r="T322" s="161">
        <v>1</v>
      </c>
      <c r="U322" s="162"/>
      <c r="V322" s="163"/>
      <c r="W322" s="27"/>
      <c r="X322" s="27"/>
      <c r="Y322" s="27"/>
      <c r="Z322" s="76"/>
    </row>
    <row r="323" spans="1:28" ht="15" customHeight="1" x14ac:dyDescent="0.3">
      <c r="A323" s="75"/>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76"/>
    </row>
    <row r="324" spans="1:28" ht="15" customHeight="1" x14ac:dyDescent="0.3">
      <c r="A324" s="75"/>
      <c r="B324" s="27"/>
      <c r="C324" s="27"/>
      <c r="D324" s="27"/>
      <c r="E324" s="27"/>
      <c r="F324" s="27"/>
      <c r="G324" s="27"/>
      <c r="H324" s="27"/>
      <c r="I324" s="27"/>
      <c r="J324" s="27"/>
      <c r="K324" s="27"/>
      <c r="L324" s="27"/>
      <c r="M324" s="27"/>
      <c r="N324" s="27"/>
      <c r="O324" s="27"/>
      <c r="P324" s="27"/>
      <c r="Q324" s="27"/>
      <c r="R324" s="27" t="s">
        <v>136</v>
      </c>
      <c r="S324" s="124" t="s">
        <v>2</v>
      </c>
      <c r="T324" s="152">
        <f>EXP(T322*(T303)/8150)</f>
        <v>1.5995034727202975</v>
      </c>
      <c r="U324" s="153"/>
      <c r="V324" s="154"/>
      <c r="W324" s="27"/>
      <c r="X324" s="27"/>
      <c r="Y324" s="27"/>
      <c r="Z324" s="76"/>
    </row>
    <row r="325" spans="1:28" ht="15" customHeight="1" x14ac:dyDescent="0.3">
      <c r="A325" s="75"/>
      <c r="B325" s="27"/>
      <c r="C325" s="27"/>
      <c r="D325" s="27"/>
      <c r="E325" s="27"/>
      <c r="F325" s="27"/>
      <c r="G325" s="27"/>
      <c r="H325" s="27"/>
      <c r="I325" s="27"/>
      <c r="J325" s="27"/>
      <c r="K325" s="27"/>
      <c r="L325" s="27"/>
      <c r="M325" s="124"/>
      <c r="N325" s="27"/>
      <c r="O325" s="27"/>
      <c r="P325" s="27"/>
      <c r="Q325" s="27"/>
      <c r="R325" s="27"/>
      <c r="S325" s="27"/>
      <c r="T325" s="27"/>
      <c r="U325" s="27"/>
      <c r="V325" s="27"/>
      <c r="W325" s="27"/>
      <c r="X325" s="27"/>
      <c r="Y325" s="27"/>
      <c r="Z325" s="76"/>
    </row>
    <row r="326" spans="1:28" ht="15" customHeight="1" x14ac:dyDescent="0.3">
      <c r="A326" s="75"/>
      <c r="B326" s="27"/>
      <c r="C326" s="124" t="s">
        <v>13</v>
      </c>
      <c r="D326" s="27" t="s">
        <v>50</v>
      </c>
      <c r="E326" s="27"/>
      <c r="F326" s="27"/>
      <c r="G326" s="27"/>
      <c r="H326" s="27"/>
      <c r="I326" s="46" t="s">
        <v>105</v>
      </c>
      <c r="J326" s="27" t="s">
        <v>2</v>
      </c>
      <c r="K326" s="159">
        <f>T208</f>
        <v>44.4</v>
      </c>
      <c r="L326" s="158"/>
      <c r="M326" s="160"/>
      <c r="N326" s="27"/>
      <c r="O326" s="27"/>
      <c r="P326" s="27"/>
      <c r="Q326" s="27"/>
      <c r="R326" s="27" t="s">
        <v>23</v>
      </c>
      <c r="S326" s="124" t="s">
        <v>2</v>
      </c>
      <c r="T326" s="161">
        <v>1</v>
      </c>
      <c r="U326" s="162"/>
      <c r="V326" s="163"/>
      <c r="W326" s="27"/>
      <c r="X326" s="27"/>
      <c r="Y326" s="27"/>
      <c r="Z326" s="76"/>
      <c r="AB326" s="36"/>
    </row>
    <row r="327" spans="1:28" ht="15" customHeight="1" x14ac:dyDescent="0.3">
      <c r="A327" s="75"/>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76"/>
      <c r="AB327" s="36"/>
    </row>
    <row r="328" spans="1:28" ht="15" customHeight="1" x14ac:dyDescent="0.3">
      <c r="A328" s="75"/>
      <c r="B328" s="27"/>
      <c r="C328" s="27"/>
      <c r="D328" s="27"/>
      <c r="E328" s="27"/>
      <c r="F328" s="27"/>
      <c r="G328" s="27"/>
      <c r="H328" s="27"/>
      <c r="I328" s="27"/>
      <c r="J328" s="27"/>
      <c r="K328" s="27"/>
      <c r="L328" s="27"/>
      <c r="M328" s="27"/>
      <c r="N328" s="27"/>
      <c r="O328" s="27"/>
      <c r="P328" s="27"/>
      <c r="Q328" s="27"/>
      <c r="R328" s="27" t="s">
        <v>136</v>
      </c>
      <c r="S328" s="124" t="s">
        <v>2</v>
      </c>
      <c r="T328" s="152">
        <f>EXP(T326*(T303)/8150)</f>
        <v>1.5995034727202975</v>
      </c>
      <c r="U328" s="153"/>
      <c r="V328" s="154"/>
      <c r="W328" s="27"/>
      <c r="X328" s="27"/>
      <c r="Y328" s="27"/>
      <c r="Z328" s="76"/>
      <c r="AB328" s="36"/>
    </row>
    <row r="329" spans="1:28" ht="15" customHeight="1" x14ac:dyDescent="0.3">
      <c r="A329" s="75"/>
      <c r="B329" s="27"/>
      <c r="C329" s="46"/>
      <c r="D329" s="27"/>
      <c r="E329" s="27"/>
      <c r="F329" s="27"/>
      <c r="G329" s="27"/>
      <c r="H329" s="27"/>
      <c r="I329" s="27"/>
      <c r="J329" s="27"/>
      <c r="K329" s="27"/>
      <c r="L329" s="27"/>
      <c r="M329" s="27"/>
      <c r="N329" s="27"/>
      <c r="O329" s="27"/>
      <c r="P329" s="27"/>
      <c r="Q329" s="27"/>
      <c r="R329" s="27"/>
      <c r="S329" s="27"/>
      <c r="T329" s="27"/>
      <c r="U329" s="27"/>
      <c r="V329" s="27"/>
      <c r="W329" s="27"/>
      <c r="X329" s="27"/>
      <c r="Y329" s="27"/>
      <c r="Z329" s="76"/>
      <c r="AB329" s="36"/>
    </row>
    <row r="330" spans="1:28" ht="15" customHeight="1" x14ac:dyDescent="0.3">
      <c r="A330" s="75"/>
      <c r="B330" s="27"/>
      <c r="C330" s="48" t="s">
        <v>216</v>
      </c>
      <c r="D330" s="27"/>
      <c r="E330" s="27"/>
      <c r="F330" s="27"/>
      <c r="G330" s="27"/>
      <c r="H330" s="27"/>
      <c r="I330" s="27"/>
      <c r="J330" s="27"/>
      <c r="K330" s="27"/>
      <c r="L330" s="27"/>
      <c r="M330" s="27"/>
      <c r="N330" s="27"/>
      <c r="O330" s="27"/>
      <c r="P330" s="27"/>
      <c r="Q330" s="27"/>
      <c r="R330" s="27"/>
      <c r="S330" s="27"/>
      <c r="T330" s="27"/>
      <c r="U330" s="27"/>
      <c r="V330" s="27"/>
      <c r="W330" s="27"/>
      <c r="X330" s="27"/>
      <c r="Y330" s="27"/>
      <c r="Z330" s="76"/>
      <c r="AB330" s="36"/>
    </row>
    <row r="331" spans="1:28" ht="15" customHeight="1" x14ac:dyDescent="0.3">
      <c r="A331" s="75"/>
      <c r="B331" s="27"/>
      <c r="C331" s="46"/>
      <c r="D331" s="27"/>
      <c r="E331" s="27"/>
      <c r="F331" s="27"/>
      <c r="G331" s="27"/>
      <c r="H331" s="27"/>
      <c r="I331" s="27"/>
      <c r="J331" s="27"/>
      <c r="K331" s="27"/>
      <c r="L331" s="27"/>
      <c r="M331" s="27"/>
      <c r="N331" s="27"/>
      <c r="O331" s="27"/>
      <c r="P331" s="27"/>
      <c r="Q331" s="27"/>
      <c r="R331" s="27"/>
      <c r="S331" s="27"/>
      <c r="T331" s="27"/>
      <c r="U331" s="27"/>
      <c r="V331" s="27"/>
      <c r="W331" s="27"/>
      <c r="X331" s="27"/>
      <c r="Y331" s="27"/>
      <c r="Z331" s="76"/>
      <c r="AB331" s="36"/>
    </row>
    <row r="332" spans="1:28" ht="15" customHeight="1" x14ac:dyDescent="0.3">
      <c r="A332" s="75"/>
      <c r="B332" s="27"/>
      <c r="C332" s="124" t="s">
        <v>13</v>
      </c>
      <c r="D332" s="27" t="s">
        <v>49</v>
      </c>
      <c r="E332" s="27"/>
      <c r="F332" s="27"/>
      <c r="G332" s="27"/>
      <c r="H332" s="27"/>
      <c r="I332" s="46" t="s">
        <v>105</v>
      </c>
      <c r="J332" s="27" t="s">
        <v>2</v>
      </c>
      <c r="K332" s="159">
        <f>+T217</f>
        <v>18.21807996194989</v>
      </c>
      <c r="L332" s="158"/>
      <c r="M332" s="160"/>
      <c r="N332" s="27"/>
      <c r="O332" s="27"/>
      <c r="P332" s="27"/>
      <c r="Q332" s="27"/>
      <c r="R332" s="27" t="s">
        <v>23</v>
      </c>
      <c r="S332" s="124" t="s">
        <v>2</v>
      </c>
      <c r="T332" s="161">
        <v>1</v>
      </c>
      <c r="U332" s="162"/>
      <c r="V332" s="163"/>
      <c r="W332" s="27"/>
      <c r="X332" s="27"/>
      <c r="Y332" s="27"/>
      <c r="Z332" s="76"/>
      <c r="AB332" s="36"/>
    </row>
    <row r="333" spans="1:28" ht="15" customHeight="1" x14ac:dyDescent="0.3">
      <c r="A333" s="77"/>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19"/>
      <c r="AB333" s="1" t="s">
        <v>225</v>
      </c>
    </row>
    <row r="334" spans="1:28" ht="15" customHeight="1" x14ac:dyDescent="0.3">
      <c r="A334" s="75"/>
      <c r="B334" s="27"/>
      <c r="C334" s="27"/>
      <c r="D334" s="27"/>
      <c r="E334" s="27"/>
      <c r="F334" s="27"/>
      <c r="G334" s="27"/>
      <c r="H334" s="27"/>
      <c r="I334" s="27"/>
      <c r="J334" s="27"/>
      <c r="K334" s="27"/>
      <c r="L334" s="27"/>
      <c r="M334" s="27"/>
      <c r="N334" s="27"/>
      <c r="O334" s="27"/>
      <c r="P334" s="27"/>
      <c r="Q334" s="27"/>
      <c r="R334" s="27" t="s">
        <v>136</v>
      </c>
      <c r="S334" s="124" t="s">
        <v>2</v>
      </c>
      <c r="T334" s="164">
        <f>EXP(T332*(T303)/8150)</f>
        <v>1.5995034727202975</v>
      </c>
      <c r="U334" s="165"/>
      <c r="V334" s="166"/>
      <c r="W334" s="27"/>
      <c r="X334" s="27"/>
      <c r="Y334" s="27"/>
      <c r="Z334" s="76"/>
      <c r="AB334" s="1" t="s">
        <v>225</v>
      </c>
    </row>
    <row r="335" spans="1:28" ht="15" customHeight="1" x14ac:dyDescent="0.3">
      <c r="A335" s="75"/>
      <c r="B335" s="27"/>
      <c r="C335" s="27"/>
      <c r="D335" s="27"/>
      <c r="E335" s="27"/>
      <c r="F335" s="27"/>
      <c r="G335" s="27"/>
      <c r="H335" s="27"/>
      <c r="I335" s="27"/>
      <c r="J335" s="27"/>
      <c r="K335" s="27"/>
      <c r="L335" s="27"/>
      <c r="M335" s="124"/>
      <c r="N335" s="27"/>
      <c r="O335" s="27"/>
      <c r="P335" s="27"/>
      <c r="Q335" s="27"/>
      <c r="R335" s="27"/>
      <c r="S335" s="27"/>
      <c r="T335" s="27"/>
      <c r="U335" s="27"/>
      <c r="V335" s="27"/>
      <c r="W335" s="27"/>
      <c r="X335" s="27"/>
      <c r="Y335" s="27"/>
      <c r="Z335" s="76"/>
    </row>
    <row r="336" spans="1:28" ht="15" customHeight="1" x14ac:dyDescent="0.3">
      <c r="A336" s="75"/>
      <c r="B336" s="27"/>
      <c r="C336" s="124" t="s">
        <v>13</v>
      </c>
      <c r="D336" s="27" t="s">
        <v>50</v>
      </c>
      <c r="E336" s="27"/>
      <c r="F336" s="27"/>
      <c r="G336" s="27"/>
      <c r="H336" s="27"/>
      <c r="I336" s="46" t="s">
        <v>105</v>
      </c>
      <c r="J336" s="27" t="s">
        <v>2</v>
      </c>
      <c r="K336" s="159">
        <f>+T219</f>
        <v>27.384989138098085</v>
      </c>
      <c r="L336" s="158"/>
      <c r="M336" s="160"/>
      <c r="N336" s="27"/>
      <c r="O336" s="27"/>
      <c r="P336" s="27"/>
      <c r="Q336" s="27"/>
      <c r="R336" s="27" t="s">
        <v>23</v>
      </c>
      <c r="S336" s="124" t="s">
        <v>2</v>
      </c>
      <c r="T336" s="161">
        <v>1</v>
      </c>
      <c r="U336" s="162"/>
      <c r="V336" s="163"/>
      <c r="W336" s="27"/>
      <c r="X336" s="27"/>
      <c r="Y336" s="27"/>
      <c r="Z336" s="76"/>
    </row>
    <row r="337" spans="1:26" ht="15" customHeight="1" x14ac:dyDescent="0.3">
      <c r="A337" s="75"/>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76"/>
    </row>
    <row r="338" spans="1:26" ht="15" customHeight="1" x14ac:dyDescent="0.3">
      <c r="A338" s="75"/>
      <c r="B338" s="27"/>
      <c r="C338" s="27"/>
      <c r="D338" s="27"/>
      <c r="E338" s="27"/>
      <c r="F338" s="27"/>
      <c r="G338" s="27"/>
      <c r="H338" s="27"/>
      <c r="I338" s="27"/>
      <c r="J338" s="27"/>
      <c r="K338" s="27"/>
      <c r="L338" s="27"/>
      <c r="M338" s="27"/>
      <c r="N338" s="27"/>
      <c r="O338" s="27"/>
      <c r="P338" s="27"/>
      <c r="Q338" s="27"/>
      <c r="R338" s="27" t="s">
        <v>136</v>
      </c>
      <c r="S338" s="124" t="s">
        <v>2</v>
      </c>
      <c r="T338" s="152">
        <f>EXP(T336*(T303)/8150)</f>
        <v>1.5995034727202975</v>
      </c>
      <c r="U338" s="153"/>
      <c r="V338" s="154"/>
      <c r="W338" s="27"/>
      <c r="X338" s="27"/>
      <c r="Y338" s="27"/>
      <c r="Z338" s="76"/>
    </row>
    <row r="339" spans="1:26" ht="15" customHeight="1" x14ac:dyDescent="0.3">
      <c r="A339" s="75"/>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76"/>
    </row>
    <row r="340" spans="1:26" ht="15" customHeight="1" x14ac:dyDescent="0.3">
      <c r="A340" s="75"/>
      <c r="B340" s="55" t="s">
        <v>152</v>
      </c>
      <c r="C340" s="31" t="s">
        <v>153</v>
      </c>
      <c r="D340" s="30"/>
      <c r="E340" s="30"/>
      <c r="F340" s="30"/>
      <c r="G340" s="30"/>
      <c r="H340" s="30"/>
      <c r="I340" s="30"/>
      <c r="J340" s="30"/>
      <c r="K340" s="30"/>
      <c r="L340" s="30"/>
      <c r="M340" s="30"/>
      <c r="N340" s="30"/>
      <c r="O340" s="30"/>
      <c r="P340" s="30"/>
      <c r="Q340" s="30"/>
      <c r="R340" s="30"/>
      <c r="S340" s="30"/>
      <c r="T340" s="30"/>
      <c r="U340" s="32"/>
      <c r="V340" s="33"/>
      <c r="W340" s="32"/>
      <c r="X340" s="32"/>
      <c r="Y340" s="32"/>
      <c r="Z340" s="76"/>
    </row>
    <row r="341" spans="1:26" ht="15" customHeight="1" x14ac:dyDescent="0.3">
      <c r="A341" s="75"/>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76"/>
    </row>
    <row r="342" spans="1:26" ht="15" customHeight="1" x14ac:dyDescent="0.3">
      <c r="A342" s="75"/>
      <c r="B342" s="27"/>
      <c r="C342" s="46" t="s">
        <v>154</v>
      </c>
      <c r="D342" s="27"/>
      <c r="E342" s="27"/>
      <c r="F342" s="27"/>
      <c r="G342" s="27"/>
      <c r="H342" s="27"/>
      <c r="I342" s="27"/>
      <c r="J342" s="27"/>
      <c r="K342" s="27"/>
      <c r="L342" s="27"/>
      <c r="M342" s="27"/>
      <c r="N342" s="27"/>
      <c r="O342" s="27"/>
      <c r="P342" s="27"/>
      <c r="Q342" s="27"/>
      <c r="R342" s="27"/>
      <c r="S342" s="27"/>
      <c r="T342" s="27"/>
      <c r="U342" s="27"/>
      <c r="V342" s="27"/>
      <c r="W342" s="27"/>
      <c r="X342" s="27"/>
      <c r="Y342" s="27"/>
      <c r="Z342" s="76"/>
    </row>
    <row r="343" spans="1:26" ht="15" customHeight="1" x14ac:dyDescent="0.3">
      <c r="A343" s="75"/>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76"/>
    </row>
    <row r="344" spans="1:26" ht="15" customHeight="1" x14ac:dyDescent="0.3">
      <c r="A344" s="75"/>
      <c r="B344" s="27"/>
      <c r="C344" s="124" t="s">
        <v>13</v>
      </c>
      <c r="D344" s="46" t="s">
        <v>205</v>
      </c>
      <c r="E344" s="27"/>
      <c r="F344" s="27"/>
      <c r="G344" s="27"/>
      <c r="H344" s="27"/>
      <c r="I344" s="27"/>
      <c r="J344" s="27"/>
      <c r="K344" s="27"/>
      <c r="L344" s="27"/>
      <c r="M344" s="27"/>
      <c r="N344" s="27"/>
      <c r="O344" s="27"/>
      <c r="P344" s="27"/>
      <c r="Q344" s="27"/>
      <c r="R344" s="27" t="s">
        <v>23</v>
      </c>
      <c r="S344" s="124" t="s">
        <v>2</v>
      </c>
      <c r="T344" s="161">
        <v>1</v>
      </c>
      <c r="U344" s="162"/>
      <c r="V344" s="163"/>
      <c r="W344" s="27"/>
      <c r="X344" s="27"/>
      <c r="Y344" s="27"/>
      <c r="Z344" s="76"/>
    </row>
    <row r="345" spans="1:26" ht="15" customHeight="1" x14ac:dyDescent="0.3">
      <c r="A345" s="75"/>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76"/>
    </row>
    <row r="346" spans="1:26" ht="15" customHeight="1" x14ac:dyDescent="0.3">
      <c r="A346" s="75"/>
      <c r="B346" s="27"/>
      <c r="C346" s="27"/>
      <c r="D346" s="27"/>
      <c r="E346" s="27"/>
      <c r="F346" s="27"/>
      <c r="G346" s="27"/>
      <c r="H346" s="27"/>
      <c r="I346" s="27"/>
      <c r="J346" s="27"/>
      <c r="K346" s="27" t="s">
        <v>151</v>
      </c>
      <c r="L346" s="27"/>
      <c r="M346" s="27"/>
      <c r="N346" s="27"/>
      <c r="O346" s="27"/>
      <c r="P346" s="27"/>
      <c r="Q346" s="27"/>
      <c r="R346" s="27" t="s">
        <v>136</v>
      </c>
      <c r="S346" s="124" t="s">
        <v>2</v>
      </c>
      <c r="T346" s="152">
        <f>EXP(T344*(T303)/8150)</f>
        <v>1.5995034727202975</v>
      </c>
      <c r="U346" s="153"/>
      <c r="V346" s="154"/>
      <c r="W346" s="27"/>
      <c r="X346" s="27"/>
      <c r="Y346" s="27"/>
      <c r="Z346" s="76"/>
    </row>
    <row r="347" spans="1:26" ht="15" customHeight="1" x14ac:dyDescent="0.3">
      <c r="A347" s="75"/>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76"/>
    </row>
    <row r="348" spans="1:26" ht="15" customHeight="1" x14ac:dyDescent="0.3">
      <c r="A348" s="75"/>
      <c r="B348" s="25">
        <f>B296+0.1</f>
        <v>4.2999999999999989</v>
      </c>
      <c r="C348" s="26" t="s">
        <v>155</v>
      </c>
      <c r="D348" s="26"/>
      <c r="E348" s="26"/>
      <c r="F348" s="26"/>
      <c r="G348" s="26"/>
      <c r="H348" s="26"/>
      <c r="I348" s="26"/>
      <c r="J348" s="26"/>
      <c r="K348" s="26"/>
      <c r="L348" s="26"/>
      <c r="M348" s="26"/>
      <c r="N348" s="26"/>
      <c r="O348" s="26"/>
      <c r="P348" s="26"/>
      <c r="Q348" s="26"/>
      <c r="R348" s="26"/>
      <c r="S348" s="26"/>
      <c r="T348" s="26"/>
      <c r="U348" s="26"/>
      <c r="V348" s="26"/>
      <c r="W348" s="26"/>
      <c r="X348" s="26"/>
      <c r="Y348" s="26"/>
      <c r="Z348" s="76"/>
    </row>
    <row r="349" spans="1:26" ht="15" customHeight="1" x14ac:dyDescent="0.3">
      <c r="A349" s="75"/>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76"/>
    </row>
    <row r="350" spans="1:26" ht="15" customHeight="1" x14ac:dyDescent="0.3">
      <c r="A350" s="75"/>
      <c r="B350" s="27"/>
      <c r="C350" s="46" t="s">
        <v>156</v>
      </c>
      <c r="D350" s="27"/>
      <c r="E350" s="27"/>
      <c r="F350" s="27"/>
      <c r="G350" s="27"/>
      <c r="H350" s="27"/>
      <c r="I350" s="27"/>
      <c r="J350" s="27"/>
      <c r="K350" s="27"/>
      <c r="L350" s="27"/>
      <c r="M350" s="27"/>
      <c r="N350" s="27"/>
      <c r="O350" s="27"/>
      <c r="P350" s="27"/>
      <c r="Q350" s="27"/>
      <c r="R350" s="27"/>
      <c r="S350" s="27"/>
      <c r="T350" s="27"/>
      <c r="U350" s="27"/>
      <c r="V350" s="27"/>
      <c r="W350" s="27"/>
      <c r="X350" s="27"/>
      <c r="Y350" s="27"/>
      <c r="Z350" s="76"/>
    </row>
    <row r="351" spans="1:26" ht="15" customHeight="1" x14ac:dyDescent="0.3">
      <c r="A351" s="75"/>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76"/>
    </row>
    <row r="352" spans="1:26" ht="15" customHeight="1" x14ac:dyDescent="0.3">
      <c r="A352" s="75"/>
      <c r="B352" s="55" t="s">
        <v>157</v>
      </c>
      <c r="C352" s="30" t="s">
        <v>158</v>
      </c>
      <c r="D352" s="30"/>
      <c r="E352" s="30"/>
      <c r="F352" s="30"/>
      <c r="G352" s="30"/>
      <c r="H352" s="30"/>
      <c r="I352" s="30"/>
      <c r="J352" s="30"/>
      <c r="K352" s="30"/>
      <c r="L352" s="30"/>
      <c r="M352" s="30"/>
      <c r="N352" s="30"/>
      <c r="O352" s="30"/>
      <c r="P352" s="30"/>
      <c r="Q352" s="30"/>
      <c r="R352" s="30"/>
      <c r="S352" s="30"/>
      <c r="T352" s="30"/>
      <c r="U352" s="32"/>
      <c r="V352" s="33"/>
      <c r="W352" s="32"/>
      <c r="X352" s="32"/>
      <c r="Y352" s="32"/>
      <c r="Z352" s="76"/>
    </row>
    <row r="353" spans="1:26" ht="15" customHeight="1" x14ac:dyDescent="0.3">
      <c r="A353" s="75"/>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76"/>
    </row>
    <row r="354" spans="1:26" ht="15" customHeight="1" x14ac:dyDescent="0.3">
      <c r="A354" s="75"/>
      <c r="B354" s="27"/>
      <c r="C354" s="124" t="s">
        <v>13</v>
      </c>
      <c r="D354" s="27" t="s">
        <v>125</v>
      </c>
      <c r="E354" s="27"/>
      <c r="F354" s="27"/>
      <c r="G354" s="27"/>
      <c r="H354" s="27"/>
      <c r="I354" s="27"/>
      <c r="J354" s="27"/>
      <c r="K354" s="27"/>
      <c r="L354" s="27"/>
      <c r="M354" s="27"/>
      <c r="N354" s="27"/>
      <c r="O354" s="27"/>
      <c r="P354" s="27"/>
      <c r="Q354" s="27"/>
      <c r="R354" s="27"/>
      <c r="S354" s="27"/>
      <c r="T354" s="27"/>
      <c r="U354" s="27"/>
      <c r="V354" s="27"/>
      <c r="W354" s="27"/>
      <c r="X354" s="27"/>
      <c r="Y354" s="27"/>
      <c r="Z354" s="76"/>
    </row>
    <row r="355" spans="1:26" ht="15" customHeight="1" x14ac:dyDescent="0.3">
      <c r="A355" s="75"/>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76"/>
    </row>
    <row r="356" spans="1:26" ht="15" customHeight="1" x14ac:dyDescent="0.3">
      <c r="A356" s="75"/>
      <c r="B356" s="27"/>
      <c r="C356" s="27"/>
      <c r="D356" s="27"/>
      <c r="E356" s="27"/>
      <c r="F356" s="27"/>
      <c r="G356" s="27"/>
      <c r="H356" s="27"/>
      <c r="I356" s="27"/>
      <c r="J356" s="27"/>
      <c r="K356" s="27"/>
      <c r="L356" s="27"/>
      <c r="M356" s="27" t="s">
        <v>49</v>
      </c>
      <c r="N356" s="124"/>
      <c r="O356" s="124"/>
      <c r="P356" s="124"/>
      <c r="Q356" s="126" t="s">
        <v>159</v>
      </c>
      <c r="R356" s="27"/>
      <c r="S356" s="124" t="s">
        <v>2</v>
      </c>
      <c r="T356" s="155">
        <f>T171*T294*T313</f>
        <v>11.270381060190353</v>
      </c>
      <c r="U356" s="156"/>
      <c r="V356" s="157"/>
      <c r="W356" s="27" t="s">
        <v>6</v>
      </c>
      <c r="X356" s="27"/>
      <c r="Y356" s="27"/>
      <c r="Z356" s="76"/>
    </row>
    <row r="357" spans="1:26" ht="15" customHeight="1" x14ac:dyDescent="0.3">
      <c r="A357" s="75"/>
      <c r="B357" s="27"/>
      <c r="C357" s="27"/>
      <c r="D357" s="27"/>
      <c r="E357" s="27"/>
      <c r="F357" s="27"/>
      <c r="G357" s="27"/>
      <c r="H357" s="27"/>
      <c r="I357" s="27"/>
      <c r="J357" s="27"/>
      <c r="K357" s="27"/>
      <c r="L357" s="27"/>
      <c r="M357" s="124"/>
      <c r="N357" s="124"/>
      <c r="O357" s="124"/>
      <c r="P357" s="124"/>
      <c r="Q357" s="124"/>
      <c r="R357" s="124"/>
      <c r="S357" s="124"/>
      <c r="T357" s="124"/>
      <c r="U357" s="124"/>
      <c r="V357" s="124"/>
      <c r="W357" s="124"/>
      <c r="X357" s="27"/>
      <c r="Y357" s="27"/>
      <c r="Z357" s="76"/>
    </row>
    <row r="358" spans="1:26" ht="15" customHeight="1" x14ac:dyDescent="0.3">
      <c r="A358" s="75"/>
      <c r="B358" s="27"/>
      <c r="C358" s="27"/>
      <c r="D358" s="27"/>
      <c r="E358" s="27"/>
      <c r="F358" s="27"/>
      <c r="G358" s="27"/>
      <c r="H358" s="27"/>
      <c r="I358" s="27"/>
      <c r="J358" s="27"/>
      <c r="K358" s="27"/>
      <c r="L358" s="27"/>
      <c r="M358" s="27" t="s">
        <v>50</v>
      </c>
      <c r="N358" s="124"/>
      <c r="O358" s="124"/>
      <c r="P358" s="124"/>
      <c r="Q358" s="126" t="s">
        <v>160</v>
      </c>
      <c r="R358" s="27"/>
      <c r="S358" s="124" t="s">
        <v>2</v>
      </c>
      <c r="T358" s="155">
        <f>T173*T294*T313</f>
        <v>18.126524572846563</v>
      </c>
      <c r="U358" s="156"/>
      <c r="V358" s="157"/>
      <c r="W358" s="27" t="s">
        <v>6</v>
      </c>
      <c r="X358" s="27"/>
      <c r="Y358" s="27"/>
      <c r="Z358" s="76"/>
    </row>
    <row r="359" spans="1:26" ht="15" customHeight="1" x14ac:dyDescent="0.3">
      <c r="A359" s="75"/>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76"/>
    </row>
    <row r="360" spans="1:26" ht="15" customHeight="1" x14ac:dyDescent="0.3">
      <c r="A360" s="75"/>
      <c r="B360" s="27"/>
      <c r="C360" s="124" t="s">
        <v>13</v>
      </c>
      <c r="D360" s="27" t="s">
        <v>124</v>
      </c>
      <c r="E360" s="27"/>
      <c r="F360" s="27"/>
      <c r="G360" s="27"/>
      <c r="H360" s="27"/>
      <c r="I360" s="27"/>
      <c r="J360" s="27"/>
      <c r="K360" s="27"/>
      <c r="L360" s="27"/>
      <c r="M360" s="27"/>
      <c r="N360" s="27"/>
      <c r="O360" s="27"/>
      <c r="P360" s="27"/>
      <c r="Q360" s="27"/>
      <c r="R360" s="27"/>
      <c r="S360" s="27"/>
      <c r="T360" s="27"/>
      <c r="U360" s="27"/>
      <c r="V360" s="27"/>
      <c r="W360" s="27"/>
      <c r="X360" s="27"/>
      <c r="Y360" s="27"/>
      <c r="Z360" s="76"/>
    </row>
    <row r="361" spans="1:26" ht="15" customHeight="1" x14ac:dyDescent="0.3">
      <c r="A361" s="75"/>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76"/>
    </row>
    <row r="362" spans="1:26" ht="15" customHeight="1" x14ac:dyDescent="0.3">
      <c r="A362" s="75"/>
      <c r="B362" s="27"/>
      <c r="C362" s="27"/>
      <c r="D362" s="27"/>
      <c r="E362" s="27"/>
      <c r="F362" s="27"/>
      <c r="G362" s="27"/>
      <c r="H362" s="27"/>
      <c r="I362" s="27"/>
      <c r="J362" s="27"/>
      <c r="K362" s="27"/>
      <c r="L362" s="27"/>
      <c r="M362" s="27" t="s">
        <v>49</v>
      </c>
      <c r="N362" s="124"/>
      <c r="O362" s="124"/>
      <c r="P362" s="124"/>
      <c r="Q362" s="126" t="s">
        <v>159</v>
      </c>
      <c r="R362" s="27"/>
      <c r="S362" s="124" t="s">
        <v>2</v>
      </c>
      <c r="T362" s="155">
        <f>T171*T292</f>
        <v>9.760106300650623</v>
      </c>
      <c r="U362" s="156"/>
      <c r="V362" s="157"/>
      <c r="W362" s="27" t="s">
        <v>6</v>
      </c>
      <c r="X362" s="27"/>
      <c r="Y362" s="27"/>
      <c r="Z362" s="76"/>
    </row>
    <row r="363" spans="1:26" ht="15" customHeight="1" x14ac:dyDescent="0.3">
      <c r="A363" s="75"/>
      <c r="B363" s="27"/>
      <c r="C363" s="27"/>
      <c r="D363" s="27"/>
      <c r="E363" s="27"/>
      <c r="F363" s="27"/>
      <c r="G363" s="27"/>
      <c r="H363" s="27"/>
      <c r="I363" s="27"/>
      <c r="J363" s="27"/>
      <c r="K363" s="27"/>
      <c r="L363" s="27"/>
      <c r="M363" s="124"/>
      <c r="N363" s="124"/>
      <c r="O363" s="124"/>
      <c r="P363" s="124"/>
      <c r="Q363" s="124"/>
      <c r="R363" s="124"/>
      <c r="S363" s="124"/>
      <c r="T363" s="124"/>
      <c r="U363" s="124"/>
      <c r="V363" s="124"/>
      <c r="W363" s="124"/>
      <c r="X363" s="27"/>
      <c r="Y363" s="27"/>
      <c r="Z363" s="76"/>
    </row>
    <row r="364" spans="1:26" ht="15" customHeight="1" x14ac:dyDescent="0.3">
      <c r="A364" s="75"/>
      <c r="B364" s="27"/>
      <c r="C364" s="27"/>
      <c r="D364" s="27"/>
      <c r="E364" s="27"/>
      <c r="F364" s="27"/>
      <c r="G364" s="27"/>
      <c r="H364" s="27"/>
      <c r="I364" s="27"/>
      <c r="J364" s="27"/>
      <c r="K364" s="27"/>
      <c r="L364" s="27"/>
      <c r="M364" s="27" t="s">
        <v>50</v>
      </c>
      <c r="N364" s="124"/>
      <c r="O364" s="124"/>
      <c r="P364" s="124"/>
      <c r="Q364" s="126" t="s">
        <v>160</v>
      </c>
      <c r="R364" s="27"/>
      <c r="S364" s="124" t="s">
        <v>2</v>
      </c>
      <c r="T364" s="155">
        <f>T173*T292</f>
        <v>15.6975</v>
      </c>
      <c r="U364" s="156"/>
      <c r="V364" s="157"/>
      <c r="W364" s="27" t="s">
        <v>6</v>
      </c>
      <c r="X364" s="27"/>
      <c r="Y364" s="27"/>
      <c r="Z364" s="76"/>
    </row>
    <row r="365" spans="1:26" ht="15" customHeight="1" x14ac:dyDescent="0.3">
      <c r="A365" s="75"/>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76"/>
    </row>
    <row r="366" spans="1:26" ht="15" customHeight="1" x14ac:dyDescent="0.3">
      <c r="A366" s="75"/>
      <c r="B366" s="55" t="s">
        <v>162</v>
      </c>
      <c r="C366" s="30" t="s">
        <v>163</v>
      </c>
      <c r="D366" s="30"/>
      <c r="E366" s="30"/>
      <c r="F366" s="30"/>
      <c r="G366" s="30"/>
      <c r="H366" s="30"/>
      <c r="I366" s="30"/>
      <c r="J366" s="30"/>
      <c r="K366" s="30"/>
      <c r="L366" s="30"/>
      <c r="M366" s="30"/>
      <c r="N366" s="30"/>
      <c r="O366" s="30"/>
      <c r="P366" s="30"/>
      <c r="Q366" s="30"/>
      <c r="R366" s="30"/>
      <c r="S366" s="30"/>
      <c r="T366" s="30"/>
      <c r="U366" s="32"/>
      <c r="V366" s="33"/>
      <c r="W366" s="32"/>
      <c r="X366" s="32"/>
      <c r="Y366" s="32"/>
      <c r="Z366" s="76"/>
    </row>
    <row r="367" spans="1:26" ht="15" customHeight="1" x14ac:dyDescent="0.3">
      <c r="A367" s="75"/>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76"/>
    </row>
    <row r="368" spans="1:26" ht="15" customHeight="1" x14ac:dyDescent="0.3">
      <c r="A368" s="75"/>
      <c r="B368" s="49" t="s">
        <v>164</v>
      </c>
      <c r="C368" s="50" t="s">
        <v>87</v>
      </c>
      <c r="D368" s="51"/>
      <c r="E368" s="51"/>
      <c r="F368" s="51"/>
      <c r="G368" s="51"/>
      <c r="H368" s="51"/>
      <c r="I368" s="51"/>
      <c r="J368" s="51"/>
      <c r="K368" s="51"/>
      <c r="L368" s="51"/>
      <c r="M368" s="51"/>
      <c r="N368" s="51"/>
      <c r="O368" s="51"/>
      <c r="P368" s="51"/>
      <c r="Q368" s="51"/>
      <c r="R368" s="51"/>
      <c r="S368" s="51"/>
      <c r="T368" s="51"/>
      <c r="U368" s="51"/>
      <c r="V368" s="51"/>
      <c r="W368" s="51"/>
      <c r="X368" s="51"/>
      <c r="Y368" s="51"/>
      <c r="Z368" s="76"/>
    </row>
    <row r="369" spans="1:27" ht="15" customHeight="1" x14ac:dyDescent="0.3">
      <c r="A369" s="75"/>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76"/>
      <c r="AA369" s="36"/>
    </row>
    <row r="370" spans="1:27" ht="15" customHeight="1" x14ac:dyDescent="0.3">
      <c r="A370" s="75"/>
      <c r="B370" s="27"/>
      <c r="C370" s="124" t="s">
        <v>13</v>
      </c>
      <c r="D370" s="27" t="s">
        <v>125</v>
      </c>
      <c r="E370" s="27"/>
      <c r="F370" s="27"/>
      <c r="G370" s="27"/>
      <c r="H370" s="27"/>
      <c r="I370" s="27"/>
      <c r="J370" s="27"/>
      <c r="K370" s="27"/>
      <c r="L370" s="27"/>
      <c r="M370" s="27"/>
      <c r="N370" s="27"/>
      <c r="O370" s="27"/>
      <c r="P370" s="27"/>
      <c r="Q370" s="27"/>
      <c r="R370" s="27"/>
      <c r="S370" s="27"/>
      <c r="T370" s="27"/>
      <c r="U370" s="27"/>
      <c r="V370" s="27"/>
      <c r="W370" s="27"/>
      <c r="X370" s="27"/>
      <c r="Y370" s="27"/>
      <c r="Z370" s="76"/>
      <c r="AA370" s="36"/>
    </row>
    <row r="371" spans="1:27" ht="15" customHeight="1" x14ac:dyDescent="0.3">
      <c r="A371" s="75"/>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76"/>
      <c r="AA371" s="36"/>
    </row>
    <row r="372" spans="1:27" ht="15" customHeight="1" x14ac:dyDescent="0.3">
      <c r="A372" s="75"/>
      <c r="B372" s="27"/>
      <c r="C372" s="27"/>
      <c r="D372" s="27"/>
      <c r="E372" s="27"/>
      <c r="F372" s="27"/>
      <c r="G372" s="27"/>
      <c r="H372" s="27"/>
      <c r="I372" s="27"/>
      <c r="J372" s="27"/>
      <c r="K372" s="27"/>
      <c r="L372" s="27"/>
      <c r="M372" s="27" t="s">
        <v>49</v>
      </c>
      <c r="N372" s="124"/>
      <c r="O372" s="124"/>
      <c r="P372" s="124"/>
      <c r="Q372" s="126" t="s">
        <v>159</v>
      </c>
      <c r="R372" s="27"/>
      <c r="S372" s="124" t="s">
        <v>2</v>
      </c>
      <c r="T372" s="155">
        <f>T206*T294*T324</f>
        <v>32.616566333919337</v>
      </c>
      <c r="U372" s="156"/>
      <c r="V372" s="157"/>
      <c r="W372" s="27" t="s">
        <v>6</v>
      </c>
      <c r="X372" s="27"/>
      <c r="Y372" s="27"/>
      <c r="Z372" s="76"/>
      <c r="AA372" s="36"/>
    </row>
    <row r="373" spans="1:27" ht="15" customHeight="1" x14ac:dyDescent="0.3">
      <c r="A373" s="75"/>
      <c r="B373" s="27"/>
      <c r="C373" s="27"/>
      <c r="D373" s="27"/>
      <c r="E373" s="27"/>
      <c r="F373" s="27"/>
      <c r="G373" s="27"/>
      <c r="H373" s="27"/>
      <c r="I373" s="27"/>
      <c r="J373" s="27"/>
      <c r="K373" s="27"/>
      <c r="L373" s="27"/>
      <c r="M373" s="124"/>
      <c r="N373" s="124"/>
      <c r="O373" s="124"/>
      <c r="P373" s="124"/>
      <c r="Q373" s="124"/>
      <c r="R373" s="124"/>
      <c r="S373" s="124"/>
      <c r="T373" s="124"/>
      <c r="U373" s="124"/>
      <c r="V373" s="124"/>
      <c r="W373" s="124"/>
      <c r="X373" s="27"/>
      <c r="Y373" s="27"/>
      <c r="Z373" s="76"/>
      <c r="AA373" s="36"/>
    </row>
    <row r="374" spans="1:27" ht="15" customHeight="1" x14ac:dyDescent="0.3">
      <c r="A374" s="75"/>
      <c r="B374" s="27"/>
      <c r="C374" s="27"/>
      <c r="D374" s="27"/>
      <c r="E374" s="27"/>
      <c r="F374" s="27"/>
      <c r="G374" s="27"/>
      <c r="H374" s="27"/>
      <c r="I374" s="27"/>
      <c r="J374" s="27"/>
      <c r="K374" s="27"/>
      <c r="L374" s="27"/>
      <c r="M374" s="27" t="s">
        <v>50</v>
      </c>
      <c r="N374" s="124"/>
      <c r="O374" s="124"/>
      <c r="P374" s="124"/>
      <c r="Q374" s="126" t="s">
        <v>160</v>
      </c>
      <c r="R374" s="27"/>
      <c r="S374" s="124" t="s">
        <v>2</v>
      </c>
      <c r="T374" s="155">
        <f>T208*T294*T328</f>
        <v>74.568851898220259</v>
      </c>
      <c r="U374" s="156"/>
      <c r="V374" s="157"/>
      <c r="W374" s="27" t="s">
        <v>6</v>
      </c>
      <c r="X374" s="27"/>
      <c r="Y374" s="27"/>
      <c r="Z374" s="76"/>
      <c r="AA374" s="36"/>
    </row>
    <row r="375" spans="1:27" ht="15" customHeight="1" x14ac:dyDescent="0.3">
      <c r="A375" s="75"/>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76"/>
      <c r="AA375" s="36"/>
    </row>
    <row r="376" spans="1:27" ht="15" customHeight="1" x14ac:dyDescent="0.3">
      <c r="A376" s="75"/>
      <c r="B376" s="27"/>
      <c r="C376" s="124" t="s">
        <v>13</v>
      </c>
      <c r="D376" s="27" t="s">
        <v>124</v>
      </c>
      <c r="E376" s="27"/>
      <c r="F376" s="27"/>
      <c r="G376" s="27"/>
      <c r="H376" s="27"/>
      <c r="I376" s="27"/>
      <c r="J376" s="27"/>
      <c r="K376" s="27"/>
      <c r="L376" s="27"/>
      <c r="M376" s="27"/>
      <c r="N376" s="27"/>
      <c r="O376" s="27"/>
      <c r="P376" s="27"/>
      <c r="Q376" s="27"/>
      <c r="R376" s="27"/>
      <c r="S376" s="27"/>
      <c r="T376" s="27"/>
      <c r="U376" s="27"/>
      <c r="V376" s="27"/>
      <c r="W376" s="27"/>
      <c r="X376" s="27"/>
      <c r="Y376" s="27"/>
      <c r="Z376" s="76"/>
      <c r="AA376" s="36"/>
    </row>
    <row r="377" spans="1:27" ht="15" customHeight="1" x14ac:dyDescent="0.3">
      <c r="A377" s="75"/>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76"/>
      <c r="AA377" s="36"/>
    </row>
    <row r="378" spans="1:27" ht="15" customHeight="1" x14ac:dyDescent="0.3">
      <c r="A378" s="75"/>
      <c r="B378" s="27"/>
      <c r="C378" s="27"/>
      <c r="D378" s="27"/>
      <c r="E378" s="27"/>
      <c r="F378" s="27"/>
      <c r="G378" s="27"/>
      <c r="H378" s="27"/>
      <c r="I378" s="27"/>
      <c r="J378" s="27"/>
      <c r="K378" s="27"/>
      <c r="L378" s="27"/>
      <c r="M378" s="27" t="s">
        <v>49</v>
      </c>
      <c r="N378" s="124"/>
      <c r="O378" s="124"/>
      <c r="P378" s="124"/>
      <c r="Q378" s="126" t="s">
        <v>159</v>
      </c>
      <c r="R378" s="27"/>
      <c r="S378" s="124" t="s">
        <v>2</v>
      </c>
      <c r="T378" s="155">
        <f>T206*T292</f>
        <v>22.333747062151957</v>
      </c>
      <c r="U378" s="156"/>
      <c r="V378" s="157"/>
      <c r="W378" s="27" t="s">
        <v>6</v>
      </c>
      <c r="X378" s="27"/>
      <c r="Y378" s="27"/>
      <c r="Z378" s="76"/>
      <c r="AA378" s="36"/>
    </row>
    <row r="379" spans="1:27" ht="15" customHeight="1" x14ac:dyDescent="0.3">
      <c r="A379" s="75"/>
      <c r="B379" s="27"/>
      <c r="C379" s="27"/>
      <c r="D379" s="27"/>
      <c r="E379" s="27"/>
      <c r="F379" s="27"/>
      <c r="G379" s="27"/>
      <c r="H379" s="27"/>
      <c r="I379" s="27"/>
      <c r="J379" s="27"/>
      <c r="K379" s="27"/>
      <c r="L379" s="27"/>
      <c r="M379" s="124"/>
      <c r="N379" s="124"/>
      <c r="O379" s="124"/>
      <c r="P379" s="124"/>
      <c r="Q379" s="124"/>
      <c r="R379" s="124"/>
      <c r="S379" s="124"/>
      <c r="T379" s="124"/>
      <c r="U379" s="124"/>
      <c r="V379" s="124"/>
      <c r="W379" s="124"/>
      <c r="X379" s="27"/>
      <c r="Y379" s="27"/>
      <c r="Z379" s="76"/>
      <c r="AA379" s="36"/>
    </row>
    <row r="380" spans="1:27" ht="15" customHeight="1" x14ac:dyDescent="0.3">
      <c r="A380" s="75"/>
      <c r="B380" s="27"/>
      <c r="C380" s="27"/>
      <c r="D380" s="27"/>
      <c r="E380" s="27"/>
      <c r="F380" s="27"/>
      <c r="G380" s="27"/>
      <c r="H380" s="27"/>
      <c r="I380" s="27"/>
      <c r="J380" s="27"/>
      <c r="K380" s="27"/>
      <c r="L380" s="27"/>
      <c r="M380" s="27" t="s">
        <v>50</v>
      </c>
      <c r="N380" s="124"/>
      <c r="O380" s="124"/>
      <c r="P380" s="124"/>
      <c r="Q380" s="126" t="s">
        <v>160</v>
      </c>
      <c r="R380" s="27"/>
      <c r="S380" s="124" t="s">
        <v>2</v>
      </c>
      <c r="T380" s="155">
        <f>T208*T292</f>
        <v>51.059999999999995</v>
      </c>
      <c r="U380" s="156"/>
      <c r="V380" s="157"/>
      <c r="W380" s="27" t="s">
        <v>6</v>
      </c>
      <c r="X380" s="27"/>
      <c r="Y380" s="27"/>
      <c r="Z380" s="76"/>
      <c r="AA380" s="36"/>
    </row>
    <row r="381" spans="1:27" ht="15" customHeight="1" x14ac:dyDescent="0.3">
      <c r="A381" s="75"/>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76"/>
      <c r="AA381" s="36"/>
    </row>
    <row r="382" spans="1:27" ht="15" customHeight="1" x14ac:dyDescent="0.3">
      <c r="A382" s="75"/>
      <c r="B382" s="49" t="s">
        <v>165</v>
      </c>
      <c r="C382" s="50" t="s">
        <v>86</v>
      </c>
      <c r="D382" s="51"/>
      <c r="E382" s="51"/>
      <c r="F382" s="51"/>
      <c r="G382" s="51"/>
      <c r="H382" s="51"/>
      <c r="I382" s="51"/>
      <c r="J382" s="51"/>
      <c r="K382" s="51"/>
      <c r="L382" s="51"/>
      <c r="M382" s="51"/>
      <c r="N382" s="51"/>
      <c r="O382" s="51"/>
      <c r="P382" s="51"/>
      <c r="Q382" s="51"/>
      <c r="R382" s="51"/>
      <c r="S382" s="51"/>
      <c r="T382" s="51"/>
      <c r="U382" s="51"/>
      <c r="V382" s="51"/>
      <c r="W382" s="51"/>
      <c r="X382" s="51"/>
      <c r="Y382" s="51"/>
      <c r="Z382" s="76"/>
      <c r="AA382" s="36"/>
    </row>
    <row r="383" spans="1:27" ht="15" customHeight="1" x14ac:dyDescent="0.3">
      <c r="A383" s="75"/>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76"/>
      <c r="AA383" s="36"/>
    </row>
    <row r="384" spans="1:27" ht="15" customHeight="1" x14ac:dyDescent="0.3">
      <c r="A384" s="75"/>
      <c r="B384" s="27"/>
      <c r="C384" s="124" t="s">
        <v>13</v>
      </c>
      <c r="D384" s="27" t="s">
        <v>125</v>
      </c>
      <c r="E384" s="27"/>
      <c r="F384" s="27"/>
      <c r="G384" s="27"/>
      <c r="H384" s="27"/>
      <c r="I384" s="27"/>
      <c r="J384" s="27"/>
      <c r="K384" s="27"/>
      <c r="L384" s="27"/>
      <c r="M384" s="27"/>
      <c r="N384" s="27"/>
      <c r="O384" s="27"/>
      <c r="P384" s="27"/>
      <c r="Q384" s="27"/>
      <c r="R384" s="27"/>
      <c r="S384" s="27"/>
      <c r="T384" s="27"/>
      <c r="U384" s="27"/>
      <c r="V384" s="27"/>
      <c r="W384" s="27"/>
      <c r="X384" s="27"/>
      <c r="Y384" s="27"/>
      <c r="Z384" s="76"/>
      <c r="AA384" s="36"/>
    </row>
    <row r="385" spans="1:28" ht="15" customHeight="1" x14ac:dyDescent="0.3">
      <c r="A385" s="75"/>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76"/>
      <c r="AA385" s="36"/>
    </row>
    <row r="386" spans="1:28" ht="15" customHeight="1" x14ac:dyDescent="0.3">
      <c r="A386" s="75"/>
      <c r="B386" s="27"/>
      <c r="C386" s="27"/>
      <c r="D386" s="27"/>
      <c r="E386" s="27"/>
      <c r="F386" s="27"/>
      <c r="G386" s="27"/>
      <c r="H386" s="27"/>
      <c r="I386" s="27"/>
      <c r="J386" s="27"/>
      <c r="K386" s="27"/>
      <c r="L386" s="27"/>
      <c r="M386" s="27" t="s">
        <v>49</v>
      </c>
      <c r="N386" s="124"/>
      <c r="O386" s="124"/>
      <c r="P386" s="124"/>
      <c r="Q386" s="126" t="s">
        <v>159</v>
      </c>
      <c r="R386" s="27"/>
      <c r="S386" s="124" t="s">
        <v>2</v>
      </c>
      <c r="T386" s="155">
        <f>T217*T294*T324</f>
        <v>30.596876273706663</v>
      </c>
      <c r="U386" s="156"/>
      <c r="V386" s="157"/>
      <c r="W386" s="27" t="s">
        <v>6</v>
      </c>
      <c r="X386" s="27"/>
      <c r="Y386" s="27"/>
      <c r="Z386" s="76"/>
      <c r="AA386" s="36"/>
    </row>
    <row r="387" spans="1:28" ht="15" customHeight="1" x14ac:dyDescent="0.3">
      <c r="A387" s="75"/>
      <c r="B387" s="27"/>
      <c r="C387" s="27"/>
      <c r="D387" s="27"/>
      <c r="E387" s="27"/>
      <c r="F387" s="27"/>
      <c r="G387" s="27"/>
      <c r="H387" s="27"/>
      <c r="I387" s="27"/>
      <c r="J387" s="27"/>
      <c r="K387" s="27"/>
      <c r="L387" s="27"/>
      <c r="M387" s="124"/>
      <c r="N387" s="124"/>
      <c r="O387" s="124"/>
      <c r="P387" s="124"/>
      <c r="Q387" s="124"/>
      <c r="R387" s="124"/>
      <c r="S387" s="124"/>
      <c r="T387" s="124"/>
      <c r="U387" s="124"/>
      <c r="V387" s="124"/>
      <c r="W387" s="124"/>
      <c r="X387" s="27"/>
      <c r="Y387" s="27"/>
      <c r="Z387" s="76"/>
      <c r="AA387" s="36"/>
    </row>
    <row r="388" spans="1:28" ht="15" customHeight="1" x14ac:dyDescent="0.3">
      <c r="A388" s="75"/>
      <c r="B388" s="27"/>
      <c r="C388" s="27"/>
      <c r="D388" s="27"/>
      <c r="E388" s="27"/>
      <c r="F388" s="27"/>
      <c r="G388" s="27"/>
      <c r="H388" s="27"/>
      <c r="I388" s="27"/>
      <c r="J388" s="27"/>
      <c r="K388" s="27"/>
      <c r="L388" s="27"/>
      <c r="M388" s="27" t="s">
        <v>50</v>
      </c>
      <c r="N388" s="124"/>
      <c r="O388" s="124"/>
      <c r="P388" s="124"/>
      <c r="Q388" s="126" t="s">
        <v>160</v>
      </c>
      <c r="R388" s="27"/>
      <c r="S388" s="124" t="s">
        <v>2</v>
      </c>
      <c r="T388" s="155">
        <f>T219*T294*T328</f>
        <v>45.992504488135289</v>
      </c>
      <c r="U388" s="156"/>
      <c r="V388" s="157"/>
      <c r="W388" s="27" t="s">
        <v>6</v>
      </c>
      <c r="X388" s="27"/>
      <c r="Y388" s="27"/>
      <c r="Z388" s="76"/>
      <c r="AA388" s="36"/>
    </row>
    <row r="389" spans="1:28" ht="15" customHeight="1" x14ac:dyDescent="0.3">
      <c r="A389" s="75"/>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76"/>
      <c r="AA389" s="36"/>
    </row>
    <row r="390" spans="1:28" ht="15" customHeight="1" x14ac:dyDescent="0.3">
      <c r="A390" s="75"/>
      <c r="B390" s="27"/>
      <c r="C390" s="124" t="s">
        <v>13</v>
      </c>
      <c r="D390" s="27" t="s">
        <v>124</v>
      </c>
      <c r="E390" s="27"/>
      <c r="F390" s="27"/>
      <c r="G390" s="27"/>
      <c r="H390" s="27"/>
      <c r="I390" s="27"/>
      <c r="J390" s="27"/>
      <c r="K390" s="27"/>
      <c r="L390" s="27"/>
      <c r="M390" s="27"/>
      <c r="N390" s="27"/>
      <c r="O390" s="27"/>
      <c r="P390" s="27"/>
      <c r="Q390" s="27"/>
      <c r="R390" s="27"/>
      <c r="S390" s="27"/>
      <c r="T390" s="27"/>
      <c r="U390" s="27"/>
      <c r="V390" s="27"/>
      <c r="W390" s="27"/>
      <c r="X390" s="27"/>
      <c r="Y390" s="27"/>
      <c r="Z390" s="76"/>
      <c r="AA390" s="36"/>
    </row>
    <row r="391" spans="1:28" ht="15" customHeight="1" x14ac:dyDescent="0.3">
      <c r="A391" s="75"/>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76"/>
      <c r="AA391" s="36"/>
      <c r="AB391" s="36"/>
    </row>
    <row r="392" spans="1:28" ht="15" customHeight="1" x14ac:dyDescent="0.3">
      <c r="A392" s="75"/>
      <c r="B392" s="27"/>
      <c r="C392" s="27"/>
      <c r="D392" s="27"/>
      <c r="E392" s="27"/>
      <c r="F392" s="27"/>
      <c r="G392" s="27"/>
      <c r="H392" s="27"/>
      <c r="I392" s="27"/>
      <c r="J392" s="27"/>
      <c r="K392" s="27"/>
      <c r="L392" s="27"/>
      <c r="M392" s="27" t="s">
        <v>49</v>
      </c>
      <c r="N392" s="124"/>
      <c r="O392" s="124"/>
      <c r="P392" s="124"/>
      <c r="Q392" s="126" t="s">
        <v>159</v>
      </c>
      <c r="R392" s="27"/>
      <c r="S392" s="124" t="s">
        <v>2</v>
      </c>
      <c r="T392" s="155">
        <f>T217*T292</f>
        <v>20.950791956242373</v>
      </c>
      <c r="U392" s="156"/>
      <c r="V392" s="157"/>
      <c r="W392" s="27" t="s">
        <v>6</v>
      </c>
      <c r="X392" s="27"/>
      <c r="Y392" s="27"/>
      <c r="Z392" s="76"/>
      <c r="AA392" s="36"/>
      <c r="AB392" s="36"/>
    </row>
    <row r="393" spans="1:28" ht="15" customHeight="1" x14ac:dyDescent="0.3">
      <c r="A393" s="75"/>
      <c r="B393" s="27"/>
      <c r="C393" s="27"/>
      <c r="D393" s="27"/>
      <c r="E393" s="27"/>
      <c r="F393" s="27"/>
      <c r="G393" s="27"/>
      <c r="H393" s="27"/>
      <c r="I393" s="27"/>
      <c r="J393" s="27"/>
      <c r="K393" s="27"/>
      <c r="L393" s="27"/>
      <c r="M393" s="124"/>
      <c r="N393" s="124"/>
      <c r="O393" s="124"/>
      <c r="P393" s="124"/>
      <c r="Q393" s="124"/>
      <c r="R393" s="124"/>
      <c r="S393" s="124"/>
      <c r="T393" s="124"/>
      <c r="U393" s="124"/>
      <c r="V393" s="124"/>
      <c r="W393" s="124"/>
      <c r="X393" s="27"/>
      <c r="Y393" s="27"/>
      <c r="Z393" s="76"/>
      <c r="AA393" s="36"/>
      <c r="AB393" s="36"/>
    </row>
    <row r="394" spans="1:28" ht="15" customHeight="1" x14ac:dyDescent="0.3">
      <c r="A394" s="75"/>
      <c r="B394" s="27"/>
      <c r="C394" s="27"/>
      <c r="D394" s="27"/>
      <c r="E394" s="27"/>
      <c r="F394" s="27"/>
      <c r="G394" s="27"/>
      <c r="H394" s="27"/>
      <c r="I394" s="27"/>
      <c r="J394" s="27"/>
      <c r="K394" s="27"/>
      <c r="L394" s="27"/>
      <c r="M394" s="27" t="s">
        <v>50</v>
      </c>
      <c r="N394" s="124"/>
      <c r="O394" s="124"/>
      <c r="P394" s="124"/>
      <c r="Q394" s="126" t="s">
        <v>160</v>
      </c>
      <c r="R394" s="27"/>
      <c r="S394" s="124" t="s">
        <v>2</v>
      </c>
      <c r="T394" s="155">
        <f>T219*T292</f>
        <v>31.492737508812795</v>
      </c>
      <c r="U394" s="156"/>
      <c r="V394" s="157"/>
      <c r="W394" s="27" t="s">
        <v>6</v>
      </c>
      <c r="X394" s="27"/>
      <c r="Y394" s="27"/>
      <c r="Z394" s="76"/>
      <c r="AA394" s="36"/>
      <c r="AB394" s="36"/>
    </row>
    <row r="395" spans="1:28" ht="15" customHeight="1" x14ac:dyDescent="0.3">
      <c r="A395" s="75"/>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76"/>
      <c r="AB395" s="36"/>
    </row>
    <row r="396" spans="1:28" ht="15" customHeight="1" x14ac:dyDescent="0.3">
      <c r="A396" s="75"/>
      <c r="B396" s="55" t="s">
        <v>166</v>
      </c>
      <c r="C396" s="30" t="s">
        <v>167</v>
      </c>
      <c r="D396" s="30"/>
      <c r="E396" s="30"/>
      <c r="F396" s="30"/>
      <c r="G396" s="30"/>
      <c r="H396" s="30"/>
      <c r="I396" s="30"/>
      <c r="J396" s="30"/>
      <c r="K396" s="30"/>
      <c r="L396" s="30"/>
      <c r="M396" s="30"/>
      <c r="N396" s="30"/>
      <c r="O396" s="30"/>
      <c r="P396" s="30"/>
      <c r="Q396" s="30"/>
      <c r="R396" s="30"/>
      <c r="S396" s="30"/>
      <c r="T396" s="30"/>
      <c r="U396" s="32"/>
      <c r="V396" s="33"/>
      <c r="W396" s="32"/>
      <c r="X396" s="32"/>
      <c r="Y396" s="32"/>
      <c r="Z396" s="76"/>
      <c r="AB396" s="36"/>
    </row>
    <row r="397" spans="1:28" ht="15" customHeight="1" x14ac:dyDescent="0.3">
      <c r="A397" s="75"/>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76"/>
      <c r="AB397" s="36"/>
    </row>
    <row r="398" spans="1:28" ht="15" customHeight="1" x14ac:dyDescent="0.3">
      <c r="A398" s="77"/>
      <c r="B398" s="23"/>
      <c r="C398" s="125" t="s">
        <v>13</v>
      </c>
      <c r="D398" s="23" t="s">
        <v>125</v>
      </c>
      <c r="E398" s="23"/>
      <c r="F398" s="23"/>
      <c r="G398" s="23"/>
      <c r="H398" s="23"/>
      <c r="I398" s="23"/>
      <c r="J398" s="23"/>
      <c r="K398" s="23"/>
      <c r="L398" s="23"/>
      <c r="M398" s="23"/>
      <c r="N398" s="23"/>
      <c r="O398" s="23"/>
      <c r="P398" s="23"/>
      <c r="Q398" s="23"/>
      <c r="R398" s="23"/>
      <c r="S398" s="23"/>
      <c r="T398" s="23"/>
      <c r="U398" s="23"/>
      <c r="V398" s="23"/>
      <c r="W398" s="23"/>
      <c r="X398" s="23"/>
      <c r="Y398" s="23"/>
      <c r="Z398" s="19"/>
      <c r="AB398" s="1" t="s">
        <v>225</v>
      </c>
    </row>
    <row r="399" spans="1:28" ht="15" customHeight="1" x14ac:dyDescent="0.3">
      <c r="A399" s="75"/>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76"/>
      <c r="AB399" s="1" t="s">
        <v>225</v>
      </c>
    </row>
    <row r="400" spans="1:28" ht="15" customHeight="1" x14ac:dyDescent="0.3">
      <c r="A400" s="75"/>
      <c r="B400" s="27"/>
      <c r="C400" s="27"/>
      <c r="D400" s="27"/>
      <c r="E400" s="27"/>
      <c r="F400" s="27"/>
      <c r="G400" s="27"/>
      <c r="H400" s="27"/>
      <c r="I400" s="27"/>
      <c r="J400" s="27"/>
      <c r="K400" s="27"/>
      <c r="L400" s="27"/>
      <c r="M400" s="27" t="s">
        <v>49</v>
      </c>
      <c r="N400" s="124"/>
      <c r="O400" s="124"/>
      <c r="P400" s="124"/>
      <c r="Q400" s="126" t="s">
        <v>159</v>
      </c>
      <c r="R400" s="27"/>
      <c r="S400" s="124" t="s">
        <v>2</v>
      </c>
      <c r="T400" s="155">
        <f>T280*T294*T346</f>
        <v>119.4109317559338</v>
      </c>
      <c r="U400" s="156"/>
      <c r="V400" s="157"/>
      <c r="W400" s="27" t="s">
        <v>6</v>
      </c>
      <c r="X400" s="27"/>
      <c r="Y400" s="27"/>
      <c r="Z400" s="76"/>
    </row>
    <row r="401" spans="1:28" ht="15" customHeight="1" x14ac:dyDescent="0.3">
      <c r="A401" s="75"/>
      <c r="B401" s="27"/>
      <c r="C401" s="27"/>
      <c r="D401" s="27"/>
      <c r="E401" s="27"/>
      <c r="F401" s="27"/>
      <c r="G401" s="27"/>
      <c r="H401" s="27"/>
      <c r="I401" s="27"/>
      <c r="J401" s="27"/>
      <c r="K401" s="27"/>
      <c r="L401" s="27"/>
      <c r="M401" s="124"/>
      <c r="N401" s="124"/>
      <c r="O401" s="124"/>
      <c r="P401" s="124"/>
      <c r="Q401" s="124"/>
      <c r="R401" s="124"/>
      <c r="S401" s="124"/>
      <c r="T401" s="124"/>
      <c r="U401" s="124"/>
      <c r="V401" s="124"/>
      <c r="W401" s="124"/>
      <c r="X401" s="27"/>
      <c r="Y401" s="27"/>
      <c r="Z401" s="76"/>
    </row>
    <row r="402" spans="1:28" ht="15" customHeight="1" x14ac:dyDescent="0.3">
      <c r="A402" s="75"/>
      <c r="B402" s="27"/>
      <c r="C402" s="27"/>
      <c r="D402" s="27"/>
      <c r="E402" s="27"/>
      <c r="F402" s="27"/>
      <c r="G402" s="27"/>
      <c r="H402" s="27"/>
      <c r="I402" s="27"/>
      <c r="J402" s="27"/>
      <c r="K402" s="27"/>
      <c r="L402" s="27"/>
      <c r="M402" s="27" t="s">
        <v>50</v>
      </c>
      <c r="N402" s="124"/>
      <c r="O402" s="124"/>
      <c r="P402" s="124"/>
      <c r="Q402" s="126" t="s">
        <v>160</v>
      </c>
      <c r="R402" s="27"/>
      <c r="S402" s="124" t="s">
        <v>2</v>
      </c>
      <c r="T402" s="155">
        <f>T280*T294*T346</f>
        <v>119.4109317559338</v>
      </c>
      <c r="U402" s="156"/>
      <c r="V402" s="157"/>
      <c r="W402" s="27" t="s">
        <v>6</v>
      </c>
      <c r="X402" s="27"/>
      <c r="Y402" s="27"/>
      <c r="Z402" s="76"/>
    </row>
    <row r="403" spans="1:28" ht="15" customHeight="1" x14ac:dyDescent="0.3">
      <c r="A403" s="75"/>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76"/>
    </row>
    <row r="404" spans="1:28" ht="15" customHeight="1" x14ac:dyDescent="0.3">
      <c r="A404" s="75"/>
      <c r="B404" s="27"/>
      <c r="C404" s="124" t="s">
        <v>13</v>
      </c>
      <c r="D404" s="27" t="s">
        <v>124</v>
      </c>
      <c r="E404" s="27"/>
      <c r="F404" s="27"/>
      <c r="G404" s="27"/>
      <c r="H404" s="27"/>
      <c r="I404" s="27"/>
      <c r="J404" s="27"/>
      <c r="K404" s="27"/>
      <c r="L404" s="27"/>
      <c r="M404" s="27"/>
      <c r="N404" s="27"/>
      <c r="O404" s="27"/>
      <c r="P404" s="27"/>
      <c r="Q404" s="27"/>
      <c r="R404" s="27"/>
      <c r="S404" s="27"/>
      <c r="T404" s="27"/>
      <c r="U404" s="27"/>
      <c r="V404" s="27"/>
      <c r="W404" s="27"/>
      <c r="X404" s="27"/>
      <c r="Y404" s="27"/>
      <c r="Z404" s="76"/>
    </row>
    <row r="405" spans="1:28" ht="15" customHeight="1" x14ac:dyDescent="0.3">
      <c r="A405" s="75"/>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76"/>
    </row>
    <row r="406" spans="1:28" ht="15" customHeight="1" x14ac:dyDescent="0.3">
      <c r="A406" s="75"/>
      <c r="B406" s="27"/>
      <c r="C406" s="27"/>
      <c r="D406" s="27"/>
      <c r="E406" s="27"/>
      <c r="F406" s="27"/>
      <c r="G406" s="27"/>
      <c r="H406" s="27"/>
      <c r="I406" s="27"/>
      <c r="J406" s="27"/>
      <c r="K406" s="27"/>
      <c r="L406" s="27"/>
      <c r="M406" s="27" t="s">
        <v>49</v>
      </c>
      <c r="N406" s="124"/>
      <c r="O406" s="124"/>
      <c r="P406" s="124"/>
      <c r="Q406" s="126" t="s">
        <v>159</v>
      </c>
      <c r="R406" s="27"/>
      <c r="S406" s="124" t="s">
        <v>2</v>
      </c>
      <c r="T406" s="155">
        <f>T278*T292</f>
        <v>81.764999999999986</v>
      </c>
      <c r="U406" s="156"/>
      <c r="V406" s="157"/>
      <c r="W406" s="27" t="s">
        <v>6</v>
      </c>
      <c r="X406" s="27"/>
      <c r="Y406" s="27"/>
      <c r="Z406" s="76"/>
    </row>
    <row r="407" spans="1:28" ht="15" customHeight="1" x14ac:dyDescent="0.3">
      <c r="A407" s="75"/>
      <c r="B407" s="27"/>
      <c r="C407" s="27"/>
      <c r="D407" s="27"/>
      <c r="E407" s="27"/>
      <c r="F407" s="27"/>
      <c r="G407" s="27"/>
      <c r="H407" s="27"/>
      <c r="I407" s="27"/>
      <c r="J407" s="27"/>
      <c r="K407" s="27"/>
      <c r="L407" s="27"/>
      <c r="M407" s="124"/>
      <c r="N407" s="124"/>
      <c r="O407" s="124"/>
      <c r="P407" s="124"/>
      <c r="Q407" s="124"/>
      <c r="R407" s="124"/>
      <c r="S407" s="124"/>
      <c r="T407" s="124"/>
      <c r="U407" s="124"/>
      <c r="V407" s="124"/>
      <c r="W407" s="124"/>
      <c r="X407" s="27"/>
      <c r="Y407" s="27"/>
      <c r="Z407" s="76"/>
    </row>
    <row r="408" spans="1:28" ht="15" customHeight="1" x14ac:dyDescent="0.3">
      <c r="A408" s="75"/>
      <c r="B408" s="27"/>
      <c r="C408" s="27"/>
      <c r="D408" s="27"/>
      <c r="E408" s="27"/>
      <c r="F408" s="27"/>
      <c r="G408" s="27"/>
      <c r="H408" s="27"/>
      <c r="I408" s="27"/>
      <c r="J408" s="27"/>
      <c r="K408" s="27"/>
      <c r="L408" s="27"/>
      <c r="M408" s="27" t="s">
        <v>50</v>
      </c>
      <c r="N408" s="124"/>
      <c r="O408" s="124"/>
      <c r="P408" s="124"/>
      <c r="Q408" s="126" t="s">
        <v>160</v>
      </c>
      <c r="R408" s="27"/>
      <c r="S408" s="124" t="s">
        <v>2</v>
      </c>
      <c r="T408" s="155">
        <f>T278*T292</f>
        <v>81.764999999999986</v>
      </c>
      <c r="U408" s="156"/>
      <c r="V408" s="157"/>
      <c r="W408" s="27" t="s">
        <v>6</v>
      </c>
      <c r="X408" s="27"/>
      <c r="Y408" s="27"/>
      <c r="Z408" s="76"/>
    </row>
    <row r="409" spans="1:28" s="60" customFormat="1" ht="15" customHeight="1" x14ac:dyDescent="0.3">
      <c r="A409" s="78"/>
      <c r="B409" s="57"/>
      <c r="C409" s="57"/>
      <c r="D409" s="57"/>
      <c r="E409" s="57"/>
      <c r="F409" s="57"/>
      <c r="G409" s="57"/>
      <c r="H409" s="57"/>
      <c r="I409" s="57"/>
      <c r="J409" s="57"/>
      <c r="K409" s="57"/>
      <c r="L409" s="57"/>
      <c r="M409" s="57"/>
      <c r="N409" s="58"/>
      <c r="O409" s="58"/>
      <c r="P409" s="58"/>
      <c r="Q409" s="59"/>
      <c r="R409" s="57"/>
      <c r="S409" s="58"/>
      <c r="T409" s="56"/>
      <c r="U409" s="56"/>
      <c r="V409" s="56"/>
      <c r="W409" s="57"/>
      <c r="X409" s="57"/>
      <c r="Y409" s="57"/>
      <c r="Z409" s="79"/>
      <c r="AB409" s="1"/>
    </row>
    <row r="410" spans="1:28" s="60" customFormat="1" ht="15" customHeight="1" x14ac:dyDescent="0.3">
      <c r="A410" s="78"/>
      <c r="B410" s="57"/>
      <c r="C410" s="57"/>
      <c r="D410" s="57"/>
      <c r="E410" s="57"/>
      <c r="F410" s="57"/>
      <c r="G410" s="57"/>
      <c r="H410" s="57"/>
      <c r="I410" s="57"/>
      <c r="J410" s="57"/>
      <c r="K410" s="57"/>
      <c r="L410" s="57"/>
      <c r="M410" s="57"/>
      <c r="N410" s="58"/>
      <c r="O410" s="58"/>
      <c r="P410" s="58"/>
      <c r="Q410" s="59"/>
      <c r="R410" s="57"/>
      <c r="S410" s="58"/>
      <c r="T410" s="56"/>
      <c r="U410" s="56"/>
      <c r="V410" s="56"/>
      <c r="W410" s="57"/>
      <c r="X410" s="57"/>
      <c r="Y410" s="57"/>
      <c r="Z410" s="79"/>
      <c r="AB410" s="1"/>
    </row>
    <row r="411" spans="1:28" s="60" customFormat="1" ht="15" customHeight="1" x14ac:dyDescent="0.3">
      <c r="A411" s="78"/>
      <c r="B411" s="57"/>
      <c r="C411" s="57"/>
      <c r="D411" s="57"/>
      <c r="E411" s="57"/>
      <c r="F411" s="57"/>
      <c r="G411" s="57"/>
      <c r="H411" s="57"/>
      <c r="I411" s="57"/>
      <c r="J411" s="57"/>
      <c r="K411" s="57"/>
      <c r="L411" s="57"/>
      <c r="M411" s="57"/>
      <c r="N411" s="58"/>
      <c r="O411" s="58"/>
      <c r="P411" s="58"/>
      <c r="Q411" s="59"/>
      <c r="R411" s="57"/>
      <c r="S411" s="58"/>
      <c r="T411" s="56"/>
      <c r="U411" s="56"/>
      <c r="V411" s="56"/>
      <c r="W411" s="57"/>
      <c r="X411" s="57"/>
      <c r="Y411" s="57"/>
      <c r="Z411" s="79"/>
      <c r="AB411" s="1"/>
    </row>
    <row r="412" spans="1:28" s="60" customFormat="1" ht="15" customHeight="1" x14ac:dyDescent="0.3">
      <c r="A412" s="78"/>
      <c r="B412" s="57"/>
      <c r="C412" s="57"/>
      <c r="D412" s="227" t="s">
        <v>230</v>
      </c>
      <c r="E412" s="227"/>
      <c r="F412" s="227"/>
      <c r="G412" s="227"/>
      <c r="H412" s="227"/>
      <c r="I412" s="227"/>
      <c r="J412" s="62"/>
      <c r="K412" s="62"/>
      <c r="L412" s="62"/>
      <c r="M412" s="62"/>
      <c r="N412" s="62"/>
      <c r="O412" s="62"/>
      <c r="P412" s="61"/>
      <c r="Q412" s="238" t="s">
        <v>233</v>
      </c>
      <c r="R412" s="239"/>
      <c r="S412" s="240"/>
      <c r="T412" s="238" t="s">
        <v>234</v>
      </c>
      <c r="U412" s="239"/>
      <c r="V412" s="240"/>
      <c r="W412" s="57"/>
      <c r="X412" s="57"/>
      <c r="Y412" s="57"/>
      <c r="Z412" s="79"/>
      <c r="AB412" s="1"/>
    </row>
    <row r="413" spans="1:28" s="60" customFormat="1" ht="15" customHeight="1" x14ac:dyDescent="0.3">
      <c r="A413" s="78"/>
      <c r="B413" s="57"/>
      <c r="C413" s="57"/>
      <c r="D413" s="227"/>
      <c r="E413" s="227"/>
      <c r="F413" s="227"/>
      <c r="G413" s="227"/>
      <c r="H413" s="227"/>
      <c r="I413" s="227"/>
      <c r="J413" s="65"/>
      <c r="K413" s="65"/>
      <c r="L413" s="65"/>
      <c r="M413" s="65"/>
      <c r="N413" s="65"/>
      <c r="O413" s="65"/>
      <c r="P413" s="66"/>
      <c r="Q413" s="241"/>
      <c r="R413" s="242"/>
      <c r="S413" s="243"/>
      <c r="T413" s="241"/>
      <c r="U413" s="242"/>
      <c r="V413" s="243"/>
      <c r="W413" s="57"/>
      <c r="X413" s="57"/>
      <c r="Y413" s="57"/>
      <c r="Z413" s="79"/>
      <c r="AB413" s="1"/>
    </row>
    <row r="414" spans="1:28" ht="15" customHeight="1" x14ac:dyDescent="0.3">
      <c r="A414" s="75"/>
      <c r="B414" s="27"/>
      <c r="C414" s="27"/>
      <c r="D414" s="227"/>
      <c r="E414" s="227"/>
      <c r="F414" s="227"/>
      <c r="G414" s="227"/>
      <c r="H414" s="227"/>
      <c r="I414" s="227"/>
      <c r="J414" s="64"/>
      <c r="K414" s="64"/>
      <c r="L414" s="64"/>
      <c r="M414" s="64"/>
      <c r="N414" s="64"/>
      <c r="O414" s="64"/>
      <c r="P414" s="63"/>
      <c r="Q414" s="244"/>
      <c r="R414" s="245"/>
      <c r="S414" s="246"/>
      <c r="T414" s="244"/>
      <c r="U414" s="245"/>
      <c r="V414" s="246"/>
      <c r="W414" s="27"/>
      <c r="X414" s="27"/>
      <c r="Y414" s="27"/>
      <c r="Z414" s="76"/>
    </row>
    <row r="415" spans="1:28" s="60" customFormat="1" ht="15" customHeight="1" x14ac:dyDescent="0.3">
      <c r="A415" s="78"/>
      <c r="B415" s="57"/>
      <c r="C415" s="57"/>
      <c r="D415" s="247" t="s">
        <v>231</v>
      </c>
      <c r="E415" s="247"/>
      <c r="F415" s="247"/>
      <c r="G415" s="247"/>
      <c r="H415" s="247"/>
      <c r="I415" s="247"/>
      <c r="J415" s="67"/>
      <c r="K415" s="67"/>
      <c r="L415" s="67"/>
      <c r="M415" s="68"/>
      <c r="N415" s="167" t="s">
        <v>235</v>
      </c>
      <c r="O415" s="168"/>
      <c r="P415" s="169"/>
      <c r="Q415" s="205">
        <f>+T362</f>
        <v>9.760106300650623</v>
      </c>
      <c r="R415" s="206"/>
      <c r="S415" s="207"/>
      <c r="T415" s="205">
        <f>+T356</f>
        <v>11.270381060190353</v>
      </c>
      <c r="U415" s="206"/>
      <c r="V415" s="207"/>
      <c r="W415" s="57"/>
      <c r="X415" s="57"/>
      <c r="Y415" s="57"/>
      <c r="Z415" s="79"/>
      <c r="AB415" s="1"/>
    </row>
    <row r="416" spans="1:28" s="60" customFormat="1" ht="15" customHeight="1" x14ac:dyDescent="0.3">
      <c r="A416" s="78"/>
      <c r="B416" s="57"/>
      <c r="C416" s="57"/>
      <c r="D416" s="247"/>
      <c r="E416" s="247"/>
      <c r="F416" s="247"/>
      <c r="G416" s="247"/>
      <c r="H416" s="247"/>
      <c r="I416" s="247"/>
      <c r="J416" s="69"/>
      <c r="K416" s="69"/>
      <c r="L416" s="69"/>
      <c r="M416" s="22"/>
      <c r="N416" s="210" t="s">
        <v>236</v>
      </c>
      <c r="O416" s="211"/>
      <c r="P416" s="212"/>
      <c r="Q416" s="205">
        <f>+T364</f>
        <v>15.6975</v>
      </c>
      <c r="R416" s="206"/>
      <c r="S416" s="207"/>
      <c r="T416" s="205">
        <f>+T358</f>
        <v>18.126524572846563</v>
      </c>
      <c r="U416" s="206"/>
      <c r="V416" s="207"/>
      <c r="W416" s="57"/>
      <c r="X416" s="57"/>
      <c r="Y416" s="57"/>
      <c r="Z416" s="79"/>
      <c r="AB416" s="1"/>
    </row>
    <row r="417" spans="1:28" s="60" customFormat="1" ht="15" customHeight="1" x14ac:dyDescent="0.3">
      <c r="A417" s="78"/>
      <c r="B417" s="57"/>
      <c r="C417" s="57"/>
      <c r="D417" s="247" t="s">
        <v>238</v>
      </c>
      <c r="E417" s="247"/>
      <c r="F417" s="247"/>
      <c r="G417" s="247"/>
      <c r="H417" s="247"/>
      <c r="I417" s="247"/>
      <c r="J417" s="248" t="s">
        <v>237</v>
      </c>
      <c r="K417" s="248"/>
      <c r="L417" s="248"/>
      <c r="M417" s="248"/>
      <c r="N417" s="249" t="s">
        <v>235</v>
      </c>
      <c r="O417" s="250"/>
      <c r="P417" s="251"/>
      <c r="Q417" s="205">
        <f>+T378</f>
        <v>22.333747062151957</v>
      </c>
      <c r="R417" s="206"/>
      <c r="S417" s="207"/>
      <c r="T417" s="205">
        <f>+T372</f>
        <v>32.616566333919337</v>
      </c>
      <c r="U417" s="206"/>
      <c r="V417" s="207"/>
      <c r="W417" s="57"/>
      <c r="X417" s="57"/>
      <c r="Y417" s="57"/>
      <c r="Z417" s="79"/>
      <c r="AB417" s="1"/>
    </row>
    <row r="418" spans="1:28" s="60" customFormat="1" ht="15" customHeight="1" x14ac:dyDescent="0.3">
      <c r="A418" s="78"/>
      <c r="B418" s="57"/>
      <c r="C418" s="57"/>
      <c r="D418" s="247"/>
      <c r="E418" s="247"/>
      <c r="F418" s="247"/>
      <c r="G418" s="247"/>
      <c r="H418" s="247"/>
      <c r="I418" s="247"/>
      <c r="J418" s="248"/>
      <c r="K418" s="248"/>
      <c r="L418" s="248"/>
      <c r="M418" s="248"/>
      <c r="N418" s="249" t="s">
        <v>236</v>
      </c>
      <c r="O418" s="250"/>
      <c r="P418" s="251"/>
      <c r="Q418" s="205">
        <f>+T380</f>
        <v>51.059999999999995</v>
      </c>
      <c r="R418" s="206"/>
      <c r="S418" s="207"/>
      <c r="T418" s="205">
        <f>+T374</f>
        <v>74.568851898220259</v>
      </c>
      <c r="U418" s="206"/>
      <c r="V418" s="207"/>
      <c r="W418" s="57"/>
      <c r="X418" s="57"/>
      <c r="Y418" s="57"/>
      <c r="Z418" s="79"/>
      <c r="AB418" s="1"/>
    </row>
    <row r="419" spans="1:28" ht="15" customHeight="1" x14ac:dyDescent="0.3">
      <c r="A419" s="75"/>
      <c r="B419" s="27"/>
      <c r="C419" s="27"/>
      <c r="D419" s="247"/>
      <c r="E419" s="247"/>
      <c r="F419" s="247"/>
      <c r="G419" s="247"/>
      <c r="H419" s="247"/>
      <c r="I419" s="247"/>
      <c r="J419" s="248" t="s">
        <v>86</v>
      </c>
      <c r="K419" s="248"/>
      <c r="L419" s="248"/>
      <c r="M419" s="248"/>
      <c r="N419" s="249" t="s">
        <v>235</v>
      </c>
      <c r="O419" s="250"/>
      <c r="P419" s="251"/>
      <c r="Q419" s="159">
        <f>+T392</f>
        <v>20.950791956242373</v>
      </c>
      <c r="R419" s="173"/>
      <c r="S419" s="174"/>
      <c r="T419" s="159">
        <f>+T386</f>
        <v>30.596876273706663</v>
      </c>
      <c r="U419" s="173"/>
      <c r="V419" s="174"/>
      <c r="W419" s="27"/>
      <c r="X419" s="27"/>
      <c r="Y419" s="27"/>
      <c r="Z419" s="76"/>
    </row>
    <row r="420" spans="1:28" ht="15" customHeight="1" x14ac:dyDescent="0.3">
      <c r="A420" s="75"/>
      <c r="B420" s="27"/>
      <c r="C420" s="27"/>
      <c r="D420" s="247"/>
      <c r="E420" s="247"/>
      <c r="F420" s="247"/>
      <c r="G420" s="247"/>
      <c r="H420" s="247"/>
      <c r="I420" s="247"/>
      <c r="J420" s="248"/>
      <c r="K420" s="248"/>
      <c r="L420" s="248"/>
      <c r="M420" s="248"/>
      <c r="N420" s="249" t="s">
        <v>236</v>
      </c>
      <c r="O420" s="250"/>
      <c r="P420" s="251"/>
      <c r="Q420" s="159">
        <f>+T394</f>
        <v>31.492737508812795</v>
      </c>
      <c r="R420" s="173"/>
      <c r="S420" s="174"/>
      <c r="T420" s="159">
        <f>+T388</f>
        <v>45.992504488135289</v>
      </c>
      <c r="U420" s="173"/>
      <c r="V420" s="174"/>
      <c r="W420" s="27"/>
      <c r="X420" s="27"/>
      <c r="Y420" s="27"/>
      <c r="Z420" s="76"/>
    </row>
    <row r="421" spans="1:28" s="60" customFormat="1" ht="15" customHeight="1" x14ac:dyDescent="0.3">
      <c r="A421" s="78"/>
      <c r="B421" s="57"/>
      <c r="C421" s="57"/>
      <c r="D421" s="247" t="s">
        <v>232</v>
      </c>
      <c r="E421" s="247"/>
      <c r="F421" s="247"/>
      <c r="G421" s="247"/>
      <c r="H421" s="247"/>
      <c r="I421" s="247"/>
      <c r="J421" s="67"/>
      <c r="K421" s="67"/>
      <c r="L421" s="67"/>
      <c r="M421" s="68"/>
      <c r="N421" s="167" t="s">
        <v>235</v>
      </c>
      <c r="O421" s="168"/>
      <c r="P421" s="169"/>
      <c r="Q421" s="205">
        <f>+T406</f>
        <v>81.764999999999986</v>
      </c>
      <c r="R421" s="206"/>
      <c r="S421" s="207"/>
      <c r="T421" s="205">
        <f>+T400</f>
        <v>119.4109317559338</v>
      </c>
      <c r="U421" s="206"/>
      <c r="V421" s="207"/>
      <c r="W421" s="57"/>
      <c r="X421" s="57"/>
      <c r="Y421" s="57"/>
      <c r="Z421" s="79"/>
      <c r="AB421" s="1"/>
    </row>
    <row r="422" spans="1:28" s="60" customFormat="1" ht="15" customHeight="1" x14ac:dyDescent="0.3">
      <c r="A422" s="78"/>
      <c r="B422" s="57"/>
      <c r="C422" s="57"/>
      <c r="D422" s="247"/>
      <c r="E422" s="247"/>
      <c r="F422" s="247"/>
      <c r="G422" s="247"/>
      <c r="H422" s="247"/>
      <c r="I422" s="247"/>
      <c r="J422" s="69"/>
      <c r="K422" s="69"/>
      <c r="L422" s="69"/>
      <c r="M422" s="22"/>
      <c r="N422" s="167" t="s">
        <v>236</v>
      </c>
      <c r="O422" s="168"/>
      <c r="P422" s="169"/>
      <c r="Q422" s="205">
        <f>+T408</f>
        <v>81.764999999999986</v>
      </c>
      <c r="R422" s="206"/>
      <c r="S422" s="207"/>
      <c r="T422" s="205">
        <f>+T402</f>
        <v>119.4109317559338</v>
      </c>
      <c r="U422" s="206"/>
      <c r="V422" s="207"/>
      <c r="W422" s="57"/>
      <c r="X422" s="57"/>
      <c r="Y422" s="57"/>
      <c r="Z422" s="79"/>
      <c r="AB422" s="1"/>
    </row>
    <row r="423" spans="1:28" ht="15" customHeight="1" x14ac:dyDescent="0.3">
      <c r="A423" s="75"/>
      <c r="B423" s="27"/>
      <c r="C423" s="27"/>
      <c r="D423" s="27"/>
      <c r="E423" s="27"/>
      <c r="F423" s="27"/>
      <c r="G423" s="27"/>
      <c r="H423" s="27"/>
      <c r="I423" s="27"/>
      <c r="J423" s="27"/>
      <c r="K423" s="27"/>
      <c r="L423" s="27"/>
      <c r="M423" s="27"/>
      <c r="N423" s="124"/>
      <c r="O423" s="124"/>
      <c r="P423" s="124"/>
      <c r="Q423" s="126"/>
      <c r="R423" s="27"/>
      <c r="S423" s="204"/>
      <c r="T423" s="204"/>
      <c r="U423" s="204"/>
      <c r="V423" s="56"/>
      <c r="W423" s="27"/>
      <c r="X423" s="27"/>
      <c r="Y423" s="27"/>
      <c r="Z423" s="76"/>
    </row>
    <row r="424" spans="1:28" ht="15" customHeight="1" x14ac:dyDescent="0.3">
      <c r="A424" s="75"/>
      <c r="B424" s="27"/>
      <c r="C424" s="27"/>
      <c r="D424" s="27"/>
      <c r="E424" s="27"/>
      <c r="F424" s="27"/>
      <c r="G424" s="27"/>
      <c r="H424" s="27"/>
      <c r="I424" s="27"/>
      <c r="J424" s="27"/>
      <c r="K424" s="27"/>
      <c r="L424" s="27"/>
      <c r="M424" s="27"/>
      <c r="N424" s="124"/>
      <c r="O424" s="124"/>
      <c r="P424" s="124"/>
      <c r="Q424" s="126"/>
      <c r="R424" s="27"/>
      <c r="S424" s="124"/>
      <c r="T424" s="56"/>
      <c r="U424" s="56"/>
      <c r="V424" s="56"/>
      <c r="W424" s="27"/>
      <c r="X424" s="27"/>
      <c r="Y424" s="27"/>
      <c r="Z424" s="76"/>
    </row>
    <row r="425" spans="1:28" ht="15" customHeight="1" x14ac:dyDescent="0.3">
      <c r="A425" s="75"/>
      <c r="B425" s="27"/>
      <c r="C425" s="27"/>
      <c r="D425" s="27"/>
      <c r="E425" s="27"/>
      <c r="F425" s="27"/>
      <c r="G425" s="27"/>
      <c r="H425" s="27"/>
      <c r="I425" s="27"/>
      <c r="J425" s="27"/>
      <c r="K425" s="27"/>
      <c r="L425" s="27"/>
      <c r="M425" s="27"/>
      <c r="N425" s="124"/>
      <c r="O425" s="124"/>
      <c r="P425" s="124"/>
      <c r="Q425" s="126"/>
      <c r="R425" s="27"/>
      <c r="S425" s="124"/>
      <c r="T425" s="56"/>
      <c r="U425" s="56"/>
      <c r="V425" s="56"/>
      <c r="W425" s="27"/>
      <c r="X425" s="27"/>
      <c r="Y425" s="27"/>
      <c r="Z425" s="76"/>
    </row>
    <row r="426" spans="1:28" ht="15" customHeight="1" x14ac:dyDescent="0.3">
      <c r="A426" s="75"/>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76"/>
    </row>
    <row r="427" spans="1:28" ht="15" customHeight="1" x14ac:dyDescent="0.3">
      <c r="A427" s="75"/>
      <c r="B427" s="3">
        <f>B282+1</f>
        <v>5</v>
      </c>
      <c r="C427" s="4" t="s">
        <v>168</v>
      </c>
      <c r="D427" s="4"/>
      <c r="E427" s="4"/>
      <c r="F427" s="4"/>
      <c r="G427" s="4"/>
      <c r="H427" s="4"/>
      <c r="I427" s="4"/>
      <c r="J427" s="4"/>
      <c r="K427" s="4"/>
      <c r="L427" s="4"/>
      <c r="M427" s="4"/>
      <c r="N427" s="4"/>
      <c r="O427" s="4"/>
      <c r="P427" s="4"/>
      <c r="Q427" s="4"/>
      <c r="R427" s="4"/>
      <c r="S427" s="4"/>
      <c r="T427" s="4"/>
      <c r="U427" s="4"/>
      <c r="V427" s="4"/>
      <c r="W427" s="4"/>
      <c r="X427" s="4"/>
      <c r="Y427" s="4"/>
      <c r="Z427" s="76"/>
    </row>
    <row r="428" spans="1:28" ht="15" customHeight="1" x14ac:dyDescent="0.3">
      <c r="A428" s="75"/>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76"/>
    </row>
    <row r="429" spans="1:28" ht="15" customHeight="1" x14ac:dyDescent="0.3">
      <c r="A429" s="75"/>
      <c r="B429" s="27"/>
      <c r="C429" s="46" t="s">
        <v>169</v>
      </c>
      <c r="D429" s="27"/>
      <c r="E429" s="27"/>
      <c r="F429" s="27"/>
      <c r="G429" s="27"/>
      <c r="H429" s="27"/>
      <c r="I429" s="27"/>
      <c r="J429" s="27"/>
      <c r="K429" s="27"/>
      <c r="L429" s="27"/>
      <c r="M429" s="27"/>
      <c r="N429" s="27"/>
      <c r="O429" s="27"/>
      <c r="P429" s="27"/>
      <c r="Q429" s="27"/>
      <c r="R429" s="27"/>
      <c r="S429" s="27"/>
      <c r="T429" s="27"/>
      <c r="U429" s="27"/>
      <c r="V429" s="27"/>
      <c r="W429" s="27"/>
      <c r="X429" s="27"/>
      <c r="Y429" s="27"/>
      <c r="Z429" s="76"/>
    </row>
    <row r="430" spans="1:28" ht="15" customHeight="1" x14ac:dyDescent="0.3">
      <c r="A430" s="75"/>
      <c r="B430" s="27"/>
      <c r="C430" s="46" t="s">
        <v>268</v>
      </c>
      <c r="D430" s="27"/>
      <c r="E430" s="27"/>
      <c r="F430" s="27"/>
      <c r="G430" s="27"/>
      <c r="H430" s="27"/>
      <c r="I430" s="27"/>
      <c r="J430" s="27"/>
      <c r="K430" s="27"/>
      <c r="L430" s="27"/>
      <c r="M430" s="27"/>
      <c r="N430" s="27"/>
      <c r="O430" s="27"/>
      <c r="P430" s="27"/>
      <c r="Q430" s="27"/>
      <c r="R430" s="27"/>
      <c r="S430" s="27"/>
      <c r="T430" s="27"/>
      <c r="U430" s="27"/>
      <c r="V430" s="27"/>
      <c r="W430" s="27"/>
      <c r="X430" s="27"/>
      <c r="Y430" s="27"/>
      <c r="Z430" s="76"/>
    </row>
    <row r="431" spans="1:28" ht="15" customHeight="1" x14ac:dyDescent="0.3">
      <c r="A431" s="75"/>
      <c r="B431" s="27"/>
      <c r="C431" s="46"/>
      <c r="D431" s="27"/>
      <c r="E431" s="27"/>
      <c r="F431" s="27"/>
      <c r="G431" s="27"/>
      <c r="H431" s="27"/>
      <c r="I431" s="27"/>
      <c r="J431" s="27"/>
      <c r="K431" s="27"/>
      <c r="L431" s="27"/>
      <c r="M431" s="27"/>
      <c r="N431" s="27"/>
      <c r="O431" s="27"/>
      <c r="P431" s="27"/>
      <c r="Q431" s="27"/>
      <c r="R431" s="27"/>
      <c r="S431" s="27"/>
      <c r="T431" s="27"/>
      <c r="U431" s="27"/>
      <c r="V431" s="27"/>
      <c r="W431" s="27"/>
      <c r="X431" s="27"/>
      <c r="Y431" s="27"/>
      <c r="Z431" s="76"/>
    </row>
    <row r="432" spans="1:28" ht="15" customHeight="1" x14ac:dyDescent="0.3">
      <c r="A432" s="75"/>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76"/>
    </row>
    <row r="433" spans="1:26" ht="15" customHeight="1" x14ac:dyDescent="0.3">
      <c r="A433" s="75"/>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76"/>
    </row>
    <row r="434" spans="1:26" ht="15" customHeight="1" x14ac:dyDescent="0.3">
      <c r="A434" s="75"/>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76"/>
    </row>
    <row r="435" spans="1:26" ht="15" customHeight="1" x14ac:dyDescent="0.3">
      <c r="A435" s="75"/>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76"/>
    </row>
    <row r="436" spans="1:26" ht="15" customHeight="1" x14ac:dyDescent="0.3">
      <c r="A436" s="75"/>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76"/>
    </row>
    <row r="437" spans="1:26" ht="15" customHeight="1" x14ac:dyDescent="0.3">
      <c r="A437" s="75"/>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76"/>
    </row>
    <row r="438" spans="1:26" ht="15" customHeight="1" x14ac:dyDescent="0.3">
      <c r="A438" s="75"/>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76"/>
    </row>
    <row r="439" spans="1:26" ht="15" customHeight="1" x14ac:dyDescent="0.3">
      <c r="A439" s="75"/>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76"/>
    </row>
    <row r="440" spans="1:26" ht="15" customHeight="1" x14ac:dyDescent="0.3">
      <c r="A440" s="75"/>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76"/>
    </row>
    <row r="441" spans="1:26" ht="15" customHeight="1" x14ac:dyDescent="0.3">
      <c r="A441" s="75"/>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76"/>
    </row>
    <row r="442" spans="1:26" ht="15" customHeight="1" x14ac:dyDescent="0.3">
      <c r="A442" s="75"/>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76"/>
    </row>
    <row r="443" spans="1:26" ht="15" customHeight="1" x14ac:dyDescent="0.3">
      <c r="A443" s="75"/>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76"/>
    </row>
    <row r="444" spans="1:26" ht="15" customHeight="1" x14ac:dyDescent="0.3">
      <c r="A444" s="75"/>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76"/>
    </row>
    <row r="445" spans="1:26" ht="15" customHeight="1" x14ac:dyDescent="0.3">
      <c r="A445" s="75"/>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76"/>
    </row>
    <row r="446" spans="1:26" ht="15" customHeight="1" x14ac:dyDescent="0.3">
      <c r="A446" s="75"/>
      <c r="B446" s="25">
        <f>B427+0.1</f>
        <v>5.0999999999999996</v>
      </c>
      <c r="C446" s="26" t="s">
        <v>170</v>
      </c>
      <c r="D446" s="26"/>
      <c r="E446" s="26"/>
      <c r="F446" s="26"/>
      <c r="G446" s="26"/>
      <c r="H446" s="26"/>
      <c r="I446" s="26"/>
      <c r="J446" s="26"/>
      <c r="K446" s="26"/>
      <c r="L446" s="26"/>
      <c r="M446" s="26"/>
      <c r="N446" s="26"/>
      <c r="O446" s="26"/>
      <c r="P446" s="26"/>
      <c r="Q446" s="26"/>
      <c r="R446" s="26"/>
      <c r="S446" s="26"/>
      <c r="T446" s="26"/>
      <c r="U446" s="26"/>
      <c r="V446" s="26"/>
      <c r="W446" s="26"/>
      <c r="X446" s="26"/>
      <c r="Y446" s="26"/>
      <c r="Z446" s="76"/>
    </row>
    <row r="447" spans="1:26" ht="15" customHeight="1" x14ac:dyDescent="0.3">
      <c r="A447" s="75"/>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76"/>
    </row>
    <row r="448" spans="1:26" ht="15" customHeight="1" x14ac:dyDescent="0.3">
      <c r="A448" s="75"/>
      <c r="B448" s="55" t="s">
        <v>171</v>
      </c>
      <c r="C448" s="30" t="s">
        <v>98</v>
      </c>
      <c r="D448" s="30"/>
      <c r="E448" s="30"/>
      <c r="F448" s="30"/>
      <c r="G448" s="30"/>
      <c r="H448" s="30"/>
      <c r="I448" s="30"/>
      <c r="J448" s="30"/>
      <c r="K448" s="30"/>
      <c r="L448" s="30"/>
      <c r="M448" s="30"/>
      <c r="N448" s="30"/>
      <c r="O448" s="30"/>
      <c r="P448" s="30"/>
      <c r="Q448" s="30"/>
      <c r="R448" s="30"/>
      <c r="S448" s="30"/>
      <c r="T448" s="30"/>
      <c r="U448" s="32"/>
      <c r="V448" s="33"/>
      <c r="W448" s="32"/>
      <c r="X448" s="32"/>
      <c r="Y448" s="32"/>
      <c r="Z448" s="76"/>
    </row>
    <row r="449" spans="1:28" ht="15" customHeight="1" x14ac:dyDescent="0.3">
      <c r="A449" s="75"/>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76"/>
    </row>
    <row r="450" spans="1:28" ht="15" customHeight="1" x14ac:dyDescent="0.3">
      <c r="A450" s="75"/>
      <c r="B450" s="27"/>
      <c r="C450" s="124" t="s">
        <v>13</v>
      </c>
      <c r="D450" s="27" t="s">
        <v>125</v>
      </c>
      <c r="E450" s="27"/>
      <c r="F450" s="27"/>
      <c r="G450" s="27"/>
      <c r="H450" s="27"/>
      <c r="I450" s="27"/>
      <c r="J450" s="27"/>
      <c r="K450" s="27"/>
      <c r="L450" s="27"/>
      <c r="M450" s="27"/>
      <c r="N450" s="27"/>
      <c r="O450" s="27"/>
      <c r="P450" s="27"/>
      <c r="Q450" s="27"/>
      <c r="R450" s="27"/>
      <c r="S450" s="27"/>
      <c r="T450" s="27"/>
      <c r="U450" s="27"/>
      <c r="V450" s="27"/>
      <c r="W450" s="27"/>
      <c r="X450" s="27"/>
      <c r="Y450" s="27"/>
      <c r="Z450" s="76"/>
    </row>
    <row r="451" spans="1:28" ht="15" customHeight="1" x14ac:dyDescent="0.3">
      <c r="A451" s="75"/>
      <c r="B451" s="27"/>
      <c r="C451" s="124"/>
      <c r="D451" s="27"/>
      <c r="E451" s="27"/>
      <c r="F451" s="27"/>
      <c r="G451" s="27"/>
      <c r="H451" s="27"/>
      <c r="I451" s="27"/>
      <c r="J451" s="27"/>
      <c r="K451" s="27"/>
      <c r="L451" s="27"/>
      <c r="M451" s="27"/>
      <c r="N451" s="27"/>
      <c r="O451" s="27"/>
      <c r="P451" s="27"/>
      <c r="Q451" s="27"/>
      <c r="R451" s="27"/>
      <c r="S451" s="27"/>
      <c r="T451" s="27"/>
      <c r="U451" s="27"/>
      <c r="V451" s="27"/>
      <c r="W451" s="27"/>
      <c r="X451" s="27"/>
      <c r="Y451" s="27"/>
      <c r="Z451" s="76"/>
    </row>
    <row r="452" spans="1:28" ht="15" customHeight="1" x14ac:dyDescent="0.3">
      <c r="A452" s="75"/>
      <c r="B452" s="27"/>
      <c r="C452" s="124"/>
      <c r="D452" s="124" t="s">
        <v>22</v>
      </c>
      <c r="E452" s="46" t="s">
        <v>269</v>
      </c>
      <c r="F452" s="27"/>
      <c r="G452" s="27"/>
      <c r="H452" s="27"/>
      <c r="I452" s="27"/>
      <c r="J452" s="27"/>
      <c r="K452" s="27"/>
      <c r="L452" s="27"/>
      <c r="M452" s="27"/>
      <c r="N452" s="27"/>
      <c r="O452" s="27"/>
      <c r="P452" s="27"/>
      <c r="Q452" s="27"/>
      <c r="R452" s="27"/>
      <c r="S452" s="124"/>
      <c r="T452" s="195"/>
      <c r="U452" s="195"/>
      <c r="V452" s="195"/>
      <c r="W452" s="27"/>
      <c r="X452" s="27"/>
      <c r="Y452" s="27"/>
      <c r="Z452" s="76"/>
    </row>
    <row r="453" spans="1:28" ht="15" customHeight="1" x14ac:dyDescent="0.3">
      <c r="A453" s="75"/>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76"/>
    </row>
    <row r="454" spans="1:28" ht="15" customHeight="1" x14ac:dyDescent="0.3">
      <c r="A454" s="75"/>
      <c r="B454" s="27"/>
      <c r="C454" s="27"/>
      <c r="D454" s="27"/>
      <c r="E454" s="27"/>
      <c r="F454" s="27"/>
      <c r="G454" s="27"/>
      <c r="H454" s="27"/>
      <c r="I454" s="27"/>
      <c r="J454" s="27"/>
      <c r="K454" s="27"/>
      <c r="L454" s="27"/>
      <c r="M454" s="27" t="s">
        <v>49</v>
      </c>
      <c r="N454" s="124"/>
      <c r="O454" s="124"/>
      <c r="P454" s="124"/>
      <c r="Q454" s="126" t="s">
        <v>172</v>
      </c>
      <c r="R454" s="27"/>
      <c r="S454" s="124" t="s">
        <v>2</v>
      </c>
      <c r="T454" s="159">
        <f>T372*(0.6+(T372/8500))</f>
        <v>19.695097494400422</v>
      </c>
      <c r="U454" s="173"/>
      <c r="V454" s="174"/>
      <c r="W454" s="27" t="s">
        <v>6</v>
      </c>
      <c r="X454" s="27"/>
      <c r="Y454" s="27"/>
      <c r="Z454" s="76"/>
    </row>
    <row r="455" spans="1:28" ht="15" customHeight="1" x14ac:dyDescent="0.3">
      <c r="A455" s="75"/>
      <c r="B455" s="27"/>
      <c r="C455" s="27"/>
      <c r="D455" s="27"/>
      <c r="E455" s="27"/>
      <c r="F455" s="27"/>
      <c r="G455" s="27"/>
      <c r="H455" s="27"/>
      <c r="I455" s="27"/>
      <c r="J455" s="27"/>
      <c r="K455" s="27"/>
      <c r="L455" s="27"/>
      <c r="M455" s="124"/>
      <c r="N455" s="124"/>
      <c r="O455" s="124"/>
      <c r="P455" s="124"/>
      <c r="Q455" s="124"/>
      <c r="R455" s="124"/>
      <c r="S455" s="124"/>
      <c r="T455" s="124"/>
      <c r="U455" s="124"/>
      <c r="V455" s="124"/>
      <c r="W455" s="124"/>
      <c r="X455" s="27"/>
      <c r="Y455" s="27"/>
      <c r="Z455" s="76"/>
    </row>
    <row r="456" spans="1:28" ht="15" customHeight="1" x14ac:dyDescent="0.3">
      <c r="A456" s="75"/>
      <c r="B456" s="27"/>
      <c r="C456" s="27"/>
      <c r="D456" s="27"/>
      <c r="E456" s="27"/>
      <c r="F456" s="27"/>
      <c r="G456" s="27"/>
      <c r="H456" s="27"/>
      <c r="I456" s="27"/>
      <c r="J456" s="27"/>
      <c r="K456" s="27"/>
      <c r="L456" s="27"/>
      <c r="M456" s="27" t="s">
        <v>50</v>
      </c>
      <c r="N456" s="124"/>
      <c r="O456" s="124"/>
      <c r="P456" s="124"/>
      <c r="Q456" s="126" t="s">
        <v>172</v>
      </c>
      <c r="R456" s="27"/>
      <c r="S456" s="124" t="s">
        <v>2</v>
      </c>
      <c r="T456" s="159">
        <f>T374*(0.6+(T374/12700))</f>
        <v>45.179146861248583</v>
      </c>
      <c r="U456" s="173"/>
      <c r="V456" s="174"/>
      <c r="W456" s="27" t="s">
        <v>6</v>
      </c>
      <c r="X456" s="27"/>
      <c r="Y456" s="27"/>
      <c r="Z456" s="76"/>
      <c r="AB456" s="36"/>
    </row>
    <row r="457" spans="1:28" ht="15" customHeight="1" x14ac:dyDescent="0.3">
      <c r="A457" s="75"/>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76"/>
      <c r="AB457" s="36"/>
    </row>
    <row r="458" spans="1:28" ht="15" customHeight="1" x14ac:dyDescent="0.3">
      <c r="A458" s="75"/>
      <c r="B458" s="55" t="s">
        <v>173</v>
      </c>
      <c r="C458" s="30" t="s">
        <v>174</v>
      </c>
      <c r="D458" s="30"/>
      <c r="E458" s="30"/>
      <c r="F458" s="30"/>
      <c r="G458" s="30"/>
      <c r="H458" s="30"/>
      <c r="I458" s="30"/>
      <c r="J458" s="30"/>
      <c r="K458" s="30"/>
      <c r="L458" s="30"/>
      <c r="M458" s="30"/>
      <c r="N458" s="30"/>
      <c r="O458" s="30"/>
      <c r="P458" s="30"/>
      <c r="Q458" s="30"/>
      <c r="R458" s="30"/>
      <c r="S458" s="30"/>
      <c r="T458" s="30"/>
      <c r="U458" s="32"/>
      <c r="V458" s="33"/>
      <c r="W458" s="32"/>
      <c r="X458" s="32"/>
      <c r="Y458" s="32"/>
      <c r="Z458" s="76"/>
      <c r="AB458" s="36"/>
    </row>
    <row r="459" spans="1:28" ht="15" customHeight="1" x14ac:dyDescent="0.3">
      <c r="A459" s="75"/>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76"/>
      <c r="AB459" s="36"/>
    </row>
    <row r="460" spans="1:28" ht="15" customHeight="1" x14ac:dyDescent="0.3">
      <c r="A460" s="75"/>
      <c r="B460" s="27"/>
      <c r="C460" s="124" t="s">
        <v>13</v>
      </c>
      <c r="D460" s="27" t="s">
        <v>125</v>
      </c>
      <c r="E460" s="27"/>
      <c r="F460" s="27"/>
      <c r="G460" s="27"/>
      <c r="H460" s="27"/>
      <c r="I460" s="27"/>
      <c r="J460" s="27"/>
      <c r="K460" s="27"/>
      <c r="L460" s="27"/>
      <c r="M460" s="27"/>
      <c r="N460" s="27"/>
      <c r="O460" s="27"/>
      <c r="P460" s="27"/>
      <c r="Q460" s="27"/>
      <c r="R460" s="27"/>
      <c r="S460" s="27"/>
      <c r="T460" s="27"/>
      <c r="U460" s="27"/>
      <c r="V460" s="27"/>
      <c r="W460" s="27"/>
      <c r="X460" s="27"/>
      <c r="Y460" s="27"/>
      <c r="Z460" s="76"/>
      <c r="AB460" s="36"/>
    </row>
    <row r="461" spans="1:28" ht="15" customHeight="1" x14ac:dyDescent="0.3">
      <c r="A461" s="75"/>
      <c r="B461" s="27"/>
      <c r="C461" s="124"/>
      <c r="D461" s="27"/>
      <c r="E461" s="27"/>
      <c r="F461" s="27"/>
      <c r="G461" s="27"/>
      <c r="H461" s="27"/>
      <c r="I461" s="27"/>
      <c r="J461" s="27"/>
      <c r="K461" s="27"/>
      <c r="L461" s="27"/>
      <c r="M461" s="27"/>
      <c r="N461" s="27"/>
      <c r="O461" s="27"/>
      <c r="P461" s="27"/>
      <c r="Q461" s="27"/>
      <c r="R461" s="27"/>
      <c r="S461" s="27"/>
      <c r="T461" s="27"/>
      <c r="U461" s="27"/>
      <c r="V461" s="27"/>
      <c r="W461" s="27"/>
      <c r="X461" s="27"/>
      <c r="Y461" s="27"/>
      <c r="Z461" s="76"/>
      <c r="AB461" s="36"/>
    </row>
    <row r="462" spans="1:28" ht="15" customHeight="1" x14ac:dyDescent="0.3">
      <c r="A462" s="75"/>
      <c r="B462" s="27"/>
      <c r="C462" s="124"/>
      <c r="D462" s="124" t="s">
        <v>22</v>
      </c>
      <c r="E462" s="46" t="s">
        <v>269</v>
      </c>
      <c r="F462" s="27"/>
      <c r="G462" s="27"/>
      <c r="H462" s="27"/>
      <c r="I462" s="27"/>
      <c r="J462" s="27"/>
      <c r="K462" s="27"/>
      <c r="L462" s="27"/>
      <c r="M462" s="27"/>
      <c r="N462" s="27"/>
      <c r="O462" s="27"/>
      <c r="P462" s="27"/>
      <c r="Q462" s="27"/>
      <c r="R462" s="27"/>
      <c r="S462" s="124"/>
      <c r="T462" s="195"/>
      <c r="U462" s="195"/>
      <c r="V462" s="195"/>
      <c r="W462" s="27"/>
      <c r="X462" s="27"/>
      <c r="Y462" s="27"/>
      <c r="Z462" s="76"/>
      <c r="AB462" s="36"/>
    </row>
    <row r="463" spans="1:28" ht="15" customHeight="1" x14ac:dyDescent="0.3">
      <c r="A463" s="77"/>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19"/>
      <c r="AB463" s="1" t="s">
        <v>225</v>
      </c>
    </row>
    <row r="464" spans="1:28" ht="15" customHeight="1" x14ac:dyDescent="0.3">
      <c r="A464" s="75"/>
      <c r="B464" s="27"/>
      <c r="C464" s="27"/>
      <c r="D464" s="27"/>
      <c r="E464" s="27"/>
      <c r="F464" s="27"/>
      <c r="G464" s="27"/>
      <c r="H464" s="27"/>
      <c r="I464" s="27"/>
      <c r="J464" s="27"/>
      <c r="K464" s="27"/>
      <c r="L464" s="27"/>
      <c r="M464" s="27" t="s">
        <v>49</v>
      </c>
      <c r="N464" s="124"/>
      <c r="O464" s="124"/>
      <c r="P464" s="124"/>
      <c r="Q464" s="126" t="s">
        <v>172</v>
      </c>
      <c r="R464" s="27"/>
      <c r="S464" s="124" t="s">
        <v>2</v>
      </c>
      <c r="T464" s="201">
        <f>T386*(0.6+(T386/8500))</f>
        <v>18.468263274542647</v>
      </c>
      <c r="U464" s="202"/>
      <c r="V464" s="203"/>
      <c r="W464" s="27" t="s">
        <v>6</v>
      </c>
      <c r="X464" s="27"/>
      <c r="Y464" s="27"/>
      <c r="Z464" s="76"/>
      <c r="AB464" s="1" t="s">
        <v>225</v>
      </c>
    </row>
    <row r="465" spans="1:27" ht="15" customHeight="1" x14ac:dyDescent="0.3">
      <c r="A465" s="75"/>
      <c r="B465" s="27"/>
      <c r="C465" s="27"/>
      <c r="D465" s="27"/>
      <c r="E465" s="27"/>
      <c r="F465" s="27"/>
      <c r="G465" s="27"/>
      <c r="H465" s="27"/>
      <c r="I465" s="27"/>
      <c r="J465" s="27"/>
      <c r="K465" s="27"/>
      <c r="L465" s="27"/>
      <c r="M465" s="124"/>
      <c r="N465" s="124"/>
      <c r="O465" s="124"/>
      <c r="P465" s="124"/>
      <c r="Q465" s="124"/>
      <c r="R465" s="124"/>
      <c r="S465" s="124"/>
      <c r="T465" s="124"/>
      <c r="U465" s="124"/>
      <c r="V465" s="124"/>
      <c r="W465" s="124"/>
      <c r="X465" s="27"/>
      <c r="Y465" s="27"/>
      <c r="Z465" s="76"/>
    </row>
    <row r="466" spans="1:27" ht="15" customHeight="1" x14ac:dyDescent="0.3">
      <c r="A466" s="75"/>
      <c r="B466" s="27"/>
      <c r="C466" s="27"/>
      <c r="D466" s="27"/>
      <c r="E466" s="27"/>
      <c r="F466" s="27"/>
      <c r="G466" s="27"/>
      <c r="H466" s="27"/>
      <c r="I466" s="27"/>
      <c r="J466" s="27"/>
      <c r="K466" s="27"/>
      <c r="L466" s="27"/>
      <c r="M466" s="27" t="s">
        <v>50</v>
      </c>
      <c r="N466" s="124"/>
      <c r="O466" s="124"/>
      <c r="P466" s="124"/>
      <c r="Q466" s="126" t="s">
        <v>172</v>
      </c>
      <c r="R466" s="27"/>
      <c r="S466" s="124" t="s">
        <v>2</v>
      </c>
      <c r="T466" s="159">
        <f>T388*(0.6+(T388/12700))</f>
        <v>27.762062572337168</v>
      </c>
      <c r="U466" s="173"/>
      <c r="V466" s="174"/>
      <c r="W466" s="27" t="s">
        <v>6</v>
      </c>
      <c r="X466" s="27"/>
      <c r="Y466" s="27"/>
      <c r="Z466" s="76"/>
    </row>
    <row r="467" spans="1:27" ht="15" customHeight="1" x14ac:dyDescent="0.3">
      <c r="A467" s="75"/>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76"/>
      <c r="AA467" s="36"/>
    </row>
    <row r="468" spans="1:27" ht="15" customHeight="1" x14ac:dyDescent="0.3">
      <c r="A468" s="75"/>
      <c r="B468" s="27"/>
      <c r="C468" s="124" t="s">
        <v>13</v>
      </c>
      <c r="D468" s="27" t="s">
        <v>124</v>
      </c>
      <c r="E468" s="27"/>
      <c r="F468" s="27"/>
      <c r="G468" s="27"/>
      <c r="H468" s="27"/>
      <c r="I468" s="27"/>
      <c r="J468" s="27"/>
      <c r="K468" s="27"/>
      <c r="L468" s="27"/>
      <c r="M468" s="27"/>
      <c r="N468" s="27"/>
      <c r="O468" s="27"/>
      <c r="P468" s="27"/>
      <c r="Q468" s="27"/>
      <c r="R468" s="27"/>
      <c r="S468" s="27"/>
      <c r="T468" s="27"/>
      <c r="U468" s="27"/>
      <c r="V468" s="27"/>
      <c r="W468" s="27"/>
      <c r="X468" s="27"/>
      <c r="Y468" s="27"/>
      <c r="Z468" s="76"/>
      <c r="AA468" s="36"/>
    </row>
    <row r="469" spans="1:27" ht="15" customHeight="1" x14ac:dyDescent="0.3">
      <c r="A469" s="75"/>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76"/>
      <c r="AA469" s="36"/>
    </row>
    <row r="470" spans="1:27" ht="15" customHeight="1" x14ac:dyDescent="0.3">
      <c r="A470" s="75"/>
      <c r="B470" s="27"/>
      <c r="C470" s="27"/>
      <c r="D470" s="124" t="s">
        <v>22</v>
      </c>
      <c r="E470" s="46" t="s">
        <v>269</v>
      </c>
      <c r="F470" s="27"/>
      <c r="G470" s="27"/>
      <c r="H470" s="27"/>
      <c r="I470" s="27"/>
      <c r="J470" s="27"/>
      <c r="K470" s="27"/>
      <c r="L470" s="27"/>
      <c r="M470" s="27"/>
      <c r="N470" s="27"/>
      <c r="O470" s="27"/>
      <c r="P470" s="27"/>
      <c r="Q470" s="27"/>
      <c r="R470" s="27" t="s">
        <v>175</v>
      </c>
      <c r="S470" s="124" t="s">
        <v>2</v>
      </c>
      <c r="T470" s="161">
        <v>0.5</v>
      </c>
      <c r="U470" s="162"/>
      <c r="V470" s="163"/>
      <c r="W470" s="27"/>
      <c r="X470" s="27"/>
      <c r="Y470" s="27"/>
      <c r="Z470" s="76"/>
      <c r="AA470" s="36"/>
    </row>
    <row r="471" spans="1:27" ht="15" customHeight="1" x14ac:dyDescent="0.3">
      <c r="A471" s="75"/>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76"/>
      <c r="AA471" s="36"/>
    </row>
    <row r="472" spans="1:27" ht="15" customHeight="1" x14ac:dyDescent="0.3">
      <c r="A472" s="75"/>
      <c r="B472" s="27"/>
      <c r="C472" s="27"/>
      <c r="D472" s="27"/>
      <c r="E472" s="27"/>
      <c r="F472" s="27"/>
      <c r="G472" s="27"/>
      <c r="H472" s="27"/>
      <c r="I472" s="27"/>
      <c r="J472" s="27"/>
      <c r="K472" s="27"/>
      <c r="L472" s="27"/>
      <c r="M472" s="27" t="s">
        <v>49</v>
      </c>
      <c r="N472" s="124"/>
      <c r="O472" s="124"/>
      <c r="P472" s="124"/>
      <c r="Q472" s="126" t="s">
        <v>172</v>
      </c>
      <c r="R472" s="27"/>
      <c r="S472" s="124" t="s">
        <v>2</v>
      </c>
      <c r="T472" s="159">
        <f>T392*T470</f>
        <v>10.475395978121187</v>
      </c>
      <c r="U472" s="173"/>
      <c r="V472" s="174"/>
      <c r="W472" s="27" t="s">
        <v>6</v>
      </c>
      <c r="X472" s="27"/>
      <c r="Y472" s="27"/>
      <c r="Z472" s="76"/>
      <c r="AA472" s="36"/>
    </row>
    <row r="473" spans="1:27" ht="15" customHeight="1" x14ac:dyDescent="0.3">
      <c r="A473" s="75"/>
      <c r="B473" s="27"/>
      <c r="C473" s="27"/>
      <c r="D473" s="27"/>
      <c r="E473" s="27"/>
      <c r="F473" s="27"/>
      <c r="G473" s="27"/>
      <c r="H473" s="27"/>
      <c r="I473" s="27"/>
      <c r="J473" s="27"/>
      <c r="K473" s="27"/>
      <c r="L473" s="27"/>
      <c r="M473" s="124"/>
      <c r="N473" s="124"/>
      <c r="O473" s="124"/>
      <c r="P473" s="124"/>
      <c r="Q473" s="124"/>
      <c r="R473" s="124"/>
      <c r="S473" s="124"/>
      <c r="T473" s="124"/>
      <c r="U473" s="124"/>
      <c r="V473" s="124"/>
      <c r="W473" s="124"/>
      <c r="X473" s="27"/>
      <c r="Y473" s="27"/>
      <c r="Z473" s="76"/>
      <c r="AA473" s="36"/>
    </row>
    <row r="474" spans="1:27" ht="15" customHeight="1" x14ac:dyDescent="0.3">
      <c r="A474" s="75"/>
      <c r="B474" s="27"/>
      <c r="C474" s="27"/>
      <c r="D474" s="27"/>
      <c r="E474" s="27"/>
      <c r="F474" s="27"/>
      <c r="G474" s="27"/>
      <c r="H474" s="27"/>
      <c r="I474" s="27"/>
      <c r="J474" s="27"/>
      <c r="K474" s="27"/>
      <c r="L474" s="27"/>
      <c r="M474" s="27" t="s">
        <v>50</v>
      </c>
      <c r="N474" s="124"/>
      <c r="O474" s="124"/>
      <c r="P474" s="124"/>
      <c r="Q474" s="126" t="s">
        <v>172</v>
      </c>
      <c r="R474" s="27"/>
      <c r="S474" s="124" t="s">
        <v>2</v>
      </c>
      <c r="T474" s="159">
        <f>T394*T470</f>
        <v>15.746368754406397</v>
      </c>
      <c r="U474" s="173"/>
      <c r="V474" s="174"/>
      <c r="W474" s="27" t="s">
        <v>6</v>
      </c>
      <c r="X474" s="27"/>
      <c r="Y474" s="27"/>
      <c r="Z474" s="76"/>
      <c r="AA474" s="36"/>
    </row>
    <row r="475" spans="1:27" ht="15" customHeight="1" x14ac:dyDescent="0.3">
      <c r="A475" s="75"/>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76"/>
      <c r="AA475" s="36"/>
    </row>
    <row r="476" spans="1:27" ht="15" customHeight="1" x14ac:dyDescent="0.3">
      <c r="A476" s="75"/>
      <c r="B476" s="25">
        <f>B446+0.1</f>
        <v>5.1999999999999993</v>
      </c>
      <c r="C476" s="26" t="s">
        <v>176</v>
      </c>
      <c r="D476" s="26"/>
      <c r="E476" s="26"/>
      <c r="F476" s="26"/>
      <c r="G476" s="26"/>
      <c r="H476" s="26"/>
      <c r="I476" s="26"/>
      <c r="J476" s="26"/>
      <c r="K476" s="26"/>
      <c r="L476" s="26"/>
      <c r="M476" s="26"/>
      <c r="N476" s="26"/>
      <c r="O476" s="26"/>
      <c r="P476" s="26"/>
      <c r="Q476" s="26"/>
      <c r="R476" s="26"/>
      <c r="S476" s="26"/>
      <c r="T476" s="26"/>
      <c r="U476" s="26"/>
      <c r="V476" s="26"/>
      <c r="W476" s="26"/>
      <c r="X476" s="26"/>
      <c r="Y476" s="26"/>
      <c r="Z476" s="76"/>
      <c r="AA476" s="36"/>
    </row>
    <row r="477" spans="1:27" ht="15" customHeight="1" x14ac:dyDescent="0.3">
      <c r="A477" s="75"/>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76"/>
      <c r="AA477" s="36"/>
    </row>
    <row r="478" spans="1:27" ht="15" customHeight="1" x14ac:dyDescent="0.3">
      <c r="A478" s="75"/>
      <c r="B478" s="55" t="s">
        <v>177</v>
      </c>
      <c r="C478" s="30" t="s">
        <v>98</v>
      </c>
      <c r="D478" s="30"/>
      <c r="E478" s="30"/>
      <c r="F478" s="30"/>
      <c r="G478" s="30"/>
      <c r="H478" s="30"/>
      <c r="I478" s="30"/>
      <c r="J478" s="30"/>
      <c r="K478" s="30"/>
      <c r="L478" s="30"/>
      <c r="M478" s="30"/>
      <c r="N478" s="30"/>
      <c r="O478" s="30"/>
      <c r="P478" s="30"/>
      <c r="Q478" s="30"/>
      <c r="R478" s="30"/>
      <c r="S478" s="30"/>
      <c r="T478" s="30"/>
      <c r="U478" s="32"/>
      <c r="V478" s="33"/>
      <c r="W478" s="32"/>
      <c r="X478" s="32"/>
      <c r="Y478" s="32"/>
      <c r="Z478" s="76"/>
      <c r="AA478" s="36"/>
    </row>
    <row r="479" spans="1:27" ht="15" customHeight="1" x14ac:dyDescent="0.3">
      <c r="A479" s="75"/>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76"/>
      <c r="AA479" s="36"/>
    </row>
    <row r="480" spans="1:27" ht="15" customHeight="1" x14ac:dyDescent="0.3">
      <c r="A480" s="75"/>
      <c r="B480" s="27"/>
      <c r="C480" s="124" t="s">
        <v>13</v>
      </c>
      <c r="D480" s="27" t="s">
        <v>125</v>
      </c>
      <c r="E480" s="27"/>
      <c r="F480" s="27"/>
      <c r="G480" s="27"/>
      <c r="H480" s="27"/>
      <c r="I480" s="27"/>
      <c r="J480" s="27"/>
      <c r="K480" s="27"/>
      <c r="L480" s="27"/>
      <c r="M480" s="27"/>
      <c r="N480" s="27"/>
      <c r="O480" s="27"/>
      <c r="P480" s="27"/>
      <c r="Q480" s="27"/>
      <c r="R480" s="27"/>
      <c r="S480" s="27"/>
      <c r="T480" s="27"/>
      <c r="U480" s="27"/>
      <c r="V480" s="27"/>
      <c r="W480" s="27"/>
      <c r="X480" s="27"/>
      <c r="Y480" s="27"/>
      <c r="Z480" s="76"/>
      <c r="AA480" s="36"/>
    </row>
    <row r="481" spans="1:32" ht="15" customHeight="1" x14ac:dyDescent="0.3">
      <c r="A481" s="75"/>
      <c r="B481" s="27"/>
      <c r="C481" s="124"/>
      <c r="D481" s="27"/>
      <c r="E481" s="27"/>
      <c r="F481" s="27"/>
      <c r="G481" s="27"/>
      <c r="H481" s="27"/>
      <c r="I481" s="27"/>
      <c r="J481" s="27"/>
      <c r="K481" s="27"/>
      <c r="L481" s="27"/>
      <c r="M481" s="27"/>
      <c r="N481" s="27"/>
      <c r="O481" s="27"/>
      <c r="P481" s="27"/>
      <c r="Q481" s="27"/>
      <c r="R481" s="27"/>
      <c r="S481" s="27"/>
      <c r="T481" s="27"/>
      <c r="U481" s="27"/>
      <c r="V481" s="27"/>
      <c r="W481" s="27"/>
      <c r="X481" s="27"/>
      <c r="Y481" s="27"/>
      <c r="Z481" s="76"/>
      <c r="AA481" s="36"/>
    </row>
    <row r="482" spans="1:32" ht="15" customHeight="1" x14ac:dyDescent="0.3">
      <c r="A482" s="75"/>
      <c r="B482" s="27"/>
      <c r="C482" s="124"/>
      <c r="D482" s="124" t="s">
        <v>22</v>
      </c>
      <c r="E482" s="46" t="s">
        <v>269</v>
      </c>
      <c r="F482" s="27"/>
      <c r="G482" s="27"/>
      <c r="H482" s="27"/>
      <c r="I482" s="27"/>
      <c r="J482" s="27"/>
      <c r="K482" s="27"/>
      <c r="L482" s="27"/>
      <c r="M482" s="27"/>
      <c r="N482" s="27"/>
      <c r="O482" s="27"/>
      <c r="P482" s="27"/>
      <c r="Q482" s="27"/>
      <c r="R482" s="27"/>
      <c r="S482" s="124"/>
      <c r="T482" s="195"/>
      <c r="U482" s="195"/>
      <c r="V482" s="195"/>
      <c r="W482" s="27"/>
      <c r="X482" s="27"/>
      <c r="Y482" s="27"/>
      <c r="Z482" s="76"/>
      <c r="AA482" s="36"/>
    </row>
    <row r="483" spans="1:32" ht="15" customHeight="1" x14ac:dyDescent="0.3">
      <c r="A483" s="75"/>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76"/>
      <c r="AA483" s="36"/>
    </row>
    <row r="484" spans="1:32" ht="15" customHeight="1" x14ac:dyDescent="0.3">
      <c r="A484" s="75"/>
      <c r="B484" s="27"/>
      <c r="C484" s="27"/>
      <c r="D484" s="27"/>
      <c r="E484" s="27"/>
      <c r="F484" s="27"/>
      <c r="G484" s="27"/>
      <c r="H484" s="27"/>
      <c r="I484" s="27"/>
      <c r="J484" s="27"/>
      <c r="K484" s="27"/>
      <c r="L484" s="27"/>
      <c r="M484" s="27" t="s">
        <v>49</v>
      </c>
      <c r="N484" s="124"/>
      <c r="O484" s="124"/>
      <c r="P484" s="124"/>
      <c r="Q484" s="126" t="s">
        <v>179</v>
      </c>
      <c r="R484" s="27"/>
      <c r="S484" s="124" t="s">
        <v>2</v>
      </c>
      <c r="T484" s="159">
        <f>T372*(1.05+(T372/6000))</f>
        <v>34.424701383851136</v>
      </c>
      <c r="U484" s="173"/>
      <c r="V484" s="174"/>
      <c r="W484" s="27" t="s">
        <v>6</v>
      </c>
      <c r="X484" s="27"/>
      <c r="Y484" s="27"/>
      <c r="Z484" s="76"/>
      <c r="AA484" s="36"/>
    </row>
    <row r="485" spans="1:32" ht="15" customHeight="1" x14ac:dyDescent="0.3">
      <c r="A485" s="75"/>
      <c r="B485" s="27"/>
      <c r="C485" s="27"/>
      <c r="D485" s="27"/>
      <c r="E485" s="27"/>
      <c r="F485" s="27"/>
      <c r="G485" s="27"/>
      <c r="H485" s="27"/>
      <c r="I485" s="27"/>
      <c r="J485" s="27"/>
      <c r="K485" s="27"/>
      <c r="L485" s="27"/>
      <c r="M485" s="124"/>
      <c r="N485" s="124"/>
      <c r="O485" s="124"/>
      <c r="P485" s="124"/>
      <c r="Q485" s="124"/>
      <c r="R485" s="124"/>
      <c r="S485" s="124"/>
      <c r="T485" s="124"/>
      <c r="U485" s="124"/>
      <c r="V485" s="124"/>
      <c r="W485" s="124"/>
      <c r="X485" s="27"/>
      <c r="Y485" s="27"/>
      <c r="Z485" s="76"/>
      <c r="AA485" s="36"/>
    </row>
    <row r="486" spans="1:32" ht="15" customHeight="1" x14ac:dyDescent="0.3">
      <c r="A486" s="75"/>
      <c r="B486" s="27"/>
      <c r="C486" s="27"/>
      <c r="D486" s="27"/>
      <c r="E486" s="27"/>
      <c r="F486" s="27"/>
      <c r="G486" s="27"/>
      <c r="H486" s="27"/>
      <c r="I486" s="27"/>
      <c r="J486" s="27"/>
      <c r="K486" s="27"/>
      <c r="L486" s="27"/>
      <c r="M486" s="27" t="s">
        <v>50</v>
      </c>
      <c r="N486" s="124"/>
      <c r="O486" s="124"/>
      <c r="P486" s="124"/>
      <c r="Q486" s="126" t="s">
        <v>179</v>
      </c>
      <c r="R486" s="27"/>
      <c r="S486" s="124" t="s">
        <v>2</v>
      </c>
      <c r="T486" s="159">
        <f>T374*(1.05+(T374/9000))</f>
        <v>78.915129345733348</v>
      </c>
      <c r="U486" s="173"/>
      <c r="V486" s="174"/>
      <c r="W486" s="27" t="s">
        <v>6</v>
      </c>
      <c r="X486" s="27"/>
      <c r="Y486" s="27"/>
      <c r="Z486" s="76"/>
      <c r="AA486" s="36"/>
    </row>
    <row r="487" spans="1:32" ht="15" customHeight="1" x14ac:dyDescent="0.3">
      <c r="A487" s="75"/>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76"/>
    </row>
    <row r="488" spans="1:32" ht="15" customHeight="1" x14ac:dyDescent="0.3">
      <c r="A488" s="75"/>
      <c r="B488" s="55" t="s">
        <v>178</v>
      </c>
      <c r="C488" s="30" t="s">
        <v>174</v>
      </c>
      <c r="D488" s="30"/>
      <c r="E488" s="30"/>
      <c r="F488" s="30"/>
      <c r="G488" s="30"/>
      <c r="H488" s="30"/>
      <c r="I488" s="30"/>
      <c r="J488" s="30"/>
      <c r="K488" s="30"/>
      <c r="L488" s="30"/>
      <c r="M488" s="30"/>
      <c r="N488" s="30"/>
      <c r="O488" s="30"/>
      <c r="P488" s="30"/>
      <c r="Q488" s="30"/>
      <c r="R488" s="30"/>
      <c r="S488" s="30"/>
      <c r="T488" s="30"/>
      <c r="U488" s="32"/>
      <c r="V488" s="33"/>
      <c r="W488" s="32"/>
      <c r="X488" s="32"/>
      <c r="Y488" s="32"/>
      <c r="Z488" s="76"/>
    </row>
    <row r="489" spans="1:32" ht="15" customHeight="1" x14ac:dyDescent="0.3">
      <c r="A489" s="75"/>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76"/>
    </row>
    <row r="490" spans="1:32" ht="15" customHeight="1" x14ac:dyDescent="0.3">
      <c r="A490" s="75"/>
      <c r="B490" s="27"/>
      <c r="C490" s="124" t="s">
        <v>13</v>
      </c>
      <c r="D490" s="27" t="s">
        <v>125</v>
      </c>
      <c r="E490" s="27"/>
      <c r="F490" s="27"/>
      <c r="G490" s="27"/>
      <c r="H490" s="27"/>
      <c r="I490" s="27"/>
      <c r="J490" s="27"/>
      <c r="K490" s="27"/>
      <c r="L490" s="27"/>
      <c r="M490" s="27"/>
      <c r="N490" s="27"/>
      <c r="O490" s="27"/>
      <c r="P490" s="27"/>
      <c r="Q490" s="27"/>
      <c r="R490" s="27"/>
      <c r="S490" s="27"/>
      <c r="T490" s="27"/>
      <c r="U490" s="27"/>
      <c r="V490" s="27"/>
      <c r="W490" s="27"/>
      <c r="X490" s="27"/>
      <c r="Y490" s="27"/>
      <c r="Z490" s="76"/>
    </row>
    <row r="491" spans="1:32" ht="15" customHeight="1" x14ac:dyDescent="0.3">
      <c r="A491" s="75"/>
      <c r="B491" s="27"/>
      <c r="C491" s="124"/>
      <c r="D491" s="27"/>
      <c r="E491" s="27"/>
      <c r="F491" s="27"/>
      <c r="G491" s="27"/>
      <c r="H491" s="27"/>
      <c r="I491" s="27"/>
      <c r="J491" s="27"/>
      <c r="K491" s="27"/>
      <c r="L491" s="27"/>
      <c r="M491" s="27"/>
      <c r="N491" s="27"/>
      <c r="O491" s="27"/>
      <c r="P491" s="27"/>
      <c r="Q491" s="27"/>
      <c r="R491" s="27"/>
      <c r="S491" s="27"/>
      <c r="T491" s="27"/>
      <c r="U491" s="27"/>
      <c r="V491" s="27"/>
      <c r="W491" s="27"/>
      <c r="X491" s="27"/>
      <c r="Y491" s="27"/>
      <c r="Z491" s="76"/>
    </row>
    <row r="492" spans="1:32" ht="15" customHeight="1" x14ac:dyDescent="0.3">
      <c r="A492" s="75"/>
      <c r="B492" s="27"/>
      <c r="C492" s="124"/>
      <c r="D492" s="124" t="s">
        <v>22</v>
      </c>
      <c r="E492" s="46" t="s">
        <v>269</v>
      </c>
      <c r="F492" s="27"/>
      <c r="G492" s="27"/>
      <c r="H492" s="27"/>
      <c r="I492" s="27"/>
      <c r="J492" s="27"/>
      <c r="K492" s="27"/>
      <c r="L492" s="27"/>
      <c r="M492" s="27"/>
      <c r="N492" s="27"/>
      <c r="O492" s="27"/>
      <c r="P492" s="27"/>
      <c r="Q492" s="27"/>
      <c r="R492" s="27"/>
      <c r="S492" s="124"/>
      <c r="T492" s="27"/>
      <c r="U492" s="27"/>
      <c r="V492" s="27"/>
      <c r="W492" s="27"/>
      <c r="X492" s="27"/>
      <c r="Y492" s="27"/>
      <c r="Z492" s="76"/>
      <c r="AD492" s="103"/>
      <c r="AE492" s="103" t="s">
        <v>243</v>
      </c>
      <c r="AF492" s="103" t="s">
        <v>243</v>
      </c>
    </row>
    <row r="493" spans="1:32" ht="15" customHeight="1" x14ac:dyDescent="0.3">
      <c r="A493" s="75"/>
      <c r="B493" s="27"/>
      <c r="C493" s="27"/>
      <c r="D493" s="27"/>
      <c r="E493" s="27"/>
      <c r="F493" s="27"/>
      <c r="G493" s="27"/>
      <c r="H493" s="27"/>
      <c r="I493" s="27"/>
      <c r="J493" s="27"/>
      <c r="K493" s="27"/>
      <c r="L493" s="27"/>
      <c r="M493" s="27"/>
      <c r="N493" s="27"/>
      <c r="O493" s="27"/>
      <c r="P493" s="27"/>
      <c r="Q493" s="27"/>
      <c r="R493" s="27"/>
      <c r="S493" s="27"/>
      <c r="T493" s="195"/>
      <c r="U493" s="195"/>
      <c r="V493" s="195"/>
      <c r="W493" s="27"/>
      <c r="X493" s="27"/>
      <c r="Y493" s="27"/>
      <c r="Z493" s="76"/>
      <c r="AD493" s="108" t="s">
        <v>248</v>
      </c>
      <c r="AE493" s="108" t="s">
        <v>244</v>
      </c>
      <c r="AF493" s="108" t="s">
        <v>250</v>
      </c>
    </row>
    <row r="494" spans="1:32" ht="15" customHeight="1" x14ac:dyDescent="0.3">
      <c r="A494" s="75"/>
      <c r="B494" s="27"/>
      <c r="C494" s="27"/>
      <c r="D494" s="27"/>
      <c r="E494" s="27"/>
      <c r="F494" s="27"/>
      <c r="G494" s="27"/>
      <c r="H494" s="27"/>
      <c r="I494" s="27"/>
      <c r="J494" s="27"/>
      <c r="K494" s="27"/>
      <c r="L494" s="27"/>
      <c r="M494" s="27" t="s">
        <v>49</v>
      </c>
      <c r="N494" s="124"/>
      <c r="O494" s="124"/>
      <c r="P494" s="124"/>
      <c r="Q494" s="126" t="s">
        <v>179</v>
      </c>
      <c r="R494" s="27"/>
      <c r="S494" s="124" t="s">
        <v>2</v>
      </c>
      <c r="T494" s="159">
        <f>T386*(1.05+(T386/6000))</f>
        <v>32.282748227010082</v>
      </c>
      <c r="U494" s="173"/>
      <c r="V494" s="174"/>
      <c r="W494" s="27" t="s">
        <v>6</v>
      </c>
      <c r="X494" s="27"/>
      <c r="Y494" s="27"/>
      <c r="Z494" s="76"/>
      <c r="AD494" s="108" t="s">
        <v>249</v>
      </c>
      <c r="AE494" s="108" t="s">
        <v>245</v>
      </c>
      <c r="AF494" s="108" t="s">
        <v>252</v>
      </c>
    </row>
    <row r="495" spans="1:32" ht="15" customHeight="1" x14ac:dyDescent="0.3">
      <c r="A495" s="75"/>
      <c r="B495" s="27"/>
      <c r="C495" s="27"/>
      <c r="D495" s="27"/>
      <c r="E495" s="27"/>
      <c r="F495" s="27"/>
      <c r="G495" s="27"/>
      <c r="H495" s="27"/>
      <c r="I495" s="27"/>
      <c r="J495" s="27"/>
      <c r="K495" s="27"/>
      <c r="L495" s="27"/>
      <c r="M495" s="124"/>
      <c r="N495" s="124"/>
      <c r="O495" s="124"/>
      <c r="P495" s="124"/>
      <c r="Q495" s="124"/>
      <c r="R495" s="124"/>
      <c r="S495" s="124"/>
      <c r="T495" s="124"/>
      <c r="U495" s="124"/>
      <c r="V495" s="124"/>
      <c r="W495" s="124"/>
      <c r="X495" s="27"/>
      <c r="Y495" s="27"/>
      <c r="Z495" s="76"/>
      <c r="AD495" s="108" t="s">
        <v>247</v>
      </c>
      <c r="AE495" s="108" t="s">
        <v>246</v>
      </c>
      <c r="AF495" s="108" t="s">
        <v>253</v>
      </c>
    </row>
    <row r="496" spans="1:32" ht="15" customHeight="1" x14ac:dyDescent="0.3">
      <c r="A496" s="75"/>
      <c r="B496" s="27"/>
      <c r="C496" s="27"/>
      <c r="D496" s="27"/>
      <c r="E496" s="27"/>
      <c r="F496" s="27"/>
      <c r="G496" s="27"/>
      <c r="H496" s="27"/>
      <c r="I496" s="27"/>
      <c r="J496" s="27"/>
      <c r="K496" s="27"/>
      <c r="L496" s="27"/>
      <c r="M496" s="27" t="s">
        <v>50</v>
      </c>
      <c r="N496" s="124"/>
      <c r="O496" s="124"/>
      <c r="P496" s="124"/>
      <c r="Q496" s="126" t="s">
        <v>179</v>
      </c>
      <c r="R496" s="27"/>
      <c r="S496" s="124" t="s">
        <v>2</v>
      </c>
      <c r="T496" s="159">
        <f>T388*(1.05+(T388/9000))</f>
        <v>48.527164209107731</v>
      </c>
      <c r="U496" s="173"/>
      <c r="V496" s="174"/>
      <c r="W496" s="27" t="s">
        <v>6</v>
      </c>
      <c r="X496" s="27"/>
      <c r="Y496" s="27"/>
      <c r="Z496" s="76"/>
      <c r="AD496" s="104"/>
      <c r="AE496" s="104" t="s">
        <v>247</v>
      </c>
      <c r="AF496" s="104" t="s">
        <v>251</v>
      </c>
    </row>
    <row r="497" spans="1:32" ht="15" customHeight="1" x14ac:dyDescent="0.3">
      <c r="A497" s="75"/>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76"/>
      <c r="AD497" s="105">
        <v>3.6</v>
      </c>
      <c r="AE497" s="105">
        <v>10</v>
      </c>
      <c r="AF497" s="105">
        <v>20</v>
      </c>
    </row>
    <row r="498" spans="1:32" ht="15" customHeight="1" x14ac:dyDescent="0.3">
      <c r="A498" s="75"/>
      <c r="B498" s="27"/>
      <c r="C498" s="124" t="s">
        <v>13</v>
      </c>
      <c r="D498" s="27" t="s">
        <v>124</v>
      </c>
      <c r="E498" s="27"/>
      <c r="F498" s="27"/>
      <c r="G498" s="27"/>
      <c r="H498" s="27"/>
      <c r="I498" s="27"/>
      <c r="J498" s="27"/>
      <c r="K498" s="27"/>
      <c r="L498" s="27"/>
      <c r="M498" s="27"/>
      <c r="N498" s="27"/>
      <c r="O498" s="27"/>
      <c r="P498" s="27"/>
      <c r="Q498" s="27"/>
      <c r="R498" s="27"/>
      <c r="S498" s="27"/>
      <c r="T498" s="27"/>
      <c r="U498" s="27"/>
      <c r="V498" s="27"/>
      <c r="W498" s="27"/>
      <c r="X498" s="27"/>
      <c r="Y498" s="27"/>
      <c r="Z498" s="76"/>
      <c r="AD498" s="106"/>
      <c r="AE498" s="106"/>
      <c r="AF498" s="106">
        <v>40</v>
      </c>
    </row>
    <row r="499" spans="1:32" ht="15" customHeight="1" x14ac:dyDescent="0.3">
      <c r="A499" s="75"/>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76"/>
      <c r="AD499" s="105">
        <v>7.2</v>
      </c>
      <c r="AE499" s="105">
        <v>20</v>
      </c>
      <c r="AF499" s="105">
        <v>40</v>
      </c>
    </row>
    <row r="500" spans="1:32" ht="15" customHeight="1" x14ac:dyDescent="0.3">
      <c r="A500" s="75"/>
      <c r="B500" s="27"/>
      <c r="C500" s="27"/>
      <c r="D500" s="124" t="s">
        <v>22</v>
      </c>
      <c r="E500" s="46" t="s">
        <v>269</v>
      </c>
      <c r="F500" s="27"/>
      <c r="G500" s="27"/>
      <c r="H500" s="27"/>
      <c r="I500" s="27"/>
      <c r="J500" s="27"/>
      <c r="K500" s="27"/>
      <c r="L500" s="27"/>
      <c r="M500" s="27"/>
      <c r="N500" s="27"/>
      <c r="O500" s="27"/>
      <c r="P500" s="27"/>
      <c r="Q500" s="27"/>
      <c r="R500" s="27" t="s">
        <v>175</v>
      </c>
      <c r="S500" s="124" t="s">
        <v>2</v>
      </c>
      <c r="T500" s="161">
        <v>1.1000000000000001</v>
      </c>
      <c r="U500" s="162"/>
      <c r="V500" s="163"/>
      <c r="W500" s="27"/>
      <c r="X500" s="27"/>
      <c r="Y500" s="27"/>
      <c r="Z500" s="76"/>
      <c r="AD500" s="106"/>
      <c r="AE500" s="106"/>
      <c r="AF500" s="106">
        <v>60</v>
      </c>
    </row>
    <row r="501" spans="1:32" ht="15" customHeight="1" x14ac:dyDescent="0.3">
      <c r="A501" s="75"/>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76"/>
      <c r="AD501" s="105">
        <v>12</v>
      </c>
      <c r="AE501" s="105">
        <v>28</v>
      </c>
      <c r="AF501" s="105">
        <v>60</v>
      </c>
    </row>
    <row r="502" spans="1:32" ht="15" customHeight="1" x14ac:dyDescent="0.3">
      <c r="A502" s="75"/>
      <c r="B502" s="27"/>
      <c r="C502" s="27"/>
      <c r="D502" s="27"/>
      <c r="E502" s="27"/>
      <c r="F502" s="27"/>
      <c r="G502" s="27"/>
      <c r="H502" s="27"/>
      <c r="I502" s="27"/>
      <c r="J502" s="27"/>
      <c r="K502" s="27"/>
      <c r="L502" s="27"/>
      <c r="M502" s="27" t="s">
        <v>49</v>
      </c>
      <c r="N502" s="124"/>
      <c r="O502" s="124"/>
      <c r="P502" s="124"/>
      <c r="Q502" s="126" t="s">
        <v>179</v>
      </c>
      <c r="R502" s="27"/>
      <c r="S502" s="124" t="s">
        <v>2</v>
      </c>
      <c r="T502" s="159">
        <f>T392*T500</f>
        <v>23.045871151866614</v>
      </c>
      <c r="U502" s="173"/>
      <c r="V502" s="174"/>
      <c r="W502" s="27" t="s">
        <v>6</v>
      </c>
      <c r="X502" s="27"/>
      <c r="Y502" s="27"/>
      <c r="Z502" s="76"/>
      <c r="AD502" s="107"/>
      <c r="AE502" s="107"/>
      <c r="AF502" s="107">
        <v>75</v>
      </c>
    </row>
    <row r="503" spans="1:32" ht="15" customHeight="1" x14ac:dyDescent="0.3">
      <c r="A503" s="75"/>
      <c r="B503" s="27"/>
      <c r="C503" s="27"/>
      <c r="D503" s="27"/>
      <c r="E503" s="27"/>
      <c r="F503" s="27"/>
      <c r="G503" s="27"/>
      <c r="H503" s="27"/>
      <c r="I503" s="27"/>
      <c r="J503" s="27"/>
      <c r="K503" s="27"/>
      <c r="L503" s="27"/>
      <c r="M503" s="124"/>
      <c r="N503" s="124"/>
      <c r="O503" s="124"/>
      <c r="P503" s="124"/>
      <c r="Q503" s="124"/>
      <c r="R503" s="124"/>
      <c r="S503" s="124"/>
      <c r="T503" s="124"/>
      <c r="U503" s="124"/>
      <c r="V503" s="124"/>
      <c r="W503" s="124"/>
      <c r="X503" s="27"/>
      <c r="Y503" s="27"/>
      <c r="Z503" s="76"/>
      <c r="AD503" s="106"/>
      <c r="AE503" s="106"/>
      <c r="AF503" s="106">
        <v>95</v>
      </c>
    </row>
    <row r="504" spans="1:32" ht="15" customHeight="1" x14ac:dyDescent="0.3">
      <c r="A504" s="75"/>
      <c r="B504" s="27"/>
      <c r="C504" s="27"/>
      <c r="D504" s="27"/>
      <c r="E504" s="27"/>
      <c r="F504" s="27"/>
      <c r="G504" s="27"/>
      <c r="H504" s="27"/>
      <c r="I504" s="27"/>
      <c r="J504" s="27"/>
      <c r="K504" s="27"/>
      <c r="L504" s="27"/>
      <c r="M504" s="27" t="s">
        <v>50</v>
      </c>
      <c r="N504" s="124"/>
      <c r="O504" s="124"/>
      <c r="P504" s="124"/>
      <c r="Q504" s="126" t="s">
        <v>179</v>
      </c>
      <c r="R504" s="27"/>
      <c r="S504" s="124" t="s">
        <v>2</v>
      </c>
      <c r="T504" s="159">
        <f>T394*T500</f>
        <v>34.64201125969408</v>
      </c>
      <c r="U504" s="173"/>
      <c r="V504" s="174"/>
      <c r="W504" s="27" t="s">
        <v>6</v>
      </c>
      <c r="X504" s="27"/>
      <c r="Y504" s="27"/>
      <c r="Z504" s="76"/>
      <c r="AD504" s="105">
        <v>17.5</v>
      </c>
      <c r="AE504" s="105">
        <v>38</v>
      </c>
      <c r="AF504" s="105">
        <v>75</v>
      </c>
    </row>
    <row r="505" spans="1:32" ht="15" customHeight="1" x14ac:dyDescent="0.3">
      <c r="A505" s="75"/>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76"/>
      <c r="AD505" s="106"/>
      <c r="AE505" s="106"/>
      <c r="AF505" s="106">
        <v>95</v>
      </c>
    </row>
    <row r="506" spans="1:32" ht="15" customHeight="1" x14ac:dyDescent="0.3">
      <c r="A506" s="75"/>
      <c r="B506" s="3">
        <f>B427+1</f>
        <v>6</v>
      </c>
      <c r="C506" s="4" t="s">
        <v>180</v>
      </c>
      <c r="D506" s="4"/>
      <c r="E506" s="4"/>
      <c r="F506" s="4"/>
      <c r="G506" s="4"/>
      <c r="H506" s="4"/>
      <c r="I506" s="4"/>
      <c r="J506" s="4"/>
      <c r="K506" s="4"/>
      <c r="L506" s="4"/>
      <c r="M506" s="4"/>
      <c r="N506" s="4"/>
      <c r="O506" s="4"/>
      <c r="P506" s="4"/>
      <c r="Q506" s="4"/>
      <c r="R506" s="4"/>
      <c r="S506" s="4"/>
      <c r="T506" s="4"/>
      <c r="U506" s="4"/>
      <c r="V506" s="4"/>
      <c r="W506" s="4"/>
      <c r="X506" s="4"/>
      <c r="Y506" s="4"/>
      <c r="Z506" s="76"/>
      <c r="AD506" s="105">
        <v>24</v>
      </c>
      <c r="AE506" s="105">
        <v>50</v>
      </c>
      <c r="AF506" s="105">
        <v>95</v>
      </c>
    </row>
    <row r="507" spans="1:32" ht="15" customHeight="1" x14ac:dyDescent="0.3">
      <c r="A507" s="75"/>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76"/>
      <c r="AD507" s="107"/>
      <c r="AE507" s="107"/>
      <c r="AF507" s="107">
        <v>125</v>
      </c>
    </row>
    <row r="508" spans="1:32" ht="15" customHeight="1" x14ac:dyDescent="0.3">
      <c r="A508" s="75"/>
      <c r="B508" s="27"/>
      <c r="C508" s="46" t="s">
        <v>181</v>
      </c>
      <c r="D508" s="27"/>
      <c r="E508" s="27"/>
      <c r="F508" s="27"/>
      <c r="G508" s="27"/>
      <c r="H508" s="27"/>
      <c r="I508" s="27"/>
      <c r="J508" s="27"/>
      <c r="K508" s="27"/>
      <c r="L508" s="27"/>
      <c r="M508" s="27"/>
      <c r="N508" s="27"/>
      <c r="O508" s="27"/>
      <c r="P508" s="27"/>
      <c r="Q508" s="27"/>
      <c r="R508" s="27"/>
      <c r="S508" s="27"/>
      <c r="T508" s="27"/>
      <c r="U508" s="27"/>
      <c r="V508" s="27"/>
      <c r="W508" s="27"/>
      <c r="X508" s="27"/>
      <c r="Y508" s="27"/>
      <c r="Z508" s="76"/>
      <c r="AD508" s="106"/>
      <c r="AE508" s="106"/>
      <c r="AF508" s="106">
        <v>145</v>
      </c>
    </row>
    <row r="509" spans="1:32" ht="15" customHeight="1" x14ac:dyDescent="0.3">
      <c r="A509" s="75"/>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76"/>
      <c r="AD509" s="105">
        <v>36</v>
      </c>
      <c r="AE509" s="105">
        <v>70</v>
      </c>
      <c r="AF509" s="105">
        <v>145</v>
      </c>
    </row>
    <row r="510" spans="1:32" ht="15" customHeight="1" x14ac:dyDescent="0.3">
      <c r="A510" s="75"/>
      <c r="B510" s="27"/>
      <c r="C510" s="27"/>
      <c r="D510" s="27"/>
      <c r="E510" s="177" t="s">
        <v>182</v>
      </c>
      <c r="F510" s="178"/>
      <c r="G510" s="178"/>
      <c r="H510" s="178"/>
      <c r="I510" s="178"/>
      <c r="J510" s="178"/>
      <c r="K510" s="178"/>
      <c r="L510" s="178"/>
      <c r="M510" s="178"/>
      <c r="N510" s="178"/>
      <c r="O510" s="178"/>
      <c r="P510" s="178"/>
      <c r="Q510" s="178"/>
      <c r="R510" s="178"/>
      <c r="S510" s="178"/>
      <c r="T510" s="178"/>
      <c r="U510" s="178"/>
      <c r="V510" s="179"/>
      <c r="W510" s="27"/>
      <c r="X510" s="27"/>
      <c r="Y510" s="27"/>
      <c r="Z510" s="76"/>
      <c r="AD510" s="106"/>
      <c r="AE510" s="106"/>
      <c r="AF510" s="106">
        <v>170</v>
      </c>
    </row>
    <row r="511" spans="1:32" ht="15" customHeight="1" x14ac:dyDescent="0.3">
      <c r="A511" s="75"/>
      <c r="B511" s="27"/>
      <c r="C511" s="27"/>
      <c r="D511" s="27"/>
      <c r="E511" s="180"/>
      <c r="F511" s="181"/>
      <c r="G511" s="181"/>
      <c r="H511" s="181"/>
      <c r="I511" s="181"/>
      <c r="J511" s="181"/>
      <c r="K511" s="181"/>
      <c r="L511" s="181"/>
      <c r="M511" s="181"/>
      <c r="N511" s="181"/>
      <c r="O511" s="181"/>
      <c r="P511" s="181"/>
      <c r="Q511" s="181"/>
      <c r="R511" s="181"/>
      <c r="S511" s="181"/>
      <c r="T511" s="181"/>
      <c r="U511" s="181"/>
      <c r="V511" s="182"/>
      <c r="W511" s="27"/>
      <c r="X511" s="27"/>
      <c r="Y511" s="27"/>
      <c r="Z511" s="76"/>
      <c r="AD511" s="128">
        <v>52</v>
      </c>
      <c r="AE511" s="128">
        <v>95</v>
      </c>
      <c r="AF511" s="128">
        <v>250</v>
      </c>
    </row>
    <row r="512" spans="1:32" ht="15" customHeight="1" x14ac:dyDescent="0.3">
      <c r="A512" s="75"/>
      <c r="B512" s="27"/>
      <c r="C512" s="27"/>
      <c r="D512" s="27"/>
      <c r="E512" s="193" t="s">
        <v>192</v>
      </c>
      <c r="F512" s="191"/>
      <c r="G512" s="191"/>
      <c r="H512" s="191"/>
      <c r="I512" s="191"/>
      <c r="J512" s="191"/>
      <c r="K512" s="191" t="s">
        <v>189</v>
      </c>
      <c r="L512" s="191"/>
      <c r="M512" s="191"/>
      <c r="N512" s="191"/>
      <c r="O512" s="191"/>
      <c r="P512" s="191"/>
      <c r="Q512" s="191"/>
      <c r="R512" s="192"/>
      <c r="S512" s="193" t="s">
        <v>190</v>
      </c>
      <c r="T512" s="193"/>
      <c r="U512" s="193"/>
      <c r="V512" s="193"/>
      <c r="W512" s="27"/>
      <c r="X512" s="27"/>
      <c r="Y512" s="27"/>
      <c r="Z512" s="76"/>
      <c r="AD512" s="128">
        <v>72.5</v>
      </c>
      <c r="AE512" s="128">
        <v>140</v>
      </c>
      <c r="AF512" s="128">
        <v>325</v>
      </c>
    </row>
    <row r="513" spans="1:32" ht="15" customHeight="1" x14ac:dyDescent="0.3">
      <c r="A513" s="75"/>
      <c r="B513" s="27"/>
      <c r="C513" s="27"/>
      <c r="D513" s="27"/>
      <c r="E513" s="191"/>
      <c r="F513" s="191"/>
      <c r="G513" s="191"/>
      <c r="H513" s="191"/>
      <c r="I513" s="191"/>
      <c r="J513" s="191"/>
      <c r="K513" s="191"/>
      <c r="L513" s="191"/>
      <c r="M513" s="191"/>
      <c r="N513" s="191"/>
      <c r="O513" s="191"/>
      <c r="P513" s="191"/>
      <c r="Q513" s="191"/>
      <c r="R513" s="192"/>
      <c r="S513" s="193"/>
      <c r="T513" s="193"/>
      <c r="U513" s="193"/>
      <c r="V513" s="193"/>
      <c r="W513" s="27"/>
      <c r="X513" s="27"/>
      <c r="Y513" s="27"/>
      <c r="Z513" s="76"/>
      <c r="AD513" s="105">
        <v>100</v>
      </c>
      <c r="AE513" s="105">
        <v>150</v>
      </c>
      <c r="AF513" s="105">
        <v>380</v>
      </c>
    </row>
    <row r="514" spans="1:32" ht="15" customHeight="1" x14ac:dyDescent="0.3">
      <c r="A514" s="75"/>
      <c r="B514" s="27"/>
      <c r="C514" s="27"/>
      <c r="D514" s="27"/>
      <c r="E514" s="197" t="s">
        <v>191</v>
      </c>
      <c r="F514" s="178"/>
      <c r="G514" s="178"/>
      <c r="H514" s="178"/>
      <c r="I514" s="178"/>
      <c r="J514" s="179"/>
      <c r="K514" s="193" t="s">
        <v>187</v>
      </c>
      <c r="L514" s="193"/>
      <c r="M514" s="193"/>
      <c r="N514" s="193"/>
      <c r="O514" s="191" t="s">
        <v>188</v>
      </c>
      <c r="P514" s="191"/>
      <c r="Q514" s="191"/>
      <c r="R514" s="192"/>
      <c r="S514" s="193"/>
      <c r="T514" s="193"/>
      <c r="U514" s="193"/>
      <c r="V514" s="193"/>
      <c r="W514" s="27"/>
      <c r="X514" s="27"/>
      <c r="Y514" s="27"/>
      <c r="Z514" s="76"/>
      <c r="AD514" s="106"/>
      <c r="AE514" s="106">
        <v>185</v>
      </c>
      <c r="AF514" s="106">
        <v>450</v>
      </c>
    </row>
    <row r="515" spans="1:32" ht="15" customHeight="1" x14ac:dyDescent="0.3">
      <c r="A515" s="75"/>
      <c r="B515" s="27"/>
      <c r="C515" s="27"/>
      <c r="D515" s="27"/>
      <c r="E515" s="198"/>
      <c r="F515" s="199"/>
      <c r="G515" s="199"/>
      <c r="H515" s="199"/>
      <c r="I515" s="199"/>
      <c r="J515" s="200"/>
      <c r="K515" s="193"/>
      <c r="L515" s="193"/>
      <c r="M515" s="193"/>
      <c r="N515" s="193"/>
      <c r="O515" s="191"/>
      <c r="P515" s="191"/>
      <c r="Q515" s="191"/>
      <c r="R515" s="192"/>
      <c r="S515" s="193"/>
      <c r="T515" s="193"/>
      <c r="U515" s="193"/>
      <c r="V515" s="193"/>
      <c r="W515" s="27"/>
      <c r="X515" s="27"/>
      <c r="Y515" s="27"/>
      <c r="Z515" s="76"/>
      <c r="AD515" s="105">
        <v>123</v>
      </c>
      <c r="AE515" s="105">
        <v>185</v>
      </c>
      <c r="AF515" s="105">
        <v>450</v>
      </c>
    </row>
    <row r="516" spans="1:32" ht="15" customHeight="1" x14ac:dyDescent="0.3">
      <c r="A516" s="75"/>
      <c r="B516" s="27"/>
      <c r="C516" s="27"/>
      <c r="D516" s="27"/>
      <c r="E516" s="198"/>
      <c r="F516" s="199"/>
      <c r="G516" s="199"/>
      <c r="H516" s="199"/>
      <c r="I516" s="199"/>
      <c r="J516" s="200"/>
      <c r="K516" s="193"/>
      <c r="L516" s="193"/>
      <c r="M516" s="193"/>
      <c r="N516" s="193"/>
      <c r="O516" s="191"/>
      <c r="P516" s="191"/>
      <c r="Q516" s="191"/>
      <c r="R516" s="192"/>
      <c r="S516" s="193"/>
      <c r="T516" s="193"/>
      <c r="U516" s="193"/>
      <c r="V516" s="193"/>
      <c r="W516" s="27"/>
      <c r="X516" s="27"/>
      <c r="Y516" s="27"/>
      <c r="Z516" s="76"/>
      <c r="AD516" s="106"/>
      <c r="AE516" s="106">
        <v>230</v>
      </c>
      <c r="AF516" s="106">
        <v>550</v>
      </c>
    </row>
    <row r="517" spans="1:32" ht="15" customHeight="1" x14ac:dyDescent="0.3">
      <c r="A517" s="75"/>
      <c r="B517" s="27"/>
      <c r="C517" s="27"/>
      <c r="D517" s="27"/>
      <c r="E517" s="180"/>
      <c r="F517" s="181"/>
      <c r="G517" s="181"/>
      <c r="H517" s="181"/>
      <c r="I517" s="181"/>
      <c r="J517" s="182"/>
      <c r="K517" s="192" t="s">
        <v>185</v>
      </c>
      <c r="L517" s="194"/>
      <c r="M517" s="192" t="s">
        <v>186</v>
      </c>
      <c r="N517" s="194"/>
      <c r="O517" s="192" t="s">
        <v>185</v>
      </c>
      <c r="P517" s="194"/>
      <c r="Q517" s="192" t="s">
        <v>186</v>
      </c>
      <c r="R517" s="194"/>
      <c r="S517" s="192" t="s">
        <v>185</v>
      </c>
      <c r="T517" s="194"/>
      <c r="U517" s="192" t="s">
        <v>186</v>
      </c>
      <c r="V517" s="194"/>
      <c r="W517" s="27"/>
      <c r="X517" s="27"/>
      <c r="Y517" s="27"/>
      <c r="Z517" s="76"/>
      <c r="AD517" s="105">
        <v>145</v>
      </c>
      <c r="AE517" s="105">
        <v>185</v>
      </c>
      <c r="AF517" s="105">
        <v>450</v>
      </c>
    </row>
    <row r="518" spans="1:32" ht="15" customHeight="1" x14ac:dyDescent="0.3">
      <c r="A518" s="75"/>
      <c r="B518" s="27"/>
      <c r="C518" s="27"/>
      <c r="D518" s="27"/>
      <c r="E518" s="183" t="s">
        <v>183</v>
      </c>
      <c r="F518" s="184"/>
      <c r="G518" s="185"/>
      <c r="H518" s="172" t="s">
        <v>49</v>
      </c>
      <c r="I518" s="158"/>
      <c r="J518" s="160"/>
      <c r="K518" s="175">
        <f>T356</f>
        <v>11.270381060190353</v>
      </c>
      <c r="L518" s="196"/>
      <c r="M518" s="159">
        <f>T454</f>
        <v>19.695097494400422</v>
      </c>
      <c r="N518" s="160"/>
      <c r="O518" s="175">
        <f>T356</f>
        <v>11.270381060190353</v>
      </c>
      <c r="P518" s="176"/>
      <c r="Q518" s="159">
        <f>T464</f>
        <v>18.468263274542647</v>
      </c>
      <c r="R518" s="160"/>
      <c r="S518" s="175">
        <f>T362</f>
        <v>9.760106300650623</v>
      </c>
      <c r="T518" s="176"/>
      <c r="U518" s="159">
        <f>T472</f>
        <v>10.475395978121187</v>
      </c>
      <c r="V518" s="160"/>
      <c r="W518" s="27"/>
      <c r="X518" s="27"/>
      <c r="Y518" s="27"/>
      <c r="Z518" s="76"/>
      <c r="AD518" s="107"/>
      <c r="AE518" s="107">
        <v>230</v>
      </c>
      <c r="AF518" s="107">
        <v>550</v>
      </c>
    </row>
    <row r="519" spans="1:32" ht="15" customHeight="1" x14ac:dyDescent="0.3">
      <c r="A519" s="75"/>
      <c r="B519" s="27"/>
      <c r="C519" s="27"/>
      <c r="D519" s="27"/>
      <c r="E519" s="186"/>
      <c r="F519" s="187"/>
      <c r="G519" s="188"/>
      <c r="H519" s="172" t="s">
        <v>50</v>
      </c>
      <c r="I519" s="158"/>
      <c r="J519" s="160"/>
      <c r="K519" s="175">
        <f>T358</f>
        <v>18.126524572846563</v>
      </c>
      <c r="L519" s="176"/>
      <c r="M519" s="159">
        <f>T456</f>
        <v>45.179146861248583</v>
      </c>
      <c r="N519" s="160"/>
      <c r="O519" s="175">
        <f>T358</f>
        <v>18.126524572846563</v>
      </c>
      <c r="P519" s="176"/>
      <c r="Q519" s="159">
        <f>T466</f>
        <v>27.762062572337168</v>
      </c>
      <c r="R519" s="160"/>
      <c r="S519" s="175">
        <f>T364</f>
        <v>15.6975</v>
      </c>
      <c r="T519" s="176"/>
      <c r="U519" s="159">
        <f>T474</f>
        <v>15.746368754406397</v>
      </c>
      <c r="V519" s="160"/>
      <c r="W519" s="27"/>
      <c r="X519" s="27"/>
      <c r="Y519" s="27"/>
      <c r="Z519" s="76"/>
      <c r="AD519" s="106"/>
      <c r="AE519" s="106">
        <v>275</v>
      </c>
      <c r="AF519" s="106">
        <v>650</v>
      </c>
    </row>
    <row r="520" spans="1:32" ht="15" customHeight="1" x14ac:dyDescent="0.3">
      <c r="A520" s="75"/>
      <c r="B520" s="27"/>
      <c r="C520" s="27"/>
      <c r="D520" s="27"/>
      <c r="E520" s="183" t="s">
        <v>239</v>
      </c>
      <c r="F520" s="184"/>
      <c r="G520" s="185"/>
      <c r="H520" s="172" t="s">
        <v>49</v>
      </c>
      <c r="I520" s="158"/>
      <c r="J520" s="160"/>
      <c r="K520" s="159">
        <f>T372</f>
        <v>32.616566333919337</v>
      </c>
      <c r="L520" s="160"/>
      <c r="M520" s="172" t="s">
        <v>22</v>
      </c>
      <c r="N520" s="160"/>
      <c r="O520" s="159">
        <f>T386</f>
        <v>30.596876273706663</v>
      </c>
      <c r="P520" s="160"/>
      <c r="Q520" s="172" t="s">
        <v>22</v>
      </c>
      <c r="R520" s="160"/>
      <c r="S520" s="159">
        <f>T392</f>
        <v>20.950791956242373</v>
      </c>
      <c r="T520" s="160"/>
      <c r="U520" s="172" t="s">
        <v>22</v>
      </c>
      <c r="V520" s="160"/>
      <c r="W520" s="27"/>
      <c r="X520" s="27"/>
      <c r="Y520" s="27"/>
      <c r="Z520" s="76"/>
      <c r="AD520" s="105">
        <v>170</v>
      </c>
      <c r="AE520" s="105">
        <v>230</v>
      </c>
      <c r="AF520" s="105">
        <v>550</v>
      </c>
    </row>
    <row r="521" spans="1:32" ht="15" customHeight="1" x14ac:dyDescent="0.3">
      <c r="A521" s="75"/>
      <c r="B521" s="27"/>
      <c r="C521" s="27"/>
      <c r="D521" s="27"/>
      <c r="E521" s="186"/>
      <c r="F521" s="187"/>
      <c r="G521" s="188"/>
      <c r="H521" s="172" t="s">
        <v>50</v>
      </c>
      <c r="I521" s="158"/>
      <c r="J521" s="160"/>
      <c r="K521" s="159">
        <f>T374</f>
        <v>74.568851898220259</v>
      </c>
      <c r="L521" s="160"/>
      <c r="M521" s="172" t="s">
        <v>22</v>
      </c>
      <c r="N521" s="160"/>
      <c r="O521" s="159">
        <f>T388</f>
        <v>45.992504488135289</v>
      </c>
      <c r="P521" s="160"/>
      <c r="Q521" s="172" t="s">
        <v>22</v>
      </c>
      <c r="R521" s="160"/>
      <c r="S521" s="159">
        <f>T394</f>
        <v>31.492737508812795</v>
      </c>
      <c r="T521" s="160"/>
      <c r="U521" s="172" t="s">
        <v>22</v>
      </c>
      <c r="V521" s="160"/>
      <c r="W521" s="27"/>
      <c r="X521" s="27"/>
      <c r="Y521" s="27"/>
      <c r="Z521" s="76"/>
      <c r="AB521" s="36"/>
      <c r="AD521" s="107"/>
      <c r="AE521" s="107">
        <v>275</v>
      </c>
      <c r="AF521" s="107">
        <v>650</v>
      </c>
    </row>
    <row r="522" spans="1:32" ht="15" customHeight="1" x14ac:dyDescent="0.3">
      <c r="A522" s="75"/>
      <c r="B522" s="27"/>
      <c r="C522" s="27"/>
      <c r="D522" s="27"/>
      <c r="E522" s="183" t="s">
        <v>184</v>
      </c>
      <c r="F522" s="184"/>
      <c r="G522" s="185"/>
      <c r="H522" s="172" t="s">
        <v>49</v>
      </c>
      <c r="I522" s="158"/>
      <c r="J522" s="160"/>
      <c r="K522" s="189">
        <f>T400</f>
        <v>119.4109317559338</v>
      </c>
      <c r="L522" s="190"/>
      <c r="M522" s="159">
        <f>T484</f>
        <v>34.424701383851136</v>
      </c>
      <c r="N522" s="160"/>
      <c r="O522" s="175">
        <f>T400</f>
        <v>119.4109317559338</v>
      </c>
      <c r="P522" s="176"/>
      <c r="Q522" s="159">
        <f>T494</f>
        <v>32.282748227010082</v>
      </c>
      <c r="R522" s="160"/>
      <c r="S522" s="175">
        <f>T406</f>
        <v>81.764999999999986</v>
      </c>
      <c r="T522" s="176"/>
      <c r="U522" s="159">
        <f>T502</f>
        <v>23.045871151866614</v>
      </c>
      <c r="V522" s="160"/>
      <c r="W522" s="27"/>
      <c r="X522" s="27"/>
      <c r="Y522" s="27"/>
      <c r="Z522" s="76"/>
      <c r="AB522" s="36"/>
      <c r="AD522" s="106"/>
      <c r="AE522" s="106">
        <v>325</v>
      </c>
      <c r="AF522" s="106">
        <v>750</v>
      </c>
    </row>
    <row r="523" spans="1:32" ht="15" customHeight="1" x14ac:dyDescent="0.3">
      <c r="A523" s="75"/>
      <c r="B523" s="27"/>
      <c r="C523" s="27"/>
      <c r="D523" s="27"/>
      <c r="E523" s="186"/>
      <c r="F523" s="187"/>
      <c r="G523" s="188"/>
      <c r="H523" s="172" t="s">
        <v>50</v>
      </c>
      <c r="I523" s="158"/>
      <c r="J523" s="160"/>
      <c r="K523" s="159">
        <f>T402</f>
        <v>119.4109317559338</v>
      </c>
      <c r="L523" s="160"/>
      <c r="M523" s="175">
        <f>T486</f>
        <v>78.915129345733348</v>
      </c>
      <c r="N523" s="176"/>
      <c r="O523" s="159">
        <f>T400</f>
        <v>119.4109317559338</v>
      </c>
      <c r="P523" s="160"/>
      <c r="Q523" s="175">
        <f>T496</f>
        <v>48.527164209107731</v>
      </c>
      <c r="R523" s="176"/>
      <c r="S523" s="159">
        <f>T408</f>
        <v>81.764999999999986</v>
      </c>
      <c r="T523" s="160"/>
      <c r="U523" s="233">
        <f>T504</f>
        <v>34.64201125969408</v>
      </c>
      <c r="V523" s="234"/>
      <c r="W523" s="27"/>
      <c r="X523" s="27"/>
      <c r="Y523" s="27"/>
      <c r="Z523" s="76"/>
      <c r="AB523" s="36"/>
      <c r="AD523" s="105">
        <v>245</v>
      </c>
      <c r="AE523" s="105">
        <v>275</v>
      </c>
      <c r="AF523" s="105">
        <v>650</v>
      </c>
    </row>
    <row r="524" spans="1:32" ht="15" customHeight="1" x14ac:dyDescent="0.3">
      <c r="A524" s="75"/>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76"/>
      <c r="AB524" s="36"/>
      <c r="AD524" s="107"/>
      <c r="AE524" s="107">
        <v>325</v>
      </c>
      <c r="AF524" s="107">
        <v>750</v>
      </c>
    </row>
    <row r="525" spans="1:32" ht="15" customHeight="1" x14ac:dyDescent="0.3">
      <c r="A525" s="75"/>
      <c r="B525" s="27"/>
      <c r="C525" s="52" t="s">
        <v>240</v>
      </c>
      <c r="D525" s="27"/>
      <c r="E525" s="27"/>
      <c r="F525" s="27"/>
      <c r="G525" s="27"/>
      <c r="H525" s="27"/>
      <c r="I525" s="27"/>
      <c r="J525" s="27"/>
      <c r="K525" s="27"/>
      <c r="L525" s="27"/>
      <c r="M525" s="27"/>
      <c r="N525" s="27"/>
      <c r="O525" s="27"/>
      <c r="P525" s="27"/>
      <c r="Q525" s="27"/>
      <c r="R525" s="27"/>
      <c r="S525" s="27"/>
      <c r="T525" s="27"/>
      <c r="U525" s="27"/>
      <c r="V525" s="27"/>
      <c r="W525" s="27"/>
      <c r="X525" s="27"/>
      <c r="Y525" s="27"/>
      <c r="Z525" s="76"/>
      <c r="AB525" s="36"/>
      <c r="AD525" s="107"/>
      <c r="AE525" s="107">
        <v>360</v>
      </c>
      <c r="AF525" s="107">
        <v>850</v>
      </c>
    </row>
    <row r="526" spans="1:32" ht="15" customHeight="1" x14ac:dyDescent="0.3">
      <c r="A526" s="75"/>
      <c r="B526" s="27"/>
      <c r="C526" s="109" t="s">
        <v>241</v>
      </c>
      <c r="D526" s="27"/>
      <c r="E526" s="27"/>
      <c r="F526" s="27"/>
      <c r="G526" s="27"/>
      <c r="H526" s="27"/>
      <c r="I526" s="27"/>
      <c r="J526" s="27"/>
      <c r="K526" s="27"/>
      <c r="L526" s="27"/>
      <c r="M526" s="27"/>
      <c r="N526" s="27"/>
      <c r="O526" s="27"/>
      <c r="P526" s="27"/>
      <c r="Q526" s="27"/>
      <c r="R526" s="27"/>
      <c r="S526" s="27"/>
      <c r="T526" s="27"/>
      <c r="U526" s="27"/>
      <c r="V526" s="27"/>
      <c r="W526" s="27"/>
      <c r="X526" s="27"/>
      <c r="Y526" s="27"/>
      <c r="Z526" s="76"/>
      <c r="AB526" s="36"/>
      <c r="AD526" s="107"/>
      <c r="AE526" s="107">
        <v>395</v>
      </c>
      <c r="AF526" s="107">
        <v>950</v>
      </c>
    </row>
    <row r="527" spans="1:32" ht="15" customHeight="1" x14ac:dyDescent="0.3">
      <c r="A527" s="75"/>
      <c r="B527" s="27"/>
      <c r="C527" s="109" t="s">
        <v>242</v>
      </c>
      <c r="D527" s="27"/>
      <c r="E527" s="27"/>
      <c r="F527" s="27"/>
      <c r="G527" s="27"/>
      <c r="H527" s="27"/>
      <c r="I527" s="27"/>
      <c r="J527" s="27"/>
      <c r="K527" s="27"/>
      <c r="L527" s="27"/>
      <c r="M527" s="27"/>
      <c r="N527" s="27"/>
      <c r="O527" s="27"/>
      <c r="P527" s="27"/>
      <c r="Q527" s="27"/>
      <c r="R527" s="27"/>
      <c r="S527" s="27"/>
      <c r="T527" s="27"/>
      <c r="U527" s="27"/>
      <c r="V527" s="27"/>
      <c r="W527" s="27"/>
      <c r="X527" s="27"/>
      <c r="Y527" s="27"/>
      <c r="Z527" s="76"/>
      <c r="AB527" s="36"/>
      <c r="AD527" s="106"/>
      <c r="AE527" s="106">
        <v>460</v>
      </c>
      <c r="AF527" s="106">
        <v>1050</v>
      </c>
    </row>
    <row r="528" spans="1:32" ht="15" customHeight="1" x14ac:dyDescent="0.3">
      <c r="A528" s="77"/>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19"/>
      <c r="AB528" s="1" t="s">
        <v>225</v>
      </c>
      <c r="AC528" s="1" t="s">
        <v>262</v>
      </c>
    </row>
    <row r="529" spans="1:32" ht="15" customHeight="1" x14ac:dyDescent="0.3">
      <c r="A529" s="75"/>
      <c r="B529" s="27"/>
      <c r="C529" s="27" t="s">
        <v>217</v>
      </c>
      <c r="D529" s="27"/>
      <c r="E529" s="27"/>
      <c r="F529" s="27"/>
      <c r="G529" s="27"/>
      <c r="H529" s="27"/>
      <c r="I529" s="27"/>
      <c r="J529" s="27"/>
      <c r="K529" s="27"/>
      <c r="L529" s="27"/>
      <c r="M529" s="27"/>
      <c r="N529" s="27"/>
      <c r="O529" s="27"/>
      <c r="P529" s="27"/>
      <c r="Q529" s="27"/>
      <c r="R529" s="27"/>
      <c r="S529" s="27"/>
      <c r="T529" s="27"/>
      <c r="U529" s="27"/>
      <c r="V529" s="27"/>
      <c r="W529" s="27"/>
      <c r="X529" s="27"/>
      <c r="Y529" s="27"/>
      <c r="Z529" s="76"/>
      <c r="AB529" s="1" t="s">
        <v>225</v>
      </c>
      <c r="AC529" s="1" t="s">
        <v>263</v>
      </c>
    </row>
    <row r="530" spans="1:32" ht="15" customHeight="1" x14ac:dyDescent="0.3">
      <c r="A530" s="75"/>
      <c r="B530" s="27"/>
      <c r="C530" s="27" t="s">
        <v>197</v>
      </c>
      <c r="D530" s="27"/>
      <c r="E530" s="27"/>
      <c r="F530" s="27"/>
      <c r="G530" s="27"/>
      <c r="H530" s="27"/>
      <c r="I530" s="27"/>
      <c r="J530" s="27"/>
      <c r="K530" s="27"/>
      <c r="L530" s="27"/>
      <c r="M530" s="27"/>
      <c r="N530" s="27"/>
      <c r="O530" s="27"/>
      <c r="P530" s="27"/>
      <c r="Q530" s="27"/>
      <c r="R530" s="27"/>
      <c r="S530" s="27"/>
      <c r="T530" s="27"/>
      <c r="U530" s="27"/>
      <c r="V530" s="27"/>
      <c r="W530" s="27"/>
      <c r="X530" s="27"/>
      <c r="Y530" s="27"/>
      <c r="Z530" s="76"/>
      <c r="AC530" s="1" t="s">
        <v>264</v>
      </c>
    </row>
    <row r="531" spans="1:32" ht="15" customHeight="1" x14ac:dyDescent="0.3">
      <c r="A531" s="75"/>
      <c r="B531" s="27"/>
      <c r="C531" s="1" t="s">
        <v>198</v>
      </c>
      <c r="D531" s="27"/>
      <c r="E531" s="27"/>
      <c r="F531" s="27"/>
      <c r="G531" s="27"/>
      <c r="H531" s="27"/>
      <c r="I531" s="27"/>
      <c r="J531" s="27"/>
      <c r="K531" s="27"/>
      <c r="L531" s="27"/>
      <c r="M531" s="27"/>
      <c r="N531" s="27"/>
      <c r="O531" s="27"/>
      <c r="P531" s="27"/>
      <c r="Q531" s="27"/>
      <c r="R531" s="27"/>
      <c r="S531" s="27"/>
      <c r="T531" s="27"/>
      <c r="U531" s="27"/>
      <c r="V531" s="27"/>
      <c r="W531" s="27"/>
      <c r="X531" s="27"/>
      <c r="Y531" s="27"/>
      <c r="Z531" s="76"/>
    </row>
    <row r="532" spans="1:32" ht="15" customHeight="1" x14ac:dyDescent="0.3">
      <c r="A532" s="75"/>
      <c r="B532" s="27"/>
      <c r="C532" s="52"/>
      <c r="D532" s="27"/>
      <c r="E532" s="27"/>
      <c r="F532" s="27"/>
      <c r="G532" s="27"/>
      <c r="H532" s="27"/>
      <c r="I532" s="27"/>
      <c r="J532" s="27"/>
      <c r="K532" s="27"/>
      <c r="L532" s="27"/>
      <c r="M532" s="27"/>
      <c r="N532" s="27"/>
      <c r="O532" s="27"/>
      <c r="P532" s="27"/>
      <c r="Q532" s="27"/>
      <c r="R532" s="27"/>
      <c r="S532" s="27"/>
      <c r="T532" s="27"/>
      <c r="U532" s="27"/>
      <c r="V532" s="27"/>
      <c r="W532" s="27"/>
      <c r="X532" s="27"/>
      <c r="Y532" s="27"/>
      <c r="Z532" s="76"/>
    </row>
    <row r="533" spans="1:32" ht="15" customHeight="1" x14ac:dyDescent="0.3">
      <c r="A533" s="75"/>
      <c r="B533" s="27"/>
      <c r="C533" s="52" t="s">
        <v>211</v>
      </c>
      <c r="E533" s="27"/>
      <c r="F533" s="27"/>
      <c r="G533" s="27"/>
      <c r="H533" s="27"/>
      <c r="I533" s="27"/>
      <c r="J533" s="27"/>
      <c r="K533" s="27"/>
      <c r="L533" s="27"/>
      <c r="M533" s="27"/>
      <c r="N533" s="27"/>
      <c r="O533" s="27"/>
      <c r="P533" s="27"/>
      <c r="Q533" s="27"/>
      <c r="R533" s="27"/>
      <c r="S533" s="27"/>
      <c r="T533" s="27"/>
      <c r="U533" s="27"/>
      <c r="V533" s="27"/>
      <c r="W533" s="27"/>
      <c r="X533" s="27"/>
      <c r="Y533" s="27"/>
      <c r="Z533" s="76"/>
      <c r="AD533" s="103" t="s">
        <v>258</v>
      </c>
      <c r="AE533" s="103"/>
      <c r="AF533" s="103"/>
    </row>
    <row r="534" spans="1:32" ht="15" customHeight="1" x14ac:dyDescent="0.3">
      <c r="A534" s="75"/>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76"/>
      <c r="AD534" s="108" t="s">
        <v>259</v>
      </c>
      <c r="AE534" s="108"/>
      <c r="AF534" s="108"/>
    </row>
    <row r="535" spans="1:32" ht="15" customHeight="1" x14ac:dyDescent="0.3">
      <c r="A535" s="75"/>
      <c r="B535" s="27"/>
      <c r="C535" s="124" t="s">
        <v>13</v>
      </c>
      <c r="D535" s="27" t="s">
        <v>193</v>
      </c>
      <c r="Y535" s="27"/>
      <c r="Z535" s="76"/>
      <c r="AD535" s="108" t="s">
        <v>260</v>
      </c>
      <c r="AE535" s="108" t="s">
        <v>261</v>
      </c>
      <c r="AF535" s="108" t="s">
        <v>261</v>
      </c>
    </row>
    <row r="536" spans="1:32" ht="15" customHeight="1" x14ac:dyDescent="0.3">
      <c r="A536" s="75"/>
      <c r="B536" s="27"/>
      <c r="C536" s="27"/>
      <c r="Y536" s="27"/>
      <c r="Z536" s="76"/>
      <c r="AD536" s="104" t="s">
        <v>6</v>
      </c>
      <c r="AE536" s="104" t="s">
        <v>256</v>
      </c>
      <c r="AF536" s="104" t="s">
        <v>257</v>
      </c>
    </row>
    <row r="537" spans="1:32" ht="15" customHeight="1" x14ac:dyDescent="0.3">
      <c r="A537" s="75"/>
      <c r="B537" s="27"/>
      <c r="C537" s="27"/>
      <c r="D537" s="27" t="s">
        <v>49</v>
      </c>
      <c r="E537" s="27"/>
      <c r="F537" s="27"/>
      <c r="G537" s="27" t="s">
        <v>2</v>
      </c>
      <c r="H537" s="170">
        <f>S518</f>
        <v>9.760106300650623</v>
      </c>
      <c r="I537" s="171"/>
      <c r="J537" s="171"/>
      <c r="K537" s="27"/>
      <c r="L537" s="27"/>
      <c r="M537" s="27"/>
      <c r="N537" s="27"/>
      <c r="O537" s="27"/>
      <c r="P537" s="126" t="s">
        <v>196</v>
      </c>
      <c r="Q537" s="27"/>
      <c r="R537" s="27"/>
      <c r="S537" s="124" t="s">
        <v>2</v>
      </c>
      <c r="T537" s="167">
        <v>28</v>
      </c>
      <c r="U537" s="168"/>
      <c r="V537" s="169"/>
      <c r="W537" s="27" t="s">
        <v>194</v>
      </c>
      <c r="X537" s="27"/>
      <c r="Y537" s="27"/>
      <c r="Z537" s="76"/>
      <c r="AD537" s="128">
        <v>20</v>
      </c>
      <c r="AE537" s="128">
        <v>60</v>
      </c>
      <c r="AF537" s="128" t="s">
        <v>22</v>
      </c>
    </row>
    <row r="538" spans="1:32" ht="15" customHeight="1" x14ac:dyDescent="0.3">
      <c r="A538" s="75"/>
      <c r="B538" s="27"/>
      <c r="D538" s="27" t="s">
        <v>50</v>
      </c>
      <c r="E538" s="27"/>
      <c r="F538" s="27"/>
      <c r="G538" s="27" t="s">
        <v>2</v>
      </c>
      <c r="H538" s="170">
        <f>S519</f>
        <v>15.6975</v>
      </c>
      <c r="I538" s="171"/>
      <c r="J538" s="171"/>
      <c r="K538" s="27"/>
      <c r="L538" s="27"/>
      <c r="M538" s="27"/>
      <c r="N538" s="27"/>
      <c r="O538" s="27"/>
      <c r="P538" s="27" t="s">
        <v>24</v>
      </c>
      <c r="Q538" s="27"/>
      <c r="R538" s="27"/>
      <c r="S538" s="27"/>
      <c r="T538" s="27"/>
      <c r="U538" s="27"/>
      <c r="V538" s="27"/>
      <c r="W538" s="27"/>
      <c r="X538" s="27"/>
      <c r="Y538" s="27"/>
      <c r="Z538" s="76"/>
      <c r="AD538" s="128">
        <v>40</v>
      </c>
      <c r="AE538" s="128">
        <v>60</v>
      </c>
      <c r="AF538" s="128" t="s">
        <v>22</v>
      </c>
    </row>
    <row r="539" spans="1:32" ht="15" customHeight="1" x14ac:dyDescent="0.3">
      <c r="A539" s="75"/>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76"/>
      <c r="AD539" s="128">
        <v>60</v>
      </c>
      <c r="AE539" s="128">
        <v>90</v>
      </c>
      <c r="AF539" s="128" t="s">
        <v>22</v>
      </c>
    </row>
    <row r="540" spans="1:32" ht="15" customHeight="1" x14ac:dyDescent="0.3">
      <c r="A540" s="75"/>
      <c r="B540" s="27"/>
      <c r="C540" s="124" t="s">
        <v>13</v>
      </c>
      <c r="D540" s="27" t="s">
        <v>195</v>
      </c>
      <c r="Y540" s="27"/>
      <c r="Z540" s="76"/>
      <c r="AD540" s="128">
        <v>75</v>
      </c>
      <c r="AE540" s="128">
        <v>120</v>
      </c>
      <c r="AF540" s="128" t="s">
        <v>22</v>
      </c>
    </row>
    <row r="541" spans="1:32" ht="15" customHeight="1" x14ac:dyDescent="0.3">
      <c r="A541" s="75"/>
      <c r="B541" s="27"/>
      <c r="C541" s="27"/>
      <c r="Y541" s="27"/>
      <c r="Z541" s="76"/>
      <c r="AD541" s="128">
        <v>95</v>
      </c>
      <c r="AE541" s="128">
        <v>160</v>
      </c>
      <c r="AF541" s="128" t="s">
        <v>22</v>
      </c>
    </row>
    <row r="542" spans="1:32" ht="15" customHeight="1" x14ac:dyDescent="0.3">
      <c r="A542" s="75"/>
      <c r="B542" s="27"/>
      <c r="C542" s="27"/>
      <c r="D542" s="27" t="s">
        <v>49</v>
      </c>
      <c r="E542" s="27"/>
      <c r="F542" s="27"/>
      <c r="G542" s="27" t="s">
        <v>2</v>
      </c>
      <c r="H542" s="170">
        <f>S522</f>
        <v>81.764999999999986</v>
      </c>
      <c r="I542" s="171"/>
      <c r="J542" s="171"/>
      <c r="K542" s="27"/>
      <c r="L542" s="27"/>
      <c r="M542" s="27"/>
      <c r="N542" s="27"/>
      <c r="O542" s="27"/>
      <c r="P542" s="27" t="s">
        <v>17</v>
      </c>
      <c r="Q542" s="27"/>
      <c r="R542" s="27"/>
      <c r="S542" s="124" t="s">
        <v>2</v>
      </c>
      <c r="T542" s="167">
        <v>95</v>
      </c>
      <c r="U542" s="168"/>
      <c r="V542" s="169"/>
      <c r="W542" s="27" t="s">
        <v>15</v>
      </c>
      <c r="X542" s="27"/>
      <c r="Y542" s="27"/>
      <c r="Z542" s="76"/>
      <c r="AD542" s="128">
        <v>125</v>
      </c>
      <c r="AE542" s="128">
        <v>220</v>
      </c>
      <c r="AF542" s="128" t="s">
        <v>22</v>
      </c>
    </row>
    <row r="543" spans="1:32" ht="15" customHeight="1" x14ac:dyDescent="0.3">
      <c r="A543" s="75"/>
      <c r="B543" s="27"/>
      <c r="C543" s="27"/>
      <c r="D543" s="27" t="s">
        <v>50</v>
      </c>
      <c r="E543" s="27"/>
      <c r="F543" s="27"/>
      <c r="G543" s="27" t="s">
        <v>2</v>
      </c>
      <c r="H543" s="170">
        <f>U523</f>
        <v>34.64201125969408</v>
      </c>
      <c r="I543" s="171"/>
      <c r="J543" s="171"/>
      <c r="K543" s="27"/>
      <c r="L543" s="27"/>
      <c r="M543" s="27"/>
      <c r="N543" s="27"/>
      <c r="O543" s="27"/>
      <c r="P543" s="27" t="s">
        <v>24</v>
      </c>
      <c r="Q543" s="27"/>
      <c r="R543" s="27"/>
      <c r="S543" s="27"/>
      <c r="T543" s="27"/>
      <c r="U543" s="27"/>
      <c r="V543" s="27"/>
      <c r="W543" s="27"/>
      <c r="X543" s="27"/>
      <c r="Y543" s="27"/>
      <c r="Z543" s="76"/>
      <c r="AD543" s="128">
        <v>145</v>
      </c>
      <c r="AE543" s="128">
        <v>270</v>
      </c>
      <c r="AF543" s="128" t="s">
        <v>22</v>
      </c>
    </row>
    <row r="544" spans="1:32" ht="15" customHeight="1" x14ac:dyDescent="0.3">
      <c r="A544" s="75"/>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76"/>
      <c r="AA544" s="36"/>
      <c r="AD544" s="128">
        <v>170</v>
      </c>
      <c r="AE544" s="128">
        <v>320</v>
      </c>
      <c r="AF544" s="128" t="s">
        <v>22</v>
      </c>
    </row>
    <row r="545" spans="1:32" ht="15" customHeight="1" x14ac:dyDescent="0.3">
      <c r="A545" s="75"/>
      <c r="B545" s="27"/>
      <c r="C545" s="131" t="str">
        <f>CONCATENATE("El mayor valor encontrado para las sobretensiones a frecuencia industrial corresponde a ",ROUND(MAX(S518:T519),2)," kV (fase-fase)"," se selecciona la tensión normalizada de valor superior correspondiente a ",T537," kV",", que está asociado a una tensión soportada al impulso tipo rayo de ",T542," kV."," Este valor es superior a la tensión soportada requerida según los cálculos, que resultó de ",ROUND(S522,2)," kV (fase-tierra)"," y ",ROUND(U523,2)," kV (fase-fase).")</f>
        <v>El mayor valor encontrado para las sobretensiones a frecuencia industrial corresponde a 15.7 kV (fase-fase) se selecciona la tensión normalizada de valor superior correspondiente a 28 kV, que está asociado a una tensión soportada al impulso tipo rayo de 95 kV. Este valor es superior a la tensión soportada requerida según los cálculos, que resultó de 81.77 kV (fase-tierra) y 34.64 kV (fase-fase).</v>
      </c>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27"/>
      <c r="Z545" s="76"/>
      <c r="AA545" s="36"/>
      <c r="AD545" s="128">
        <v>200</v>
      </c>
      <c r="AE545" s="128">
        <v>380</v>
      </c>
      <c r="AF545" s="128" t="s">
        <v>22</v>
      </c>
    </row>
    <row r="546" spans="1:32" ht="15" customHeight="1" x14ac:dyDescent="0.3">
      <c r="A546" s="75"/>
      <c r="B546" s="27"/>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27"/>
      <c r="Z546" s="76"/>
      <c r="AA546" s="36"/>
      <c r="AD546" s="128">
        <v>250</v>
      </c>
      <c r="AE546" s="128">
        <v>480</v>
      </c>
      <c r="AF546" s="128" t="s">
        <v>22</v>
      </c>
    </row>
    <row r="547" spans="1:32" ht="15" customHeight="1" x14ac:dyDescent="0.3">
      <c r="A547" s="75"/>
      <c r="B547" s="27"/>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27"/>
      <c r="Z547" s="76"/>
      <c r="AA547" s="36"/>
      <c r="AD547" s="128">
        <v>325</v>
      </c>
      <c r="AE547" s="128">
        <v>630</v>
      </c>
      <c r="AF547" s="128" t="s">
        <v>22</v>
      </c>
    </row>
    <row r="548" spans="1:32" ht="15" customHeight="1" x14ac:dyDescent="0.3">
      <c r="A548" s="75"/>
      <c r="B548" s="27"/>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27"/>
      <c r="Z548" s="76"/>
      <c r="AA548" s="36"/>
      <c r="AD548" s="128">
        <v>380</v>
      </c>
      <c r="AE548" s="128">
        <v>750</v>
      </c>
      <c r="AF548" s="128" t="s">
        <v>22</v>
      </c>
    </row>
    <row r="549" spans="1:32" ht="15" customHeight="1" x14ac:dyDescent="0.3">
      <c r="A549" s="75"/>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76"/>
      <c r="AA549" s="36"/>
      <c r="AD549" s="128">
        <v>450</v>
      </c>
      <c r="AE549" s="128">
        <v>900</v>
      </c>
      <c r="AF549" s="128" t="s">
        <v>22</v>
      </c>
    </row>
    <row r="550" spans="1:32" ht="15" customHeight="1" x14ac:dyDescent="0.3">
      <c r="A550" s="75"/>
      <c r="B550" s="27"/>
      <c r="C550" s="124" t="s">
        <v>13</v>
      </c>
      <c r="D550" s="27" t="s">
        <v>199</v>
      </c>
      <c r="E550" s="27"/>
      <c r="F550" s="27"/>
      <c r="G550" s="27"/>
      <c r="H550" s="27"/>
      <c r="I550" s="27"/>
      <c r="J550" s="27"/>
      <c r="K550" s="27"/>
      <c r="L550" s="27"/>
      <c r="M550" s="27"/>
      <c r="N550" s="27"/>
      <c r="O550" s="27"/>
      <c r="P550" s="27"/>
      <c r="Q550" s="27"/>
      <c r="R550" s="27"/>
      <c r="S550" s="124" t="s">
        <v>2</v>
      </c>
      <c r="T550" s="230">
        <v>36</v>
      </c>
      <c r="U550" s="231"/>
      <c r="V550" s="232"/>
      <c r="W550" s="27" t="s">
        <v>16</v>
      </c>
      <c r="X550" s="27"/>
      <c r="Y550" s="27"/>
      <c r="Z550" s="76"/>
      <c r="AD550" s="128">
        <v>550</v>
      </c>
      <c r="AE550" s="128">
        <v>1100</v>
      </c>
      <c r="AF550" s="128" t="s">
        <v>22</v>
      </c>
    </row>
    <row r="551" spans="1:32" ht="15" customHeight="1" x14ac:dyDescent="0.3">
      <c r="A551" s="75"/>
      <c r="B551" s="27"/>
      <c r="C551" s="124" t="s">
        <v>13</v>
      </c>
      <c r="D551" s="27" t="s">
        <v>200</v>
      </c>
      <c r="E551" s="27"/>
      <c r="F551" s="27"/>
      <c r="G551" s="27"/>
      <c r="H551" s="27"/>
      <c r="I551" s="27"/>
      <c r="J551" s="27"/>
      <c r="K551" s="27"/>
      <c r="L551" s="27"/>
      <c r="M551" s="27"/>
      <c r="N551" s="27"/>
      <c r="O551" s="27"/>
      <c r="P551" s="27"/>
      <c r="Q551" s="27"/>
      <c r="R551" s="27"/>
      <c r="S551" s="124" t="s">
        <v>2</v>
      </c>
      <c r="T551" s="230">
        <f>T537</f>
        <v>28</v>
      </c>
      <c r="U551" s="231"/>
      <c r="V551" s="232"/>
      <c r="W551" s="27" t="s">
        <v>194</v>
      </c>
      <c r="X551" s="27"/>
      <c r="Y551" s="27"/>
      <c r="Z551" s="76"/>
      <c r="AD551" s="128">
        <v>650</v>
      </c>
      <c r="AE551" s="128">
        <v>1300</v>
      </c>
      <c r="AF551" s="128" t="s">
        <v>22</v>
      </c>
    </row>
    <row r="552" spans="1:32" ht="15" customHeight="1" x14ac:dyDescent="0.3">
      <c r="A552" s="75"/>
      <c r="B552" s="27"/>
      <c r="C552" s="124" t="s">
        <v>13</v>
      </c>
      <c r="D552" s="27" t="s">
        <v>201</v>
      </c>
      <c r="E552" s="27"/>
      <c r="F552" s="27"/>
      <c r="G552" s="27"/>
      <c r="H552" s="27"/>
      <c r="I552" s="27"/>
      <c r="J552" s="27"/>
      <c r="K552" s="27"/>
      <c r="L552" s="27"/>
      <c r="M552" s="27"/>
      <c r="N552" s="27"/>
      <c r="O552" s="27"/>
      <c r="P552" s="27"/>
      <c r="Q552" s="27"/>
      <c r="R552" s="27"/>
      <c r="S552" s="124" t="s">
        <v>2</v>
      </c>
      <c r="T552" s="230">
        <f>T542</f>
        <v>95</v>
      </c>
      <c r="U552" s="231"/>
      <c r="V552" s="232"/>
      <c r="W552" s="27" t="s">
        <v>15</v>
      </c>
      <c r="X552" s="27"/>
      <c r="Y552" s="27"/>
      <c r="Z552" s="76"/>
      <c r="AD552" s="128">
        <v>750</v>
      </c>
      <c r="AE552" s="128">
        <v>1500</v>
      </c>
      <c r="AF552" s="128" t="s">
        <v>22</v>
      </c>
    </row>
    <row r="553" spans="1:32" ht="15" customHeight="1" x14ac:dyDescent="0.3">
      <c r="A553" s="75"/>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76"/>
      <c r="AD553" s="128">
        <v>850</v>
      </c>
      <c r="AE553" s="128">
        <v>1700</v>
      </c>
      <c r="AF553" s="128">
        <v>1600</v>
      </c>
    </row>
    <row r="554" spans="1:32" ht="15" customHeight="1" x14ac:dyDescent="0.3">
      <c r="A554" s="75"/>
      <c r="B554" s="27"/>
      <c r="C554" s="52" t="s">
        <v>210</v>
      </c>
      <c r="Y554" s="27"/>
      <c r="Z554" s="76"/>
      <c r="AD554" s="128">
        <v>950</v>
      </c>
      <c r="AE554" s="128">
        <v>1900</v>
      </c>
      <c r="AF554" s="128">
        <v>1700</v>
      </c>
    </row>
    <row r="555" spans="1:32" ht="15" customHeight="1" x14ac:dyDescent="0.3">
      <c r="A555" s="75"/>
      <c r="B555" s="27"/>
      <c r="C555" s="27"/>
      <c r="Y555" s="27"/>
      <c r="Z555" s="76"/>
      <c r="AD555" s="128">
        <v>1050</v>
      </c>
      <c r="AE555" s="128">
        <v>2100</v>
      </c>
      <c r="AF555" s="128">
        <v>1900</v>
      </c>
    </row>
    <row r="556" spans="1:32" ht="15" customHeight="1" x14ac:dyDescent="0.3">
      <c r="A556" s="75"/>
      <c r="B556" s="27"/>
      <c r="C556" s="124" t="s">
        <v>13</v>
      </c>
      <c r="D556" s="27" t="s">
        <v>193</v>
      </c>
      <c r="E556" s="27"/>
      <c r="F556" s="27"/>
      <c r="G556" s="27"/>
      <c r="H556" s="27"/>
      <c r="I556" s="27"/>
      <c r="J556" s="27"/>
      <c r="K556" s="27"/>
      <c r="L556" s="27"/>
      <c r="M556" s="27"/>
      <c r="N556" s="27"/>
      <c r="O556" s="27"/>
      <c r="P556" s="27"/>
      <c r="Q556" s="27"/>
      <c r="R556" s="27"/>
      <c r="S556" s="27"/>
      <c r="T556" s="27"/>
      <c r="U556" s="27"/>
      <c r="V556" s="27"/>
      <c r="W556" s="27"/>
      <c r="X556" s="27"/>
      <c r="Y556" s="27"/>
      <c r="Z556" s="76"/>
      <c r="AD556" s="128">
        <v>1175</v>
      </c>
      <c r="AE556" s="128">
        <v>2350</v>
      </c>
      <c r="AF556" s="128">
        <v>2200</v>
      </c>
    </row>
    <row r="557" spans="1:32" ht="15" customHeight="1" x14ac:dyDescent="0.3">
      <c r="A557" s="75"/>
      <c r="B557" s="27"/>
      <c r="E557" s="27"/>
      <c r="F557" s="27"/>
      <c r="G557" s="27"/>
      <c r="H557" s="27"/>
      <c r="I557" s="27"/>
      <c r="J557" s="27"/>
      <c r="K557" s="27"/>
      <c r="L557" s="27"/>
      <c r="M557" s="27"/>
      <c r="N557" s="27"/>
      <c r="O557" s="27"/>
      <c r="P557" s="27"/>
      <c r="Q557" s="27"/>
      <c r="R557" s="27"/>
      <c r="S557" s="27"/>
      <c r="T557" s="27"/>
      <c r="U557" s="27"/>
      <c r="V557" s="27"/>
      <c r="W557" s="27"/>
      <c r="X557" s="27"/>
      <c r="Y557" s="27"/>
      <c r="Z557" s="76"/>
      <c r="AD557" s="128">
        <v>1300</v>
      </c>
      <c r="AE557" s="128">
        <v>2600</v>
      </c>
      <c r="AF557" s="128">
        <v>2400</v>
      </c>
    </row>
    <row r="558" spans="1:32" ht="15" customHeight="1" x14ac:dyDescent="0.3">
      <c r="A558" s="75"/>
      <c r="B558" s="27"/>
      <c r="C558" s="27"/>
      <c r="D558" s="27" t="s">
        <v>49</v>
      </c>
      <c r="E558" s="27"/>
      <c r="F558" s="27"/>
      <c r="G558" s="27" t="s">
        <v>2</v>
      </c>
      <c r="H558" s="170">
        <f>O518</f>
        <v>11.270381060190353</v>
      </c>
      <c r="I558" s="171"/>
      <c r="J558" s="171"/>
      <c r="K558" s="27"/>
      <c r="L558" s="27"/>
      <c r="M558" s="27"/>
      <c r="N558" s="27"/>
      <c r="O558" s="27"/>
      <c r="P558" s="126" t="s">
        <v>196</v>
      </c>
      <c r="Q558" s="27"/>
      <c r="R558" s="27"/>
      <c r="S558" s="124" t="s">
        <v>2</v>
      </c>
      <c r="T558" s="167">
        <v>28</v>
      </c>
      <c r="U558" s="168"/>
      <c r="V558" s="169"/>
      <c r="W558" s="27" t="s">
        <v>194</v>
      </c>
      <c r="X558" s="27"/>
      <c r="Y558" s="27"/>
      <c r="Z558" s="76"/>
      <c r="AD558" s="128">
        <v>1425</v>
      </c>
      <c r="AE558" s="128">
        <v>2850</v>
      </c>
      <c r="AF558" s="128">
        <v>2600</v>
      </c>
    </row>
    <row r="559" spans="1:32" ht="15" customHeight="1" x14ac:dyDescent="0.3">
      <c r="A559" s="75"/>
      <c r="B559" s="27"/>
      <c r="C559" s="27"/>
      <c r="D559" s="27" t="s">
        <v>50</v>
      </c>
      <c r="E559" s="27"/>
      <c r="F559" s="27"/>
      <c r="G559" s="27" t="s">
        <v>2</v>
      </c>
      <c r="H559" s="170">
        <f>O519</f>
        <v>18.126524572846563</v>
      </c>
      <c r="I559" s="171"/>
      <c r="J559" s="171"/>
      <c r="K559" s="27"/>
      <c r="L559" s="27"/>
      <c r="M559" s="27"/>
      <c r="N559" s="27"/>
      <c r="O559" s="27"/>
      <c r="P559" s="27" t="s">
        <v>24</v>
      </c>
      <c r="Q559" s="27"/>
      <c r="R559" s="27"/>
      <c r="S559" s="27"/>
      <c r="T559" s="27"/>
      <c r="U559" s="27"/>
      <c r="V559" s="27"/>
      <c r="W559" s="27"/>
      <c r="X559" s="27"/>
      <c r="Y559" s="27"/>
      <c r="Z559" s="76"/>
      <c r="AD559" s="128">
        <v>1550</v>
      </c>
      <c r="AE559" s="128">
        <v>3100</v>
      </c>
      <c r="AF559" s="128">
        <v>2900</v>
      </c>
    </row>
    <row r="560" spans="1:32" ht="15" customHeight="1" x14ac:dyDescent="0.3">
      <c r="A560" s="75"/>
      <c r="B560" s="27"/>
      <c r="C560" s="27"/>
      <c r="Y560" s="27"/>
      <c r="Z560" s="76"/>
      <c r="AD560" s="128">
        <v>1675</v>
      </c>
      <c r="AE560" s="128">
        <v>3350</v>
      </c>
      <c r="AF560" s="128">
        <v>3100</v>
      </c>
    </row>
    <row r="561" spans="1:32" ht="15" customHeight="1" x14ac:dyDescent="0.3">
      <c r="A561" s="75"/>
      <c r="B561" s="27"/>
      <c r="C561" s="124" t="s">
        <v>13</v>
      </c>
      <c r="D561" s="27" t="s">
        <v>195</v>
      </c>
      <c r="E561" s="27"/>
      <c r="F561" s="27"/>
      <c r="G561" s="27"/>
      <c r="H561" s="27"/>
      <c r="I561" s="27"/>
      <c r="J561" s="27"/>
      <c r="K561" s="27"/>
      <c r="L561" s="27"/>
      <c r="M561" s="27"/>
      <c r="N561" s="27"/>
      <c r="O561" s="27"/>
      <c r="P561" s="27"/>
      <c r="Q561" s="27"/>
      <c r="R561" s="27"/>
      <c r="S561" s="27"/>
      <c r="T561" s="27"/>
      <c r="U561" s="27"/>
      <c r="V561" s="27"/>
      <c r="W561" s="27"/>
      <c r="X561" s="27"/>
      <c r="Y561" s="27"/>
      <c r="Z561" s="76"/>
      <c r="AD561" s="128">
        <v>1800</v>
      </c>
      <c r="AE561" s="128">
        <v>3600</v>
      </c>
      <c r="AF561" s="128">
        <v>3300</v>
      </c>
    </row>
    <row r="562" spans="1:32" ht="15" customHeight="1" x14ac:dyDescent="0.3">
      <c r="A562" s="75"/>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76"/>
      <c r="AA562" s="36"/>
      <c r="AD562" s="128">
        <v>1950</v>
      </c>
      <c r="AE562" s="128">
        <v>3900</v>
      </c>
      <c r="AF562" s="128">
        <v>3600</v>
      </c>
    </row>
    <row r="563" spans="1:32" ht="15" customHeight="1" x14ac:dyDescent="0.3">
      <c r="A563" s="75"/>
      <c r="B563" s="27"/>
      <c r="C563" s="27"/>
      <c r="D563" s="27" t="s">
        <v>49</v>
      </c>
      <c r="E563" s="27"/>
      <c r="F563" s="27"/>
      <c r="G563" s="27" t="s">
        <v>2</v>
      </c>
      <c r="H563" s="170">
        <f>O522</f>
        <v>119.4109317559338</v>
      </c>
      <c r="I563" s="171"/>
      <c r="J563" s="171"/>
      <c r="K563" s="27"/>
      <c r="L563" s="27"/>
      <c r="M563" s="27"/>
      <c r="N563" s="27"/>
      <c r="O563" s="27"/>
      <c r="P563" s="27" t="s">
        <v>17</v>
      </c>
      <c r="Q563" s="27"/>
      <c r="R563" s="27"/>
      <c r="S563" s="124" t="s">
        <v>2</v>
      </c>
      <c r="T563" s="167">
        <v>125</v>
      </c>
      <c r="U563" s="168"/>
      <c r="V563" s="169"/>
      <c r="W563" s="27" t="s">
        <v>15</v>
      </c>
      <c r="X563" s="27"/>
      <c r="Y563" s="27"/>
      <c r="Z563" s="76"/>
      <c r="AA563" s="36"/>
      <c r="AD563" s="128">
        <v>2100</v>
      </c>
      <c r="AE563" s="128">
        <v>4200</v>
      </c>
      <c r="AF563" s="128">
        <v>3900</v>
      </c>
    </row>
    <row r="564" spans="1:32" ht="15" customHeight="1" x14ac:dyDescent="0.3">
      <c r="A564" s="75"/>
      <c r="B564" s="27"/>
      <c r="C564" s="27"/>
      <c r="D564" s="27" t="s">
        <v>50</v>
      </c>
      <c r="E564" s="27"/>
      <c r="F564" s="27"/>
      <c r="G564" s="27" t="s">
        <v>2</v>
      </c>
      <c r="H564" s="170">
        <f>M523</f>
        <v>78.915129345733348</v>
      </c>
      <c r="I564" s="171"/>
      <c r="J564" s="171"/>
      <c r="K564" s="27"/>
      <c r="L564" s="27"/>
      <c r="M564" s="27"/>
      <c r="N564" s="27"/>
      <c r="O564" s="27"/>
      <c r="P564" s="27" t="s">
        <v>24</v>
      </c>
      <c r="Q564" s="27"/>
      <c r="R564" s="27"/>
      <c r="S564" s="27"/>
      <c r="T564" s="27"/>
      <c r="U564" s="27"/>
      <c r="V564" s="27"/>
      <c r="W564" s="27"/>
      <c r="X564" s="27"/>
      <c r="Y564" s="27"/>
      <c r="Z564" s="76"/>
      <c r="AA564" s="36"/>
      <c r="AD564" s="128">
        <v>2250</v>
      </c>
      <c r="AE564" s="128">
        <v>4500</v>
      </c>
      <c r="AF564" s="128">
        <v>4150</v>
      </c>
    </row>
    <row r="565" spans="1:32" ht="15" customHeight="1" x14ac:dyDescent="0.3">
      <c r="A565" s="75"/>
      <c r="B565" s="27"/>
      <c r="Y565" s="27"/>
      <c r="Z565" s="76"/>
      <c r="AA565" s="36"/>
      <c r="AD565" s="128">
        <v>2400</v>
      </c>
      <c r="AE565" s="128">
        <v>4800</v>
      </c>
      <c r="AF565" s="128">
        <v>4450</v>
      </c>
    </row>
    <row r="566" spans="1:32" ht="15" customHeight="1" x14ac:dyDescent="0.3">
      <c r="A566" s="75"/>
      <c r="B566" s="27"/>
      <c r="C566" s="131" t="str">
        <f>CONCATENATE("Un aislamiento normalizado de ",T558," kV (para frecuencia industrial)"," y ",T563," kV (para impulsos tipo rayo) cubrirán el aislamiento fase-tierra y fase-fase para esta subestación ubicada a una altura de ",P17," msnm.")</f>
        <v>Un aislamiento normalizado de 28 kV (para frecuencia industrial) y 125 kV (para impulsos tipo rayo) cubrirán el aislamiento fase-tierra y fase-fase para esta subestación ubicada a una altura de 3828 msnm.</v>
      </c>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27"/>
      <c r="Z566" s="76"/>
      <c r="AA566" s="36"/>
      <c r="AD566" s="128">
        <v>2550</v>
      </c>
      <c r="AE566" s="128">
        <v>5100</v>
      </c>
      <c r="AF566" s="128">
        <v>4700</v>
      </c>
    </row>
    <row r="567" spans="1:32" ht="15" customHeight="1" x14ac:dyDescent="0.3">
      <c r="A567" s="75"/>
      <c r="B567" s="27"/>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27"/>
      <c r="Z567" s="76"/>
      <c r="AA567" s="36"/>
      <c r="AD567" s="128">
        <v>2700</v>
      </c>
      <c r="AE567" s="128">
        <v>5400</v>
      </c>
      <c r="AF567" s="128">
        <v>5000</v>
      </c>
    </row>
    <row r="568" spans="1:32" ht="15" customHeight="1" x14ac:dyDescent="0.3">
      <c r="A568" s="75"/>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76"/>
      <c r="AA568" s="36"/>
    </row>
    <row r="569" spans="1:32" ht="15" customHeight="1" x14ac:dyDescent="0.3">
      <c r="A569" s="75"/>
      <c r="B569" s="27"/>
      <c r="C569" s="124" t="s">
        <v>13</v>
      </c>
      <c r="D569" s="27" t="s">
        <v>199</v>
      </c>
      <c r="E569" s="27"/>
      <c r="F569" s="27"/>
      <c r="G569" s="27"/>
      <c r="H569" s="27"/>
      <c r="I569" s="27"/>
      <c r="J569" s="27"/>
      <c r="K569" s="27"/>
      <c r="L569" s="27"/>
      <c r="M569" s="27"/>
      <c r="N569" s="27"/>
      <c r="O569" s="27"/>
      <c r="P569" s="27"/>
      <c r="Q569" s="27"/>
      <c r="R569" s="27"/>
      <c r="S569" s="124" t="s">
        <v>2</v>
      </c>
      <c r="T569" s="230">
        <f>+T550</f>
        <v>36</v>
      </c>
      <c r="U569" s="231"/>
      <c r="V569" s="232"/>
      <c r="W569" s="27" t="s">
        <v>16</v>
      </c>
      <c r="X569" s="27"/>
      <c r="Y569" s="27"/>
      <c r="Z569" s="76"/>
      <c r="AA569" s="36"/>
    </row>
    <row r="570" spans="1:32" ht="15" customHeight="1" x14ac:dyDescent="0.3">
      <c r="A570" s="75"/>
      <c r="B570" s="27"/>
      <c r="C570" s="124" t="s">
        <v>13</v>
      </c>
      <c r="D570" s="27" t="s">
        <v>200</v>
      </c>
      <c r="E570" s="27"/>
      <c r="F570" s="27"/>
      <c r="G570" s="27"/>
      <c r="H570" s="27"/>
      <c r="I570" s="27"/>
      <c r="J570" s="27"/>
      <c r="K570" s="27"/>
      <c r="L570" s="27"/>
      <c r="M570" s="27"/>
      <c r="N570" s="27"/>
      <c r="O570" s="27"/>
      <c r="P570" s="27"/>
      <c r="Q570" s="27"/>
      <c r="R570" s="27"/>
      <c r="S570" s="124" t="s">
        <v>2</v>
      </c>
      <c r="T570" s="230">
        <f>T558</f>
        <v>28</v>
      </c>
      <c r="U570" s="231"/>
      <c r="V570" s="232"/>
      <c r="W570" s="27" t="s">
        <v>194</v>
      </c>
      <c r="X570" s="27"/>
      <c r="Y570" s="27"/>
      <c r="Z570" s="76"/>
      <c r="AA570" s="36"/>
    </row>
    <row r="571" spans="1:32" ht="15" customHeight="1" x14ac:dyDescent="0.3">
      <c r="A571" s="75"/>
      <c r="B571" s="27"/>
      <c r="C571" s="124" t="s">
        <v>13</v>
      </c>
      <c r="D571" s="27" t="s">
        <v>201</v>
      </c>
      <c r="E571" s="27"/>
      <c r="F571" s="27"/>
      <c r="G571" s="27"/>
      <c r="H571" s="27"/>
      <c r="I571" s="27"/>
      <c r="J571" s="27"/>
      <c r="K571" s="27"/>
      <c r="L571" s="27"/>
      <c r="M571" s="27"/>
      <c r="N571" s="27"/>
      <c r="O571" s="27"/>
      <c r="P571" s="27"/>
      <c r="Q571" s="27"/>
      <c r="R571" s="27"/>
      <c r="S571" s="124" t="s">
        <v>2</v>
      </c>
      <c r="T571" s="230">
        <f>T563</f>
        <v>125</v>
      </c>
      <c r="U571" s="231"/>
      <c r="V571" s="232"/>
      <c r="W571" s="27" t="s">
        <v>15</v>
      </c>
      <c r="X571" s="27"/>
      <c r="Y571" s="27"/>
      <c r="Z571" s="76"/>
      <c r="AA571" s="36"/>
    </row>
    <row r="572" spans="1:32" ht="15" customHeight="1" x14ac:dyDescent="0.3">
      <c r="A572" s="75"/>
      <c r="B572" s="27"/>
      <c r="C572" s="39"/>
      <c r="D572" s="39"/>
      <c r="E572" s="39"/>
      <c r="F572" s="39"/>
      <c r="G572" s="39"/>
      <c r="H572" s="39"/>
      <c r="I572" s="39"/>
      <c r="J572" s="39"/>
      <c r="K572" s="39"/>
      <c r="L572" s="39"/>
      <c r="M572" s="39"/>
      <c r="N572" s="39"/>
      <c r="O572" s="39"/>
      <c r="P572" s="39"/>
      <c r="Q572" s="39"/>
      <c r="R572" s="39"/>
      <c r="S572" s="39"/>
      <c r="T572" s="39"/>
      <c r="U572" s="39"/>
      <c r="V572" s="39"/>
      <c r="W572" s="39"/>
      <c r="X572" s="39"/>
      <c r="Y572" s="27"/>
      <c r="Z572" s="76"/>
      <c r="AA572" s="36"/>
    </row>
    <row r="573" spans="1:32" ht="15" customHeight="1" x14ac:dyDescent="0.3">
      <c r="A573" s="75"/>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76"/>
      <c r="AA573" s="36"/>
    </row>
    <row r="574" spans="1:32" ht="15" customHeight="1" x14ac:dyDescent="0.3">
      <c r="A574" s="75"/>
      <c r="B574" s="27"/>
      <c r="Y574" s="27"/>
      <c r="Z574" s="76"/>
      <c r="AA574" s="36"/>
      <c r="AB574" s="1" t="s">
        <v>254</v>
      </c>
      <c r="AC574" s="1">
        <v>450</v>
      </c>
      <c r="AD574" s="1" t="s">
        <v>6</v>
      </c>
    </row>
    <row r="575" spans="1:32" ht="15" customHeight="1" x14ac:dyDescent="0.3">
      <c r="A575" s="75"/>
      <c r="B575" s="27"/>
      <c r="Y575" s="27"/>
      <c r="Z575" s="76"/>
    </row>
    <row r="576" spans="1:32" ht="15" customHeight="1" x14ac:dyDescent="0.3">
      <c r="A576" s="75"/>
      <c r="B576" s="27"/>
      <c r="Y576" s="27"/>
      <c r="Z576" s="76"/>
      <c r="AB576" s="1" t="s">
        <v>255</v>
      </c>
      <c r="AC576" s="1">
        <f>+VLOOKUP(AC574,AD537:AF567,2,0)/1000</f>
        <v>0.9</v>
      </c>
      <c r="AD576" s="1" t="s">
        <v>23</v>
      </c>
    </row>
    <row r="577" spans="1:28" ht="15" customHeight="1" x14ac:dyDescent="0.3">
      <c r="A577" s="75"/>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76"/>
    </row>
    <row r="578" spans="1:28" ht="15" customHeight="1" x14ac:dyDescent="0.3">
      <c r="A578" s="75"/>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76"/>
    </row>
    <row r="579" spans="1:28" ht="15" customHeight="1" x14ac:dyDescent="0.3">
      <c r="A579" s="75"/>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76"/>
    </row>
    <row r="580" spans="1:28" ht="15" customHeight="1" x14ac:dyDescent="0.3">
      <c r="A580" s="75"/>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76"/>
    </row>
    <row r="581" spans="1:28" ht="15" customHeight="1" x14ac:dyDescent="0.3">
      <c r="A581" s="75"/>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76"/>
    </row>
    <row r="582" spans="1:28" ht="15" customHeight="1" x14ac:dyDescent="0.3">
      <c r="A582" s="75"/>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76"/>
    </row>
    <row r="583" spans="1:28" ht="15" customHeight="1" x14ac:dyDescent="0.3">
      <c r="A583" s="75"/>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76"/>
    </row>
    <row r="584" spans="1:28" ht="15" customHeight="1" x14ac:dyDescent="0.3">
      <c r="A584" s="75"/>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76"/>
    </row>
    <row r="585" spans="1:28" ht="15" customHeight="1" x14ac:dyDescent="0.3">
      <c r="A585" s="75"/>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76"/>
    </row>
    <row r="586" spans="1:28" ht="15" customHeight="1" x14ac:dyDescent="0.3">
      <c r="A586" s="75"/>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76"/>
      <c r="AB586" s="36"/>
    </row>
    <row r="587" spans="1:28" ht="15" customHeight="1" x14ac:dyDescent="0.3">
      <c r="A587" s="75"/>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76"/>
      <c r="AB587" s="36"/>
    </row>
    <row r="588" spans="1:28" ht="15" customHeight="1" x14ac:dyDescent="0.3">
      <c r="A588" s="75"/>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76"/>
      <c r="AB588" s="36"/>
    </row>
    <row r="589" spans="1:28" ht="15" customHeight="1" x14ac:dyDescent="0.3">
      <c r="A589" s="75"/>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76"/>
      <c r="AB589" s="36"/>
    </row>
    <row r="590" spans="1:28" ht="15" customHeight="1" x14ac:dyDescent="0.3">
      <c r="A590" s="75"/>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76"/>
      <c r="AB590" s="36"/>
    </row>
    <row r="591" spans="1:28" ht="15" customHeight="1" x14ac:dyDescent="0.3">
      <c r="A591" s="75"/>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76"/>
      <c r="AB591" s="36"/>
    </row>
    <row r="592" spans="1:28" ht="15" customHeight="1" x14ac:dyDescent="0.3">
      <c r="A592" s="75"/>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76"/>
      <c r="AB592" s="36"/>
    </row>
    <row r="593" spans="1:28" ht="15" customHeight="1" x14ac:dyDescent="0.3">
      <c r="A593" s="77"/>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19"/>
      <c r="AB593" s="1" t="s">
        <v>225</v>
      </c>
    </row>
    <row r="594" spans="1:28" ht="15" customHeight="1" x14ac:dyDescent="0.3">
      <c r="AB594" s="36"/>
    </row>
    <row r="595" spans="1:28" ht="15" customHeight="1" x14ac:dyDescent="0.3">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row>
    <row r="596" spans="1:28" ht="15" customHeight="1" x14ac:dyDescent="0.3">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row>
    <row r="597" spans="1:28" ht="15" customHeight="1" x14ac:dyDescent="0.3">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row>
    <row r="598" spans="1:28" ht="15" customHeight="1" x14ac:dyDescent="0.3">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row>
    <row r="599" spans="1:28" ht="15" customHeight="1" x14ac:dyDescent="0.3">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row>
    <row r="600" spans="1:28" ht="15" customHeight="1" x14ac:dyDescent="0.3">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row>
    <row r="601" spans="1:28" ht="15" customHeight="1" x14ac:dyDescent="0.3">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row>
    <row r="602" spans="1:28" ht="15" customHeight="1" x14ac:dyDescent="0.3">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row>
    <row r="603" spans="1:28" ht="15" customHeight="1" x14ac:dyDescent="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row>
    <row r="604" spans="1:28" ht="15" customHeight="1" x14ac:dyDescent="0.3">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row>
    <row r="605" spans="1:28" ht="15" customHeight="1" x14ac:dyDescent="0.3">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39"/>
    </row>
    <row r="606" spans="1:28" ht="15" customHeight="1" x14ac:dyDescent="0.3">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39"/>
    </row>
    <row r="607" spans="1:28" ht="15" customHeight="1" x14ac:dyDescent="0.3">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39"/>
    </row>
    <row r="608" spans="1:28" ht="15" customHeight="1" x14ac:dyDescent="0.3">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39"/>
    </row>
    <row r="609" spans="1:28" ht="15" customHeight="1" x14ac:dyDescent="0.3">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39"/>
    </row>
    <row r="610" spans="1:28" ht="15" customHeight="1" x14ac:dyDescent="0.3">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39"/>
    </row>
    <row r="611" spans="1:28" ht="15" customHeight="1" x14ac:dyDescent="0.3">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39"/>
    </row>
    <row r="612" spans="1:28" ht="15" customHeight="1" x14ac:dyDescent="0.3">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row>
  </sheetData>
  <mergeCells count="243">
    <mergeCell ref="T570:V570"/>
    <mergeCell ref="T571:V571"/>
    <mergeCell ref="H559:J559"/>
    <mergeCell ref="H563:J563"/>
    <mergeCell ref="T563:V563"/>
    <mergeCell ref="H564:J564"/>
    <mergeCell ref="C566:X567"/>
    <mergeCell ref="T569:V569"/>
    <mergeCell ref="C545:X548"/>
    <mergeCell ref="T550:V550"/>
    <mergeCell ref="T551:V551"/>
    <mergeCell ref="T552:V552"/>
    <mergeCell ref="H558:J558"/>
    <mergeCell ref="T558:V558"/>
    <mergeCell ref="H537:J537"/>
    <mergeCell ref="T537:V537"/>
    <mergeCell ref="H538:J538"/>
    <mergeCell ref="H542:J542"/>
    <mergeCell ref="T542:V542"/>
    <mergeCell ref="H543:J543"/>
    <mergeCell ref="S522:T522"/>
    <mergeCell ref="U522:V522"/>
    <mergeCell ref="H523:J523"/>
    <mergeCell ref="K523:L523"/>
    <mergeCell ref="M523:N523"/>
    <mergeCell ref="O523:P523"/>
    <mergeCell ref="Q523:R523"/>
    <mergeCell ref="S523:T523"/>
    <mergeCell ref="U523:V523"/>
    <mergeCell ref="E522:G523"/>
    <mergeCell ref="H522:J522"/>
    <mergeCell ref="K522:L522"/>
    <mergeCell ref="M522:N522"/>
    <mergeCell ref="O522:P522"/>
    <mergeCell ref="Q522:R522"/>
    <mergeCell ref="S520:T520"/>
    <mergeCell ref="U520:V520"/>
    <mergeCell ref="H521:J521"/>
    <mergeCell ref="K521:L521"/>
    <mergeCell ref="M521:N521"/>
    <mergeCell ref="O521:P521"/>
    <mergeCell ref="Q521:R521"/>
    <mergeCell ref="S521:T521"/>
    <mergeCell ref="U521:V521"/>
    <mergeCell ref="E520:G521"/>
    <mergeCell ref="H520:J520"/>
    <mergeCell ref="K520:L520"/>
    <mergeCell ref="M520:N520"/>
    <mergeCell ref="O520:P520"/>
    <mergeCell ref="Q520:R520"/>
    <mergeCell ref="S518:T518"/>
    <mergeCell ref="U518:V518"/>
    <mergeCell ref="H519:J519"/>
    <mergeCell ref="K519:L519"/>
    <mergeCell ref="M519:N519"/>
    <mergeCell ref="O519:P519"/>
    <mergeCell ref="Q519:R519"/>
    <mergeCell ref="S519:T519"/>
    <mergeCell ref="U519:V519"/>
    <mergeCell ref="O517:P517"/>
    <mergeCell ref="Q517:R517"/>
    <mergeCell ref="S517:T517"/>
    <mergeCell ref="U517:V517"/>
    <mergeCell ref="E518:G519"/>
    <mergeCell ref="H518:J518"/>
    <mergeCell ref="K518:L518"/>
    <mergeCell ref="M518:N518"/>
    <mergeCell ref="O518:P518"/>
    <mergeCell ref="Q518:R518"/>
    <mergeCell ref="T504:V504"/>
    <mergeCell ref="E510:V511"/>
    <mergeCell ref="E512:J513"/>
    <mergeCell ref="K512:R513"/>
    <mergeCell ref="S512:V516"/>
    <mergeCell ref="E514:J517"/>
    <mergeCell ref="K514:N516"/>
    <mergeCell ref="O514:R516"/>
    <mergeCell ref="K517:L517"/>
    <mergeCell ref="M517:N517"/>
    <mergeCell ref="T486:V486"/>
    <mergeCell ref="T493:V493"/>
    <mergeCell ref="T494:V494"/>
    <mergeCell ref="T496:V496"/>
    <mergeCell ref="T500:V500"/>
    <mergeCell ref="T502:V502"/>
    <mergeCell ref="T466:V466"/>
    <mergeCell ref="T470:V470"/>
    <mergeCell ref="T472:V472"/>
    <mergeCell ref="T474:V474"/>
    <mergeCell ref="T482:V482"/>
    <mergeCell ref="T484:V484"/>
    <mergeCell ref="S423:U423"/>
    <mergeCell ref="T452:V452"/>
    <mergeCell ref="T454:V454"/>
    <mergeCell ref="T456:V456"/>
    <mergeCell ref="T462:V462"/>
    <mergeCell ref="T464:V464"/>
    <mergeCell ref="D421:I422"/>
    <mergeCell ref="N421:P421"/>
    <mergeCell ref="Q421:S421"/>
    <mergeCell ref="T421:V421"/>
    <mergeCell ref="N422:P422"/>
    <mergeCell ref="Q422:S422"/>
    <mergeCell ref="T422:V422"/>
    <mergeCell ref="N419:P419"/>
    <mergeCell ref="Q419:S419"/>
    <mergeCell ref="T419:V419"/>
    <mergeCell ref="N420:P420"/>
    <mergeCell ref="Q420:S420"/>
    <mergeCell ref="T420:V420"/>
    <mergeCell ref="T416:V416"/>
    <mergeCell ref="D417:I420"/>
    <mergeCell ref="J417:M418"/>
    <mergeCell ref="N417:P417"/>
    <mergeCell ref="Q417:S417"/>
    <mergeCell ref="T417:V417"/>
    <mergeCell ref="N418:P418"/>
    <mergeCell ref="Q418:S418"/>
    <mergeCell ref="T418:V418"/>
    <mergeCell ref="J419:M420"/>
    <mergeCell ref="T408:V408"/>
    <mergeCell ref="D412:I414"/>
    <mergeCell ref="Q412:S414"/>
    <mergeCell ref="T412:V414"/>
    <mergeCell ref="D415:I416"/>
    <mergeCell ref="N415:P415"/>
    <mergeCell ref="Q415:S415"/>
    <mergeCell ref="T415:V415"/>
    <mergeCell ref="N416:P416"/>
    <mergeCell ref="Q416:S416"/>
    <mergeCell ref="T388:V388"/>
    <mergeCell ref="T392:V392"/>
    <mergeCell ref="T394:V394"/>
    <mergeCell ref="T400:V400"/>
    <mergeCell ref="T402:V402"/>
    <mergeCell ref="T406:V406"/>
    <mergeCell ref="T364:V364"/>
    <mergeCell ref="T372:V372"/>
    <mergeCell ref="T374:V374"/>
    <mergeCell ref="T378:V378"/>
    <mergeCell ref="T380:V380"/>
    <mergeCell ref="T386:V386"/>
    <mergeCell ref="T338:V338"/>
    <mergeCell ref="T344:V344"/>
    <mergeCell ref="T346:V346"/>
    <mergeCell ref="T356:V356"/>
    <mergeCell ref="T358:V358"/>
    <mergeCell ref="T362:V362"/>
    <mergeCell ref="T328:V328"/>
    <mergeCell ref="K332:M332"/>
    <mergeCell ref="T332:V332"/>
    <mergeCell ref="T334:V334"/>
    <mergeCell ref="K336:M336"/>
    <mergeCell ref="T336:V336"/>
    <mergeCell ref="T313:V313"/>
    <mergeCell ref="K322:M322"/>
    <mergeCell ref="T322:V322"/>
    <mergeCell ref="T324:V324"/>
    <mergeCell ref="K326:M326"/>
    <mergeCell ref="T326:V326"/>
    <mergeCell ref="T278:V278"/>
    <mergeCell ref="T280:V280"/>
    <mergeCell ref="T292:V292"/>
    <mergeCell ref="T294:V294"/>
    <mergeCell ref="T303:V303"/>
    <mergeCell ref="T311:V311"/>
    <mergeCell ref="F274:H274"/>
    <mergeCell ref="F275:H275"/>
    <mergeCell ref="N275:N276"/>
    <mergeCell ref="O275:O276"/>
    <mergeCell ref="P275:R275"/>
    <mergeCell ref="F276:H276"/>
    <mergeCell ref="P276:R276"/>
    <mergeCell ref="F270:H270"/>
    <mergeCell ref="P270:R270"/>
    <mergeCell ref="F271:H271"/>
    <mergeCell ref="P271:R271"/>
    <mergeCell ref="P272:R272"/>
    <mergeCell ref="F273:H273"/>
    <mergeCell ref="P273:R273"/>
    <mergeCell ref="K213:M213"/>
    <mergeCell ref="K214:M214"/>
    <mergeCell ref="T214:V214"/>
    <mergeCell ref="T217:V217"/>
    <mergeCell ref="T219:V219"/>
    <mergeCell ref="F269:H269"/>
    <mergeCell ref="P269:R269"/>
    <mergeCell ref="K203:M203"/>
    <mergeCell ref="T203:V203"/>
    <mergeCell ref="T206:V206"/>
    <mergeCell ref="T208:V208"/>
    <mergeCell ref="K212:M212"/>
    <mergeCell ref="T212:V212"/>
    <mergeCell ref="T156:V156"/>
    <mergeCell ref="T159:V159"/>
    <mergeCell ref="T171:V171"/>
    <mergeCell ref="T173:V173"/>
    <mergeCell ref="T175:V175"/>
    <mergeCell ref="K201:M201"/>
    <mergeCell ref="T201:V201"/>
    <mergeCell ref="T130:V130"/>
    <mergeCell ref="T133:V133"/>
    <mergeCell ref="T143:V143"/>
    <mergeCell ref="T145:V145"/>
    <mergeCell ref="T147:V147"/>
    <mergeCell ref="T154:V154"/>
    <mergeCell ref="T114:V114"/>
    <mergeCell ref="X114:Y114"/>
    <mergeCell ref="X115:Y115"/>
    <mergeCell ref="T117:V117"/>
    <mergeCell ref="T126:V126"/>
    <mergeCell ref="T128:V128"/>
    <mergeCell ref="T51:V51"/>
    <mergeCell ref="T54:V54"/>
    <mergeCell ref="T61:V61"/>
    <mergeCell ref="T63:V63"/>
    <mergeCell ref="T110:V110"/>
    <mergeCell ref="T112:V112"/>
    <mergeCell ref="N17:O17"/>
    <mergeCell ref="P17:R17"/>
    <mergeCell ref="P26:R26"/>
    <mergeCell ref="T39:V39"/>
    <mergeCell ref="T42:V42"/>
    <mergeCell ref="T49:V49"/>
    <mergeCell ref="N14:O14"/>
    <mergeCell ref="P14:R14"/>
    <mergeCell ref="N15:O15"/>
    <mergeCell ref="P15:R15"/>
    <mergeCell ref="N16:O16"/>
    <mergeCell ref="P16:R16"/>
    <mergeCell ref="F11:M12"/>
    <mergeCell ref="N11:O12"/>
    <mergeCell ref="P11:U11"/>
    <mergeCell ref="P12:R12"/>
    <mergeCell ref="S12:U12"/>
    <mergeCell ref="N13:O13"/>
    <mergeCell ref="P13:R13"/>
    <mergeCell ref="B2:F6"/>
    <mergeCell ref="G2:T2"/>
    <mergeCell ref="U2:Y6"/>
    <mergeCell ref="G3:T3"/>
    <mergeCell ref="G4:T4"/>
    <mergeCell ref="G6:T6"/>
  </mergeCells>
  <printOptions horizontalCentered="1"/>
  <pageMargins left="0.70866141732283472" right="0.70866141732283472" top="0.74803149606299213" bottom="0.74803149606299213" header="0.31496062992125984" footer="0.31496062992125984"/>
  <pageSetup paperSize="9" scale="70" fitToHeight="0" orientation="portrait" r:id="rId1"/>
  <rowBreaks count="9" manualBreakCount="9">
    <brk id="73" max="25" man="1"/>
    <brk id="138" max="25" man="1"/>
    <brk id="203" max="25" man="1"/>
    <brk id="268" max="25" man="1"/>
    <brk id="333" max="25" man="1"/>
    <brk id="398" max="25" man="1"/>
    <brk id="463" max="25" man="1"/>
    <brk id="528" max="25" man="1"/>
    <brk id="593" max="25" man="1"/>
  </rowBreaks>
  <drawing r:id="rId2"/>
  <legacyDrawing r:id="rId3"/>
  <oleObjects>
    <mc:AlternateContent xmlns:mc="http://schemas.openxmlformats.org/markup-compatibility/2006">
      <mc:Choice Requires="x14">
        <oleObject progId="PBrush" shapeId="13313" r:id="rId4">
          <objectPr defaultSize="0" autoPict="0" r:id="rId5">
            <anchor moveWithCells="1" sizeWithCells="1">
              <from>
                <xdr:col>2</xdr:col>
                <xdr:colOff>0</xdr:colOff>
                <xdr:row>1</xdr:row>
                <xdr:rowOff>60960</xdr:rowOff>
              </from>
              <to>
                <xdr:col>5</xdr:col>
                <xdr:colOff>53340</xdr:colOff>
                <xdr:row>5</xdr:row>
                <xdr:rowOff>129540</xdr:rowOff>
              </to>
            </anchor>
          </objectPr>
        </oleObject>
      </mc:Choice>
      <mc:Fallback>
        <oleObject progId="PBrush" shapeId="13313"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file>

<file path=customXml/item3.xml><?xml version="1.0" encoding="utf-8"?>
<ct:contentTypeSchema xmlns:ct="http://schemas.microsoft.com/office/2006/metadata/contentType" xmlns:ma="http://schemas.microsoft.com/office/2006/metadata/properties/metaAttributes" ct:_="" ma:_="" ma:contentTypeName="TC primario interno" ma:contentTypeID="0x0101006886FAD3EE91654A900525CC2C652B6A00858CC61C7070B948A76E233FA074C25A" ma:contentTypeVersion="59" ma:contentTypeDescription="" ma:contentTypeScope="" ma:versionID="745b97389e5d824af7091ccb2a86d17d">
  <xsd:schema xmlns:xsd="http://www.w3.org/2001/XMLSchema" xmlns:xs="http://www.w3.org/2001/XMLSchema" xmlns:p="http://schemas.microsoft.com/office/2006/metadata/properties" xmlns:ns2="a9b2221c-e067-4b8a-9bf9-83fdb561d5d4" xmlns:ns3="http://schemas.microsoft.com/sharepoint/v3/fields" xmlns:ns4="07a04526-e23d-43a9-9176-684526d0d7d7" targetNamespace="http://schemas.microsoft.com/office/2006/metadata/properties" ma:root="true" ma:fieldsID="aa023334a5a79b598b76f92366361e5a" ns2:_="" ns3:_="" ns4:_="">
    <xsd:import namespace="a9b2221c-e067-4b8a-9bf9-83fdb561d5d4"/>
    <xsd:import namespace="http://schemas.microsoft.com/sharepoint/v3/fields"/>
    <xsd:import namespace="07a04526-e23d-43a9-9176-684526d0d7d7"/>
    <xsd:element name="properties">
      <xsd:complexType>
        <xsd:sequence>
          <xsd:element name="documentManagement">
            <xsd:complexType>
              <xsd:all>
                <xsd:element ref="ns2:Titulo" minOccurs="0"/>
                <xsd:element ref="ns2:CodigoEntregable" minOccurs="0"/>
                <xsd:element ref="ns2:CodigoCliente" minOccurs="0"/>
                <xsd:element ref="ns2:Especialidad" minOccurs="0"/>
                <xsd:element ref="ns2:Etapa" minOccurs="0"/>
                <xsd:element ref="ns2:Area" minOccurs="0"/>
                <xsd:element ref="ns2:TipoDeDocumento" minOccurs="0"/>
                <xsd:element ref="ns2:Revisión_x0020_Cesel" minOccurs="0"/>
                <xsd:element ref="ns3:_Revision" minOccurs="0"/>
                <xsd:element ref="ns2:Descripcion" minOccurs="0"/>
                <xsd:element ref="ns2:Fecha_x0020_de_x0020_transmision" minOccurs="0"/>
                <xsd:element ref="ns2:HTD_x0020_envio" minOccurs="0"/>
                <xsd:element ref="ns2:Fecha_x0020_de_x0020_recepcion" minOccurs="0"/>
                <xsd:element ref="ns2:HTD_x0020_recepcion" minOccurs="0"/>
                <xsd:element ref="ns2:_dlc_DocIdPersistId" minOccurs="0"/>
                <xsd:element ref="ns2:l6a7d041aa9c4b9ca764daaaeb583fb6" minOccurs="0"/>
                <xsd:element ref="ns2:TaxCatchAll" minOccurs="0"/>
                <xsd:element ref="ns2:TaxCatchAllLabel" minOccurs="0"/>
                <xsd:element ref="ns2:a1609b5a0b5f46c3bf9a39af537e25e0" minOccurs="0"/>
                <xsd:element ref="ns2:k66838accd504e12bd75da04acc36cb8" minOccurs="0"/>
                <xsd:element ref="ns2:Area_x003a_ID" minOccurs="0"/>
                <xsd:element ref="ns2:_dlc_DocId" minOccurs="0"/>
                <xsd:element ref="ns4:GuidTask" minOccurs="0"/>
                <xsd:element ref="ns4:GuidHistory" minOccurs="0"/>
                <xsd:element ref="ns4:GuidHistoryInstance" minOccurs="0"/>
                <xsd:element ref="ns4:EstadoAnteriorFA" minOccurs="0"/>
                <xsd:element ref="ns4:NombreFlujo" minOccurs="0"/>
                <xsd:element ref="ns4:FechaInicioFlujo" minOccurs="0"/>
                <xsd:element ref="ns4:Iniciador" minOccurs="0"/>
                <xsd:element ref="ns4:FechaFinFlujo" minOccurs="0"/>
                <xsd:element ref="ns4:FlagUrl" minOccurs="0"/>
                <xsd:element ref="ns2:_dlc_DocIdUr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b2221c-e067-4b8a-9bf9-83fdb561d5d4" elementFormDefault="qualified">
    <xsd:import namespace="http://schemas.microsoft.com/office/2006/documentManagement/types"/>
    <xsd:import namespace="http://schemas.microsoft.com/office/infopath/2007/PartnerControls"/>
    <xsd:element name="Titulo" ma:index="2" nillable="true" ma:displayName="Titulo" ma:internalName="Titulo">
      <xsd:simpleType>
        <xsd:restriction base="dms:Text">
          <xsd:maxLength value="255"/>
        </xsd:restriction>
      </xsd:simpleType>
    </xsd:element>
    <xsd:element name="CodigoEntregable" ma:index="3" nillable="true" ma:displayName="CodigoEntregable" ma:internalName="CodigoEntregable">
      <xsd:simpleType>
        <xsd:restriction base="dms:Text">
          <xsd:maxLength value="255"/>
        </xsd:restriction>
      </xsd:simpleType>
    </xsd:element>
    <xsd:element name="CodigoCliente" ma:index="4" nillable="true" ma:displayName="CodigoCliente" ma:internalName="CodigoCliente" ma:readOnly="false">
      <xsd:simpleType>
        <xsd:restriction base="dms:Text">
          <xsd:maxLength value="255"/>
        </xsd:restriction>
      </xsd:simpleType>
    </xsd:element>
    <xsd:element name="Especialidad" ma:index="5" nillable="true" ma:displayName="Especialidad" ma:indexed="true" ma:list="{33b09d9d-82f0-4393-a5bb-3e759f36a1cb}" ma:internalName="Especialidad" ma:showField="Title" ma:web="a9b2221c-e067-4b8a-9bf9-83fdb561d5d4">
      <xsd:simpleType>
        <xsd:restriction base="dms:Lookup"/>
      </xsd:simpleType>
    </xsd:element>
    <xsd:element name="Etapa" ma:index="6" nillable="true" ma:displayName="Etapa" ma:list="{12514f5c-d43a-4443-9d20-f696638c4079}" ma:internalName="Etapa0" ma:showField="Title" ma:web="a9b2221c-e067-4b8a-9bf9-83fdb561d5d4">
      <xsd:simpleType>
        <xsd:restriction base="dms:Lookup"/>
      </xsd:simpleType>
    </xsd:element>
    <xsd:element name="Area" ma:index="7" nillable="true" ma:displayName="Area" ma:list="{fc823203-6bcb-4642-a5f5-eae6e15309cb}" ma:internalName="Area" ma:showField="Title" ma:web="a9b2221c-e067-4b8a-9bf9-83fdb561d5d4">
      <xsd:simpleType>
        <xsd:restriction base="dms:Lookup"/>
      </xsd:simpleType>
    </xsd:element>
    <xsd:element name="TipoDeDocumento" ma:index="8" nillable="true" ma:displayName="TipoDeDocumento" ma:list="{be4d7801-f563-4c5a-9282-31103c5d288a}" ma:internalName="TipoDeDocumento" ma:readOnly="false" ma:showField="Title" ma:web="a9b2221c-e067-4b8a-9bf9-83fdb561d5d4">
      <xsd:simpleType>
        <xsd:restriction base="dms:Lookup"/>
      </xsd:simpleType>
    </xsd:element>
    <xsd:element name="Revisión_x0020_Cesel" ma:index="9" nillable="true" ma:displayName="Revisión Cesel" ma:indexed="true" ma:internalName="Revisi_x00f3_n_x0020_Cesel">
      <xsd:simpleType>
        <xsd:restriction base="dms:Text">
          <xsd:maxLength value="255"/>
        </xsd:restriction>
      </xsd:simpleType>
    </xsd:element>
    <xsd:element name="Descripcion" ma:index="11" nillable="true" ma:displayName="Descripción" ma:internalName="Descripcion">
      <xsd:simpleType>
        <xsd:restriction base="dms:Note">
          <xsd:maxLength value="255"/>
        </xsd:restriction>
      </xsd:simpleType>
    </xsd:element>
    <xsd:element name="Fecha_x0020_de_x0020_transmision" ma:index="12" nillable="true" ma:displayName="Fecha de transmisión" ma:format="DateOnly" ma:internalName="Fecha_x0020_de_x0020_transmision">
      <xsd:simpleType>
        <xsd:restriction base="dms:DateTime"/>
      </xsd:simpleType>
    </xsd:element>
    <xsd:element name="HTD_x0020_envio" ma:index="13" nillable="true" ma:displayName="HTD envio" ma:list="{1573c8f9-5e2d-4f7a-b9d3-f5e1c7abc73e}" ma:internalName="HTD_x0020_envio0" ma:showField="Title" ma:web="a9b2221c-e067-4b8a-9bf9-83fdb561d5d4">
      <xsd:simpleType>
        <xsd:restriction base="dms:Lookup"/>
      </xsd:simpleType>
    </xsd:element>
    <xsd:element name="Fecha_x0020_de_x0020_recepcion" ma:index="14" nillable="true" ma:displayName="Fecha de recepción" ma:format="DateOnly" ma:internalName="Fecha_x0020_de_x0020_recepcion">
      <xsd:simpleType>
        <xsd:restriction base="dms:DateTime"/>
      </xsd:simpleType>
    </xsd:element>
    <xsd:element name="HTD_x0020_recepcion" ma:index="15" nillable="true" ma:displayName="HTD recepcion" ma:list="{d5eb9a21-5ec9-4104-83a1-d694b1975e2e}" ma:internalName="HTD_x0020_recepcion" ma:showField="Title" ma:web="a9b2221c-e067-4b8a-9bf9-83fdb561d5d4">
      <xsd:simpleType>
        <xsd:restriction base="dms:Lookup"/>
      </xsd:simpleType>
    </xsd:element>
    <xsd:element name="_dlc_DocIdPersistId" ma:index="16" nillable="true" ma:displayName="Persist ID" ma:description="Keep ID on add." ma:hidden="true" ma:internalName="_dlc_DocIdPersistId" ma:readOnly="true">
      <xsd:simpleType>
        <xsd:restriction base="dms:Boolean"/>
      </xsd:simpleType>
    </xsd:element>
    <xsd:element name="l6a7d041aa9c4b9ca764daaaeb583fb6" ma:index="17" nillable="true" ma:taxonomy="true" ma:internalName="l6a7d041aa9c4b9ca764daaaeb583fb6" ma:taxonomyFieldName="Codigo_x0020_Proyecto" ma:displayName="Código Proyecto" ma:readOnly="false" ma:default="39;#242600|4a08f682-b16d-41d3-a901-ef8769ef4707" ma:fieldId="{56a7d041-aa9c-4b9c-a764-daaaeb583fb6}" ma:sspId="19599ad4-b0c5-4666-9f4e-4fe12187bc79" ma:termSetId="5bf4206a-aca1-4733-b95b-c38a9bf2bec6" ma:anchorId="00000000-0000-0000-0000-000000000000" ma:open="false" ma:isKeyword="false">
      <xsd:complexType>
        <xsd:sequence>
          <xsd:element ref="pc:Terms" minOccurs="0" maxOccurs="1"/>
        </xsd:sequence>
      </xsd:complexType>
    </xsd:element>
    <xsd:element name="TaxCatchAll" ma:index="18" nillable="true" ma:displayName="Taxonomy Catch All Column" ma:hidden="true" ma:list="{ca651b06-ca7b-4354-bb34-26d1b3df647d}" ma:internalName="TaxCatchAll" ma:showField="CatchAllData" ma:web="a9b2221c-e067-4b8a-9bf9-83fdb561d5d4">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hidden="true" ma:list="{ca651b06-ca7b-4354-bb34-26d1b3df647d}" ma:internalName="TaxCatchAllLabel" ma:readOnly="true" ma:showField="CatchAllDataLabel" ma:web="a9b2221c-e067-4b8a-9bf9-83fdb561d5d4">
      <xsd:complexType>
        <xsd:complexContent>
          <xsd:extension base="dms:MultiChoiceLookup">
            <xsd:sequence>
              <xsd:element name="Value" type="dms:Lookup" maxOccurs="unbounded" minOccurs="0" nillable="true"/>
            </xsd:sequence>
          </xsd:extension>
        </xsd:complexContent>
      </xsd:complexType>
    </xsd:element>
    <xsd:element name="a1609b5a0b5f46c3bf9a39af537e25e0" ma:index="21" nillable="true" ma:taxonomy="true" ma:internalName="a1609b5a0b5f46c3bf9a39af537e25e0" ma:taxonomyFieldName="Nombre_x0020_Proyecto" ma:displayName="Nombre Proyecto" ma:readOnly="true" ma:default="39;#INGENIERÍA TRAFO RESERVA SE JULIACA -1|59e80221-6004-4602-9132-25dcc0c6a5b6" ma:fieldId="{a1609b5a-0b5f-46c3-bf9a-39af537e25e0}" ma:sspId="19599ad4-b0c5-4666-9f4e-4fe12187bc79" ma:termSetId="72a5283f-f7de-4e4b-bd78-f0f9022bf653" ma:anchorId="00000000-0000-0000-0000-000000000000" ma:open="false" ma:isKeyword="false">
      <xsd:complexType>
        <xsd:sequence>
          <xsd:element ref="pc:Terms" minOccurs="0" maxOccurs="1"/>
        </xsd:sequence>
      </xsd:complexType>
    </xsd:element>
    <xsd:element name="k66838accd504e12bd75da04acc36cb8" ma:index="24" nillable="true" ma:taxonomy="true" ma:internalName="k66838accd504e12bd75da04acc36cb8" ma:taxonomyFieldName="Cliente" ma:displayName="Cliente" ma:readOnly="true" ma:default="39;#RED DE ENERGIA DEL PERU S.A.|50ebea15-7019-4368-a6e6-65f1d4514ecc" ma:fieldId="{466838ac-cd50-4e12-bd75-da04acc36cb8}" ma:sspId="19599ad4-b0c5-4666-9f4e-4fe12187bc79" ma:termSetId="cf1161e4-14ec-4b62-b0d8-906db9b70bce" ma:anchorId="00000000-0000-0000-0000-000000000000" ma:open="false" ma:isKeyword="false">
      <xsd:complexType>
        <xsd:sequence>
          <xsd:element ref="pc:Terms" minOccurs="0" maxOccurs="1"/>
        </xsd:sequence>
      </xsd:complexType>
    </xsd:element>
    <xsd:element name="Area_x003a_ID" ma:index="29" nillable="true" ma:displayName="Area:ID" ma:list="{fc823203-6bcb-4642-a5f5-eae6e15309cb}" ma:internalName="Area_x003A_ID" ma:readOnly="true" ma:showField="ID" ma:web="a9b2221c-e067-4b8a-9bf9-83fdb561d5d4">
      <xsd:simpleType>
        <xsd:restriction base="dms:Lookup"/>
      </xsd:simpleType>
    </xsd:element>
    <xsd:element name="_dlc_DocId" ma:index="32" nillable="true" ma:displayName="Document ID Value" ma:description="The value of the document ID assigned to this item." ma:internalName="_dlc_DocId" ma:readOnly="true">
      <xsd:simpleType>
        <xsd:restriction base="dms:Text"/>
      </xsd:simpleType>
    </xsd:element>
    <xsd:element name="_dlc_DocIdUrl" ma:index="4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Revision" ma:index="10" nillable="true" ma:displayName="Revisión Cliente" ma:internalName="_Revis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a04526-e23d-43a9-9176-684526d0d7d7" elementFormDefault="qualified">
    <xsd:import namespace="http://schemas.microsoft.com/office/2006/documentManagement/types"/>
    <xsd:import namespace="http://schemas.microsoft.com/office/infopath/2007/PartnerControls"/>
    <xsd:element name="GuidTask" ma:index="33" nillable="true" ma:displayName="GuidTask" ma:internalName="GuidTask">
      <xsd:simpleType>
        <xsd:restriction base="dms:Text"/>
      </xsd:simpleType>
    </xsd:element>
    <xsd:element name="GuidHistory" ma:index="34" nillable="true" ma:displayName="GuidHistory" ma:internalName="GuidHistory">
      <xsd:simpleType>
        <xsd:restriction base="dms:Text"/>
      </xsd:simpleType>
    </xsd:element>
    <xsd:element name="GuidHistoryInstance" ma:index="35" nillable="true" ma:displayName="GuidHistoryInstance" ma:internalName="GuidHistoryInstance">
      <xsd:simpleType>
        <xsd:restriction base="dms:Text"/>
      </xsd:simpleType>
    </xsd:element>
    <xsd:element name="EstadoAnteriorFA" ma:index="36" nillable="true" ma:displayName="EstadoAnteriorFA" ma:internalName="EstadoAnteriorFA">
      <xsd:simpleType>
        <xsd:restriction base="dms:Text"/>
      </xsd:simpleType>
    </xsd:element>
    <xsd:element name="NombreFlujo" ma:index="37" nillable="true" ma:displayName="NombreFlujo" ma:internalName="NombreFlujo">
      <xsd:simpleType>
        <xsd:restriction base="dms:Text"/>
      </xsd:simpleType>
    </xsd:element>
    <xsd:element name="FechaInicioFlujo" ma:index="38" nillable="true" ma:displayName="FechaInicioFlujo" ma:internalName="FechaInicioFlujo">
      <xsd:simpleType>
        <xsd:restriction base="dms:DateTime"/>
      </xsd:simpleType>
    </xsd:element>
    <xsd:element name="Iniciador" ma:index="39" nillable="true" ma:displayName="Iniciador" ma:internalName="Iniciador">
      <xsd:simpleType>
        <xsd:restriction base="dms:Text"/>
      </xsd:simpleType>
    </xsd:element>
    <xsd:element name="FechaFinFlujo" ma:index="40" nillable="true" ma:displayName="FechaFinFlujo" ma:internalName="FechaFinFlujo">
      <xsd:simpleType>
        <xsd:restriction base="dms:DateTime"/>
      </xsd:simpleType>
    </xsd:element>
    <xsd:element name="FlagUrl" ma:index="41" nillable="true" ma:displayName="FlagUrl" ma:internalName="FlagUrl">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3" ma:displayName="Content Type"/>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Fecha_x0020_de_x0020_transmision xmlns="a9b2221c-e067-4b8a-9bf9-83fdb561d5d4" xsi:nil="true"/>
    <Descripcion xmlns="a9b2221c-e067-4b8a-9bf9-83fdb561d5d4">Coordinación de Aislamiento</Descripcion>
    <Fecha_x0020_de_x0020_recepcion xmlns="a9b2221c-e067-4b8a-9bf9-83fdb561d5d4" xsi:nil="true"/>
    <CodigoEntregable xmlns="a9b2221c-e067-4b8a-9bf9-83fdb561d5d4">CSL-221001-06-MC-001</CodigoEntregable>
    <TaxCatchAll xmlns="a9b2221c-e067-4b8a-9bf9-83fdb561d5d4">
      <Value>94</Value>
      <Value>93</Value>
      <Value>92</Value>
    </TaxCatchAll>
    <k66838accd504e12bd75da04acc36cb8 xmlns="a9b2221c-e067-4b8a-9bf9-83fdb561d5d4">
      <Terms xmlns="http://schemas.microsoft.com/office/infopath/2007/PartnerControls">
        <TermInfo xmlns="http://schemas.microsoft.com/office/infopath/2007/PartnerControls">
          <TermName xmlns="http://schemas.microsoft.com/office/infopath/2007/PartnerControls">RED DE ENERGIA DEL PERU S.A.</TermName>
          <TermId xmlns="http://schemas.microsoft.com/office/infopath/2007/PartnerControls">50ebea15-7019-4368-a6e6-65f1d4514ecc</TermId>
        </TermInfo>
      </Terms>
    </k66838accd504e12bd75da04acc36cb8>
    <FechaFinFlujo xmlns="07a04526-e23d-43a9-9176-684526d0d7d7" xsi:nil="true"/>
    <Revisión_x0020_Cesel xmlns="a9b2221c-e067-4b8a-9bf9-83fdb561d5d4">B</Revisión_x0020_Cesel>
    <Etapa xmlns="a9b2221c-e067-4b8a-9bf9-83fdb561d5d4" xsi:nil="true"/>
    <GuidHistory xmlns="07a04526-e23d-43a9-9176-684526d0d7d7" xsi:nil="true"/>
    <GuidHistoryInstance xmlns="07a04526-e23d-43a9-9176-684526d0d7d7" xsi:nil="true"/>
    <NombreFlujo xmlns="07a04526-e23d-43a9-9176-684526d0d7d7" xsi:nil="true"/>
    <_Revision xmlns="http://schemas.microsoft.com/sharepoint/v3/fields" xsi:nil="true"/>
    <HTD_x0020_recepcion xmlns="a9b2221c-e067-4b8a-9bf9-83fdb561d5d4" xsi:nil="true"/>
    <TipoDeDocumento xmlns="a9b2221c-e067-4b8a-9bf9-83fdb561d5d4">98</TipoDeDocumento>
    <GuidTask xmlns="07a04526-e23d-43a9-9176-684526d0d7d7" xsi:nil="true"/>
    <EstadoAnteriorFA xmlns="07a04526-e23d-43a9-9176-684526d0d7d7" xsi:nil="true"/>
    <Iniciador xmlns="07a04526-e23d-43a9-9176-684526d0d7d7" xsi:nil="true"/>
    <Area xmlns="a9b2221c-e067-4b8a-9bf9-83fdb561d5d4" xsi:nil="true"/>
    <FlagUrl xmlns="07a04526-e23d-43a9-9176-684526d0d7d7" xsi:nil="true"/>
    <Especialidad xmlns="a9b2221c-e067-4b8a-9bf9-83fdb561d5d4">59</Especialidad>
    <FechaInicioFlujo xmlns="07a04526-e23d-43a9-9176-684526d0d7d7" xsi:nil="true"/>
    <CodigoCliente xmlns="a9b2221c-e067-4b8a-9bf9-83fdb561d5d4" xsi:nil="true"/>
    <Titulo xmlns="a9b2221c-e067-4b8a-9bf9-83fdb561d5d4" xsi:nil="true"/>
    <HTD_x0020_envio xmlns="a9b2221c-e067-4b8a-9bf9-83fdb561d5d4" xsi:nil="true"/>
    <a1609b5a0b5f46c3bf9a39af537e25e0 xmlns="a9b2221c-e067-4b8a-9bf9-83fdb561d5d4">
      <Terms xmlns="http://schemas.microsoft.com/office/infopath/2007/PartnerControls">
        <TermInfo xmlns="http://schemas.microsoft.com/office/infopath/2007/PartnerControls">
          <TermName xmlns="http://schemas.microsoft.com/office/infopath/2007/PartnerControls">INGENIERÍA TRAFO RESERVA SE JULIACA -1</TermName>
          <TermId xmlns="http://schemas.microsoft.com/office/infopath/2007/PartnerControls">59e80221-6004-4602-9132-25dcc0c6a5b6</TermId>
        </TermInfo>
      </Terms>
    </a1609b5a0b5f46c3bf9a39af537e25e0>
    <l6a7d041aa9c4b9ca764daaaeb583fb6 xmlns="a9b2221c-e067-4b8a-9bf9-83fdb561d5d4">
      <Terms xmlns="http://schemas.microsoft.com/office/infopath/2007/PartnerControls">
        <TermInfo xmlns="http://schemas.microsoft.com/office/infopath/2007/PartnerControls">
          <TermName xmlns="http://schemas.microsoft.com/office/infopath/2007/PartnerControls">242600</TermName>
          <TermId xmlns="http://schemas.microsoft.com/office/infopath/2007/PartnerControls">4a08f682-b16d-41d3-a901-ef8769ef4707</TermId>
        </TermInfo>
      </Terms>
    </l6a7d041aa9c4b9ca764daaaeb583fb6>
  </documentManagement>
</p:properties>
</file>

<file path=customXml/itemProps1.xml><?xml version="1.0" encoding="utf-8"?>
<ds:datastoreItem xmlns:ds="http://schemas.openxmlformats.org/officeDocument/2006/customXml" ds:itemID="{2B6AA9E1-FEFE-4BE5-87AF-A2D2C4339882}">
  <ds:schemaRefs>
    <ds:schemaRef ds:uri="http://schemas.microsoft.com/sharepoint/v3/contenttype/forms"/>
  </ds:schemaRefs>
</ds:datastoreItem>
</file>

<file path=customXml/itemProps2.xml><?xml version="1.0" encoding="utf-8"?>
<ds:datastoreItem xmlns:ds="http://schemas.openxmlformats.org/officeDocument/2006/customXml" ds:itemID="{3514C4C4-A422-4853-A4ED-AAC4A8A2732A}">
  <ds:schemaRefs>
    <ds:schemaRef ds:uri="http://schemas.microsoft.com/sharepoint/events"/>
  </ds:schemaRefs>
</ds:datastoreItem>
</file>

<file path=customXml/itemProps3.xml><?xml version="1.0" encoding="utf-8"?>
<ds:datastoreItem xmlns:ds="http://schemas.openxmlformats.org/officeDocument/2006/customXml" ds:itemID="{499DB682-72CC-4A7A-B20C-105F36712A99}"/>
</file>

<file path=customXml/itemProps4.xml><?xml version="1.0" encoding="utf-8"?>
<ds:datastoreItem xmlns:ds="http://schemas.openxmlformats.org/officeDocument/2006/customXml" ds:itemID="{B465A684-9058-49E5-924E-8EE43131AD2B}">
  <ds:schemaRefs>
    <ds:schemaRef ds:uri="http://purl.org/dc/dcmitype/"/>
    <ds:schemaRef ds:uri="http://schemas.microsoft.com/office/2006/metadata/properties"/>
    <ds:schemaRef ds:uri="http://www.w3.org/XML/1998/namespace"/>
    <ds:schemaRef ds:uri="http://purl.org/dc/terms/"/>
    <ds:schemaRef ds:uri="http://purl.org/dc/elements/1.1/"/>
    <ds:schemaRef ds:uri="http://schemas.openxmlformats.org/package/2006/metadata/core-properties"/>
    <ds:schemaRef ds:uri="http://schemas.microsoft.com/office/infopath/2007/PartnerControls"/>
    <ds:schemaRef ds:uri="http://schemas.microsoft.com/office/2006/documentManagement/types"/>
    <ds:schemaRef ds:uri="07a04526-e23d-43a9-9176-684526d0d7d7"/>
    <ds:schemaRef ds:uri="http://schemas.microsoft.com/sharepoint/v3/fields"/>
    <ds:schemaRef ds:uri="a9b2221c-e067-4b8a-9bf9-83fdb561d5d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8</vt:i4>
      </vt:variant>
    </vt:vector>
  </HeadingPairs>
  <TitlesOfParts>
    <vt:vector size="12" baseType="lpstr">
      <vt:lpstr>CA-138kV</vt:lpstr>
      <vt:lpstr>CA-60kV</vt:lpstr>
      <vt:lpstr>CA-22.9kV</vt:lpstr>
      <vt:lpstr>CA-10kV</vt:lpstr>
      <vt:lpstr>'CA-10kV'!Área_de_impresión</vt:lpstr>
      <vt:lpstr>'CA-138kV'!Área_de_impresión</vt:lpstr>
      <vt:lpstr>'CA-22.9kV'!Área_de_impresión</vt:lpstr>
      <vt:lpstr>'CA-60kV'!Área_de_impresión</vt:lpstr>
      <vt:lpstr>'CA-10kV'!Títulos_a_imprimir</vt:lpstr>
      <vt:lpstr>'CA-138kV'!Títulos_a_imprimir</vt:lpstr>
      <vt:lpstr>'CA-22.9kV'!Títulos_a_imprimir</vt:lpstr>
      <vt:lpstr>'CA-60kV'!Títulos_a_imprimir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Dueñas Carhuas, Manfred Alberto</dc:creator>
  <cp:lastModifiedBy>Usuario</cp:lastModifiedBy>
  <cp:lastPrinted>2025-02-04T01:17:03Z</cp:lastPrinted>
  <dcterms:created xsi:type="dcterms:W3CDTF">2013-02-05T20:45:21Z</dcterms:created>
  <dcterms:modified xsi:type="dcterms:W3CDTF">2025-02-04T01:18:36Z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0x0101006886FAD3EE91654A900525CC2C652B6A00858CC61C7070B948A76E233FA074C25A</vt:lpwstr>
  </property>
  <property fmtid="{D5CDD505-2E9C-101B-9397-08002B2CF9AE}" pid="3" name="a1609b5a0b5f46c3bf9a39af537e25e0">
    <vt:lpwstr>INGENIERÍA BÁSICA PARA PRE OPERATIVIDAD DE CENTRAL EÓLICA LA LIBERTAD|59d252aa-1083-4091-b923-152245ed6b08</vt:lpwstr>
  </property>
  <property fmtid="{D5CDD505-2E9C-101B-9397-08002B2CF9AE}" pid="4" name="l6a7d041aa9c4b9ca764daaaeb583fb6">
    <vt:lpwstr>211402|59d252aa-1083-4091-b923-152245ed6b08</vt:lpwstr>
  </property>
  <property fmtid="{D5CDD505-2E9C-101B-9397-08002B2CF9AE}" pid="5" name="Cliente">
    <vt:lpwstr>94</vt:lpwstr>
  </property>
  <property fmtid="{D5CDD505-2E9C-101B-9397-08002B2CF9AE}" pid="6" name="Nombre Proyecto">
    <vt:lpwstr>93</vt:lpwstr>
  </property>
  <property fmtid="{D5CDD505-2E9C-101B-9397-08002B2CF9AE}" pid="7" name="Codigo Proyecto">
    <vt:lpwstr>92</vt:lpwstr>
  </property>
  <property fmtid="{D5CDD505-2E9C-101B-9397-08002B2CF9AE}" pid="8" name="FlujoAprobacion">
    <vt:lpwstr/>
  </property>
</Properties>
</file>