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ownloads/SHAIT/Sui/sui_frontline_game/"/>
    </mc:Choice>
  </mc:AlternateContent>
  <xr:revisionPtr revIDLastSave="0" documentId="13_ncr:1_{3D2823F1-4ECE-2448-96EF-8BE040B1560F}" xr6:coauthVersionLast="47" xr6:coauthVersionMax="47" xr10:uidLastSave="{00000000-0000-0000-0000-000000000000}"/>
  <bookViews>
    <workbookView xWindow="1400" yWindow="860" windowWidth="21360" windowHeight="21380" xr2:uid="{BD9E9DBB-1929-B84B-A0C6-359639F003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F34" i="1"/>
  <c r="F32" i="1"/>
  <c r="F33" i="1"/>
  <c r="F31" i="1"/>
  <c r="C31" i="1"/>
  <c r="C33" i="1"/>
  <c r="C32" i="1"/>
  <c r="C34" i="1"/>
  <c r="E37" i="1"/>
  <c r="B6" i="1"/>
  <c r="C6" i="1" s="1"/>
  <c r="D6" i="1" s="1"/>
  <c r="E6" i="1" s="1"/>
  <c r="H11" i="1"/>
  <c r="I12" i="1"/>
  <c r="I13" i="1"/>
  <c r="I14" i="1"/>
  <c r="I15" i="1"/>
  <c r="I16" i="1"/>
  <c r="I11" i="1"/>
  <c r="K13" i="1"/>
  <c r="M13" i="1" s="1"/>
  <c r="J12" i="1"/>
  <c r="J13" i="1"/>
  <c r="J14" i="1"/>
  <c r="J15" i="1"/>
  <c r="J16" i="1"/>
  <c r="J11" i="1"/>
  <c r="H14" i="1"/>
  <c r="H12" i="1"/>
  <c r="H13" i="1"/>
  <c r="H15" i="1"/>
  <c r="H16" i="1"/>
  <c r="C7" i="1"/>
  <c r="D7" i="1" s="1"/>
  <c r="E7" i="1" s="1"/>
  <c r="C5" i="1"/>
  <c r="D5" i="1" s="1"/>
  <c r="E5" i="1" s="1"/>
  <c r="B8" i="1"/>
  <c r="C37" i="1" l="1"/>
  <c r="D31" i="1" s="1"/>
  <c r="D34" i="1"/>
  <c r="D33" i="1"/>
  <c r="D32" i="1"/>
  <c r="C35" i="1"/>
  <c r="K14" i="1"/>
  <c r="K16" i="1"/>
  <c r="L4" i="1"/>
  <c r="P13" i="1"/>
  <c r="K11" i="1"/>
  <c r="L13" i="1"/>
  <c r="O13" i="1" s="1"/>
  <c r="K12" i="1"/>
  <c r="L12" i="1" s="1"/>
  <c r="N13" i="1"/>
  <c r="K15" i="1"/>
  <c r="C36" i="1" l="1"/>
  <c r="M11" i="1"/>
  <c r="L7" i="1"/>
  <c r="M16" i="1"/>
  <c r="P16" i="1"/>
  <c r="N16" i="1"/>
  <c r="N11" i="1"/>
  <c r="L6" i="1"/>
  <c r="N15" i="1"/>
  <c r="L15" i="1"/>
  <c r="M15" i="1"/>
  <c r="P15" i="1"/>
  <c r="P14" i="1"/>
  <c r="M14" i="1"/>
  <c r="N14" i="1"/>
  <c r="L5" i="1"/>
  <c r="L3" i="1"/>
  <c r="P12" i="1"/>
  <c r="N12" i="1"/>
  <c r="M12" i="1"/>
  <c r="O12" i="1" s="1"/>
  <c r="L14" i="1"/>
  <c r="P11" i="1"/>
  <c r="L11" i="1"/>
  <c r="O11" i="1" s="1"/>
  <c r="L2" i="1"/>
  <c r="L16" i="1"/>
  <c r="D37" i="1" l="1"/>
  <c r="O14" i="1"/>
  <c r="O15" i="1"/>
  <c r="O16" i="1"/>
</calcChain>
</file>

<file path=xl/sharedStrings.xml><?xml version="1.0" encoding="utf-8"?>
<sst xmlns="http://schemas.openxmlformats.org/spreadsheetml/2006/main" count="56" uniqueCount="51">
  <si>
    <t>A</t>
  </si>
  <si>
    <t>B</t>
  </si>
  <si>
    <t>C</t>
  </si>
  <si>
    <t>A_base</t>
  </si>
  <si>
    <t>B_base</t>
  </si>
  <si>
    <t>C_base</t>
  </si>
  <si>
    <t>A_ratio</t>
  </si>
  <si>
    <t>B_ratio</t>
  </si>
  <si>
    <t>C_ratio</t>
  </si>
  <si>
    <t>fixed fee</t>
  </si>
  <si>
    <t>overall pool</t>
  </si>
  <si>
    <t>Rank_ratio</t>
  </si>
  <si>
    <t>weights</t>
  </si>
  <si>
    <t>points</t>
  </si>
  <si>
    <t>sum (should = 1)</t>
  </si>
  <si>
    <t>Guild bonus</t>
  </si>
  <si>
    <t xml:space="preserve">            Groups
Ranking</t>
  </si>
  <si>
    <t>Weights</t>
  </si>
  <si>
    <t>Ref points = 30 + 40 + 50 = 120</t>
  </si>
  <si>
    <t>inflation(sum/Ref points)</t>
  </si>
  <si>
    <t>A_share</t>
  </si>
  <si>
    <t>B_share</t>
  </si>
  <si>
    <t>C_share</t>
  </si>
  <si>
    <t>SUM</t>
  </si>
  <si>
    <t>Share = pool's share in SUM</t>
  </si>
  <si>
    <t>1/3 strategy</t>
  </si>
  <si>
    <t>Guild Ratio</t>
  </si>
  <si>
    <t>Guild</t>
  </si>
  <si>
    <t>Retail</t>
  </si>
  <si>
    <t>要怎麼讓散戶擁有可以跟公會對抗的獎勵？</t>
  </si>
  <si>
    <t>1. 首先公會先設定成只會1/3 strategy的組織，那就先叫他總會吧</t>
  </si>
  <si>
    <t>物件導向的語言到底是什麼意思</t>
  </si>
  <si>
    <t>每個entry都是一個代幣，也都等價值，但在下注的瞬間，價值就陷入一個不穩定的狀態。</t>
  </si>
  <si>
    <t>每個代幣可浮動價值range from 15 - 100 or 20 - 100 or 25 - 80。等到狀態確定後，對於玩家真正重要的就是每個代幣佔總積分的權重了</t>
  </si>
  <si>
    <t>每個代幣有兩種label: guild/retail</t>
  </si>
  <si>
    <t>代幣在狀態確定後會經過label再做最後的value add up(5%)</t>
  </si>
  <si>
    <t>所有代幣第一層就會根據不同狀況做加權，總共六種，再依據guild加五趴</t>
  </si>
  <si>
    <t>Total points = A_points * A_ratio * (1 + bonus/3) + B_points * B_ratio * (1 + bonus/3) + C_points * C_ratio * (1 + bonus/3)</t>
  </si>
  <si>
    <t>在考慮只有一期的狀況下：</t>
  </si>
  <si>
    <t>使用1/3 strategy 的payoff = guild_ratio/3 * (1 + guild_bonus) * SUM</t>
  </si>
  <si>
    <t>guild</t>
  </si>
  <si>
    <t>retail_A</t>
  </si>
  <si>
    <t>retail_B</t>
  </si>
  <si>
    <t>retail_C</t>
  </si>
  <si>
    <t>total</t>
  </si>
  <si>
    <t>average</t>
  </si>
  <si>
    <t>average_retail</t>
  </si>
  <si>
    <t>Ratio</t>
  </si>
  <si>
    <t>all tokens</t>
  </si>
  <si>
    <t>N=</t>
  </si>
  <si>
    <t>return of 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</si>
</sst>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8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6327-7DD8-324E-B314-9DF8323C74E2}">
  <dimension ref="A1:P37"/>
  <sheetViews>
    <sheetView tabSelected="1" zoomScale="162" workbookViewId="0">
      <selection activeCell="F9" sqref="F9"/>
    </sheetView>
  </sheetViews>
  <sheetFormatPr baseColWidth="10" defaultRowHeight="16" x14ac:dyDescent="0.2"/>
  <cols>
    <col min="1" max="1" width="13.83203125" customWidth="1"/>
    <col min="2" max="2" width="13.1640625" bestFit="1" customWidth="1"/>
    <col min="6" max="6" width="15.33203125" bestFit="1" customWidth="1"/>
    <col min="8" max="8" width="15.33203125" bestFit="1" customWidth="1"/>
  </cols>
  <sheetData>
    <row r="1" spans="1:16" x14ac:dyDescent="0.2">
      <c r="A1" s="2" t="s">
        <v>15</v>
      </c>
      <c r="B1">
        <v>0.05</v>
      </c>
      <c r="C1" s="2" t="s">
        <v>26</v>
      </c>
      <c r="D1">
        <v>0.5</v>
      </c>
      <c r="E1" s="2" t="s">
        <v>9</v>
      </c>
      <c r="F1">
        <v>0.01</v>
      </c>
      <c r="G1" s="2" t="s">
        <v>10</v>
      </c>
      <c r="H1" s="4">
        <v>100000000</v>
      </c>
      <c r="L1" s="9" t="s">
        <v>19</v>
      </c>
      <c r="N1" s="9" t="s">
        <v>18</v>
      </c>
    </row>
    <row r="2" spans="1:16" x14ac:dyDescent="0.2">
      <c r="A2" t="s">
        <v>3</v>
      </c>
      <c r="B2">
        <v>30</v>
      </c>
      <c r="L2" s="3">
        <f>K11/120-1</f>
        <v>0.29166666666666674</v>
      </c>
    </row>
    <row r="3" spans="1:16" x14ac:dyDescent="0.2">
      <c r="A3" t="s">
        <v>4</v>
      </c>
      <c r="B3">
        <v>40</v>
      </c>
      <c r="L3" s="3">
        <f>K12/120-1</f>
        <v>0.20833333333333326</v>
      </c>
    </row>
    <row r="4" spans="1:16" x14ac:dyDescent="0.2">
      <c r="A4" t="s">
        <v>5</v>
      </c>
      <c r="B4">
        <v>50</v>
      </c>
      <c r="C4" s="5" t="s">
        <v>11</v>
      </c>
      <c r="D4" s="5" t="s">
        <v>12</v>
      </c>
      <c r="E4" s="5" t="s">
        <v>13</v>
      </c>
      <c r="G4" s="5" t="s">
        <v>27</v>
      </c>
      <c r="H4">
        <v>0.5</v>
      </c>
      <c r="L4" s="3">
        <f>K13/120-1</f>
        <v>0.25</v>
      </c>
    </row>
    <row r="5" spans="1:16" x14ac:dyDescent="0.2">
      <c r="A5" s="1" t="s">
        <v>6</v>
      </c>
      <c r="B5">
        <v>0.28999999999999998</v>
      </c>
      <c r="C5">
        <f>_xlfn.RANK.EQ(B5, $B$5:$B$7, 0)</f>
        <v>2</v>
      </c>
      <c r="D5">
        <f>CHOOSE(C5, 0.5, 1, 2)</f>
        <v>1</v>
      </c>
      <c r="E5">
        <f>B2*D5</f>
        <v>30</v>
      </c>
      <c r="G5" s="5" t="s">
        <v>28</v>
      </c>
      <c r="H5">
        <v>0.5</v>
      </c>
      <c r="L5" s="3">
        <f>K14/120-1</f>
        <v>0.125</v>
      </c>
    </row>
    <row r="6" spans="1:16" x14ac:dyDescent="0.2">
      <c r="A6" s="1" t="s">
        <v>7</v>
      </c>
      <c r="B6">
        <f>1-B5-B7</f>
        <v>0.20999999999999996</v>
      </c>
      <c r="C6">
        <f>_xlfn.RANK.EQ(B6, $B$5:$B$7, 0)</f>
        <v>3</v>
      </c>
      <c r="D6">
        <f t="shared" ref="D6:D7" si="0">CHOOSE(C6, 0.5, 1, 2)</f>
        <v>2</v>
      </c>
      <c r="E6">
        <f>B3*D6</f>
        <v>80</v>
      </c>
      <c r="L6" s="3">
        <f>K15/120-1</f>
        <v>8.3333333333333259E-2</v>
      </c>
    </row>
    <row r="7" spans="1:16" x14ac:dyDescent="0.2">
      <c r="A7" s="1" t="s">
        <v>8</v>
      </c>
      <c r="B7">
        <v>0.5</v>
      </c>
      <c r="C7">
        <f t="shared" ref="C6:C7" si="1">_xlfn.RANK.EQ(B7, $B$5:$B$7, 0)</f>
        <v>1</v>
      </c>
      <c r="D7">
        <f t="shared" si="0"/>
        <v>0.5</v>
      </c>
      <c r="E7">
        <f>B4*D7</f>
        <v>25</v>
      </c>
      <c r="L7" s="3">
        <f>K16/120-1</f>
        <v>4.1666666666666741E-2</v>
      </c>
    </row>
    <row r="8" spans="1:16" x14ac:dyDescent="0.2">
      <c r="A8" s="1" t="s">
        <v>14</v>
      </c>
      <c r="B8">
        <f>SUM(B5:B7)</f>
        <v>1</v>
      </c>
    </row>
    <row r="9" spans="1:16" x14ac:dyDescent="0.2">
      <c r="L9" t="s">
        <v>24</v>
      </c>
    </row>
    <row r="10" spans="1:16" ht="34" x14ac:dyDescent="0.2">
      <c r="A10" s="6" t="s">
        <v>16</v>
      </c>
      <c r="B10" s="5" t="s">
        <v>0</v>
      </c>
      <c r="C10" s="5" t="s">
        <v>1</v>
      </c>
      <c r="D10" s="5" t="s">
        <v>2</v>
      </c>
      <c r="E10" s="5" t="s">
        <v>17</v>
      </c>
      <c r="F10" s="5" t="s">
        <v>17</v>
      </c>
      <c r="G10" s="5" t="s">
        <v>17</v>
      </c>
      <c r="H10" s="5" t="s">
        <v>13</v>
      </c>
      <c r="I10" s="5" t="s">
        <v>13</v>
      </c>
      <c r="J10" s="5" t="s">
        <v>13</v>
      </c>
      <c r="K10" s="8" t="s">
        <v>23</v>
      </c>
      <c r="L10" s="5" t="s">
        <v>20</v>
      </c>
      <c r="M10" s="5" t="s">
        <v>21</v>
      </c>
      <c r="N10" s="5" t="s">
        <v>22</v>
      </c>
      <c r="P10" s="5" t="s">
        <v>25</v>
      </c>
    </row>
    <row r="11" spans="1:16" x14ac:dyDescent="0.2">
      <c r="A11" s="5"/>
      <c r="B11">
        <v>1</v>
      </c>
      <c r="C11">
        <v>2</v>
      </c>
      <c r="D11">
        <v>3</v>
      </c>
      <c r="E11">
        <v>0.5</v>
      </c>
      <c r="F11">
        <v>1</v>
      </c>
      <c r="G11">
        <v>2</v>
      </c>
      <c r="H11">
        <f>$B$2*E11</f>
        <v>15</v>
      </c>
      <c r="I11">
        <f>$B$3*F11</f>
        <v>40</v>
      </c>
      <c r="J11">
        <f>$B$4*G11</f>
        <v>100</v>
      </c>
      <c r="K11">
        <f>SUM(H11:J11)</f>
        <v>155</v>
      </c>
      <c r="L11" s="10">
        <f>H11/K11</f>
        <v>9.6774193548387094E-2</v>
      </c>
      <c r="M11" s="10">
        <f>I11/K11</f>
        <v>0.25806451612903225</v>
      </c>
      <c r="N11" s="10">
        <f>J11/K11</f>
        <v>0.64516129032258063</v>
      </c>
      <c r="O11">
        <f>SUM(L11:N11)</f>
        <v>1</v>
      </c>
      <c r="P11">
        <f>K11/3</f>
        <v>51.666666666666664</v>
      </c>
    </row>
    <row r="12" spans="1:16" x14ac:dyDescent="0.2">
      <c r="B12">
        <v>1</v>
      </c>
      <c r="C12">
        <v>3</v>
      </c>
      <c r="D12">
        <v>2</v>
      </c>
      <c r="E12">
        <v>0.5</v>
      </c>
      <c r="F12">
        <v>2</v>
      </c>
      <c r="G12">
        <v>1</v>
      </c>
      <c r="H12">
        <f t="shared" ref="H12:H16" si="2">$B$2*E12</f>
        <v>15</v>
      </c>
      <c r="I12">
        <f t="shared" ref="I12:I16" si="3">$B$3*F12</f>
        <v>80</v>
      </c>
      <c r="J12">
        <f t="shared" ref="J12:J16" si="4">$B$4*G12</f>
        <v>50</v>
      </c>
      <c r="K12">
        <f>SUM(H12:J12)</f>
        <v>145</v>
      </c>
      <c r="L12" s="10">
        <f t="shared" ref="L12:L16" si="5">H12/K12</f>
        <v>0.10344827586206896</v>
      </c>
      <c r="M12" s="10">
        <f t="shared" ref="M12:M16" si="6">I12/K12</f>
        <v>0.55172413793103448</v>
      </c>
      <c r="N12" s="10">
        <f t="shared" ref="N12:N16" si="7">J12/K12</f>
        <v>0.34482758620689657</v>
      </c>
      <c r="O12">
        <f t="shared" ref="O12:O16" si="8">SUM(L12:N12)</f>
        <v>1</v>
      </c>
      <c r="P12">
        <f t="shared" ref="P12:P16" si="9">K12/3</f>
        <v>48.333333333333336</v>
      </c>
    </row>
    <row r="13" spans="1:16" x14ac:dyDescent="0.2">
      <c r="B13">
        <v>2</v>
      </c>
      <c r="C13">
        <v>1</v>
      </c>
      <c r="D13">
        <v>3</v>
      </c>
      <c r="E13">
        <v>1</v>
      </c>
      <c r="F13" s="7">
        <v>0.5</v>
      </c>
      <c r="G13" s="7">
        <v>2</v>
      </c>
      <c r="H13">
        <f t="shared" si="2"/>
        <v>30</v>
      </c>
      <c r="I13">
        <f t="shared" si="3"/>
        <v>20</v>
      </c>
      <c r="J13">
        <f t="shared" si="4"/>
        <v>100</v>
      </c>
      <c r="K13">
        <f t="shared" ref="K12:K16" si="10">SUM(H13:J13)</f>
        <v>150</v>
      </c>
      <c r="L13" s="10">
        <f t="shared" si="5"/>
        <v>0.2</v>
      </c>
      <c r="M13" s="10">
        <f t="shared" si="6"/>
        <v>0.13333333333333333</v>
      </c>
      <c r="N13" s="10">
        <f t="shared" si="7"/>
        <v>0.66666666666666663</v>
      </c>
      <c r="O13">
        <f t="shared" si="8"/>
        <v>1</v>
      </c>
      <c r="P13">
        <f t="shared" si="9"/>
        <v>50</v>
      </c>
    </row>
    <row r="14" spans="1:16" x14ac:dyDescent="0.2">
      <c r="B14">
        <v>2</v>
      </c>
      <c r="C14">
        <v>3</v>
      </c>
      <c r="D14">
        <v>1</v>
      </c>
      <c r="E14">
        <v>1</v>
      </c>
      <c r="F14" s="7">
        <v>2</v>
      </c>
      <c r="G14">
        <v>0.5</v>
      </c>
      <c r="H14">
        <f>$B$2*E14</f>
        <v>30</v>
      </c>
      <c r="I14">
        <f t="shared" si="3"/>
        <v>80</v>
      </c>
      <c r="J14">
        <f t="shared" si="4"/>
        <v>25</v>
      </c>
      <c r="K14">
        <f t="shared" si="10"/>
        <v>135</v>
      </c>
      <c r="L14" s="10">
        <f t="shared" si="5"/>
        <v>0.22222222222222221</v>
      </c>
      <c r="M14" s="10">
        <f t="shared" si="6"/>
        <v>0.59259259259259256</v>
      </c>
      <c r="N14" s="10">
        <f t="shared" si="7"/>
        <v>0.18518518518518517</v>
      </c>
      <c r="O14">
        <f t="shared" si="8"/>
        <v>1</v>
      </c>
      <c r="P14">
        <f>K14/3</f>
        <v>45</v>
      </c>
    </row>
    <row r="15" spans="1:16" x14ac:dyDescent="0.2">
      <c r="B15">
        <v>3</v>
      </c>
      <c r="C15">
        <v>1</v>
      </c>
      <c r="D15">
        <v>2</v>
      </c>
      <c r="E15">
        <v>2</v>
      </c>
      <c r="F15">
        <v>0.5</v>
      </c>
      <c r="G15">
        <v>1</v>
      </c>
      <c r="H15">
        <f t="shared" si="2"/>
        <v>60</v>
      </c>
      <c r="I15">
        <f t="shared" si="3"/>
        <v>20</v>
      </c>
      <c r="J15">
        <f t="shared" si="4"/>
        <v>50</v>
      </c>
      <c r="K15">
        <f t="shared" si="10"/>
        <v>130</v>
      </c>
      <c r="L15" s="10">
        <f t="shared" si="5"/>
        <v>0.46153846153846156</v>
      </c>
      <c r="M15" s="10">
        <f t="shared" si="6"/>
        <v>0.15384615384615385</v>
      </c>
      <c r="N15" s="10">
        <f t="shared" si="7"/>
        <v>0.38461538461538464</v>
      </c>
      <c r="O15">
        <f t="shared" si="8"/>
        <v>1</v>
      </c>
      <c r="P15">
        <f t="shared" si="9"/>
        <v>43.333333333333336</v>
      </c>
    </row>
    <row r="16" spans="1:16" x14ac:dyDescent="0.2">
      <c r="B16">
        <v>3</v>
      </c>
      <c r="C16">
        <v>2</v>
      </c>
      <c r="D16">
        <v>1</v>
      </c>
      <c r="E16">
        <v>2</v>
      </c>
      <c r="F16">
        <v>1</v>
      </c>
      <c r="G16">
        <v>0.5</v>
      </c>
      <c r="H16">
        <f t="shared" si="2"/>
        <v>60</v>
      </c>
      <c r="I16">
        <f t="shared" si="3"/>
        <v>40</v>
      </c>
      <c r="J16">
        <f t="shared" si="4"/>
        <v>25</v>
      </c>
      <c r="K16">
        <f t="shared" si="10"/>
        <v>125</v>
      </c>
      <c r="L16" s="10">
        <f t="shared" si="5"/>
        <v>0.48</v>
      </c>
      <c r="M16" s="10">
        <f t="shared" si="6"/>
        <v>0.32</v>
      </c>
      <c r="N16" s="10">
        <f t="shared" si="7"/>
        <v>0.2</v>
      </c>
      <c r="O16">
        <f t="shared" si="8"/>
        <v>1</v>
      </c>
      <c r="P16">
        <f t="shared" si="9"/>
        <v>41.666666666666664</v>
      </c>
    </row>
    <row r="18" spans="1:7" x14ac:dyDescent="0.2">
      <c r="A18" t="s">
        <v>31</v>
      </c>
    </row>
    <row r="19" spans="1:7" x14ac:dyDescent="0.2">
      <c r="E19" s="7" t="s">
        <v>29</v>
      </c>
    </row>
    <row r="20" spans="1:7" x14ac:dyDescent="0.2">
      <c r="E20" t="s">
        <v>30</v>
      </c>
    </row>
    <row r="21" spans="1:7" x14ac:dyDescent="0.2">
      <c r="E21" t="s">
        <v>32</v>
      </c>
    </row>
    <row r="22" spans="1:7" x14ac:dyDescent="0.2">
      <c r="E22" t="s">
        <v>38</v>
      </c>
    </row>
    <row r="23" spans="1:7" x14ac:dyDescent="0.2">
      <c r="E23" t="s">
        <v>33</v>
      </c>
    </row>
    <row r="24" spans="1:7" x14ac:dyDescent="0.2">
      <c r="E24" t="s">
        <v>34</v>
      </c>
    </row>
    <row r="25" spans="1:7" x14ac:dyDescent="0.2">
      <c r="E25" t="s">
        <v>35</v>
      </c>
    </row>
    <row r="26" spans="1:7" x14ac:dyDescent="0.2">
      <c r="E26" t="s">
        <v>36</v>
      </c>
    </row>
    <row r="27" spans="1:7" x14ac:dyDescent="0.2">
      <c r="E27" t="s">
        <v>37</v>
      </c>
    </row>
    <row r="28" spans="1:7" x14ac:dyDescent="0.2">
      <c r="E28" t="s">
        <v>39</v>
      </c>
    </row>
    <row r="29" spans="1:7" x14ac:dyDescent="0.2">
      <c r="A29" s="11" t="s">
        <v>49</v>
      </c>
      <c r="B29" s="12">
        <v>6000</v>
      </c>
    </row>
    <row r="30" spans="1:7" x14ac:dyDescent="0.2">
      <c r="D30" t="s">
        <v>47</v>
      </c>
      <c r="E30" t="s">
        <v>48</v>
      </c>
      <c r="F30" t="s">
        <v>50</v>
      </c>
    </row>
    <row r="31" spans="1:7" x14ac:dyDescent="0.2">
      <c r="B31" t="s">
        <v>40</v>
      </c>
      <c r="C31">
        <f>D1*(B2*D5+B3*D6+B4*D7)/3*(1+B1)</f>
        <v>23.625</v>
      </c>
      <c r="D31">
        <f>C31/$C$37</f>
        <v>0.55425219941348969</v>
      </c>
      <c r="F31">
        <f>C31/D1</f>
        <v>47.25</v>
      </c>
      <c r="G31">
        <f>F31/C37</f>
        <v>1.1085043988269794</v>
      </c>
    </row>
    <row r="32" spans="1:7" x14ac:dyDescent="0.2">
      <c r="B32" t="s">
        <v>41</v>
      </c>
      <c r="C32">
        <f>(1-D1)*B5*B2*D5</f>
        <v>4.3499999999999996</v>
      </c>
      <c r="D32">
        <f t="shared" ref="D32:D34" si="11">C32/$C$37</f>
        <v>0.10205278592375366</v>
      </c>
      <c r="F32">
        <f>C32/((1-D1)*B5)</f>
        <v>30</v>
      </c>
      <c r="G32">
        <f>F32/C37</f>
        <v>0.70381231671554256</v>
      </c>
    </row>
    <row r="33" spans="2:7" x14ac:dyDescent="0.2">
      <c r="B33" t="s">
        <v>42</v>
      </c>
      <c r="C33">
        <f>(1-D1)*B6*B3*D6</f>
        <v>8.3999999999999986</v>
      </c>
      <c r="D33">
        <f t="shared" si="11"/>
        <v>0.19706744868035186</v>
      </c>
      <c r="F33">
        <f>C33/((1-D1)*B6)</f>
        <v>80</v>
      </c>
      <c r="G33">
        <f>F33/C37</f>
        <v>1.8768328445747802</v>
      </c>
    </row>
    <row r="34" spans="2:7" x14ac:dyDescent="0.2">
      <c r="B34" t="s">
        <v>43</v>
      </c>
      <c r="C34">
        <f>(1-D1)*B7*B4*D7</f>
        <v>6.25</v>
      </c>
      <c r="D34">
        <f t="shared" si="11"/>
        <v>0.1466275659824047</v>
      </c>
      <c r="F34">
        <f>C34/((1-D1)*B7)</f>
        <v>25</v>
      </c>
      <c r="G34">
        <f>F34/C37</f>
        <v>0.5865102639296188</v>
      </c>
    </row>
    <row r="35" spans="2:7" x14ac:dyDescent="0.2">
      <c r="B35" t="s">
        <v>45</v>
      </c>
      <c r="C35">
        <f>C32*B5*(3.05/3)+C33*B6*(3.05/3)+C34*B7*(3.05/3)</f>
        <v>6.2530083333333319</v>
      </c>
    </row>
    <row r="36" spans="2:7" x14ac:dyDescent="0.2">
      <c r="B36" t="s">
        <v>46</v>
      </c>
      <c r="C36">
        <f>C32*B5+C33*B6+C34*B7</f>
        <v>6.1504999999999992</v>
      </c>
    </row>
    <row r="37" spans="2:7" x14ac:dyDescent="0.2">
      <c r="B37" t="s">
        <v>44</v>
      </c>
      <c r="C37">
        <f>C31+C32+C33+C34</f>
        <v>42.625</v>
      </c>
      <c r="D37">
        <f t="shared" ref="D32:D37" si="12">C37/$C$37</f>
        <v>1</v>
      </c>
      <c r="E37">
        <f>SUM(E31:E34)</f>
        <v>0</v>
      </c>
      <c r="F37">
        <v>42.625</v>
      </c>
    </row>
  </sheetData>
  <conditionalFormatting sqref="C5:C7">
    <cfRule type="expression" dxfId="2" priority="3">
      <formula>C5=3</formula>
    </cfRule>
  </conditionalFormatting>
  <conditionalFormatting sqref="D5:D7">
    <cfRule type="expression" dxfId="1" priority="2">
      <formula>D5=2</formula>
    </cfRule>
  </conditionalFormatting>
  <conditionalFormatting sqref="E5:E7">
    <cfRule type="expression" dxfId="0" priority="1">
      <formula>E5=MAX($E$5:$E$7)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禎麟 張</dc:creator>
  <cp:lastModifiedBy>禎麟 張</cp:lastModifiedBy>
  <dcterms:created xsi:type="dcterms:W3CDTF">2025-08-07T09:24:56Z</dcterms:created>
  <dcterms:modified xsi:type="dcterms:W3CDTF">2025-08-14T10:01:00Z</dcterms:modified>
</cp:coreProperties>
</file>