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filterPrivacy="1" codeName="ThisWorkbook" autoCompressPictures="0" defaultThemeVersion="124226"/>
  <xr:revisionPtr revIDLastSave="132" documentId="8_{CBB63E35-5067-FE49-904A-18990538D03C}" xr6:coauthVersionLast="47" xr6:coauthVersionMax="47" xr10:uidLastSave="{344D0813-CFFA-AB40-898A-F36F38361A9B}"/>
  <bookViews>
    <workbookView xWindow="2160" yWindow="500" windowWidth="19780" windowHeight="15720" activeTab="3" xr2:uid="{00000000-000D-0000-FFFF-FFFF00000000}"/>
  </bookViews>
  <sheets>
    <sheet name="L1 OIL " sheetId="27" r:id="rId1"/>
    <sheet name="L1 GAS" sheetId="26" r:id="rId2"/>
    <sheet name="T2 OIL " sheetId="28" r:id="rId3"/>
    <sheet name="T2 GAS" sheetId="29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7" l="1"/>
  <c r="G34" i="27" s="1"/>
  <c r="H27" i="27"/>
  <c r="H26" i="27"/>
  <c r="H11" i="27"/>
  <c r="E8" i="27"/>
  <c r="H27" i="28"/>
  <c r="G27" i="28"/>
  <c r="H26" i="28"/>
  <c r="G26" i="28"/>
  <c r="H25" i="28"/>
  <c r="G25" i="28"/>
  <c r="H24" i="28"/>
  <c r="G24" i="28"/>
  <c r="H23" i="28"/>
  <c r="G23" i="28"/>
  <c r="H22" i="28"/>
  <c r="G22" i="28"/>
  <c r="G26" i="27"/>
  <c r="F48" i="27"/>
  <c r="H34" i="27"/>
  <c r="H31" i="27"/>
  <c r="G31" i="27"/>
  <c r="H30" i="27"/>
  <c r="G30" i="27"/>
  <c r="H29" i="27"/>
  <c r="G29" i="27"/>
  <c r="H28" i="27"/>
  <c r="G28" i="27"/>
  <c r="H18" i="29"/>
  <c r="G18" i="29"/>
  <c r="H17" i="29"/>
  <c r="G17" i="29"/>
  <c r="H16" i="29"/>
  <c r="H20" i="29" s="1"/>
  <c r="H28" i="29" s="1"/>
  <c r="G16" i="29"/>
  <c r="G20" i="29" s="1"/>
  <c r="G22" i="29" s="1"/>
  <c r="H29" i="29"/>
  <c r="F29" i="29"/>
  <c r="E29" i="29"/>
  <c r="F20" i="29"/>
  <c r="H10" i="29"/>
  <c r="H27" i="29" s="1"/>
  <c r="G10" i="29"/>
  <c r="E10" i="29"/>
  <c r="G6" i="29"/>
  <c r="E6" i="29"/>
  <c r="H6" i="29" s="1"/>
  <c r="G5" i="29"/>
  <c r="E5" i="29"/>
  <c r="G4" i="29"/>
  <c r="E4" i="29"/>
  <c r="E6" i="28"/>
  <c r="E5" i="28"/>
  <c r="E4" i="28"/>
  <c r="H39" i="28"/>
  <c r="F39" i="28"/>
  <c r="E39" i="28"/>
  <c r="F30" i="28"/>
  <c r="H28" i="28"/>
  <c r="G28" i="28"/>
  <c r="H19" i="28"/>
  <c r="G19" i="28"/>
  <c r="H18" i="28"/>
  <c r="G18" i="28"/>
  <c r="H17" i="28"/>
  <c r="G17" i="28"/>
  <c r="H16" i="28"/>
  <c r="G16" i="28"/>
  <c r="H10" i="28"/>
  <c r="H37" i="28" s="1"/>
  <c r="G10" i="28"/>
  <c r="E10" i="28"/>
  <c r="G6" i="28"/>
  <c r="G5" i="28"/>
  <c r="G4" i="28"/>
  <c r="H20" i="26"/>
  <c r="G20" i="26"/>
  <c r="H43" i="27"/>
  <c r="F43" i="27"/>
  <c r="E43" i="27"/>
  <c r="F34" i="27"/>
  <c r="H32" i="27"/>
  <c r="G32" i="27"/>
  <c r="H23" i="27"/>
  <c r="G23" i="27"/>
  <c r="H22" i="27"/>
  <c r="G22" i="27"/>
  <c r="H21" i="27"/>
  <c r="G21" i="27"/>
  <c r="H20" i="27"/>
  <c r="G20" i="27"/>
  <c r="H14" i="27"/>
  <c r="H41" i="27" s="1"/>
  <c r="G14" i="27"/>
  <c r="E14" i="27"/>
  <c r="G10" i="27"/>
  <c r="E10" i="27"/>
  <c r="G9" i="27"/>
  <c r="E9" i="27"/>
  <c r="H9" i="27" s="1"/>
  <c r="G8" i="27"/>
  <c r="G7" i="27"/>
  <c r="H7" i="27" s="1"/>
  <c r="G6" i="27"/>
  <c r="H6" i="27" s="1"/>
  <c r="G5" i="27"/>
  <c r="E5" i="27"/>
  <c r="H5" i="27" s="1"/>
  <c r="G4" i="27"/>
  <c r="E4" i="27"/>
  <c r="F24" i="26"/>
  <c r="G22" i="26"/>
  <c r="G21" i="26"/>
  <c r="H10" i="27" l="1"/>
  <c r="H4" i="27"/>
  <c r="E11" i="27"/>
  <c r="G36" i="27"/>
  <c r="H42" i="27"/>
  <c r="H8" i="27"/>
  <c r="E7" i="29"/>
  <c r="H4" i="29"/>
  <c r="H5" i="29"/>
  <c r="E26" i="29"/>
  <c r="E25" i="29" s="1"/>
  <c r="E22" i="29"/>
  <c r="E23" i="29" s="1"/>
  <c r="F22" i="29"/>
  <c r="H6" i="28"/>
  <c r="H5" i="28"/>
  <c r="H4" i="28"/>
  <c r="G30" i="28"/>
  <c r="G32" i="28" s="1"/>
  <c r="H30" i="28"/>
  <c r="H38" i="28" s="1"/>
  <c r="E7" i="28"/>
  <c r="E36" i="28" s="1"/>
  <c r="E35" i="28" s="1"/>
  <c r="G24" i="26"/>
  <c r="E40" i="27"/>
  <c r="E39" i="27" s="1"/>
  <c r="F36" i="27"/>
  <c r="E36" i="27"/>
  <c r="E37" i="27" s="1"/>
  <c r="H40" i="27"/>
  <c r="H22" i="26"/>
  <c r="H21" i="26"/>
  <c r="G5" i="26"/>
  <c r="G6" i="26"/>
  <c r="H6" i="26" s="1"/>
  <c r="G7" i="26"/>
  <c r="H7" i="26" s="1"/>
  <c r="G8" i="26"/>
  <c r="G9" i="26"/>
  <c r="G10" i="26"/>
  <c r="G4" i="26"/>
  <c r="E10" i="26"/>
  <c r="E9" i="26"/>
  <c r="E8" i="26"/>
  <c r="E5" i="26"/>
  <c r="E4" i="26"/>
  <c r="H33" i="26"/>
  <c r="F33" i="26"/>
  <c r="E33" i="26"/>
  <c r="H14" i="26"/>
  <c r="H31" i="26" s="1"/>
  <c r="G14" i="26"/>
  <c r="E14" i="26"/>
  <c r="H7" i="28" l="1"/>
  <c r="H36" i="28" s="1"/>
  <c r="H7" i="29"/>
  <c r="H26" i="29" s="1"/>
  <c r="F30" i="29"/>
  <c r="F25" i="29" s="1"/>
  <c r="F23" i="29"/>
  <c r="H22" i="29"/>
  <c r="E32" i="28"/>
  <c r="E33" i="28" s="1"/>
  <c r="F32" i="28"/>
  <c r="F40" i="28" s="1"/>
  <c r="F35" i="28" s="1"/>
  <c r="H24" i="26"/>
  <c r="H32" i="26" s="1"/>
  <c r="F44" i="27"/>
  <c r="F39" i="27" s="1"/>
  <c r="F37" i="27"/>
  <c r="H36" i="27"/>
  <c r="H5" i="26"/>
  <c r="H8" i="26"/>
  <c r="H9" i="26"/>
  <c r="H10" i="26"/>
  <c r="H4" i="26"/>
  <c r="E11" i="26"/>
  <c r="F26" i="26" s="1"/>
  <c r="G26" i="26"/>
  <c r="H32" i="28" l="1"/>
  <c r="F33" i="28"/>
  <c r="H30" i="29"/>
  <c r="H25" i="29" s="1"/>
  <c r="H23" i="29"/>
  <c r="H40" i="28"/>
  <c r="H35" i="28" s="1"/>
  <c r="H33" i="28"/>
  <c r="H26" i="26"/>
  <c r="H44" i="27"/>
  <c r="H39" i="27" s="1"/>
  <c r="H37" i="27"/>
  <c r="H11" i="26"/>
  <c r="H30" i="26" s="1"/>
  <c r="E26" i="26"/>
  <c r="E27" i="26" s="1"/>
  <c r="E30" i="26"/>
  <c r="E29" i="26" s="1"/>
  <c r="F34" i="26"/>
  <c r="F29" i="26" s="1"/>
  <c r="F27" i="26"/>
  <c r="H27" i="26" l="1"/>
  <c r="H34" i="26"/>
  <c r="H29" i="26" s="1"/>
</calcChain>
</file>

<file path=xl/sharedStrings.xml><?xml version="1.0" encoding="utf-8"?>
<sst xmlns="http://schemas.openxmlformats.org/spreadsheetml/2006/main" count="354" uniqueCount="64">
  <si>
    <t xml:space="preserve"> </t>
  </si>
  <si>
    <t>LANDS:</t>
  </si>
  <si>
    <t>OWNER</t>
  </si>
  <si>
    <t>FORMULA</t>
  </si>
  <si>
    <t>TRACT MI</t>
  </si>
  <si>
    <t>NPRI</t>
  </si>
  <si>
    <t>WI/NRI</t>
  </si>
  <si>
    <t>TOTAL:</t>
  </si>
  <si>
    <t>ORI</t>
  </si>
  <si>
    <t>UNL</t>
  </si>
  <si>
    <t>TRACT WI</t>
  </si>
  <si>
    <t>ROYALTY</t>
  </si>
  <si>
    <t xml:space="preserve">REQUIREMENT </t>
  </si>
  <si>
    <t>Subtotals</t>
  </si>
  <si>
    <t>MI/RI</t>
  </si>
  <si>
    <t>TYPE</t>
  </si>
  <si>
    <t>SOURCE</t>
  </si>
  <si>
    <t xml:space="preserve">TRACT RI </t>
  </si>
  <si>
    <t>DEPTHS:</t>
  </si>
  <si>
    <t>LIMITED TO THE HAYNESVILLE FORMATION</t>
  </si>
  <si>
    <t>Silver Hill Haynesville E&amp;P, LLC</t>
  </si>
  <si>
    <t>L2</t>
  </si>
  <si>
    <t>L1</t>
  </si>
  <si>
    <t>L1, L2/A11</t>
  </si>
  <si>
    <t>None.</t>
  </si>
  <si>
    <t>PO3 Req. 22</t>
  </si>
  <si>
    <t>PO3 Req. 10</t>
  </si>
  <si>
    <t>PO3 Req. 15, 21</t>
  </si>
  <si>
    <t>Add. Req. 3</t>
  </si>
  <si>
    <t>Devon Energy Production Company, LP</t>
  </si>
  <si>
    <t>Chevron USA, Inc.</t>
  </si>
  <si>
    <t>Dan Phillips, Trustee of the Maneysa Sage Huskey Revocable Trust dated March 9, 2007</t>
  </si>
  <si>
    <t xml:space="preserve">William Bradley Pollard Revocable Trust dated January 6, 1998, Dan Phillips Trustee </t>
  </si>
  <si>
    <t xml:space="preserve">William Bradley Pollard Revocable Trust dated January 6, 1998, Dan Phillips, Trustee </t>
  </si>
  <si>
    <t>Dan Phillips, Trustee of the Maneysa Sage Huskey Revocable Trust, dated March 9, 2007</t>
  </si>
  <si>
    <t>H.A. Potter Oil and Gas, LLC</t>
  </si>
  <si>
    <t xml:space="preserve">Anne Krebs Johnson </t>
  </si>
  <si>
    <t>Navasota Royalty, LP</t>
  </si>
  <si>
    <t>The Miles Foundation, Inc.</t>
  </si>
  <si>
    <t>TFCIII Coronado, LLC</t>
  </si>
  <si>
    <t>Coronado Resources 2018, LP</t>
  </si>
  <si>
    <t>Summit Cove Energy, Ltd.</t>
  </si>
  <si>
    <t>100% WI x 7/8 NRI - 0.125 ORI</t>
  </si>
  <si>
    <t>John C. Lucas and John C. Simpson, Successor Co-Trustees, Reed Royalty Trust</t>
  </si>
  <si>
    <t>Simpson Trust, J.R. Simpson and Harold S. Simpson Co-Trustees</t>
  </si>
  <si>
    <t>Reed-Graves, LLC</t>
  </si>
  <si>
    <t>Cavin Unit Tract 1
128.0 acres, more or less, in the Ben C. Jordan Survey, A-348
Panola County, Texas</t>
  </si>
  <si>
    <t>William Bradley Pollard</t>
  </si>
  <si>
    <t xml:space="preserve">Manesya Sage Huskey </t>
  </si>
  <si>
    <t>Chevron Advantage, Inc.</t>
  </si>
  <si>
    <t>William Brad Pollard</t>
  </si>
  <si>
    <t>Maneysa Sage Huskey</t>
  </si>
  <si>
    <t>Larkspur Royalties, LP</t>
  </si>
  <si>
    <t>Wolfcamp Royalty Partners, VII, LLC</t>
  </si>
  <si>
    <t>33.33% x0.01979167</t>
  </si>
  <si>
    <t>16.67% x0.01979168</t>
  </si>
  <si>
    <t>10.67% x0.01979169</t>
  </si>
  <si>
    <t>3.33% x0.01979170</t>
  </si>
  <si>
    <t>Montaigne Minerals, LLC</t>
  </si>
  <si>
    <t>Tunstill Mineral Company, LP</t>
  </si>
  <si>
    <t>Discovery Exploration</t>
  </si>
  <si>
    <t>DE Minerals, LLC</t>
  </si>
  <si>
    <t>32.67%*x0.01979167</t>
  </si>
  <si>
    <t>32.67%x0.01979167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</si>
</sst>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"/>
    <numFmt numFmtId="166" formatCode="#\ ???/???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u/>
      <sz val="11"/>
      <color theme="1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4"/>
      <name val="Times New Roman"/>
      <family val="1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u/>
      <sz val="14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name val="Times New Roman"/>
      <family val="1"/>
    </font>
    <font>
      <sz val="8"/>
      <name val="Times New Roman"/>
      <family val="1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Protection="0">
      <alignment vertical="top" wrapText="1"/>
    </xf>
    <xf numFmtId="0" fontId="3" fillId="0" borderId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1" fillId="0" borderId="0"/>
    <xf numFmtId="0" fontId="4" fillId="0" borderId="0" applyNumberFormat="0" applyFill="0" applyBorder="0" applyAlignment="0" applyProtection="0"/>
    <xf numFmtId="0" fontId="2" fillId="0" borderId="0" applyProtection="0">
      <alignment vertical="top" wrapText="1"/>
    </xf>
    <xf numFmtId="0" fontId="18" fillId="0" borderId="0"/>
  </cellStyleXfs>
  <cellXfs count="74">
    <xf numFmtId="0" fontId="0" fillId="0" borderId="0" xfId="0"/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165" fontId="7" fillId="3" borderId="1" xfId="0" applyNumberFormat="1" applyFont="1" applyFill="1" applyBorder="1" applyAlignment="1">
      <alignment vertical="top" wrapText="1"/>
    </xf>
    <xf numFmtId="165" fontId="8" fillId="3" borderId="1" xfId="0" applyNumberFormat="1" applyFont="1" applyFill="1" applyBorder="1" applyAlignment="1">
      <alignment horizontal="center" vertical="top"/>
    </xf>
    <xf numFmtId="164" fontId="10" fillId="3" borderId="1" xfId="0" applyNumberFormat="1" applyFont="1" applyFill="1" applyBorder="1" applyAlignment="1">
      <alignment vertical="top" wrapText="1"/>
    </xf>
    <xf numFmtId="164" fontId="11" fillId="3" borderId="1" xfId="0" applyNumberFormat="1" applyFont="1" applyFill="1" applyBorder="1" applyAlignment="1">
      <alignment horizontal="center" vertical="top" wrapText="1"/>
    </xf>
    <xf numFmtId="164" fontId="10" fillId="3" borderId="1" xfId="0" applyNumberFormat="1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/>
    </xf>
    <xf numFmtId="164" fontId="9" fillId="0" borderId="1" xfId="0" applyNumberFormat="1" applyFont="1" applyBorder="1" applyAlignment="1">
      <alignment horizontal="center" vertical="top" wrapText="1"/>
    </xf>
    <xf numFmtId="0" fontId="9" fillId="4" borderId="1" xfId="0" applyFont="1" applyFill="1" applyBorder="1" applyAlignment="1">
      <alignment vertical="top" wrapText="1"/>
    </xf>
    <xf numFmtId="164" fontId="9" fillId="4" borderId="1" xfId="0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 wrapText="1"/>
    </xf>
    <xf numFmtId="164" fontId="12" fillId="4" borderId="1" xfId="0" applyNumberFormat="1" applyFont="1" applyFill="1" applyBorder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4" fontId="14" fillId="3" borderId="1" xfId="0" applyNumberFormat="1" applyFont="1" applyFill="1" applyBorder="1" applyAlignment="1">
      <alignment vertical="top" wrapText="1"/>
    </xf>
    <xf numFmtId="164" fontId="15" fillId="3" borderId="1" xfId="0" applyNumberFormat="1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vertical="top" wrapText="1"/>
    </xf>
    <xf numFmtId="164" fontId="13" fillId="3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/>
    </xf>
    <xf numFmtId="164" fontId="9" fillId="2" borderId="1" xfId="0" applyNumberFormat="1" applyFont="1" applyFill="1" applyBorder="1" applyAlignment="1">
      <alignment vertical="top"/>
    </xf>
    <xf numFmtId="164" fontId="9" fillId="2" borderId="1" xfId="0" applyNumberFormat="1" applyFont="1" applyFill="1" applyBorder="1" applyAlignment="1">
      <alignment vertical="center"/>
    </xf>
    <xf numFmtId="164" fontId="12" fillId="4" borderId="1" xfId="0" applyNumberFormat="1" applyFont="1" applyFill="1" applyBorder="1" applyAlignment="1">
      <alignment horizontal="center" vertical="top" wrapText="1"/>
    </xf>
    <xf numFmtId="2" fontId="10" fillId="3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/>
    </xf>
    <xf numFmtId="164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2" fontId="12" fillId="3" borderId="1" xfId="0" applyNumberFormat="1" applyFont="1" applyFill="1" applyBorder="1" applyAlignment="1">
      <alignment horizontal="center" vertical="top"/>
    </xf>
    <xf numFmtId="164" fontId="12" fillId="3" borderId="1" xfId="0" applyNumberFormat="1" applyFont="1" applyFill="1" applyBorder="1" applyAlignment="1">
      <alignment horizontal="center" vertical="top"/>
    </xf>
    <xf numFmtId="164" fontId="14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64" fontId="9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top" wrapText="1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7" fillId="0" borderId="0" xfId="0" applyFont="1"/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wrapText="1"/>
    </xf>
    <xf numFmtId="164" fontId="13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6" fontId="9" fillId="0" borderId="1" xfId="0" quotePrefix="1" applyNumberFormat="1" applyFont="1" applyBorder="1" applyAlignment="1">
      <alignment horizontal="center" vertical="top" wrapText="1"/>
    </xf>
    <xf numFmtId="164" fontId="13" fillId="0" borderId="1" xfId="0" applyNumberFormat="1" applyFont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top" wrapText="1"/>
    </xf>
    <xf numFmtId="164" fontId="12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0" fontId="9" fillId="0" borderId="0" xfId="0" applyNumberFormat="1" applyFont="1" applyAlignment="1">
      <alignment vertical="top" wrapText="1"/>
    </xf>
    <xf numFmtId="164" fontId="6" fillId="0" borderId="1" xfId="0" applyNumberFormat="1" applyFont="1" applyBorder="1" applyAlignment="1">
      <alignment horizontal="center" vertical="top" wrapText="1"/>
    </xf>
    <xf numFmtId="165" fontId="6" fillId="0" borderId="1" xfId="0" applyNumberFormat="1" applyFont="1" applyBorder="1" applyAlignment="1">
      <alignment horizontal="center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wrapText="1"/>
    </xf>
    <xf numFmtId="164" fontId="13" fillId="0" borderId="1" xfId="0" applyNumberFormat="1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vertical="top"/>
    </xf>
    <xf numFmtId="164" fontId="9" fillId="0" borderId="0" xfId="0" applyNumberFormat="1" applyFont="1" applyFill="1" applyAlignment="1">
      <alignment horizontal="left" vertical="top" wrapText="1"/>
    </xf>
    <xf numFmtId="0" fontId="17" fillId="0" borderId="0" xfId="0" applyFont="1" applyFill="1"/>
    <xf numFmtId="0" fontId="9" fillId="0" borderId="1" xfId="0" applyFont="1" applyFill="1" applyBorder="1" applyAlignment="1">
      <alignment horizontal="center" vertical="top" wrapText="1"/>
    </xf>
    <xf numFmtId="2" fontId="12" fillId="0" borderId="1" xfId="0" applyNumberFormat="1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vertical="top" wrapText="1"/>
    </xf>
    <xf numFmtId="164" fontId="9" fillId="0" borderId="0" xfId="0" applyNumberFormat="1" applyFont="1" applyFill="1" applyAlignment="1">
      <alignment horizontal="center" vertical="top"/>
    </xf>
    <xf numFmtId="0" fontId="9" fillId="0" borderId="1" xfId="0" applyFont="1" applyFill="1" applyBorder="1" applyAlignment="1">
      <alignment vertical="top" wrapText="1"/>
    </xf>
  </cellXfs>
  <cellStyles count="8">
    <cellStyle name="Followed Hyperlink" xfId="5" builtinId="9" hidden="1"/>
    <cellStyle name="Hyperlink" xfId="3" builtinId="8" customBuiltin="1"/>
    <cellStyle name="Normal" xfId="0" builtinId="0"/>
    <cellStyle name="Normal 2" xfId="1" xr:uid="{00000000-0005-0000-0000-000004000000}"/>
    <cellStyle name="Normal 2 2" xfId="7" xr:uid="{56BAA1BA-4D03-4F1E-8C52-0A4953EE823D}"/>
    <cellStyle name="Normal 3" xfId="4" xr:uid="{00000000-0005-0000-0000-000005000000}"/>
    <cellStyle name="Normal 4" xfId="2" xr:uid="{00000000-0005-0000-0000-000006000000}"/>
    <cellStyle name="Normal 4 2" xfId="6" xr:uid="{CEF8C951-43C6-4B04-9B15-96BE39CBC972}"/>
  </cellStyles>
  <dxfs count="0"/>
  <tableStyles count="0" defaultTableStyle="TableStyleMedium9" defaultPivotStyle="PivotStyleLight16"/>
  <colors>
    <mruColors>
      <color rgb="FFFFFF00"/>
      <color rgb="FF00FFFF"/>
      <color rgb="FFED13BE"/>
      <color rgb="FFEB6848"/>
      <color rgb="FF4CF62A"/>
      <color rgb="FF3E4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E041-CD61-4348-AECE-9C3E10A6D87B}">
  <dimension ref="A1:BB48"/>
  <sheetViews>
    <sheetView topLeftCell="A22" zoomScale="77" zoomScaleNormal="77" workbookViewId="0">
      <selection activeCell="A28" sqref="A28"/>
    </sheetView>
  </sheetViews>
  <sheetFormatPr baseColWidth="10" defaultColWidth="9.1640625" defaultRowHeight="18"/>
  <cols>
    <col min="1" max="1" width="61.6640625" style="37" customWidth="1"/>
    <col min="2" max="2" width="13.1640625" style="35" customWidth="1"/>
    <col min="3" max="3" width="17.5" style="37" customWidth="1"/>
    <col min="4" max="4" width="44.33203125" style="39" customWidth="1"/>
    <col min="5" max="5" width="25.83203125" style="38" customWidth="1"/>
    <col min="6" max="6" width="25.5" style="38" customWidth="1"/>
    <col min="7" max="7" width="27.5" style="38" customWidth="1"/>
    <col min="8" max="8" width="19.33203125" style="32" bestFit="1" customWidth="1"/>
    <col min="9" max="9" width="30.33203125" style="32" customWidth="1"/>
    <col min="10" max="10" width="38.1640625" style="38" customWidth="1"/>
    <col min="11" max="11" width="29" style="40" bestFit="1" customWidth="1"/>
    <col min="12" max="13" width="16.5" style="40" bestFit="1" customWidth="1"/>
    <col min="14" max="39" width="9.1640625" style="38"/>
    <col min="40" max="16384" width="9.1640625" style="32"/>
  </cols>
  <sheetData>
    <row r="1" spans="1:54" ht="75" customHeight="1">
      <c r="A1" s="1" t="s">
        <v>1</v>
      </c>
      <c r="B1" s="2"/>
      <c r="C1" s="58" t="s">
        <v>46</v>
      </c>
      <c r="D1" s="58"/>
      <c r="E1" s="58"/>
      <c r="F1" s="58"/>
      <c r="G1" s="1"/>
      <c r="H1" s="2"/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s="33" customFormat="1" ht="60.5" customHeight="1">
      <c r="A2" s="4" t="s">
        <v>18</v>
      </c>
      <c r="B2" s="5"/>
      <c r="C2" s="59" t="s">
        <v>19</v>
      </c>
      <c r="D2" s="59"/>
      <c r="E2" s="59"/>
      <c r="F2" s="59"/>
      <c r="G2" s="1"/>
      <c r="H2" s="5"/>
      <c r="I2" s="5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s="34" customFormat="1" ht="19">
      <c r="A3" s="6" t="s">
        <v>2</v>
      </c>
      <c r="B3" s="7" t="s">
        <v>15</v>
      </c>
      <c r="C3" s="8" t="s">
        <v>16</v>
      </c>
      <c r="D3" s="24" t="s">
        <v>3</v>
      </c>
      <c r="E3" s="8" t="s">
        <v>4</v>
      </c>
      <c r="F3" s="8" t="s">
        <v>10</v>
      </c>
      <c r="G3" s="8" t="s">
        <v>11</v>
      </c>
      <c r="H3" s="8" t="s">
        <v>17</v>
      </c>
      <c r="I3" s="8" t="s">
        <v>12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s="68" customFormat="1" ht="19">
      <c r="A4" s="60" t="s">
        <v>47</v>
      </c>
      <c r="B4" s="61" t="s">
        <v>14</v>
      </c>
      <c r="C4" s="61" t="s">
        <v>22</v>
      </c>
      <c r="D4" s="63">
        <v>3.125E-2</v>
      </c>
      <c r="E4" s="63">
        <f>1/32</f>
        <v>3.125E-2</v>
      </c>
      <c r="F4" s="64"/>
      <c r="G4" s="65">
        <f>1/8</f>
        <v>0.125</v>
      </c>
      <c r="H4" s="65">
        <f t="shared" ref="H4" si="0">E4*G4</f>
        <v>3.90625E-3</v>
      </c>
      <c r="I4" s="66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</row>
    <row r="5" spans="1:54" s="68" customFormat="1" ht="19">
      <c r="A5" s="60" t="s">
        <v>48</v>
      </c>
      <c r="B5" s="61" t="s">
        <v>14</v>
      </c>
      <c r="C5" s="61" t="s">
        <v>22</v>
      </c>
      <c r="D5" s="63">
        <v>3.125E-2</v>
      </c>
      <c r="E5" s="63">
        <f>1/32</f>
        <v>3.125E-2</v>
      </c>
      <c r="F5" s="64"/>
      <c r="G5" s="65">
        <f t="shared" ref="G5:G10" si="1">1/8</f>
        <v>0.125</v>
      </c>
      <c r="H5" s="65">
        <f>E5*G5</f>
        <v>3.90625E-3</v>
      </c>
      <c r="I5" s="66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s="42" customFormat="1" ht="19">
      <c r="A6" s="43" t="s">
        <v>29</v>
      </c>
      <c r="B6" s="44" t="s">
        <v>14</v>
      </c>
      <c r="C6" s="44" t="s">
        <v>22</v>
      </c>
      <c r="D6" s="15">
        <v>3.8967300000000003E-2</v>
      </c>
      <c r="E6" s="15">
        <v>3.8967300000000003E-2</v>
      </c>
      <c r="F6" s="45"/>
      <c r="G6" s="46">
        <f t="shared" si="1"/>
        <v>0.125</v>
      </c>
      <c r="H6" s="46">
        <f>E6*G6</f>
        <v>4.87091E-3</v>
      </c>
      <c r="I6" s="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s="42" customFormat="1" ht="19">
      <c r="A7" s="43" t="s">
        <v>30</v>
      </c>
      <c r="B7" s="44" t="s">
        <v>14</v>
      </c>
      <c r="C7" s="44" t="s">
        <v>22</v>
      </c>
      <c r="D7" s="15">
        <v>2.35327E-2</v>
      </c>
      <c r="E7" s="15">
        <v>2.35327E-2</v>
      </c>
      <c r="F7" s="45"/>
      <c r="G7" s="46">
        <f t="shared" si="1"/>
        <v>0.125</v>
      </c>
      <c r="H7" s="46">
        <f t="shared" ref="H7:H10" si="2">E7*G7</f>
        <v>2.94159E-3</v>
      </c>
      <c r="I7" s="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s="42" customFormat="1" ht="38">
      <c r="A8" s="43" t="s">
        <v>31</v>
      </c>
      <c r="B8" s="44" t="s">
        <v>14</v>
      </c>
      <c r="C8" s="44" t="s">
        <v>22</v>
      </c>
      <c r="D8" s="10">
        <v>6.25E-2</v>
      </c>
      <c r="E8" s="15">
        <f>1/16</f>
        <v>6.25E-2</v>
      </c>
      <c r="F8" s="45"/>
      <c r="G8" s="46">
        <f t="shared" si="1"/>
        <v>0.125</v>
      </c>
      <c r="H8" s="46">
        <f t="shared" si="2"/>
        <v>7.8125E-3</v>
      </c>
      <c r="I8" s="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s="42" customFormat="1" ht="38">
      <c r="A9" s="43" t="s">
        <v>32</v>
      </c>
      <c r="B9" s="44" t="s">
        <v>14</v>
      </c>
      <c r="C9" s="44" t="s">
        <v>22</v>
      </c>
      <c r="D9" s="10">
        <v>6.25E-2</v>
      </c>
      <c r="E9" s="15">
        <f>1/16</f>
        <v>6.25E-2</v>
      </c>
      <c r="F9" s="45"/>
      <c r="G9" s="46">
        <f t="shared" si="1"/>
        <v>0.125</v>
      </c>
      <c r="H9" s="46">
        <f t="shared" si="2"/>
        <v>7.8125E-3</v>
      </c>
      <c r="I9" s="9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s="42" customFormat="1" ht="19">
      <c r="A10" s="43" t="s">
        <v>52</v>
      </c>
      <c r="B10" s="44" t="s">
        <v>14</v>
      </c>
      <c r="C10" s="44" t="s">
        <v>22</v>
      </c>
      <c r="D10" s="10">
        <v>0.75</v>
      </c>
      <c r="E10" s="15">
        <f>3/4</f>
        <v>0.75</v>
      </c>
      <c r="F10" s="45"/>
      <c r="G10" s="46">
        <f t="shared" si="1"/>
        <v>0.125</v>
      </c>
      <c r="H10" s="46">
        <f t="shared" si="2"/>
        <v>9.375E-2</v>
      </c>
      <c r="I10" s="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s="34" customFormat="1" ht="19">
      <c r="A11" s="25" t="s">
        <v>13</v>
      </c>
      <c r="B11" s="26"/>
      <c r="C11" s="27"/>
      <c r="D11" s="28"/>
      <c r="E11" s="26">
        <f>SUM(E4:E10)</f>
        <v>1</v>
      </c>
      <c r="F11" s="26"/>
      <c r="G11" s="26"/>
      <c r="H11" s="26">
        <f>SUM(H4:H10)</f>
        <v>0.125</v>
      </c>
      <c r="I11" s="2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s="34" customFormat="1">
      <c r="A12" s="11"/>
      <c r="B12" s="12"/>
      <c r="C12" s="13"/>
      <c r="D12" s="13"/>
      <c r="E12" s="13"/>
      <c r="F12" s="13"/>
      <c r="G12" s="14"/>
      <c r="H12" s="14"/>
      <c r="I12" s="1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</row>
    <row r="13" spans="1:54" s="36" customFormat="1" ht="19">
      <c r="A13" s="56" t="s">
        <v>24</v>
      </c>
      <c r="B13" s="48" t="s">
        <v>5</v>
      </c>
      <c r="C13" s="48"/>
      <c r="D13" s="49"/>
      <c r="E13" s="50"/>
      <c r="F13" s="10"/>
      <c r="G13" s="10"/>
      <c r="H13" s="15"/>
      <c r="I13" s="5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s="34" customFormat="1" ht="19">
      <c r="A14" s="25" t="s">
        <v>13</v>
      </c>
      <c r="B14" s="26"/>
      <c r="C14" s="27"/>
      <c r="D14" s="28"/>
      <c r="E14" s="26">
        <f>SUM(H13:H13)</f>
        <v>0</v>
      </c>
      <c r="F14" s="26"/>
      <c r="G14" s="26">
        <f t="shared" ref="G14:H14" si="3">SUM(G13:G13)</f>
        <v>0</v>
      </c>
      <c r="H14" s="26">
        <f t="shared" si="3"/>
        <v>0</v>
      </c>
      <c r="I14" s="29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 spans="1:54">
      <c r="A15" s="11"/>
      <c r="B15" s="12"/>
      <c r="C15" s="13"/>
      <c r="D15" s="23"/>
      <c r="E15" s="14"/>
      <c r="F15" s="12"/>
      <c r="G15" s="14"/>
      <c r="H15" s="14"/>
      <c r="I15" s="1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</row>
    <row r="16" spans="1:54" s="72" customFormat="1" ht="44" customHeight="1">
      <c r="A16" s="60" t="s">
        <v>47</v>
      </c>
      <c r="B16" s="69" t="s">
        <v>8</v>
      </c>
      <c r="C16" s="61" t="s">
        <v>22</v>
      </c>
      <c r="D16" s="70"/>
      <c r="E16" s="63"/>
      <c r="F16" s="62"/>
      <c r="G16" s="62">
        <v>1.74967E-3</v>
      </c>
      <c r="H16" s="62">
        <v>1.74967E-3</v>
      </c>
      <c r="I16" s="71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</row>
    <row r="17" spans="1:54" s="72" customFormat="1" ht="44" customHeight="1">
      <c r="A17" s="60" t="s">
        <v>48</v>
      </c>
      <c r="B17" s="69" t="s">
        <v>8</v>
      </c>
      <c r="C17" s="61" t="s">
        <v>22</v>
      </c>
      <c r="D17" s="70"/>
      <c r="E17" s="63"/>
      <c r="F17" s="62"/>
      <c r="G17" s="62">
        <v>1.74967E-3</v>
      </c>
      <c r="H17" s="62">
        <v>1.74967E-3</v>
      </c>
      <c r="I17" s="71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</row>
    <row r="18" spans="1:54" s="72" customFormat="1" ht="44" customHeight="1">
      <c r="A18" s="73" t="s">
        <v>33</v>
      </c>
      <c r="B18" s="69" t="s">
        <v>8</v>
      </c>
      <c r="C18" s="61" t="s">
        <v>22</v>
      </c>
      <c r="D18" s="70"/>
      <c r="E18" s="63"/>
      <c r="F18" s="62"/>
      <c r="G18" s="62">
        <v>3.49935E-3</v>
      </c>
      <c r="H18" s="62">
        <v>3.49935E-3</v>
      </c>
      <c r="I18" s="71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</row>
    <row r="19" spans="1:54" s="72" customFormat="1" ht="44" customHeight="1">
      <c r="A19" s="73" t="s">
        <v>49</v>
      </c>
      <c r="B19" s="69" t="s">
        <v>8</v>
      </c>
      <c r="C19" s="61" t="s">
        <v>22</v>
      </c>
      <c r="D19" s="70"/>
      <c r="E19" s="63"/>
      <c r="F19" s="62"/>
      <c r="G19" s="62">
        <v>1.31759E-3</v>
      </c>
      <c r="H19" s="62">
        <v>1.31759E-3</v>
      </c>
      <c r="I19" s="71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  <row r="20" spans="1:54" s="36" customFormat="1" ht="44" customHeight="1">
      <c r="A20" s="47" t="s">
        <v>34</v>
      </c>
      <c r="B20" s="48" t="s">
        <v>8</v>
      </c>
      <c r="C20" s="44" t="s">
        <v>22</v>
      </c>
      <c r="D20" s="52"/>
      <c r="E20" s="15"/>
      <c r="F20" s="10"/>
      <c r="G20" s="10">
        <f>0.00349935</f>
        <v>3.49935E-3</v>
      </c>
      <c r="H20" s="10">
        <f>0.00349935</f>
        <v>3.49935E-3</v>
      </c>
      <c r="I20" s="55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</row>
    <row r="21" spans="1:54" s="36" customFormat="1" ht="44" customHeight="1">
      <c r="A21" s="47" t="s">
        <v>35</v>
      </c>
      <c r="B21" s="48" t="s">
        <v>8</v>
      </c>
      <c r="C21" s="44" t="s">
        <v>22</v>
      </c>
      <c r="D21" s="52"/>
      <c r="E21" s="15"/>
      <c r="F21" s="10"/>
      <c r="G21" s="10">
        <f>0.01367188</f>
        <v>1.3671880000000001E-2</v>
      </c>
      <c r="H21" s="10">
        <f>0.01367188</f>
        <v>1.3671880000000001E-2</v>
      </c>
      <c r="I21" s="55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</row>
    <row r="22" spans="1:54" s="36" customFormat="1" ht="44" customHeight="1">
      <c r="A22" s="47" t="s">
        <v>36</v>
      </c>
      <c r="B22" s="48" t="s">
        <v>8</v>
      </c>
      <c r="C22" s="44" t="s">
        <v>22</v>
      </c>
      <c r="D22" s="52"/>
      <c r="E22" s="15"/>
      <c r="F22" s="10"/>
      <c r="G22" s="10">
        <f>0.01367188</f>
        <v>1.3671880000000001E-2</v>
      </c>
      <c r="H22" s="10">
        <f>0.01367188</f>
        <v>1.3671880000000001E-2</v>
      </c>
      <c r="I22" s="5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 spans="1:54" s="36" customFormat="1" ht="44" customHeight="1">
      <c r="A23" s="47" t="s">
        <v>37</v>
      </c>
      <c r="B23" s="48" t="s">
        <v>8</v>
      </c>
      <c r="C23" s="44" t="s">
        <v>22</v>
      </c>
      <c r="D23" s="52"/>
      <c r="E23" s="15"/>
      <c r="F23" s="10"/>
      <c r="G23" s="10">
        <f>0.01458333</f>
        <v>1.458333E-2</v>
      </c>
      <c r="H23" s="10">
        <f>0.01458333</f>
        <v>1.458333E-2</v>
      </c>
      <c r="I23" s="5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</row>
    <row r="24" spans="1:54" s="36" customFormat="1" ht="44" customHeight="1">
      <c r="A24" s="47" t="s">
        <v>38</v>
      </c>
      <c r="B24" s="48" t="s">
        <v>8</v>
      </c>
      <c r="C24" s="44" t="s">
        <v>22</v>
      </c>
      <c r="D24" s="52"/>
      <c r="E24" s="15"/>
      <c r="F24" s="10"/>
      <c r="G24" s="10">
        <v>3.1250000000000002E-3</v>
      </c>
      <c r="H24" s="10">
        <v>3.1250000000000002E-3</v>
      </c>
      <c r="I24" s="5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</row>
    <row r="25" spans="1:54" s="36" customFormat="1" ht="44" customHeight="1">
      <c r="A25" s="47" t="s">
        <v>41</v>
      </c>
      <c r="B25" s="48" t="s">
        <v>8</v>
      </c>
      <c r="C25" s="44" t="s">
        <v>22</v>
      </c>
      <c r="D25" s="52"/>
      <c r="E25" s="15"/>
      <c r="F25" s="10"/>
      <c r="G25" s="10">
        <v>3.1250000000000002E-3</v>
      </c>
      <c r="H25" s="10">
        <v>3.1250000000000002E-3</v>
      </c>
      <c r="I25" s="5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</row>
    <row r="26" spans="1:54" s="72" customFormat="1" ht="44" customHeight="1">
      <c r="A26" s="73" t="s">
        <v>39</v>
      </c>
      <c r="B26" s="69" t="s">
        <v>8</v>
      </c>
      <c r="C26" s="61" t="s">
        <v>22</v>
      </c>
      <c r="D26" s="70" t="s">
        <v>62</v>
      </c>
      <c r="E26" s="63"/>
      <c r="F26" s="62"/>
      <c r="G26" s="62">
        <f>32.67%*0.01979167</f>
        <v>6.4659399999999999E-3</v>
      </c>
      <c r="H26" s="62">
        <f>ROUNDUP((32.67%*0.01979167),8)</f>
        <v>6.4659399999999999E-3</v>
      </c>
      <c r="I26" s="71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</row>
    <row r="27" spans="1:54" s="72" customFormat="1" ht="44" customHeight="1">
      <c r="A27" s="73" t="s">
        <v>53</v>
      </c>
      <c r="B27" s="69" t="s">
        <v>8</v>
      </c>
      <c r="C27" s="61" t="s">
        <v>22</v>
      </c>
      <c r="D27" s="70" t="s">
        <v>54</v>
      </c>
      <c r="E27" s="63"/>
      <c r="F27" s="62"/>
      <c r="G27" s="62">
        <f>ROUNDUP((33.33% *0.01979167),8)</f>
        <v>6.5965700000000004E-3</v>
      </c>
      <c r="H27" s="62">
        <f>ROUNDUP((33.33% *0.01979167),8)</f>
        <v>6.5965700000000004E-3</v>
      </c>
      <c r="I27" s="71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</row>
    <row r="28" spans="1:54" s="72" customFormat="1" ht="44" customHeight="1">
      <c r="A28" s="73" t="s">
        <v>58</v>
      </c>
      <c r="B28" s="69" t="s">
        <v>8</v>
      </c>
      <c r="C28" s="61" t="s">
        <v>22</v>
      </c>
      <c r="D28" s="70" t="s">
        <v>55</v>
      </c>
      <c r="E28" s="63"/>
      <c r="F28" s="62"/>
      <c r="G28" s="62">
        <f>16.67% *0.01979167</f>
        <v>3.29927E-3</v>
      </c>
      <c r="H28" s="62">
        <f>16.67% *0.01979167</f>
        <v>3.29927E-3</v>
      </c>
      <c r="I28" s="71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</row>
    <row r="29" spans="1:54" s="72" customFormat="1" ht="44" customHeight="1">
      <c r="A29" s="73" t="s">
        <v>59</v>
      </c>
      <c r="B29" s="69" t="s">
        <v>8</v>
      </c>
      <c r="C29" s="61" t="s">
        <v>22</v>
      </c>
      <c r="D29" s="70" t="s">
        <v>56</v>
      </c>
      <c r="E29" s="63"/>
      <c r="F29" s="62"/>
      <c r="G29" s="62">
        <f>10.67% *0.01979167</f>
        <v>2.1117699999999998E-3</v>
      </c>
      <c r="H29" s="62">
        <f>10.67% *0.01979167</f>
        <v>2.1117699999999998E-3</v>
      </c>
      <c r="I29" s="71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</row>
    <row r="30" spans="1:54" s="72" customFormat="1" ht="44" customHeight="1">
      <c r="A30" s="73" t="s">
        <v>60</v>
      </c>
      <c r="B30" s="69" t="s">
        <v>8</v>
      </c>
      <c r="C30" s="61" t="s">
        <v>22</v>
      </c>
      <c r="D30" s="70" t="s">
        <v>57</v>
      </c>
      <c r="E30" s="63"/>
      <c r="F30" s="62"/>
      <c r="G30" s="62">
        <f>3.33% *0.01979167</f>
        <v>6.5906000000000005E-4</v>
      </c>
      <c r="H30" s="62">
        <f>3.33% *0.01979167</f>
        <v>6.5906000000000005E-4</v>
      </c>
      <c r="I30" s="71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</row>
    <row r="31" spans="1:54" s="72" customFormat="1" ht="44" customHeight="1">
      <c r="A31" s="73" t="s">
        <v>61</v>
      </c>
      <c r="B31" s="69" t="s">
        <v>8</v>
      </c>
      <c r="C31" s="61" t="s">
        <v>22</v>
      </c>
      <c r="D31" s="70" t="s">
        <v>57</v>
      </c>
      <c r="E31" s="63"/>
      <c r="F31" s="62"/>
      <c r="G31" s="62">
        <f>3.33% *0.01979167</f>
        <v>6.5906000000000005E-4</v>
      </c>
      <c r="H31" s="62">
        <f>3.33% *0.01979167</f>
        <v>6.5906000000000005E-4</v>
      </c>
      <c r="I31" s="71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</row>
    <row r="32" spans="1:54" s="72" customFormat="1" ht="44" customHeight="1">
      <c r="A32" s="73" t="s">
        <v>40</v>
      </c>
      <c r="B32" s="69" t="s">
        <v>8</v>
      </c>
      <c r="C32" s="61" t="s">
        <v>22</v>
      </c>
      <c r="D32" s="70"/>
      <c r="E32" s="63"/>
      <c r="F32" s="62"/>
      <c r="G32" s="62">
        <f>0.00104167</f>
        <v>1.04167E-3</v>
      </c>
      <c r="H32" s="62">
        <f>0.00104167</f>
        <v>1.04167E-3</v>
      </c>
      <c r="I32" s="71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</row>
    <row r="33" spans="1:54" s="72" customFormat="1" ht="44" customHeight="1">
      <c r="A33" s="73" t="s">
        <v>52</v>
      </c>
      <c r="B33" s="69" t="s">
        <v>8</v>
      </c>
      <c r="C33" s="61" t="s">
        <v>22</v>
      </c>
      <c r="D33" s="70"/>
      <c r="E33" s="63"/>
      <c r="F33" s="62"/>
      <c r="G33" s="63">
        <v>4.4173940000000002E-2</v>
      </c>
      <c r="H33" s="63">
        <v>4.4173940000000002E-2</v>
      </c>
      <c r="I33" s="71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</row>
    <row r="34" spans="1:54" s="34" customFormat="1" ht="19">
      <c r="A34" s="25" t="s">
        <v>13</v>
      </c>
      <c r="B34" s="26"/>
      <c r="C34" s="27"/>
      <c r="D34" s="28"/>
      <c r="E34" s="26"/>
      <c r="F34" s="26">
        <f>F33</f>
        <v>0</v>
      </c>
      <c r="G34" s="26">
        <f>SUM(G16:G33)</f>
        <v>0.125</v>
      </c>
      <c r="H34" s="26">
        <f>SUM(H16:H33)</f>
        <v>0.125</v>
      </c>
      <c r="I34" s="29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 spans="1:54" s="34" customFormat="1">
      <c r="A35" s="11"/>
      <c r="B35" s="12"/>
      <c r="C35" s="13"/>
      <c r="D35" s="23"/>
      <c r="E35" s="14"/>
      <c r="F35" s="12"/>
      <c r="G35" s="14"/>
      <c r="H35" s="14"/>
      <c r="I35" s="1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</row>
    <row r="36" spans="1:54" s="34" customFormat="1" ht="78.75" customHeight="1">
      <c r="A36" s="3" t="s">
        <v>20</v>
      </c>
      <c r="B36" s="50" t="s">
        <v>6</v>
      </c>
      <c r="C36" s="44" t="s">
        <v>23</v>
      </c>
      <c r="D36" s="10" t="s">
        <v>42</v>
      </c>
      <c r="E36" s="53">
        <f>E11</f>
        <v>1</v>
      </c>
      <c r="F36" s="53">
        <f>E11</f>
        <v>1</v>
      </c>
      <c r="G36" s="10">
        <f>1 - G34</f>
        <v>0.875</v>
      </c>
      <c r="H36" s="53">
        <f>F36*G36-H34</f>
        <v>0.75</v>
      </c>
      <c r="I36" s="54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</row>
    <row r="37" spans="1:54" s="34" customFormat="1" ht="19">
      <c r="A37" s="25" t="s">
        <v>13</v>
      </c>
      <c r="B37" s="26"/>
      <c r="C37" s="27"/>
      <c r="D37" s="28"/>
      <c r="E37" s="26">
        <f>SUM(E36:E36)</f>
        <v>1</v>
      </c>
      <c r="F37" s="26">
        <f>SUM(F36:F36)</f>
        <v>1</v>
      </c>
      <c r="G37" s="26"/>
      <c r="H37" s="26">
        <f>SUM(H36:H36)</f>
        <v>0.75</v>
      </c>
      <c r="I37" s="29"/>
      <c r="J37" s="38"/>
      <c r="K37" s="40"/>
      <c r="L37" s="40"/>
      <c r="M37" s="40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</row>
    <row r="38" spans="1:54" s="34" customFormat="1">
      <c r="A38" s="11"/>
      <c r="B38" s="12"/>
      <c r="C38" s="13"/>
      <c r="D38" s="14"/>
      <c r="E38" s="14"/>
      <c r="F38" s="12"/>
      <c r="G38" s="14"/>
      <c r="H38" s="14"/>
      <c r="I38" s="12"/>
      <c r="K38" s="36"/>
      <c r="L38" s="36"/>
      <c r="M38" s="36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</row>
    <row r="39" spans="1:54" ht="19">
      <c r="A39" s="16" t="s">
        <v>7</v>
      </c>
      <c r="B39" s="17"/>
      <c r="C39" s="30"/>
      <c r="D39" s="30"/>
      <c r="E39" s="30">
        <f>SUM(E40:E44)</f>
        <v>1</v>
      </c>
      <c r="F39" s="30">
        <f>SUM(F40:F44)</f>
        <v>1</v>
      </c>
      <c r="G39" s="30"/>
      <c r="H39" s="30">
        <f>SUM(H40:H44)</f>
        <v>1</v>
      </c>
      <c r="I39" s="9"/>
    </row>
    <row r="40" spans="1:54" ht="19">
      <c r="A40" s="18" t="s">
        <v>14</v>
      </c>
      <c r="B40" s="19"/>
      <c r="C40" s="10" t="s">
        <v>0</v>
      </c>
      <c r="D40" s="10"/>
      <c r="E40" s="10">
        <f>E11</f>
        <v>1</v>
      </c>
      <c r="F40" s="10">
        <v>0</v>
      </c>
      <c r="G40" s="10"/>
      <c r="H40" s="10">
        <f>H11</f>
        <v>0.125</v>
      </c>
      <c r="I40" s="9"/>
    </row>
    <row r="41" spans="1:54" ht="19">
      <c r="A41" s="18" t="s">
        <v>5</v>
      </c>
      <c r="B41" s="19"/>
      <c r="C41" s="10"/>
      <c r="D41" s="10"/>
      <c r="E41" s="10">
        <v>0</v>
      </c>
      <c r="F41" s="10">
        <v>0</v>
      </c>
      <c r="G41" s="10"/>
      <c r="H41" s="10">
        <f>H14</f>
        <v>0</v>
      </c>
      <c r="I41" s="3"/>
    </row>
    <row r="42" spans="1:54" ht="19">
      <c r="A42" s="18" t="s">
        <v>8</v>
      </c>
      <c r="B42" s="19"/>
      <c r="C42" s="10"/>
      <c r="D42" s="10"/>
      <c r="E42" s="10">
        <v>0</v>
      </c>
      <c r="F42" s="10">
        <v>0</v>
      </c>
      <c r="G42" s="10"/>
      <c r="H42" s="10">
        <f>H34</f>
        <v>0.125</v>
      </c>
      <c r="I42" s="3"/>
    </row>
    <row r="43" spans="1:54" ht="19">
      <c r="A43" s="18" t="s">
        <v>9</v>
      </c>
      <c r="B43" s="19"/>
      <c r="C43" s="10"/>
      <c r="D43" s="10"/>
      <c r="E43" s="10">
        <f>0</f>
        <v>0</v>
      </c>
      <c r="F43" s="10">
        <f>0</f>
        <v>0</v>
      </c>
      <c r="G43" s="10"/>
      <c r="H43" s="10">
        <f>0</f>
        <v>0</v>
      </c>
      <c r="I43" s="3"/>
      <c r="J43" s="32"/>
      <c r="K43" s="41"/>
      <c r="L43" s="41"/>
      <c r="M43" s="41"/>
    </row>
    <row r="44" spans="1:54" ht="19">
      <c r="A44" s="18" t="s">
        <v>6</v>
      </c>
      <c r="B44" s="19"/>
      <c r="C44" s="10"/>
      <c r="D44" s="10"/>
      <c r="E44" s="15">
        <v>0</v>
      </c>
      <c r="F44" s="10">
        <f>F36</f>
        <v>1</v>
      </c>
      <c r="G44" s="10"/>
      <c r="H44" s="10">
        <f>H36</f>
        <v>0.75</v>
      </c>
      <c r="I44" s="3"/>
    </row>
    <row r="45" spans="1:54">
      <c r="A45" s="20"/>
      <c r="B45" s="20"/>
      <c r="C45" s="20"/>
      <c r="D45" s="22"/>
      <c r="E45" s="21"/>
      <c r="F45" s="21"/>
      <c r="G45" s="21"/>
      <c r="H45" s="21"/>
      <c r="I45" s="21"/>
    </row>
    <row r="48" spans="1:54">
      <c r="F48" s="57">
        <f>100%- 33.33%-16.67%-10.67%-3.33%-3.33%</f>
        <v>0.32669999999999999</v>
      </c>
    </row>
  </sheetData>
  <mergeCells count="2">
    <mergeCell ref="C1:F1"/>
    <mergeCell ref="C2:F2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7242-014D-4AC5-AAE4-3A0F442DB6CB}">
  <dimension ref="A1:BB35"/>
  <sheetViews>
    <sheetView topLeftCell="A6" zoomScale="77" zoomScaleNormal="77" workbookViewId="0">
      <selection activeCell="A16" sqref="A16:XFD23"/>
    </sheetView>
  </sheetViews>
  <sheetFormatPr baseColWidth="10" defaultColWidth="9.1640625" defaultRowHeight="18"/>
  <cols>
    <col min="1" max="1" width="61.6640625" style="37" customWidth="1"/>
    <col min="2" max="2" width="13.1640625" style="35" customWidth="1"/>
    <col min="3" max="3" width="17.5" style="37" customWidth="1"/>
    <col min="4" max="4" width="44.33203125" style="39" customWidth="1"/>
    <col min="5" max="5" width="25.83203125" style="38" customWidth="1"/>
    <col min="6" max="6" width="25.5" style="38" customWidth="1"/>
    <col min="7" max="7" width="27.5" style="38" customWidth="1"/>
    <col min="8" max="8" width="19.33203125" style="32" bestFit="1" customWidth="1"/>
    <col min="9" max="9" width="30.33203125" style="32" customWidth="1"/>
    <col min="10" max="10" width="38.1640625" style="38" customWidth="1"/>
    <col min="11" max="11" width="29" style="40" bestFit="1" customWidth="1"/>
    <col min="12" max="13" width="16.5" style="40" bestFit="1" customWidth="1"/>
    <col min="14" max="39" width="9.1640625" style="38"/>
    <col min="40" max="16384" width="9.1640625" style="32"/>
  </cols>
  <sheetData>
    <row r="1" spans="1:54" ht="75" customHeight="1">
      <c r="A1" s="1" t="s">
        <v>1</v>
      </c>
      <c r="B1" s="2"/>
      <c r="C1" s="58" t="s">
        <v>46</v>
      </c>
      <c r="D1" s="58"/>
      <c r="E1" s="58"/>
      <c r="F1" s="58"/>
      <c r="G1" s="1"/>
      <c r="H1" s="2"/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s="33" customFormat="1" ht="60.5" customHeight="1">
      <c r="A2" s="4" t="s">
        <v>18</v>
      </c>
      <c r="B2" s="5"/>
      <c r="C2" s="59" t="s">
        <v>19</v>
      </c>
      <c r="D2" s="59"/>
      <c r="E2" s="59"/>
      <c r="F2" s="59"/>
      <c r="G2" s="1"/>
      <c r="H2" s="5"/>
      <c r="I2" s="5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s="34" customFormat="1" ht="19">
      <c r="A3" s="6" t="s">
        <v>2</v>
      </c>
      <c r="B3" s="7" t="s">
        <v>15</v>
      </c>
      <c r="C3" s="8" t="s">
        <v>16</v>
      </c>
      <c r="D3" s="24" t="s">
        <v>3</v>
      </c>
      <c r="E3" s="8" t="s">
        <v>4</v>
      </c>
      <c r="F3" s="8" t="s">
        <v>10</v>
      </c>
      <c r="G3" s="8" t="s">
        <v>11</v>
      </c>
      <c r="H3" s="8" t="s">
        <v>17</v>
      </c>
      <c r="I3" s="8" t="s">
        <v>12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s="68" customFormat="1" ht="19">
      <c r="A4" s="60" t="s">
        <v>47</v>
      </c>
      <c r="B4" s="61" t="s">
        <v>14</v>
      </c>
      <c r="C4" s="61" t="s">
        <v>22</v>
      </c>
      <c r="D4" s="63">
        <v>3.125E-2</v>
      </c>
      <c r="E4" s="63">
        <f>1/32</f>
        <v>3.125E-2</v>
      </c>
      <c r="F4" s="64"/>
      <c r="G4" s="65">
        <f>1/8</f>
        <v>0.125</v>
      </c>
      <c r="H4" s="65">
        <f t="shared" ref="H4" si="0">E4*G4</f>
        <v>3.90625E-3</v>
      </c>
      <c r="I4" s="66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</row>
    <row r="5" spans="1:54" s="68" customFormat="1" ht="19">
      <c r="A5" s="60" t="s">
        <v>48</v>
      </c>
      <c r="B5" s="61" t="s">
        <v>14</v>
      </c>
      <c r="C5" s="61" t="s">
        <v>22</v>
      </c>
      <c r="D5" s="63">
        <v>3.125E-2</v>
      </c>
      <c r="E5" s="63">
        <f>1/32</f>
        <v>3.125E-2</v>
      </c>
      <c r="F5" s="64"/>
      <c r="G5" s="65">
        <f t="shared" ref="G5:G10" si="1">1/8</f>
        <v>0.125</v>
      </c>
      <c r="H5" s="65">
        <f>E5*G5</f>
        <v>3.90625E-3</v>
      </c>
      <c r="I5" s="66" t="s">
        <v>25</v>
      </c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s="42" customFormat="1" ht="19">
      <c r="A6" s="43" t="s">
        <v>29</v>
      </c>
      <c r="B6" s="44" t="s">
        <v>14</v>
      </c>
      <c r="C6" s="44" t="s">
        <v>22</v>
      </c>
      <c r="D6" s="15">
        <v>3.8967300000000003E-2</v>
      </c>
      <c r="E6" s="15">
        <v>3.8967300000000003E-2</v>
      </c>
      <c r="F6" s="45"/>
      <c r="G6" s="46">
        <f t="shared" si="1"/>
        <v>0.125</v>
      </c>
      <c r="H6" s="46">
        <f>E6*G6</f>
        <v>4.87091E-3</v>
      </c>
      <c r="I6" s="9" t="s">
        <v>28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s="42" customFormat="1" ht="19">
      <c r="A7" s="43" t="s">
        <v>30</v>
      </c>
      <c r="B7" s="44" t="s">
        <v>14</v>
      </c>
      <c r="C7" s="44" t="s">
        <v>22</v>
      </c>
      <c r="D7" s="15">
        <v>2.35327E-2</v>
      </c>
      <c r="E7" s="15">
        <v>2.35327E-2</v>
      </c>
      <c r="F7" s="45"/>
      <c r="G7" s="46">
        <f t="shared" si="1"/>
        <v>0.125</v>
      </c>
      <c r="H7" s="46">
        <f t="shared" ref="H7:H10" si="2">E7*G7</f>
        <v>2.94159E-3</v>
      </c>
      <c r="I7" s="9" t="s">
        <v>26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s="68" customFormat="1" ht="38">
      <c r="A8" s="60" t="s">
        <v>31</v>
      </c>
      <c r="B8" s="61" t="s">
        <v>14</v>
      </c>
      <c r="C8" s="61" t="s">
        <v>22</v>
      </c>
      <c r="D8" s="62">
        <v>6.25E-2</v>
      </c>
      <c r="E8" s="63">
        <f>1/16</f>
        <v>6.25E-2</v>
      </c>
      <c r="F8" s="64"/>
      <c r="G8" s="65">
        <f t="shared" si="1"/>
        <v>0.125</v>
      </c>
      <c r="H8" s="65">
        <f t="shared" si="2"/>
        <v>7.8125E-3</v>
      </c>
      <c r="I8" s="66" t="s">
        <v>27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</row>
    <row r="9" spans="1:54" s="68" customFormat="1" ht="38">
      <c r="A9" s="60" t="s">
        <v>32</v>
      </c>
      <c r="B9" s="61" t="s">
        <v>14</v>
      </c>
      <c r="C9" s="61" t="s">
        <v>22</v>
      </c>
      <c r="D9" s="62">
        <v>6.25E-2</v>
      </c>
      <c r="E9" s="63">
        <f>1/16</f>
        <v>6.25E-2</v>
      </c>
      <c r="F9" s="64"/>
      <c r="G9" s="65">
        <f t="shared" si="1"/>
        <v>0.125</v>
      </c>
      <c r="H9" s="65">
        <f t="shared" si="2"/>
        <v>7.8125E-3</v>
      </c>
      <c r="I9" s="66" t="s">
        <v>27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42" customFormat="1" ht="19">
      <c r="A10" s="43" t="s">
        <v>52</v>
      </c>
      <c r="B10" s="44" t="s">
        <v>14</v>
      </c>
      <c r="C10" s="44" t="s">
        <v>22</v>
      </c>
      <c r="D10" s="10">
        <v>0.75</v>
      </c>
      <c r="E10" s="15">
        <f>3/4</f>
        <v>0.75</v>
      </c>
      <c r="F10" s="45"/>
      <c r="G10" s="46">
        <f t="shared" si="1"/>
        <v>0.125</v>
      </c>
      <c r="H10" s="46">
        <f t="shared" si="2"/>
        <v>9.375E-2</v>
      </c>
      <c r="I10" s="9" t="s">
        <v>27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s="34" customFormat="1" ht="19">
      <c r="A11" s="25" t="s">
        <v>13</v>
      </c>
      <c r="B11" s="26"/>
      <c r="C11" s="27"/>
      <c r="D11" s="28"/>
      <c r="E11" s="26">
        <f>SUM(E4:E10)</f>
        <v>1</v>
      </c>
      <c r="F11" s="26"/>
      <c r="G11" s="26"/>
      <c r="H11" s="26">
        <f>SUM(H4:H10)</f>
        <v>0.125</v>
      </c>
      <c r="I11" s="2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s="34" customFormat="1">
      <c r="A12" s="11"/>
      <c r="B12" s="12"/>
      <c r="C12" s="13"/>
      <c r="D12" s="13"/>
      <c r="E12" s="13"/>
      <c r="F12" s="13"/>
      <c r="G12" s="14"/>
      <c r="H12" s="14"/>
      <c r="I12" s="1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</row>
    <row r="13" spans="1:54" s="36" customFormat="1" ht="19">
      <c r="A13" s="56" t="s">
        <v>24</v>
      </c>
      <c r="B13" s="48" t="s">
        <v>5</v>
      </c>
      <c r="C13" s="48"/>
      <c r="D13" s="49"/>
      <c r="E13" s="50"/>
      <c r="F13" s="10"/>
      <c r="G13" s="10"/>
      <c r="H13" s="15"/>
      <c r="I13" s="5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s="34" customFormat="1" ht="19">
      <c r="A14" s="25" t="s">
        <v>13</v>
      </c>
      <c r="B14" s="26"/>
      <c r="C14" s="27"/>
      <c r="D14" s="28"/>
      <c r="E14" s="26">
        <f>SUM(H13:H13)</f>
        <v>0</v>
      </c>
      <c r="F14" s="26"/>
      <c r="G14" s="26">
        <f t="shared" ref="G14:H14" si="3">SUM(G13:G13)</f>
        <v>0</v>
      </c>
      <c r="H14" s="26">
        <f t="shared" si="3"/>
        <v>0</v>
      </c>
      <c r="I14" s="29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 spans="1:54">
      <c r="A15" s="11"/>
      <c r="B15" s="12"/>
      <c r="C15" s="13"/>
      <c r="D15" s="23"/>
      <c r="E15" s="14"/>
      <c r="F15" s="12"/>
      <c r="G15" s="14"/>
      <c r="H15" s="14"/>
      <c r="I15" s="1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</row>
    <row r="16" spans="1:54" s="72" customFormat="1" ht="44" customHeight="1">
      <c r="A16" s="60" t="s">
        <v>47</v>
      </c>
      <c r="B16" s="69" t="s">
        <v>8</v>
      </c>
      <c r="C16" s="61" t="s">
        <v>22</v>
      </c>
      <c r="D16" s="70"/>
      <c r="E16" s="63"/>
      <c r="F16" s="62"/>
      <c r="G16" s="62">
        <v>3.0517500000000002E-3</v>
      </c>
      <c r="H16" s="62">
        <v>3.0517500000000002E-3</v>
      </c>
      <c r="I16" s="71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</row>
    <row r="17" spans="1:54" s="72" customFormat="1" ht="44" customHeight="1">
      <c r="A17" s="60" t="s">
        <v>48</v>
      </c>
      <c r="B17" s="69" t="s">
        <v>8</v>
      </c>
      <c r="C17" s="61" t="s">
        <v>22</v>
      </c>
      <c r="D17" s="70"/>
      <c r="E17" s="63"/>
      <c r="F17" s="62"/>
      <c r="G17" s="62">
        <v>3.0517500000000002E-3</v>
      </c>
      <c r="H17" s="62">
        <v>3.0517500000000002E-3</v>
      </c>
      <c r="I17" s="71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</row>
    <row r="18" spans="1:54" s="72" customFormat="1" ht="44" customHeight="1">
      <c r="A18" s="73" t="s">
        <v>33</v>
      </c>
      <c r="B18" s="69" t="s">
        <v>8</v>
      </c>
      <c r="C18" s="61" t="s">
        <v>22</v>
      </c>
      <c r="D18" s="70"/>
      <c r="E18" s="63"/>
      <c r="F18" s="62"/>
      <c r="G18" s="62">
        <v>6.1035200000000003E-3</v>
      </c>
      <c r="H18" s="62">
        <v>6.1035200000000003E-3</v>
      </c>
      <c r="I18" s="71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</row>
    <row r="19" spans="1:54" s="72" customFormat="1" ht="44" customHeight="1">
      <c r="A19" s="73" t="s">
        <v>49</v>
      </c>
      <c r="B19" s="69" t="s">
        <v>8</v>
      </c>
      <c r="C19" s="61" t="s">
        <v>22</v>
      </c>
      <c r="D19" s="70"/>
      <c r="E19" s="63"/>
      <c r="F19" s="62"/>
      <c r="G19" s="62">
        <v>2.2981099999999999E-3</v>
      </c>
      <c r="H19" s="62">
        <v>2.2981099999999999E-3</v>
      </c>
      <c r="I19" s="71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  <row r="20" spans="1:54" s="72" customFormat="1" ht="44" customHeight="1">
      <c r="A20" s="73" t="s">
        <v>34</v>
      </c>
      <c r="B20" s="69" t="s">
        <v>8</v>
      </c>
      <c r="C20" s="61" t="s">
        <v>22</v>
      </c>
      <c r="D20" s="70"/>
      <c r="E20" s="63"/>
      <c r="F20" s="62"/>
      <c r="G20" s="62">
        <f>0.00610352</f>
        <v>6.1035200000000003E-3</v>
      </c>
      <c r="H20" s="62">
        <f>0.00610352</f>
        <v>6.1035200000000003E-3</v>
      </c>
      <c r="I20" s="71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  <row r="21" spans="1:54" s="72" customFormat="1" ht="44" customHeight="1">
      <c r="A21" s="73" t="s">
        <v>35</v>
      </c>
      <c r="B21" s="69" t="s">
        <v>8</v>
      </c>
      <c r="C21" s="61" t="s">
        <v>22</v>
      </c>
      <c r="D21" s="70"/>
      <c r="E21" s="63"/>
      <c r="F21" s="62"/>
      <c r="G21" s="62">
        <f>0.01367188</f>
        <v>1.3671880000000001E-2</v>
      </c>
      <c r="H21" s="62">
        <f>0.01367188</f>
        <v>1.3671880000000001E-2</v>
      </c>
      <c r="I21" s="7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</row>
    <row r="22" spans="1:54" s="72" customFormat="1" ht="44" customHeight="1">
      <c r="A22" s="73" t="s">
        <v>36</v>
      </c>
      <c r="B22" s="69" t="s">
        <v>8</v>
      </c>
      <c r="C22" s="61" t="s">
        <v>22</v>
      </c>
      <c r="D22" s="70"/>
      <c r="E22" s="63"/>
      <c r="F22" s="62"/>
      <c r="G22" s="62">
        <f>0.01367188</f>
        <v>1.3671880000000001E-2</v>
      </c>
      <c r="H22" s="62">
        <f>0.01367188</f>
        <v>1.3671880000000001E-2</v>
      </c>
      <c r="I22" s="71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</row>
    <row r="23" spans="1:54" s="72" customFormat="1" ht="44" customHeight="1">
      <c r="A23" s="73" t="s">
        <v>52</v>
      </c>
      <c r="B23" s="69" t="s">
        <v>8</v>
      </c>
      <c r="C23" s="61" t="s">
        <v>22</v>
      </c>
      <c r="D23" s="70"/>
      <c r="E23" s="63"/>
      <c r="F23" s="62"/>
      <c r="G23" s="63">
        <v>7.7047589999999999E-2</v>
      </c>
      <c r="H23" s="63">
        <v>7.7047589999999999E-2</v>
      </c>
      <c r="I23" s="71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4" spans="1:54" s="34" customFormat="1" ht="19">
      <c r="A24" s="25" t="s">
        <v>13</v>
      </c>
      <c r="B24" s="26"/>
      <c r="C24" s="27"/>
      <c r="D24" s="28"/>
      <c r="E24" s="26"/>
      <c r="F24" s="26">
        <f>F23</f>
        <v>0</v>
      </c>
      <c r="G24" s="26">
        <f>SUM(G16:G23)</f>
        <v>0.125</v>
      </c>
      <c r="H24" s="26">
        <f>SUM(H16:H23)</f>
        <v>0.125</v>
      </c>
      <c r="I24" s="29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</row>
    <row r="25" spans="1:54" s="34" customFormat="1">
      <c r="A25" s="11"/>
      <c r="B25" s="12"/>
      <c r="C25" s="13"/>
      <c r="D25" s="23"/>
      <c r="E25" s="14"/>
      <c r="F25" s="12"/>
      <c r="G25" s="14"/>
      <c r="H25" s="14"/>
      <c r="I25" s="1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</row>
    <row r="26" spans="1:54" s="34" customFormat="1" ht="78.75" customHeight="1">
      <c r="A26" s="3" t="s">
        <v>20</v>
      </c>
      <c r="B26" s="50" t="s">
        <v>6</v>
      </c>
      <c r="C26" s="44" t="s">
        <v>23</v>
      </c>
      <c r="D26" s="10" t="s">
        <v>42</v>
      </c>
      <c r="E26" s="53">
        <f>E11</f>
        <v>1</v>
      </c>
      <c r="F26" s="53">
        <f>E11</f>
        <v>1</v>
      </c>
      <c r="G26" s="10">
        <f>1 - G24</f>
        <v>0.875</v>
      </c>
      <c r="H26" s="53">
        <f>F26*G26-H24</f>
        <v>0.75</v>
      </c>
      <c r="I26" s="54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 spans="1:54" s="34" customFormat="1" ht="19">
      <c r="A27" s="25" t="s">
        <v>13</v>
      </c>
      <c r="B27" s="26"/>
      <c r="C27" s="27"/>
      <c r="D27" s="28"/>
      <c r="E27" s="26">
        <f>SUM(E26:E26)</f>
        <v>1</v>
      </c>
      <c r="F27" s="26">
        <f>SUM(F26:F26)</f>
        <v>1</v>
      </c>
      <c r="G27" s="26"/>
      <c r="H27" s="26">
        <f>SUM(H26:H26)</f>
        <v>0.75</v>
      </c>
      <c r="I27" s="29"/>
      <c r="J27" s="38"/>
      <c r="K27" s="40"/>
      <c r="L27" s="40"/>
      <c r="M27" s="40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spans="1:54" s="34" customFormat="1">
      <c r="A28" s="11"/>
      <c r="B28" s="12"/>
      <c r="C28" s="13"/>
      <c r="D28" s="14"/>
      <c r="E28" s="14"/>
      <c r="F28" s="12"/>
      <c r="G28" s="14"/>
      <c r="H28" s="14"/>
      <c r="I28" s="12"/>
      <c r="K28" s="36"/>
      <c r="L28" s="36"/>
      <c r="M28" s="36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54" ht="19">
      <c r="A29" s="16" t="s">
        <v>7</v>
      </c>
      <c r="B29" s="17"/>
      <c r="C29" s="30"/>
      <c r="D29" s="30"/>
      <c r="E29" s="30">
        <f>SUM(E30:E34)</f>
        <v>1</v>
      </c>
      <c r="F29" s="30">
        <f>SUM(F30:F34)</f>
        <v>1</v>
      </c>
      <c r="G29" s="30"/>
      <c r="H29" s="30">
        <f>SUM(H30:H34)</f>
        <v>1</v>
      </c>
      <c r="I29" s="9"/>
    </row>
    <row r="30" spans="1:54" ht="19">
      <c r="A30" s="18" t="s">
        <v>14</v>
      </c>
      <c r="B30" s="19"/>
      <c r="C30" s="10" t="s">
        <v>0</v>
      </c>
      <c r="D30" s="10"/>
      <c r="E30" s="10">
        <f>E11</f>
        <v>1</v>
      </c>
      <c r="F30" s="10">
        <v>0</v>
      </c>
      <c r="G30" s="10"/>
      <c r="H30" s="10">
        <f>H11</f>
        <v>0.125</v>
      </c>
      <c r="I30" s="9"/>
    </row>
    <row r="31" spans="1:54" ht="19">
      <c r="A31" s="18" t="s">
        <v>5</v>
      </c>
      <c r="B31" s="19"/>
      <c r="C31" s="10"/>
      <c r="D31" s="10"/>
      <c r="E31" s="10">
        <v>0</v>
      </c>
      <c r="F31" s="10">
        <v>0</v>
      </c>
      <c r="G31" s="10"/>
      <c r="H31" s="10">
        <f>H14</f>
        <v>0</v>
      </c>
      <c r="I31" s="3"/>
    </row>
    <row r="32" spans="1:54" ht="19">
      <c r="A32" s="18" t="s">
        <v>8</v>
      </c>
      <c r="B32" s="19"/>
      <c r="C32" s="10"/>
      <c r="D32" s="10"/>
      <c r="E32" s="10">
        <v>0</v>
      </c>
      <c r="F32" s="10">
        <v>0</v>
      </c>
      <c r="G32" s="10"/>
      <c r="H32" s="10">
        <f>H24</f>
        <v>0.125</v>
      </c>
      <c r="I32" s="3"/>
    </row>
    <row r="33" spans="1:13" ht="19">
      <c r="A33" s="18" t="s">
        <v>9</v>
      </c>
      <c r="B33" s="19"/>
      <c r="C33" s="10"/>
      <c r="D33" s="10"/>
      <c r="E33" s="10">
        <f>0</f>
        <v>0</v>
      </c>
      <c r="F33" s="10">
        <f>0</f>
        <v>0</v>
      </c>
      <c r="G33" s="10"/>
      <c r="H33" s="10">
        <f>0</f>
        <v>0</v>
      </c>
      <c r="I33" s="3"/>
      <c r="J33" s="32"/>
      <c r="K33" s="41"/>
      <c r="L33" s="41"/>
      <c r="M33" s="41"/>
    </row>
    <row r="34" spans="1:13" ht="19">
      <c r="A34" s="18" t="s">
        <v>6</v>
      </c>
      <c r="B34" s="19"/>
      <c r="C34" s="10"/>
      <c r="D34" s="10"/>
      <c r="E34" s="15">
        <v>0</v>
      </c>
      <c r="F34" s="10">
        <f>F26</f>
        <v>1</v>
      </c>
      <c r="G34" s="10"/>
      <c r="H34" s="10">
        <f>H26</f>
        <v>0.75</v>
      </c>
      <c r="I34" s="3"/>
    </row>
    <row r="35" spans="1:13">
      <c r="A35" s="20"/>
      <c r="B35" s="20"/>
      <c r="C35" s="20"/>
      <c r="D35" s="22"/>
      <c r="E35" s="21"/>
      <c r="F35" s="21"/>
      <c r="G35" s="21"/>
      <c r="H35" s="21"/>
      <c r="I35" s="21"/>
    </row>
  </sheetData>
  <mergeCells count="2">
    <mergeCell ref="C1:F1"/>
    <mergeCell ref="C2:F2"/>
  </mergeCells>
  <phoneticPr fontId="19" type="noConversion"/>
  <pageMargins left="0.7" right="0.7" top="0.75" bottom="0.75" header="0.3" footer="0.3"/>
  <ignoredErrors>
    <ignoredError sqref="H3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D7F9-A0F0-134F-B99F-D51AF58F03F1}">
  <dimension ref="A1:BB41"/>
  <sheetViews>
    <sheetView topLeftCell="A47" zoomScale="77" zoomScaleNormal="77" workbookViewId="0">
      <selection activeCell="C14" sqref="C14"/>
    </sheetView>
  </sheetViews>
  <sheetFormatPr baseColWidth="10" defaultColWidth="9.1640625" defaultRowHeight="18"/>
  <cols>
    <col min="1" max="1" width="61.6640625" style="37" customWidth="1"/>
    <col min="2" max="2" width="13.1640625" style="35" customWidth="1"/>
    <col min="3" max="3" width="17.5" style="37" customWidth="1"/>
    <col min="4" max="4" width="44.33203125" style="39" customWidth="1"/>
    <col min="5" max="5" width="25.83203125" style="38" customWidth="1"/>
    <col min="6" max="6" width="25.5" style="38" customWidth="1"/>
    <col min="7" max="7" width="27.5" style="38" customWidth="1"/>
    <col min="8" max="8" width="19.33203125" style="32" bestFit="1" customWidth="1"/>
    <col min="9" max="9" width="30.33203125" style="32" customWidth="1"/>
    <col min="10" max="10" width="38.1640625" style="38" customWidth="1"/>
    <col min="11" max="11" width="29" style="40" bestFit="1" customWidth="1"/>
    <col min="12" max="13" width="16.5" style="40" bestFit="1" customWidth="1"/>
    <col min="14" max="39" width="9.1640625" style="38"/>
    <col min="40" max="16384" width="9.1640625" style="32"/>
  </cols>
  <sheetData>
    <row r="1" spans="1:54" ht="75" customHeight="1">
      <c r="A1" s="1" t="s">
        <v>1</v>
      </c>
      <c r="B1" s="2"/>
      <c r="C1" s="58" t="s">
        <v>46</v>
      </c>
      <c r="D1" s="58"/>
      <c r="E1" s="58"/>
      <c r="F1" s="58"/>
      <c r="G1" s="1"/>
      <c r="H1" s="2"/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s="33" customFormat="1" ht="60.5" customHeight="1">
      <c r="A2" s="4" t="s">
        <v>18</v>
      </c>
      <c r="B2" s="5"/>
      <c r="C2" s="59" t="s">
        <v>19</v>
      </c>
      <c r="D2" s="59"/>
      <c r="E2" s="59"/>
      <c r="F2" s="59"/>
      <c r="G2" s="1"/>
      <c r="H2" s="5"/>
      <c r="I2" s="5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s="34" customFormat="1" ht="19">
      <c r="A3" s="6" t="s">
        <v>2</v>
      </c>
      <c r="B3" s="7" t="s">
        <v>15</v>
      </c>
      <c r="C3" s="8" t="s">
        <v>16</v>
      </c>
      <c r="D3" s="24" t="s">
        <v>3</v>
      </c>
      <c r="E3" s="8" t="s">
        <v>4</v>
      </c>
      <c r="F3" s="8" t="s">
        <v>10</v>
      </c>
      <c r="G3" s="8" t="s">
        <v>11</v>
      </c>
      <c r="H3" s="8" t="s">
        <v>17</v>
      </c>
      <c r="I3" s="8" t="s">
        <v>12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s="42" customFormat="1" ht="38">
      <c r="A4" s="43" t="s">
        <v>43</v>
      </c>
      <c r="B4" s="44" t="s">
        <v>14</v>
      </c>
      <c r="C4" s="44" t="s">
        <v>21</v>
      </c>
      <c r="D4" s="15">
        <v>0.5</v>
      </c>
      <c r="E4" s="15">
        <f>1/2</f>
        <v>0.5</v>
      </c>
      <c r="F4" s="45"/>
      <c r="G4" s="46">
        <f>1/8</f>
        <v>0.125</v>
      </c>
      <c r="H4" s="46">
        <f t="shared" ref="H4" si="0">E4*G4</f>
        <v>6.25E-2</v>
      </c>
      <c r="I4" s="9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s="42" customFormat="1" ht="38">
      <c r="A5" s="43" t="s">
        <v>44</v>
      </c>
      <c r="B5" s="44" t="s">
        <v>14</v>
      </c>
      <c r="C5" s="44" t="s">
        <v>21</v>
      </c>
      <c r="D5" s="15">
        <v>0.375</v>
      </c>
      <c r="E5" s="15">
        <f>3/8</f>
        <v>0.375</v>
      </c>
      <c r="F5" s="45"/>
      <c r="G5" s="46">
        <f t="shared" ref="G5:G6" si="1">1/8</f>
        <v>0.125</v>
      </c>
      <c r="H5" s="46">
        <f>E5*G5</f>
        <v>4.6875E-2</v>
      </c>
      <c r="I5" s="9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</row>
    <row r="6" spans="1:54" s="42" customFormat="1" ht="19">
      <c r="A6" s="43" t="s">
        <v>45</v>
      </c>
      <c r="B6" s="44" t="s">
        <v>14</v>
      </c>
      <c r="C6" s="44" t="s">
        <v>21</v>
      </c>
      <c r="D6" s="15">
        <v>0.125</v>
      </c>
      <c r="E6" s="15">
        <f>1/8</f>
        <v>0.125</v>
      </c>
      <c r="F6" s="45"/>
      <c r="G6" s="46">
        <f t="shared" si="1"/>
        <v>0.125</v>
      </c>
      <c r="H6" s="46">
        <f>E6*G6</f>
        <v>1.5625E-2</v>
      </c>
      <c r="I6" s="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s="34" customFormat="1" ht="19">
      <c r="A7" s="25" t="s">
        <v>13</v>
      </c>
      <c r="B7" s="26"/>
      <c r="C7" s="27"/>
      <c r="D7" s="28"/>
      <c r="E7" s="26">
        <f>SUM(E4:E6)</f>
        <v>1</v>
      </c>
      <c r="F7" s="26"/>
      <c r="G7" s="26"/>
      <c r="H7" s="26">
        <f>SUM(H4:H6)</f>
        <v>0.125</v>
      </c>
      <c r="I7" s="2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s="34" customFormat="1">
      <c r="A8" s="11"/>
      <c r="B8" s="12"/>
      <c r="C8" s="13"/>
      <c r="D8" s="13"/>
      <c r="E8" s="13"/>
      <c r="F8" s="13"/>
      <c r="G8" s="14"/>
      <c r="H8" s="14"/>
      <c r="I8" s="1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s="36" customFormat="1" ht="19">
      <c r="A9" s="56" t="s">
        <v>24</v>
      </c>
      <c r="B9" s="48" t="s">
        <v>5</v>
      </c>
      <c r="C9" s="48"/>
      <c r="D9" s="49"/>
      <c r="E9" s="50"/>
      <c r="F9" s="10"/>
      <c r="G9" s="10"/>
      <c r="H9" s="15"/>
      <c r="I9" s="5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s="34" customFormat="1" ht="19">
      <c r="A10" s="25" t="s">
        <v>13</v>
      </c>
      <c r="B10" s="26"/>
      <c r="C10" s="27"/>
      <c r="D10" s="28"/>
      <c r="E10" s="26">
        <f>SUM(H9:H9)</f>
        <v>0</v>
      </c>
      <c r="F10" s="26"/>
      <c r="G10" s="26">
        <f t="shared" ref="G10:H10" si="2">SUM(G9:G9)</f>
        <v>0</v>
      </c>
      <c r="H10" s="26">
        <f t="shared" si="2"/>
        <v>0</v>
      </c>
      <c r="I10" s="2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>
      <c r="A11" s="11"/>
      <c r="B11" s="12"/>
      <c r="C11" s="13"/>
      <c r="D11" s="23"/>
      <c r="E11" s="14"/>
      <c r="F11" s="12"/>
      <c r="G11" s="14"/>
      <c r="H11" s="14"/>
      <c r="I11" s="1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s="72" customFormat="1" ht="44" customHeight="1">
      <c r="A12" s="60" t="s">
        <v>50</v>
      </c>
      <c r="B12" s="69" t="s">
        <v>8</v>
      </c>
      <c r="C12" s="61" t="s">
        <v>21</v>
      </c>
      <c r="D12" s="70"/>
      <c r="E12" s="63"/>
      <c r="F12" s="62"/>
      <c r="G12" s="62">
        <v>1.74967E-3</v>
      </c>
      <c r="H12" s="62">
        <v>1.74967E-3</v>
      </c>
      <c r="I12" s="71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</row>
    <row r="13" spans="1:54" s="72" customFormat="1" ht="44" customHeight="1">
      <c r="A13" s="60" t="s">
        <v>51</v>
      </c>
      <c r="B13" s="69" t="s">
        <v>8</v>
      </c>
      <c r="C13" s="61" t="s">
        <v>21</v>
      </c>
      <c r="D13" s="70"/>
      <c r="E13" s="63"/>
      <c r="F13" s="62"/>
      <c r="G13" s="62">
        <v>1.74967E-3</v>
      </c>
      <c r="H13" s="62">
        <v>1.74967E-3</v>
      </c>
      <c r="I13" s="71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</row>
    <row r="14" spans="1:54" s="72" customFormat="1" ht="44" customHeight="1">
      <c r="A14" s="73" t="s">
        <v>33</v>
      </c>
      <c r="B14" s="69" t="s">
        <v>8</v>
      </c>
      <c r="C14" s="61" t="s">
        <v>21</v>
      </c>
      <c r="D14" s="70"/>
      <c r="E14" s="63"/>
      <c r="F14" s="62"/>
      <c r="G14" s="62">
        <v>3.49935E-3</v>
      </c>
      <c r="H14" s="62">
        <v>3.49935E-3</v>
      </c>
      <c r="I14" s="71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</row>
    <row r="15" spans="1:54" s="72" customFormat="1" ht="44" customHeight="1">
      <c r="A15" s="73" t="s">
        <v>49</v>
      </c>
      <c r="B15" s="69" t="s">
        <v>8</v>
      </c>
      <c r="C15" s="61" t="s">
        <v>21</v>
      </c>
      <c r="D15" s="70"/>
      <c r="E15" s="63"/>
      <c r="F15" s="62"/>
      <c r="G15" s="62">
        <v>1.31759E-3</v>
      </c>
      <c r="H15" s="62">
        <v>1.31759E-3</v>
      </c>
      <c r="I15" s="71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</row>
    <row r="16" spans="1:54" s="72" customFormat="1" ht="44" customHeight="1">
      <c r="A16" s="73" t="s">
        <v>34</v>
      </c>
      <c r="B16" s="69" t="s">
        <v>8</v>
      </c>
      <c r="C16" s="61" t="s">
        <v>21</v>
      </c>
      <c r="D16" s="70"/>
      <c r="E16" s="63"/>
      <c r="F16" s="62"/>
      <c r="G16" s="62">
        <f>0.00349935</f>
        <v>3.49935E-3</v>
      </c>
      <c r="H16" s="62">
        <f>0.00349935</f>
        <v>3.49935E-3</v>
      </c>
      <c r="I16" s="71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</row>
    <row r="17" spans="1:54" s="72" customFormat="1" ht="44" customHeight="1">
      <c r="A17" s="73" t="s">
        <v>35</v>
      </c>
      <c r="B17" s="69" t="s">
        <v>8</v>
      </c>
      <c r="C17" s="61" t="s">
        <v>21</v>
      </c>
      <c r="D17" s="70"/>
      <c r="E17" s="63"/>
      <c r="F17" s="62"/>
      <c r="G17" s="62">
        <f>0.01367188</f>
        <v>1.3671880000000001E-2</v>
      </c>
      <c r="H17" s="62">
        <f>0.01367188</f>
        <v>1.3671880000000001E-2</v>
      </c>
      <c r="I17" s="71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</row>
    <row r="18" spans="1:54" s="72" customFormat="1" ht="44" customHeight="1">
      <c r="A18" s="73" t="s">
        <v>36</v>
      </c>
      <c r="B18" s="69" t="s">
        <v>8</v>
      </c>
      <c r="C18" s="61" t="s">
        <v>21</v>
      </c>
      <c r="D18" s="70"/>
      <c r="E18" s="63"/>
      <c r="F18" s="62"/>
      <c r="G18" s="62">
        <f>0.01367188</f>
        <v>1.3671880000000001E-2</v>
      </c>
      <c r="H18" s="62">
        <f>0.01367188</f>
        <v>1.3671880000000001E-2</v>
      </c>
      <c r="I18" s="71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</row>
    <row r="19" spans="1:54" s="72" customFormat="1" ht="44" customHeight="1">
      <c r="A19" s="73" t="s">
        <v>37</v>
      </c>
      <c r="B19" s="69" t="s">
        <v>8</v>
      </c>
      <c r="C19" s="61" t="s">
        <v>21</v>
      </c>
      <c r="D19" s="70"/>
      <c r="E19" s="63"/>
      <c r="F19" s="62"/>
      <c r="G19" s="62">
        <f>0.01458333</f>
        <v>1.458333E-2</v>
      </c>
      <c r="H19" s="62">
        <f>0.01458333</f>
        <v>1.458333E-2</v>
      </c>
      <c r="I19" s="71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  <row r="20" spans="1:54" s="72" customFormat="1" ht="44" customHeight="1">
      <c r="A20" s="73" t="s">
        <v>38</v>
      </c>
      <c r="B20" s="69" t="s">
        <v>8</v>
      </c>
      <c r="C20" s="61" t="s">
        <v>21</v>
      </c>
      <c r="D20" s="70"/>
      <c r="E20" s="63"/>
      <c r="F20" s="62"/>
      <c r="G20" s="62">
        <v>3.1250000000000002E-3</v>
      </c>
      <c r="H20" s="62">
        <v>3.1250000000000002E-3</v>
      </c>
      <c r="I20" s="71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  <row r="21" spans="1:54" s="72" customFormat="1" ht="44" customHeight="1">
      <c r="A21" s="73" t="s">
        <v>41</v>
      </c>
      <c r="B21" s="69" t="s">
        <v>8</v>
      </c>
      <c r="C21" s="61" t="s">
        <v>21</v>
      </c>
      <c r="D21" s="70"/>
      <c r="E21" s="63"/>
      <c r="F21" s="62"/>
      <c r="G21" s="62">
        <v>3.1250000000000002E-3</v>
      </c>
      <c r="H21" s="62">
        <v>3.1250000000000002E-3</v>
      </c>
      <c r="I21" s="7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</row>
    <row r="22" spans="1:54" s="72" customFormat="1" ht="44" customHeight="1">
      <c r="A22" s="73" t="s">
        <v>39</v>
      </c>
      <c r="B22" s="69" t="s">
        <v>8</v>
      </c>
      <c r="C22" s="61" t="s">
        <v>21</v>
      </c>
      <c r="D22" s="70" t="s">
        <v>63</v>
      </c>
      <c r="E22" s="63"/>
      <c r="F22" s="62"/>
      <c r="G22" s="62">
        <f>32.67%*0.01979167</f>
        <v>6.4659399999999999E-3</v>
      </c>
      <c r="H22" s="62">
        <f>32.67%*0.01979167</f>
        <v>6.4659399999999999E-3</v>
      </c>
      <c r="I22" s="71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</row>
    <row r="23" spans="1:54" s="72" customFormat="1" ht="44" customHeight="1">
      <c r="A23" s="73" t="s">
        <v>53</v>
      </c>
      <c r="B23" s="69" t="s">
        <v>8</v>
      </c>
      <c r="C23" s="61" t="s">
        <v>21</v>
      </c>
      <c r="D23" s="70" t="s">
        <v>54</v>
      </c>
      <c r="E23" s="63"/>
      <c r="F23" s="62"/>
      <c r="G23" s="62">
        <f>33.33% *0.01979167</f>
        <v>6.5965599999999996E-3</v>
      </c>
      <c r="H23" s="62">
        <f>33.33% *0.01979167</f>
        <v>6.5965599999999996E-3</v>
      </c>
      <c r="I23" s="71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4" spans="1:54" s="72" customFormat="1" ht="44" customHeight="1">
      <c r="A24" s="73" t="s">
        <v>58</v>
      </c>
      <c r="B24" s="69" t="s">
        <v>8</v>
      </c>
      <c r="C24" s="61" t="s">
        <v>21</v>
      </c>
      <c r="D24" s="70" t="s">
        <v>55</v>
      </c>
      <c r="E24" s="63"/>
      <c r="F24" s="62"/>
      <c r="G24" s="62">
        <f>16.67% *0.01979167</f>
        <v>3.29927E-3</v>
      </c>
      <c r="H24" s="62">
        <f>16.67% *0.01979167</f>
        <v>3.29927E-3</v>
      </c>
      <c r="I24" s="71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</row>
    <row r="25" spans="1:54" s="72" customFormat="1" ht="44" customHeight="1">
      <c r="A25" s="73" t="s">
        <v>59</v>
      </c>
      <c r="B25" s="69" t="s">
        <v>8</v>
      </c>
      <c r="C25" s="61" t="s">
        <v>21</v>
      </c>
      <c r="D25" s="70" t="s">
        <v>56</v>
      </c>
      <c r="E25" s="63"/>
      <c r="F25" s="62"/>
      <c r="G25" s="62">
        <f>10.67% *0.01979167</f>
        <v>2.1117699999999998E-3</v>
      </c>
      <c r="H25" s="62">
        <f>10.67% *0.01979167</f>
        <v>2.1117699999999998E-3</v>
      </c>
      <c r="I25" s="71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</row>
    <row r="26" spans="1:54" s="72" customFormat="1" ht="44" customHeight="1">
      <c r="A26" s="73" t="s">
        <v>60</v>
      </c>
      <c r="B26" s="69" t="s">
        <v>8</v>
      </c>
      <c r="C26" s="61" t="s">
        <v>21</v>
      </c>
      <c r="D26" s="70" t="s">
        <v>57</v>
      </c>
      <c r="E26" s="63"/>
      <c r="F26" s="62"/>
      <c r="G26" s="62">
        <f>3.33% *0.01979167</f>
        <v>6.5906000000000005E-4</v>
      </c>
      <c r="H26" s="62">
        <f>3.33% *0.01979167</f>
        <v>6.5906000000000005E-4</v>
      </c>
      <c r="I26" s="71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</row>
    <row r="27" spans="1:54" s="72" customFormat="1" ht="44" customHeight="1">
      <c r="A27" s="73" t="s">
        <v>61</v>
      </c>
      <c r="B27" s="69" t="s">
        <v>8</v>
      </c>
      <c r="C27" s="61" t="s">
        <v>21</v>
      </c>
      <c r="D27" s="70" t="s">
        <v>57</v>
      </c>
      <c r="E27" s="63"/>
      <c r="F27" s="62"/>
      <c r="G27" s="62">
        <f>3.33% *0.01979167</f>
        <v>6.5906000000000005E-4</v>
      </c>
      <c r="H27" s="62">
        <f>3.33% *0.01979167</f>
        <v>6.5906000000000005E-4</v>
      </c>
      <c r="I27" s="71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</row>
    <row r="28" spans="1:54" s="72" customFormat="1" ht="44" customHeight="1">
      <c r="A28" s="73" t="s">
        <v>40</v>
      </c>
      <c r="B28" s="69" t="s">
        <v>8</v>
      </c>
      <c r="C28" s="61" t="s">
        <v>21</v>
      </c>
      <c r="D28" s="70"/>
      <c r="E28" s="63"/>
      <c r="F28" s="62"/>
      <c r="G28" s="62">
        <f>0.00104167</f>
        <v>1.04167E-3</v>
      </c>
      <c r="H28" s="62">
        <f>0.00104167</f>
        <v>1.04167E-3</v>
      </c>
      <c r="I28" s="71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</row>
    <row r="29" spans="1:54" s="72" customFormat="1" ht="44" customHeight="1">
      <c r="A29" s="73" t="s">
        <v>52</v>
      </c>
      <c r="B29" s="69" t="s">
        <v>8</v>
      </c>
      <c r="C29" s="61" t="s">
        <v>21</v>
      </c>
      <c r="D29" s="70"/>
      <c r="E29" s="63"/>
      <c r="F29" s="62"/>
      <c r="G29" s="63">
        <v>4.4173940000000002E-2</v>
      </c>
      <c r="H29" s="63">
        <v>4.4173940000000002E-2</v>
      </c>
      <c r="I29" s="71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</row>
    <row r="30" spans="1:54" s="34" customFormat="1" ht="19">
      <c r="A30" s="25" t="s">
        <v>13</v>
      </c>
      <c r="B30" s="26"/>
      <c r="C30" s="27"/>
      <c r="D30" s="28"/>
      <c r="E30" s="26"/>
      <c r="F30" s="26">
        <f>F29</f>
        <v>0</v>
      </c>
      <c r="G30" s="26">
        <f>SUM(G12:G29)</f>
        <v>0.12499999000000001</v>
      </c>
      <c r="H30" s="26">
        <f>SUM(H12:H29)</f>
        <v>0.12499999000000001</v>
      </c>
      <c r="I30" s="29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</row>
    <row r="31" spans="1:54" s="34" customFormat="1">
      <c r="A31" s="11"/>
      <c r="B31" s="12"/>
      <c r="C31" s="13"/>
      <c r="D31" s="23"/>
      <c r="E31" s="14"/>
      <c r="F31" s="12"/>
      <c r="G31" s="14"/>
      <c r="H31" s="14"/>
      <c r="I31" s="1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</row>
    <row r="32" spans="1:54" s="34" customFormat="1" ht="78.75" customHeight="1">
      <c r="A32" s="3" t="s">
        <v>20</v>
      </c>
      <c r="B32" s="50" t="s">
        <v>6</v>
      </c>
      <c r="C32" s="44" t="s">
        <v>23</v>
      </c>
      <c r="D32" s="10" t="s">
        <v>42</v>
      </c>
      <c r="E32" s="53">
        <f>E7</f>
        <v>1</v>
      </c>
      <c r="F32" s="53">
        <f>E7</f>
        <v>1</v>
      </c>
      <c r="G32" s="10">
        <f>1 - G30</f>
        <v>0.87500001000000005</v>
      </c>
      <c r="H32" s="53">
        <f>F32*G32-H30</f>
        <v>0.75000001999999999</v>
      </c>
      <c r="I32" s="54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</row>
    <row r="33" spans="1:39" s="34" customFormat="1" ht="19">
      <c r="A33" s="25" t="s">
        <v>13</v>
      </c>
      <c r="B33" s="26"/>
      <c r="C33" s="27"/>
      <c r="D33" s="28"/>
      <c r="E33" s="26">
        <f>SUM(E32:E32)</f>
        <v>1</v>
      </c>
      <c r="F33" s="26">
        <f>SUM(F32:F32)</f>
        <v>1</v>
      </c>
      <c r="G33" s="26"/>
      <c r="H33" s="26">
        <f>SUM(H32:H32)</f>
        <v>0.75000001999999999</v>
      </c>
      <c r="I33" s="29"/>
      <c r="J33" s="38"/>
      <c r="K33" s="40"/>
      <c r="L33" s="40"/>
      <c r="M33" s="40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4" customFormat="1">
      <c r="A34" s="11"/>
      <c r="B34" s="12"/>
      <c r="C34" s="13"/>
      <c r="D34" s="14"/>
      <c r="E34" s="14"/>
      <c r="F34" s="12"/>
      <c r="G34" s="14"/>
      <c r="H34" s="14"/>
      <c r="I34" s="12"/>
      <c r="K34" s="36"/>
      <c r="L34" s="36"/>
      <c r="M34" s="36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ht="19">
      <c r="A35" s="16" t="s">
        <v>7</v>
      </c>
      <c r="B35" s="17"/>
      <c r="C35" s="30"/>
      <c r="D35" s="30"/>
      <c r="E35" s="30">
        <f>SUM(E36:E40)</f>
        <v>1</v>
      </c>
      <c r="F35" s="30">
        <f>SUM(F36:F40)</f>
        <v>1</v>
      </c>
      <c r="G35" s="30"/>
      <c r="H35" s="30">
        <f>SUM(H36:H40)</f>
        <v>1.0000000099999999</v>
      </c>
      <c r="I35" s="9"/>
    </row>
    <row r="36" spans="1:39" ht="19">
      <c r="A36" s="18" t="s">
        <v>14</v>
      </c>
      <c r="B36" s="19"/>
      <c r="C36" s="10" t="s">
        <v>0</v>
      </c>
      <c r="D36" s="10"/>
      <c r="E36" s="10">
        <f>E7</f>
        <v>1</v>
      </c>
      <c r="F36" s="10">
        <v>0</v>
      </c>
      <c r="G36" s="10"/>
      <c r="H36" s="10">
        <f>H7</f>
        <v>0.125</v>
      </c>
      <c r="I36" s="9"/>
    </row>
    <row r="37" spans="1:39" ht="19">
      <c r="A37" s="18" t="s">
        <v>5</v>
      </c>
      <c r="B37" s="19"/>
      <c r="C37" s="10"/>
      <c r="D37" s="10"/>
      <c r="E37" s="10">
        <v>0</v>
      </c>
      <c r="F37" s="10">
        <v>0</v>
      </c>
      <c r="G37" s="10"/>
      <c r="H37" s="10">
        <f>H10</f>
        <v>0</v>
      </c>
      <c r="I37" s="3"/>
    </row>
    <row r="38" spans="1:39" ht="19">
      <c r="A38" s="18" t="s">
        <v>8</v>
      </c>
      <c r="B38" s="19"/>
      <c r="C38" s="10"/>
      <c r="D38" s="10"/>
      <c r="E38" s="10">
        <v>0</v>
      </c>
      <c r="F38" s="10">
        <v>0</v>
      </c>
      <c r="G38" s="10"/>
      <c r="H38" s="10">
        <f>H30</f>
        <v>0.12499999000000001</v>
      </c>
      <c r="I38" s="3"/>
    </row>
    <row r="39" spans="1:39" ht="19">
      <c r="A39" s="18" t="s">
        <v>9</v>
      </c>
      <c r="B39" s="19"/>
      <c r="C39" s="10"/>
      <c r="D39" s="10"/>
      <c r="E39" s="10">
        <f>0</f>
        <v>0</v>
      </c>
      <c r="F39" s="10">
        <f>0</f>
        <v>0</v>
      </c>
      <c r="G39" s="10"/>
      <c r="H39" s="10">
        <f>0</f>
        <v>0</v>
      </c>
      <c r="I39" s="3"/>
      <c r="J39" s="32"/>
      <c r="K39" s="41"/>
      <c r="L39" s="41"/>
      <c r="M39" s="41"/>
    </row>
    <row r="40" spans="1:39" ht="19">
      <c r="A40" s="18" t="s">
        <v>6</v>
      </c>
      <c r="B40" s="19"/>
      <c r="C40" s="10"/>
      <c r="D40" s="10"/>
      <c r="E40" s="15">
        <v>0</v>
      </c>
      <c r="F40" s="10">
        <f>F32</f>
        <v>1</v>
      </c>
      <c r="G40" s="10"/>
      <c r="H40" s="10">
        <f>H32</f>
        <v>0.75000001999999999</v>
      </c>
      <c r="I40" s="3"/>
    </row>
    <row r="41" spans="1:39">
      <c r="A41" s="20"/>
      <c r="B41" s="20"/>
      <c r="C41" s="20"/>
      <c r="D41" s="22"/>
      <c r="E41" s="21"/>
      <c r="F41" s="21"/>
      <c r="G41" s="21"/>
      <c r="H41" s="21"/>
      <c r="I41" s="21"/>
    </row>
  </sheetData>
  <mergeCells count="2">
    <mergeCell ref="C1:F1"/>
    <mergeCell ref="C2:F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7497-7EFA-3C4F-820F-25D1F00D6935}">
  <dimension ref="A1:BB31"/>
  <sheetViews>
    <sheetView tabSelected="1" zoomScale="77" zoomScaleNormal="77" workbookViewId="0">
      <selection activeCell="C17" sqref="C17"/>
    </sheetView>
  </sheetViews>
  <sheetFormatPr baseColWidth="10" defaultColWidth="9.1640625" defaultRowHeight="18"/>
  <cols>
    <col min="1" max="1" width="61.6640625" style="37" customWidth="1"/>
    <col min="2" max="2" width="13.1640625" style="35" customWidth="1"/>
    <col min="3" max="3" width="17.5" style="37" customWidth="1"/>
    <col min="4" max="4" width="44.33203125" style="39" customWidth="1"/>
    <col min="5" max="5" width="25.83203125" style="38" customWidth="1"/>
    <col min="6" max="6" width="25.5" style="38" customWidth="1"/>
    <col min="7" max="7" width="27.5" style="38" customWidth="1"/>
    <col min="8" max="8" width="19.33203125" style="32" bestFit="1" customWidth="1"/>
    <col min="9" max="9" width="30.33203125" style="32" customWidth="1"/>
    <col min="10" max="10" width="38.1640625" style="38" customWidth="1"/>
    <col min="11" max="11" width="29" style="40" bestFit="1" customWidth="1"/>
    <col min="12" max="13" width="16.5" style="40" bestFit="1" customWidth="1"/>
    <col min="14" max="39" width="9.1640625" style="38"/>
    <col min="40" max="16384" width="9.1640625" style="32"/>
  </cols>
  <sheetData>
    <row r="1" spans="1:54" ht="75" customHeight="1">
      <c r="A1" s="1" t="s">
        <v>1</v>
      </c>
      <c r="B1" s="2"/>
      <c r="C1" s="58" t="s">
        <v>46</v>
      </c>
      <c r="D1" s="58"/>
      <c r="E1" s="58"/>
      <c r="F1" s="58"/>
      <c r="G1" s="1"/>
      <c r="H1" s="2"/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s="33" customFormat="1" ht="60.5" customHeight="1">
      <c r="A2" s="4" t="s">
        <v>18</v>
      </c>
      <c r="B2" s="5"/>
      <c r="C2" s="59" t="s">
        <v>19</v>
      </c>
      <c r="D2" s="59"/>
      <c r="E2" s="59"/>
      <c r="F2" s="59"/>
      <c r="G2" s="1"/>
      <c r="H2" s="5"/>
      <c r="I2" s="5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s="34" customFormat="1" ht="19">
      <c r="A3" s="6" t="s">
        <v>2</v>
      </c>
      <c r="B3" s="7" t="s">
        <v>15</v>
      </c>
      <c r="C3" s="8" t="s">
        <v>16</v>
      </c>
      <c r="D3" s="24" t="s">
        <v>3</v>
      </c>
      <c r="E3" s="8" t="s">
        <v>4</v>
      </c>
      <c r="F3" s="8" t="s">
        <v>10</v>
      </c>
      <c r="G3" s="8" t="s">
        <v>11</v>
      </c>
      <c r="H3" s="8" t="s">
        <v>17</v>
      </c>
      <c r="I3" s="8" t="s">
        <v>12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s="42" customFormat="1" ht="38">
      <c r="A4" s="43" t="s">
        <v>43</v>
      </c>
      <c r="B4" s="44" t="s">
        <v>14</v>
      </c>
      <c r="C4" s="44" t="s">
        <v>21</v>
      </c>
      <c r="D4" s="15">
        <v>0.5</v>
      </c>
      <c r="E4" s="15">
        <f>1/2</f>
        <v>0.5</v>
      </c>
      <c r="F4" s="45"/>
      <c r="G4" s="46">
        <f>1/8</f>
        <v>0.125</v>
      </c>
      <c r="H4" s="46">
        <f t="shared" ref="H4" si="0">E4*G4</f>
        <v>6.25E-2</v>
      </c>
      <c r="I4" s="9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s="42" customFormat="1" ht="38">
      <c r="A5" s="43" t="s">
        <v>44</v>
      </c>
      <c r="B5" s="44" t="s">
        <v>14</v>
      </c>
      <c r="C5" s="44" t="s">
        <v>21</v>
      </c>
      <c r="D5" s="15">
        <v>0.375</v>
      </c>
      <c r="E5" s="15">
        <f>3/8</f>
        <v>0.375</v>
      </c>
      <c r="F5" s="45"/>
      <c r="G5" s="46">
        <f t="shared" ref="G5:G6" si="1">1/8</f>
        <v>0.125</v>
      </c>
      <c r="H5" s="46">
        <f>E5*G5</f>
        <v>4.6875E-2</v>
      </c>
      <c r="I5" s="9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</row>
    <row r="6" spans="1:54" s="42" customFormat="1" ht="19">
      <c r="A6" s="43" t="s">
        <v>45</v>
      </c>
      <c r="B6" s="44" t="s">
        <v>14</v>
      </c>
      <c r="C6" s="44" t="s">
        <v>21</v>
      </c>
      <c r="D6" s="15">
        <v>0.125</v>
      </c>
      <c r="E6" s="15">
        <f>1/8</f>
        <v>0.125</v>
      </c>
      <c r="F6" s="45"/>
      <c r="G6" s="46">
        <f t="shared" si="1"/>
        <v>0.125</v>
      </c>
      <c r="H6" s="46">
        <f>E6*G6</f>
        <v>1.5625E-2</v>
      </c>
      <c r="I6" s="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s="34" customFormat="1" ht="19">
      <c r="A7" s="25" t="s">
        <v>13</v>
      </c>
      <c r="B7" s="26"/>
      <c r="C7" s="27"/>
      <c r="D7" s="28"/>
      <c r="E7" s="26">
        <f>SUM(E4:E6)</f>
        <v>1</v>
      </c>
      <c r="F7" s="26"/>
      <c r="G7" s="26"/>
      <c r="H7" s="26">
        <f>SUM(H4:H6)</f>
        <v>0.125</v>
      </c>
      <c r="I7" s="2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s="34" customFormat="1">
      <c r="A8" s="11"/>
      <c r="B8" s="12"/>
      <c r="C8" s="13"/>
      <c r="D8" s="13"/>
      <c r="E8" s="13"/>
      <c r="F8" s="13"/>
      <c r="G8" s="14"/>
      <c r="H8" s="14"/>
      <c r="I8" s="1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s="36" customFormat="1" ht="19">
      <c r="A9" s="56" t="s">
        <v>24</v>
      </c>
      <c r="B9" s="48" t="s">
        <v>5</v>
      </c>
      <c r="C9" s="48"/>
      <c r="D9" s="49"/>
      <c r="E9" s="50"/>
      <c r="F9" s="10"/>
      <c r="G9" s="10"/>
      <c r="H9" s="15"/>
      <c r="I9" s="5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s="34" customFormat="1" ht="19">
      <c r="A10" s="25" t="s">
        <v>13</v>
      </c>
      <c r="B10" s="26"/>
      <c r="C10" s="27"/>
      <c r="D10" s="28"/>
      <c r="E10" s="26">
        <f>SUM(H9:H9)</f>
        <v>0</v>
      </c>
      <c r="F10" s="26"/>
      <c r="G10" s="26">
        <f t="shared" ref="G10:H10" si="2">SUM(G9:G9)</f>
        <v>0</v>
      </c>
      <c r="H10" s="26">
        <f t="shared" si="2"/>
        <v>0</v>
      </c>
      <c r="I10" s="2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>
      <c r="A11" s="11"/>
      <c r="B11" s="12"/>
      <c r="C11" s="13"/>
      <c r="D11" s="23"/>
      <c r="E11" s="14"/>
      <c r="F11" s="12"/>
      <c r="G11" s="14"/>
      <c r="H11" s="14"/>
      <c r="I11" s="1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s="72" customFormat="1" ht="44" customHeight="1">
      <c r="A12" s="60" t="s">
        <v>50</v>
      </c>
      <c r="B12" s="69" t="s">
        <v>8</v>
      </c>
      <c r="C12" s="61" t="s">
        <v>21</v>
      </c>
      <c r="D12" s="70"/>
      <c r="E12" s="63"/>
      <c r="F12" s="62"/>
      <c r="G12" s="62">
        <v>3.0517500000000002E-3</v>
      </c>
      <c r="H12" s="62">
        <v>3.0517500000000002E-3</v>
      </c>
      <c r="I12" s="71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</row>
    <row r="13" spans="1:54" s="72" customFormat="1" ht="44" customHeight="1">
      <c r="A13" s="60" t="s">
        <v>51</v>
      </c>
      <c r="B13" s="69" t="s">
        <v>8</v>
      </c>
      <c r="C13" s="61" t="s">
        <v>21</v>
      </c>
      <c r="D13" s="70"/>
      <c r="E13" s="63"/>
      <c r="F13" s="62"/>
      <c r="G13" s="62">
        <v>3.0517500000000002E-3</v>
      </c>
      <c r="H13" s="62">
        <v>3.0517500000000002E-3</v>
      </c>
      <c r="I13" s="71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</row>
    <row r="14" spans="1:54" s="72" customFormat="1" ht="44" customHeight="1">
      <c r="A14" s="73" t="s">
        <v>33</v>
      </c>
      <c r="B14" s="69" t="s">
        <v>8</v>
      </c>
      <c r="C14" s="61" t="s">
        <v>21</v>
      </c>
      <c r="D14" s="70"/>
      <c r="E14" s="63"/>
      <c r="F14" s="62"/>
      <c r="G14" s="62">
        <v>6.1035200000000003E-3</v>
      </c>
      <c r="H14" s="62">
        <v>6.1035200000000003E-3</v>
      </c>
      <c r="I14" s="71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</row>
    <row r="15" spans="1:54" s="72" customFormat="1" ht="44" customHeight="1">
      <c r="A15" s="73" t="s">
        <v>49</v>
      </c>
      <c r="B15" s="69" t="s">
        <v>8</v>
      </c>
      <c r="C15" s="61" t="s">
        <v>21</v>
      </c>
      <c r="D15" s="70"/>
      <c r="E15" s="63"/>
      <c r="F15" s="62"/>
      <c r="G15" s="62">
        <v>2.2981099999999999E-3</v>
      </c>
      <c r="H15" s="62">
        <v>2.2981099999999999E-3</v>
      </c>
      <c r="I15" s="71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</row>
    <row r="16" spans="1:54" s="72" customFormat="1" ht="44" customHeight="1">
      <c r="A16" s="73" t="s">
        <v>34</v>
      </c>
      <c r="B16" s="69" t="s">
        <v>8</v>
      </c>
      <c r="C16" s="61" t="s">
        <v>21</v>
      </c>
      <c r="D16" s="70"/>
      <c r="E16" s="63"/>
      <c r="F16" s="62"/>
      <c r="G16" s="62">
        <f>0.00610352</f>
        <v>6.1035200000000003E-3</v>
      </c>
      <c r="H16" s="62">
        <f>0.00610352</f>
        <v>6.1035200000000003E-3</v>
      </c>
      <c r="I16" s="71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</row>
    <row r="17" spans="1:54" s="72" customFormat="1" ht="44" customHeight="1">
      <c r="A17" s="73" t="s">
        <v>35</v>
      </c>
      <c r="B17" s="69" t="s">
        <v>8</v>
      </c>
      <c r="C17" s="61" t="s">
        <v>21</v>
      </c>
      <c r="D17" s="70"/>
      <c r="E17" s="63"/>
      <c r="F17" s="62"/>
      <c r="G17" s="62">
        <f>0.01367188</f>
        <v>1.3671880000000001E-2</v>
      </c>
      <c r="H17" s="62">
        <f>0.01367188</f>
        <v>1.3671880000000001E-2</v>
      </c>
      <c r="I17" s="71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</row>
    <row r="18" spans="1:54" s="72" customFormat="1" ht="44" customHeight="1">
      <c r="A18" s="73" t="s">
        <v>36</v>
      </c>
      <c r="B18" s="69" t="s">
        <v>8</v>
      </c>
      <c r="C18" s="61" t="s">
        <v>21</v>
      </c>
      <c r="D18" s="70"/>
      <c r="E18" s="63"/>
      <c r="F18" s="62"/>
      <c r="G18" s="62">
        <f>0.01367188</f>
        <v>1.3671880000000001E-2</v>
      </c>
      <c r="H18" s="62">
        <f>0.01367188</f>
        <v>1.3671880000000001E-2</v>
      </c>
      <c r="I18" s="71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</row>
    <row r="19" spans="1:54" s="72" customFormat="1" ht="44" customHeight="1">
      <c r="A19" s="73" t="s">
        <v>52</v>
      </c>
      <c r="B19" s="69" t="s">
        <v>8</v>
      </c>
      <c r="C19" s="61" t="s">
        <v>21</v>
      </c>
      <c r="D19" s="70"/>
      <c r="E19" s="63"/>
      <c r="F19" s="62"/>
      <c r="G19" s="63">
        <v>7.7047589999999999E-2</v>
      </c>
      <c r="H19" s="63">
        <v>7.7047589999999999E-2</v>
      </c>
      <c r="I19" s="71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  <row r="20" spans="1:54" s="34" customFormat="1" ht="19">
      <c r="A20" s="25" t="s">
        <v>13</v>
      </c>
      <c r="B20" s="26"/>
      <c r="C20" s="27"/>
      <c r="D20" s="28"/>
      <c r="E20" s="26"/>
      <c r="F20" s="26">
        <f>F19</f>
        <v>0</v>
      </c>
      <c r="G20" s="26">
        <f>SUM(G12:G19)</f>
        <v>0.125</v>
      </c>
      <c r="H20" s="26">
        <f>SUM(H12:H19)</f>
        <v>0.125</v>
      </c>
      <c r="I20" s="29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</row>
    <row r="21" spans="1:54" s="34" customFormat="1">
      <c r="A21" s="11"/>
      <c r="B21" s="12"/>
      <c r="C21" s="13"/>
      <c r="D21" s="23"/>
      <c r="E21" s="14"/>
      <c r="F21" s="12"/>
      <c r="G21" s="14"/>
      <c r="H21" s="14"/>
      <c r="I21" s="1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</row>
    <row r="22" spans="1:54" s="34" customFormat="1" ht="78.75" customHeight="1">
      <c r="A22" s="3" t="s">
        <v>20</v>
      </c>
      <c r="B22" s="50" t="s">
        <v>6</v>
      </c>
      <c r="C22" s="44" t="s">
        <v>23</v>
      </c>
      <c r="D22" s="10" t="s">
        <v>42</v>
      </c>
      <c r="E22" s="53">
        <f>E7</f>
        <v>1</v>
      </c>
      <c r="F22" s="53">
        <f>E7</f>
        <v>1</v>
      </c>
      <c r="G22" s="10">
        <f>1 - G20</f>
        <v>0.875</v>
      </c>
      <c r="H22" s="53">
        <f>F22*G22-H20</f>
        <v>0.75</v>
      </c>
      <c r="I22" s="54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 spans="1:54" s="34" customFormat="1" ht="19">
      <c r="A23" s="25" t="s">
        <v>13</v>
      </c>
      <c r="B23" s="26"/>
      <c r="C23" s="27"/>
      <c r="D23" s="28"/>
      <c r="E23" s="26">
        <f>SUM(E22:E22)</f>
        <v>1</v>
      </c>
      <c r="F23" s="26">
        <f>SUM(F22:F22)</f>
        <v>1</v>
      </c>
      <c r="G23" s="26"/>
      <c r="H23" s="26">
        <f>SUM(H22:H22)</f>
        <v>0.75</v>
      </c>
      <c r="I23" s="29"/>
      <c r="J23" s="38"/>
      <c r="K23" s="40"/>
      <c r="L23" s="40"/>
      <c r="M23" s="40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54" s="34" customFormat="1">
      <c r="A24" s="11"/>
      <c r="B24" s="12"/>
      <c r="C24" s="13"/>
      <c r="D24" s="14"/>
      <c r="E24" s="14"/>
      <c r="F24" s="12"/>
      <c r="G24" s="14"/>
      <c r="H24" s="14"/>
      <c r="I24" s="12"/>
      <c r="K24" s="36"/>
      <c r="L24" s="36"/>
      <c r="M24" s="36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54" ht="19">
      <c r="A25" s="16" t="s">
        <v>7</v>
      </c>
      <c r="B25" s="17"/>
      <c r="C25" s="30"/>
      <c r="D25" s="30"/>
      <c r="E25" s="30">
        <f>SUM(E26:E30)</f>
        <v>1</v>
      </c>
      <c r="F25" s="30">
        <f>SUM(F26:F30)</f>
        <v>1</v>
      </c>
      <c r="G25" s="30"/>
      <c r="H25" s="30">
        <f>SUM(H26:H30)</f>
        <v>1</v>
      </c>
      <c r="I25" s="9"/>
    </row>
    <row r="26" spans="1:54" ht="19">
      <c r="A26" s="18" t="s">
        <v>14</v>
      </c>
      <c r="B26" s="19"/>
      <c r="C26" s="10" t="s">
        <v>0</v>
      </c>
      <c r="D26" s="10"/>
      <c r="E26" s="10">
        <f>E7</f>
        <v>1</v>
      </c>
      <c r="F26" s="10">
        <v>0</v>
      </c>
      <c r="G26" s="10"/>
      <c r="H26" s="10">
        <f>H7</f>
        <v>0.125</v>
      </c>
      <c r="I26" s="9"/>
    </row>
    <row r="27" spans="1:54" ht="19">
      <c r="A27" s="18" t="s">
        <v>5</v>
      </c>
      <c r="B27" s="19"/>
      <c r="C27" s="10"/>
      <c r="D27" s="10"/>
      <c r="E27" s="10">
        <v>0</v>
      </c>
      <c r="F27" s="10">
        <v>0</v>
      </c>
      <c r="G27" s="10"/>
      <c r="H27" s="10">
        <f>H10</f>
        <v>0</v>
      </c>
      <c r="I27" s="3"/>
    </row>
    <row r="28" spans="1:54" ht="19">
      <c r="A28" s="18" t="s">
        <v>8</v>
      </c>
      <c r="B28" s="19"/>
      <c r="C28" s="10"/>
      <c r="D28" s="10"/>
      <c r="E28" s="10">
        <v>0</v>
      </c>
      <c r="F28" s="10">
        <v>0</v>
      </c>
      <c r="G28" s="10"/>
      <c r="H28" s="10">
        <f>H20</f>
        <v>0.125</v>
      </c>
      <c r="I28" s="3"/>
    </row>
    <row r="29" spans="1:54" ht="19">
      <c r="A29" s="18" t="s">
        <v>9</v>
      </c>
      <c r="B29" s="19"/>
      <c r="C29" s="10"/>
      <c r="D29" s="10"/>
      <c r="E29" s="10">
        <f>0</f>
        <v>0</v>
      </c>
      <c r="F29" s="10">
        <f>0</f>
        <v>0</v>
      </c>
      <c r="G29" s="10"/>
      <c r="H29" s="10">
        <f>0</f>
        <v>0</v>
      </c>
      <c r="I29" s="3"/>
      <c r="J29" s="32"/>
      <c r="K29" s="41"/>
      <c r="L29" s="41"/>
      <c r="M29" s="41"/>
    </row>
    <row r="30" spans="1:54" ht="19">
      <c r="A30" s="18" t="s">
        <v>6</v>
      </c>
      <c r="B30" s="19"/>
      <c r="C30" s="10"/>
      <c r="D30" s="10"/>
      <c r="E30" s="15">
        <v>0</v>
      </c>
      <c r="F30" s="10">
        <f>F22</f>
        <v>1</v>
      </c>
      <c r="G30" s="10"/>
      <c r="H30" s="10">
        <f>H22</f>
        <v>0.75</v>
      </c>
      <c r="I30" s="3"/>
    </row>
    <row r="31" spans="1:54">
      <c r="A31" s="20"/>
      <c r="B31" s="20"/>
      <c r="C31" s="20"/>
      <c r="D31" s="22"/>
      <c r="E31" s="21"/>
      <c r="F31" s="21"/>
      <c r="G31" s="21"/>
      <c r="H31" s="21"/>
      <c r="I31" s="21"/>
    </row>
  </sheetData>
  <mergeCells count="2">
    <mergeCell ref="C1:F1"/>
    <mergeCell ref="C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68273D2A54124490BA2388362152CC" ma:contentTypeVersion="29" ma:contentTypeDescription="Create a new document." ma:contentTypeScope="" ma:versionID="3444ac19008b2b8e01b3f5f368c09aa1">
  <xsd:schema xmlns:xsd="http://www.w3.org/2001/XMLSchema" xmlns:xs="http://www.w3.org/2001/XMLSchema" xmlns:p="http://schemas.microsoft.com/office/2006/metadata/properties" xmlns:ns2="b0559690-de1b-433d-af6b-2ee2a4c985de" xmlns:ns3="f82e7c47-79f2-401e-becf-d82cd66c04ee" targetNamespace="http://schemas.microsoft.com/office/2006/metadata/properties" ma:root="true" ma:fieldsID="cce0964a4f2a4d505e41849f4ea3e18c" ns2:_="" ns3:_="">
    <xsd:import namespace="b0559690-de1b-433d-af6b-2ee2a4c985de"/>
    <xsd:import namespace="f82e7c47-79f2-401e-becf-d82cd66c04ee"/>
    <xsd:element name="properties">
      <xsd:complexType>
        <xsd:sequence>
          <xsd:element name="documentManagement">
            <xsd:complexType>
              <xsd:all>
                <xsd:element ref="ns2:CreatedDate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ResourceType" minOccurs="0"/>
                <xsd:element ref="ns2:Folder" minOccurs="0"/>
                <xsd:element ref="ns2:a6a0ca96-d324-40c2-b7cb-5d8028e8ce77CountryOrRegion" minOccurs="0"/>
                <xsd:element ref="ns2:a6a0ca96-d324-40c2-b7cb-5d8028e8ce77State" minOccurs="0"/>
                <xsd:element ref="ns2:a6a0ca96-d324-40c2-b7cb-5d8028e8ce77City" minOccurs="0"/>
                <xsd:element ref="ns2:a6a0ca96-d324-40c2-b7cb-5d8028e8ce77PostalCode" minOccurs="0"/>
                <xsd:element ref="ns2:a6a0ca96-d324-40c2-b7cb-5d8028e8ce77Street" minOccurs="0"/>
                <xsd:element ref="ns2:a6a0ca96-d324-40c2-b7cb-5d8028e8ce77GeoLoc" minOccurs="0"/>
                <xsd:element ref="ns2:a6a0ca96-d324-40c2-b7cb-5d8028e8ce77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59690-de1b-433d-af6b-2ee2a4c985de" elementFormDefault="qualified">
    <xsd:import namespace="http://schemas.microsoft.com/office/2006/documentManagement/types"/>
    <xsd:import namespace="http://schemas.microsoft.com/office/infopath/2007/PartnerControls"/>
    <xsd:element name="CreatedDate" ma:index="8" nillable="true" ma:displayName="Upload Date" ma:format="DateOnly" ma:internalName="CreatedDate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3f2f7c6-f864-44cc-a523-ffeb56edf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sourceType" ma:index="27" nillable="true" ma:displayName="Resource Type" ma:default="PDF" ma:format="Dropdown" ma:internalName="Resource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yperlink"/>
                    <xsd:enumeration value="PDF"/>
                  </xsd:restriction>
                </xsd:simpleType>
              </xsd:element>
            </xsd:sequence>
          </xsd:extension>
        </xsd:complexContent>
      </xsd:complexType>
    </xsd:element>
    <xsd:element name="Folder" ma:index="28" nillable="true" ma:displayName="Folder" ma:format="Dropdown" ma:internalName="Folder">
      <xsd:simpleType>
        <xsd:restriction base="dms:Unknown"/>
      </xsd:simpleType>
    </xsd:element>
    <xsd:element name="a6a0ca96-d324-40c2-b7cb-5d8028e8ce77CountryOrRegion" ma:index="29" nillable="true" ma:displayName="Folder: Country/Region" ma:internalName="CountryOrRegion" ma:readOnly="true">
      <xsd:simpleType>
        <xsd:restriction base="dms:Text"/>
      </xsd:simpleType>
    </xsd:element>
    <xsd:element name="a6a0ca96-d324-40c2-b7cb-5d8028e8ce77State" ma:index="30" nillable="true" ma:displayName="Folder: State" ma:internalName="State" ma:readOnly="true">
      <xsd:simpleType>
        <xsd:restriction base="dms:Text"/>
      </xsd:simpleType>
    </xsd:element>
    <xsd:element name="a6a0ca96-d324-40c2-b7cb-5d8028e8ce77City" ma:index="31" nillable="true" ma:displayName="Folder: City" ma:internalName="City" ma:readOnly="true">
      <xsd:simpleType>
        <xsd:restriction base="dms:Text"/>
      </xsd:simpleType>
    </xsd:element>
    <xsd:element name="a6a0ca96-d324-40c2-b7cb-5d8028e8ce77PostalCode" ma:index="32" nillable="true" ma:displayName="Folder: Postal Code" ma:internalName="PostalCode" ma:readOnly="true">
      <xsd:simpleType>
        <xsd:restriction base="dms:Text"/>
      </xsd:simpleType>
    </xsd:element>
    <xsd:element name="a6a0ca96-d324-40c2-b7cb-5d8028e8ce77Street" ma:index="33" nillable="true" ma:displayName="Folder: Street" ma:internalName="Street" ma:readOnly="true">
      <xsd:simpleType>
        <xsd:restriction base="dms:Text"/>
      </xsd:simpleType>
    </xsd:element>
    <xsd:element name="a6a0ca96-d324-40c2-b7cb-5d8028e8ce77GeoLoc" ma:index="34" nillable="true" ma:displayName="Folder: Coordinates" ma:internalName="GeoLoc" ma:readOnly="true">
      <xsd:simpleType>
        <xsd:restriction base="dms:Unknown"/>
      </xsd:simpleType>
    </xsd:element>
    <xsd:element name="a6a0ca96-d324-40c2-b7cb-5d8028e8ce77DispName" ma:index="35" nillable="true" ma:displayName="Folder: Name" ma:internalName="DispNa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7c47-79f2-401e-becf-d82cd66c04e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f03e8fd-e506-4bf5-8f55-59f39d5ee7c5}" ma:internalName="TaxCatchAll" ma:showField="CatchAllData" ma:web="f82e7c47-79f2-401e-becf-d82cd66c04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2e7c47-79f2-401e-becf-d82cd66c04ee" xsi:nil="true"/>
    <lcf76f155ced4ddcb4097134ff3c332f xmlns="b0559690-de1b-433d-af6b-2ee2a4c985de">
      <Terms xmlns="http://schemas.microsoft.com/office/infopath/2007/PartnerControls"/>
    </lcf76f155ced4ddcb4097134ff3c332f>
    <CreatedDate xmlns="b0559690-de1b-433d-af6b-2ee2a4c985de" xsi:nil="true"/>
    <ResourceType xmlns="b0559690-de1b-433d-af6b-2ee2a4c985de">
      <Value>PDF</Value>
    </ResourceType>
    <Folder xmlns="b0559690-de1b-433d-af6b-2ee2a4c985de" xsi:nil="true"/>
  </documentManagement>
</p:properties>
</file>

<file path=customXml/itemProps1.xml><?xml version="1.0" encoding="utf-8"?>
<ds:datastoreItem xmlns:ds="http://schemas.openxmlformats.org/officeDocument/2006/customXml" ds:itemID="{9E9F43E1-A946-404A-9D3D-23775DFCAF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A898C-7BCA-48A3-A903-0B6136E01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559690-de1b-433d-af6b-2ee2a4c985de"/>
    <ds:schemaRef ds:uri="f82e7c47-79f2-401e-becf-d82cd66c04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AFD216-BFF9-4EAF-9BF5-684BC685909E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b0559690-de1b-433d-af6b-2ee2a4c985de"/>
    <ds:schemaRef ds:uri="http://schemas.microsoft.com/office/infopath/2007/PartnerControls"/>
    <ds:schemaRef ds:uri="http://schemas.openxmlformats.org/package/2006/metadata/core-properties"/>
    <ds:schemaRef ds:uri="f82e7c47-79f2-401e-becf-d82cd66c04e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 OIL </vt:lpstr>
      <vt:lpstr>L1 GAS</vt:lpstr>
      <vt:lpstr>T2 OIL </vt:lpstr>
      <vt:lpstr>T2 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2023-05-30T15:14:06Z</dcterms:created>
  <dcterms:modified xsi:type="dcterms:W3CDTF">2025-07-14T14:10:06Z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0x0101009E68273D2A54124490BA2388362152CC</vt:lpwstr>
  </property>
  <property fmtid="{D5CDD505-2E9C-101B-9397-08002B2CF9AE}" pid="3" name="MediaServiceImageTags">
    <vt:lpwstr/>
  </property>
</Properties>
</file>