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yan/Desktop/DRB1_DCL1-MS/ANALYSES/kinetics/"/>
    </mc:Choice>
  </mc:AlternateContent>
  <bookViews>
    <workbookView xWindow="1420" yWindow="1060" windowWidth="26780" windowHeight="17180" tabRatio="500" activeTab="4"/>
  </bookViews>
  <sheets>
    <sheet name="BindingFits_RNA" sheetId="1" r:id="rId1"/>
    <sheet name="BindingFits_AtDCL1" sheetId="6" r:id="rId2"/>
    <sheet name="toRNA" sheetId="2" r:id="rId3"/>
    <sheet name="to_AtDCL1" sheetId="3" r:id="rId4"/>
    <sheet name="BindingFits_DSRMs" sheetId="7" r:id="rId5"/>
    <sheet name="Curves_DSRMs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G19" i="7"/>
  <c r="G21" i="7"/>
  <c r="G23" i="7"/>
  <c r="F23" i="7"/>
  <c r="F24" i="7"/>
  <c r="F22" i="7"/>
  <c r="F20" i="7"/>
  <c r="F19" i="7"/>
  <c r="E24" i="7"/>
  <c r="E23" i="7"/>
  <c r="E22" i="7"/>
  <c r="E21" i="7"/>
  <c r="E20" i="7"/>
  <c r="E19" i="7"/>
  <c r="H21" i="7"/>
  <c r="H20" i="7"/>
  <c r="M19" i="7"/>
  <c r="M21" i="7"/>
  <c r="M23" i="7"/>
  <c r="L24" i="7"/>
  <c r="L23" i="7"/>
  <c r="L22" i="7"/>
  <c r="L21" i="7"/>
  <c r="L20" i="7"/>
  <c r="L19" i="7"/>
  <c r="J21" i="7"/>
  <c r="J22" i="7"/>
  <c r="J23" i="7"/>
  <c r="J24" i="7"/>
  <c r="J20" i="7"/>
  <c r="J19" i="7"/>
  <c r="A71" i="8"/>
  <c r="A61" i="8"/>
  <c r="A51" i="8"/>
  <c r="A41" i="8"/>
  <c r="T79" i="8"/>
  <c r="M79" i="8"/>
  <c r="S79" i="8"/>
  <c r="R79" i="8"/>
  <c r="Q79" i="8"/>
  <c r="P79" i="8"/>
  <c r="O79" i="8"/>
  <c r="N79" i="8"/>
  <c r="K79" i="8"/>
  <c r="J79" i="8"/>
  <c r="I79" i="8"/>
  <c r="H79" i="8"/>
  <c r="G79" i="8"/>
  <c r="T78" i="8"/>
  <c r="M78" i="8"/>
  <c r="S78" i="8"/>
  <c r="R78" i="8"/>
  <c r="Q78" i="8"/>
  <c r="P78" i="8"/>
  <c r="O78" i="8"/>
  <c r="N78" i="8"/>
  <c r="K78" i="8"/>
  <c r="J78" i="8"/>
  <c r="I78" i="8"/>
  <c r="H78" i="8"/>
  <c r="G78" i="8"/>
  <c r="T77" i="8"/>
  <c r="M77" i="8"/>
  <c r="S77" i="8"/>
  <c r="R77" i="8"/>
  <c r="Q77" i="8"/>
  <c r="P77" i="8"/>
  <c r="O77" i="8"/>
  <c r="N77" i="8"/>
  <c r="K77" i="8"/>
  <c r="J77" i="8"/>
  <c r="I77" i="8"/>
  <c r="H77" i="8"/>
  <c r="G77" i="8"/>
  <c r="T76" i="8"/>
  <c r="M76" i="8"/>
  <c r="S76" i="8"/>
  <c r="R76" i="8"/>
  <c r="Q76" i="8"/>
  <c r="P76" i="8"/>
  <c r="O76" i="8"/>
  <c r="N76" i="8"/>
  <c r="K76" i="8"/>
  <c r="J76" i="8"/>
  <c r="I76" i="8"/>
  <c r="H76" i="8"/>
  <c r="G76" i="8"/>
  <c r="T75" i="8"/>
  <c r="M75" i="8"/>
  <c r="S75" i="8"/>
  <c r="R75" i="8"/>
  <c r="Q75" i="8"/>
  <c r="P75" i="8"/>
  <c r="O75" i="8"/>
  <c r="N75" i="8"/>
  <c r="K75" i="8"/>
  <c r="J75" i="8"/>
  <c r="I75" i="8"/>
  <c r="H75" i="8"/>
  <c r="G75" i="8"/>
  <c r="T74" i="8"/>
  <c r="M74" i="8"/>
  <c r="S74" i="8"/>
  <c r="R74" i="8"/>
  <c r="Q74" i="8"/>
  <c r="P74" i="8"/>
  <c r="O74" i="8"/>
  <c r="N74" i="8"/>
  <c r="K74" i="8"/>
  <c r="J74" i="8"/>
  <c r="I74" i="8"/>
  <c r="H74" i="8"/>
  <c r="G74" i="8"/>
  <c r="T73" i="8"/>
  <c r="M73" i="8"/>
  <c r="S73" i="8"/>
  <c r="R73" i="8"/>
  <c r="Q73" i="8"/>
  <c r="P73" i="8"/>
  <c r="O73" i="8"/>
  <c r="N73" i="8"/>
  <c r="K73" i="8"/>
  <c r="J73" i="8"/>
  <c r="I73" i="8"/>
  <c r="H73" i="8"/>
  <c r="G73" i="8"/>
  <c r="G71" i="8"/>
  <c r="M71" i="8"/>
  <c r="T69" i="8"/>
  <c r="M69" i="8"/>
  <c r="S69" i="8"/>
  <c r="R69" i="8"/>
  <c r="Q69" i="8"/>
  <c r="P69" i="8"/>
  <c r="O69" i="8"/>
  <c r="N69" i="8"/>
  <c r="K69" i="8"/>
  <c r="J69" i="8"/>
  <c r="I69" i="8"/>
  <c r="H69" i="8"/>
  <c r="G69" i="8"/>
  <c r="T68" i="8"/>
  <c r="M68" i="8"/>
  <c r="S68" i="8"/>
  <c r="R68" i="8"/>
  <c r="Q68" i="8"/>
  <c r="P68" i="8"/>
  <c r="O68" i="8"/>
  <c r="N68" i="8"/>
  <c r="K68" i="8"/>
  <c r="J68" i="8"/>
  <c r="I68" i="8"/>
  <c r="H68" i="8"/>
  <c r="G68" i="8"/>
  <c r="T67" i="8"/>
  <c r="M67" i="8"/>
  <c r="S67" i="8"/>
  <c r="R67" i="8"/>
  <c r="Q67" i="8"/>
  <c r="P67" i="8"/>
  <c r="O67" i="8"/>
  <c r="N67" i="8"/>
  <c r="K67" i="8"/>
  <c r="J67" i="8"/>
  <c r="I67" i="8"/>
  <c r="H67" i="8"/>
  <c r="G67" i="8"/>
  <c r="T66" i="8"/>
  <c r="M66" i="8"/>
  <c r="S66" i="8"/>
  <c r="R66" i="8"/>
  <c r="Q66" i="8"/>
  <c r="P66" i="8"/>
  <c r="O66" i="8"/>
  <c r="N66" i="8"/>
  <c r="K66" i="8"/>
  <c r="J66" i="8"/>
  <c r="I66" i="8"/>
  <c r="H66" i="8"/>
  <c r="G66" i="8"/>
  <c r="T65" i="8"/>
  <c r="M65" i="8"/>
  <c r="S65" i="8"/>
  <c r="R65" i="8"/>
  <c r="Q65" i="8"/>
  <c r="P65" i="8"/>
  <c r="O65" i="8"/>
  <c r="N65" i="8"/>
  <c r="K65" i="8"/>
  <c r="J65" i="8"/>
  <c r="I65" i="8"/>
  <c r="H65" i="8"/>
  <c r="G65" i="8"/>
  <c r="T64" i="8"/>
  <c r="M64" i="8"/>
  <c r="S64" i="8"/>
  <c r="R64" i="8"/>
  <c r="Q64" i="8"/>
  <c r="P64" i="8"/>
  <c r="O64" i="8"/>
  <c r="N64" i="8"/>
  <c r="K64" i="8"/>
  <c r="J64" i="8"/>
  <c r="I64" i="8"/>
  <c r="H64" i="8"/>
  <c r="G64" i="8"/>
  <c r="T63" i="8"/>
  <c r="M63" i="8"/>
  <c r="S63" i="8"/>
  <c r="R63" i="8"/>
  <c r="Q63" i="8"/>
  <c r="P63" i="8"/>
  <c r="O63" i="8"/>
  <c r="N63" i="8"/>
  <c r="K63" i="8"/>
  <c r="J63" i="8"/>
  <c r="I63" i="8"/>
  <c r="H63" i="8"/>
  <c r="G63" i="8"/>
  <c r="G61" i="8"/>
  <c r="M61" i="8"/>
  <c r="T59" i="8"/>
  <c r="M59" i="8"/>
  <c r="S59" i="8"/>
  <c r="R59" i="8"/>
  <c r="Q59" i="8"/>
  <c r="P59" i="8"/>
  <c r="O59" i="8"/>
  <c r="N59" i="8"/>
  <c r="K59" i="8"/>
  <c r="J59" i="8"/>
  <c r="I59" i="8"/>
  <c r="H59" i="8"/>
  <c r="G59" i="8"/>
  <c r="T58" i="8"/>
  <c r="M58" i="8"/>
  <c r="S58" i="8"/>
  <c r="R58" i="8"/>
  <c r="Q58" i="8"/>
  <c r="P58" i="8"/>
  <c r="O58" i="8"/>
  <c r="N58" i="8"/>
  <c r="K58" i="8"/>
  <c r="J58" i="8"/>
  <c r="I58" i="8"/>
  <c r="H58" i="8"/>
  <c r="G58" i="8"/>
  <c r="T57" i="8"/>
  <c r="M57" i="8"/>
  <c r="S57" i="8"/>
  <c r="R57" i="8"/>
  <c r="Q57" i="8"/>
  <c r="P57" i="8"/>
  <c r="O57" i="8"/>
  <c r="N57" i="8"/>
  <c r="K57" i="8"/>
  <c r="J57" i="8"/>
  <c r="I57" i="8"/>
  <c r="H57" i="8"/>
  <c r="G57" i="8"/>
  <c r="T56" i="8"/>
  <c r="M56" i="8"/>
  <c r="S56" i="8"/>
  <c r="R56" i="8"/>
  <c r="Q56" i="8"/>
  <c r="P56" i="8"/>
  <c r="O56" i="8"/>
  <c r="N56" i="8"/>
  <c r="K56" i="8"/>
  <c r="J56" i="8"/>
  <c r="I56" i="8"/>
  <c r="H56" i="8"/>
  <c r="G56" i="8"/>
  <c r="T55" i="8"/>
  <c r="M55" i="8"/>
  <c r="S55" i="8"/>
  <c r="R55" i="8"/>
  <c r="Q55" i="8"/>
  <c r="P55" i="8"/>
  <c r="O55" i="8"/>
  <c r="N55" i="8"/>
  <c r="K55" i="8"/>
  <c r="J55" i="8"/>
  <c r="I55" i="8"/>
  <c r="H55" i="8"/>
  <c r="G55" i="8"/>
  <c r="T54" i="8"/>
  <c r="M54" i="8"/>
  <c r="S54" i="8"/>
  <c r="R54" i="8"/>
  <c r="Q54" i="8"/>
  <c r="P54" i="8"/>
  <c r="O54" i="8"/>
  <c r="N54" i="8"/>
  <c r="K54" i="8"/>
  <c r="J54" i="8"/>
  <c r="I54" i="8"/>
  <c r="H54" i="8"/>
  <c r="G54" i="8"/>
  <c r="T53" i="8"/>
  <c r="M53" i="8"/>
  <c r="S53" i="8"/>
  <c r="R53" i="8"/>
  <c r="Q53" i="8"/>
  <c r="P53" i="8"/>
  <c r="O53" i="8"/>
  <c r="N53" i="8"/>
  <c r="K53" i="8"/>
  <c r="J53" i="8"/>
  <c r="I53" i="8"/>
  <c r="H53" i="8"/>
  <c r="G53" i="8"/>
  <c r="G51" i="8"/>
  <c r="M51" i="8"/>
  <c r="T49" i="8"/>
  <c r="M49" i="8"/>
  <c r="S49" i="8"/>
  <c r="R49" i="8"/>
  <c r="Q49" i="8"/>
  <c r="P49" i="8"/>
  <c r="O49" i="8"/>
  <c r="N49" i="8"/>
  <c r="K49" i="8"/>
  <c r="J49" i="8"/>
  <c r="I49" i="8"/>
  <c r="H49" i="8"/>
  <c r="G49" i="8"/>
  <c r="T48" i="8"/>
  <c r="M48" i="8"/>
  <c r="S48" i="8"/>
  <c r="R48" i="8"/>
  <c r="Q48" i="8"/>
  <c r="P48" i="8"/>
  <c r="O48" i="8"/>
  <c r="N48" i="8"/>
  <c r="K48" i="8"/>
  <c r="J48" i="8"/>
  <c r="I48" i="8"/>
  <c r="H48" i="8"/>
  <c r="G48" i="8"/>
  <c r="T47" i="8"/>
  <c r="M47" i="8"/>
  <c r="S47" i="8"/>
  <c r="R47" i="8"/>
  <c r="Q47" i="8"/>
  <c r="P47" i="8"/>
  <c r="O47" i="8"/>
  <c r="N47" i="8"/>
  <c r="K47" i="8"/>
  <c r="J47" i="8"/>
  <c r="I47" i="8"/>
  <c r="H47" i="8"/>
  <c r="G47" i="8"/>
  <c r="T46" i="8"/>
  <c r="M46" i="8"/>
  <c r="S46" i="8"/>
  <c r="R46" i="8"/>
  <c r="Q46" i="8"/>
  <c r="P46" i="8"/>
  <c r="O46" i="8"/>
  <c r="N46" i="8"/>
  <c r="K46" i="8"/>
  <c r="J46" i="8"/>
  <c r="I46" i="8"/>
  <c r="H46" i="8"/>
  <c r="G46" i="8"/>
  <c r="T45" i="8"/>
  <c r="M45" i="8"/>
  <c r="S45" i="8"/>
  <c r="R45" i="8"/>
  <c r="Q45" i="8"/>
  <c r="P45" i="8"/>
  <c r="O45" i="8"/>
  <c r="N45" i="8"/>
  <c r="K45" i="8"/>
  <c r="J45" i="8"/>
  <c r="I45" i="8"/>
  <c r="H45" i="8"/>
  <c r="G45" i="8"/>
  <c r="T44" i="8"/>
  <c r="M44" i="8"/>
  <c r="S44" i="8"/>
  <c r="R44" i="8"/>
  <c r="Q44" i="8"/>
  <c r="P44" i="8"/>
  <c r="O44" i="8"/>
  <c r="N44" i="8"/>
  <c r="K44" i="8"/>
  <c r="J44" i="8"/>
  <c r="I44" i="8"/>
  <c r="H44" i="8"/>
  <c r="G44" i="8"/>
  <c r="T43" i="8"/>
  <c r="M43" i="8"/>
  <c r="S43" i="8"/>
  <c r="R43" i="8"/>
  <c r="Q43" i="8"/>
  <c r="P43" i="8"/>
  <c r="O43" i="8"/>
  <c r="N43" i="8"/>
  <c r="K43" i="8"/>
  <c r="J43" i="8"/>
  <c r="I43" i="8"/>
  <c r="H43" i="8"/>
  <c r="G43" i="8"/>
  <c r="G41" i="8"/>
  <c r="M41" i="8"/>
  <c r="A31" i="8"/>
  <c r="A21" i="8"/>
  <c r="A11" i="8"/>
  <c r="A1" i="8"/>
  <c r="G13" i="7"/>
  <c r="H13" i="7"/>
  <c r="K13" i="7"/>
  <c r="S9" i="7"/>
  <c r="G17" i="7"/>
  <c r="H17" i="7"/>
  <c r="K17" i="7"/>
  <c r="S5" i="7"/>
  <c r="G16" i="7"/>
  <c r="H16" i="7"/>
  <c r="K16" i="7"/>
  <c r="R5" i="7"/>
  <c r="J17" i="7"/>
  <c r="Q5" i="7"/>
  <c r="J16" i="7"/>
  <c r="P5" i="7"/>
  <c r="O5" i="7"/>
  <c r="N5" i="7"/>
  <c r="G12" i="7"/>
  <c r="H12" i="7"/>
  <c r="J12" i="7"/>
  <c r="P9" i="7"/>
  <c r="K12" i="7"/>
  <c r="L12" i="7"/>
  <c r="J13" i="7"/>
  <c r="L13" i="7"/>
  <c r="G14" i="7"/>
  <c r="H14" i="7"/>
  <c r="J14" i="7"/>
  <c r="K14" i="7"/>
  <c r="L14" i="7"/>
  <c r="G15" i="7"/>
  <c r="H15" i="7"/>
  <c r="J15" i="7"/>
  <c r="K15" i="7"/>
  <c r="L15" i="7"/>
  <c r="L16" i="7"/>
  <c r="L17" i="7"/>
  <c r="G10" i="7"/>
  <c r="H10" i="7"/>
  <c r="J10" i="7"/>
  <c r="K10" i="7"/>
  <c r="L10" i="7"/>
  <c r="G11" i="7"/>
  <c r="H11" i="7"/>
  <c r="J11" i="7"/>
  <c r="K11" i="7"/>
  <c r="L11" i="7"/>
  <c r="G9" i="7"/>
  <c r="H9" i="7"/>
  <c r="J9" i="7"/>
  <c r="K9" i="7"/>
  <c r="L9" i="7"/>
  <c r="S4" i="7"/>
  <c r="R4" i="7"/>
  <c r="Q4" i="7"/>
  <c r="P4" i="7"/>
  <c r="O4" i="7"/>
  <c r="N4" i="7"/>
  <c r="G8" i="7"/>
  <c r="H8" i="7"/>
  <c r="J8" i="7"/>
  <c r="L8" i="7"/>
  <c r="K8" i="7"/>
  <c r="R9" i="7"/>
  <c r="Q9" i="7"/>
  <c r="O9" i="7"/>
  <c r="N9" i="7"/>
  <c r="G7" i="7"/>
  <c r="H7" i="7"/>
  <c r="J7" i="7"/>
  <c r="L7" i="7"/>
  <c r="K7" i="7"/>
  <c r="S8" i="7"/>
  <c r="R8" i="7"/>
  <c r="Q8" i="7"/>
  <c r="P8" i="7"/>
  <c r="O8" i="7"/>
  <c r="N8" i="7"/>
  <c r="G6" i="7"/>
  <c r="H6" i="7"/>
  <c r="J6" i="7"/>
  <c r="L6" i="7"/>
  <c r="K6" i="7"/>
  <c r="S3" i="7"/>
  <c r="R3" i="7"/>
  <c r="Q3" i="7"/>
  <c r="P3" i="7"/>
  <c r="O3" i="7"/>
  <c r="N3" i="7"/>
  <c r="G5" i="7"/>
  <c r="H5" i="7"/>
  <c r="J5" i="7"/>
  <c r="L5" i="7"/>
  <c r="K5" i="7"/>
  <c r="S2" i="7"/>
  <c r="R2" i="7"/>
  <c r="Q2" i="7"/>
  <c r="P2" i="7"/>
  <c r="O2" i="7"/>
  <c r="N2" i="7"/>
  <c r="G4" i="7"/>
  <c r="H4" i="7"/>
  <c r="J4" i="7"/>
  <c r="L4" i="7"/>
  <c r="K4" i="7"/>
  <c r="S7" i="7"/>
  <c r="R7" i="7"/>
  <c r="Q7" i="7"/>
  <c r="P7" i="7"/>
  <c r="O7" i="7"/>
  <c r="N7" i="7"/>
  <c r="G3" i="7"/>
  <c r="H3" i="7"/>
  <c r="J3" i="7"/>
  <c r="L3" i="7"/>
  <c r="K3" i="7"/>
  <c r="S6" i="7"/>
  <c r="G2" i="7"/>
  <c r="H2" i="7"/>
  <c r="K2" i="7"/>
  <c r="R6" i="7"/>
  <c r="Q6" i="7"/>
  <c r="J2" i="7"/>
  <c r="P6" i="7"/>
  <c r="O6" i="7"/>
  <c r="N6" i="7"/>
  <c r="L2" i="7"/>
  <c r="T39" i="8"/>
  <c r="M39" i="8"/>
  <c r="S39" i="8"/>
  <c r="R39" i="8"/>
  <c r="Q39" i="8"/>
  <c r="P39" i="8"/>
  <c r="O39" i="8"/>
  <c r="N39" i="8"/>
  <c r="K39" i="8"/>
  <c r="J39" i="8"/>
  <c r="I39" i="8"/>
  <c r="H39" i="8"/>
  <c r="G39" i="8"/>
  <c r="T38" i="8"/>
  <c r="M38" i="8"/>
  <c r="S38" i="8"/>
  <c r="R38" i="8"/>
  <c r="Q38" i="8"/>
  <c r="P38" i="8"/>
  <c r="O38" i="8"/>
  <c r="N38" i="8"/>
  <c r="K38" i="8"/>
  <c r="J38" i="8"/>
  <c r="I38" i="8"/>
  <c r="H38" i="8"/>
  <c r="G38" i="8"/>
  <c r="T37" i="8"/>
  <c r="M37" i="8"/>
  <c r="S37" i="8"/>
  <c r="R37" i="8"/>
  <c r="Q37" i="8"/>
  <c r="P37" i="8"/>
  <c r="O37" i="8"/>
  <c r="N37" i="8"/>
  <c r="K37" i="8"/>
  <c r="J37" i="8"/>
  <c r="I37" i="8"/>
  <c r="H37" i="8"/>
  <c r="G37" i="8"/>
  <c r="T36" i="8"/>
  <c r="M36" i="8"/>
  <c r="S36" i="8"/>
  <c r="R36" i="8"/>
  <c r="Q36" i="8"/>
  <c r="P36" i="8"/>
  <c r="O36" i="8"/>
  <c r="N36" i="8"/>
  <c r="K36" i="8"/>
  <c r="J36" i="8"/>
  <c r="I36" i="8"/>
  <c r="H36" i="8"/>
  <c r="G36" i="8"/>
  <c r="T35" i="8"/>
  <c r="M35" i="8"/>
  <c r="S35" i="8"/>
  <c r="R35" i="8"/>
  <c r="Q35" i="8"/>
  <c r="P35" i="8"/>
  <c r="O35" i="8"/>
  <c r="N35" i="8"/>
  <c r="K35" i="8"/>
  <c r="J35" i="8"/>
  <c r="I35" i="8"/>
  <c r="H35" i="8"/>
  <c r="G35" i="8"/>
  <c r="T34" i="8"/>
  <c r="M34" i="8"/>
  <c r="S34" i="8"/>
  <c r="R34" i="8"/>
  <c r="Q34" i="8"/>
  <c r="P34" i="8"/>
  <c r="O34" i="8"/>
  <c r="N34" i="8"/>
  <c r="K34" i="8"/>
  <c r="J34" i="8"/>
  <c r="I34" i="8"/>
  <c r="H34" i="8"/>
  <c r="G34" i="8"/>
  <c r="T33" i="8"/>
  <c r="M33" i="8"/>
  <c r="S33" i="8"/>
  <c r="R33" i="8"/>
  <c r="Q33" i="8"/>
  <c r="P33" i="8"/>
  <c r="O33" i="8"/>
  <c r="N33" i="8"/>
  <c r="K33" i="8"/>
  <c r="J33" i="8"/>
  <c r="I33" i="8"/>
  <c r="H33" i="8"/>
  <c r="G33" i="8"/>
  <c r="G31" i="8"/>
  <c r="M31" i="8"/>
  <c r="T29" i="8"/>
  <c r="M29" i="8"/>
  <c r="S29" i="8"/>
  <c r="R29" i="8"/>
  <c r="Q29" i="8"/>
  <c r="P29" i="8"/>
  <c r="O29" i="8"/>
  <c r="N29" i="8"/>
  <c r="K29" i="8"/>
  <c r="J29" i="8"/>
  <c r="I29" i="8"/>
  <c r="H29" i="8"/>
  <c r="G29" i="8"/>
  <c r="T28" i="8"/>
  <c r="M28" i="8"/>
  <c r="S28" i="8"/>
  <c r="R28" i="8"/>
  <c r="Q28" i="8"/>
  <c r="P28" i="8"/>
  <c r="O28" i="8"/>
  <c r="N28" i="8"/>
  <c r="K28" i="8"/>
  <c r="J28" i="8"/>
  <c r="I28" i="8"/>
  <c r="H28" i="8"/>
  <c r="G28" i="8"/>
  <c r="T27" i="8"/>
  <c r="M27" i="8"/>
  <c r="S27" i="8"/>
  <c r="R27" i="8"/>
  <c r="Q27" i="8"/>
  <c r="P27" i="8"/>
  <c r="O27" i="8"/>
  <c r="N27" i="8"/>
  <c r="K27" i="8"/>
  <c r="J27" i="8"/>
  <c r="I27" i="8"/>
  <c r="H27" i="8"/>
  <c r="G27" i="8"/>
  <c r="T26" i="8"/>
  <c r="M26" i="8"/>
  <c r="S26" i="8"/>
  <c r="R26" i="8"/>
  <c r="Q26" i="8"/>
  <c r="P26" i="8"/>
  <c r="O26" i="8"/>
  <c r="N26" i="8"/>
  <c r="K26" i="8"/>
  <c r="J26" i="8"/>
  <c r="I26" i="8"/>
  <c r="H26" i="8"/>
  <c r="G26" i="8"/>
  <c r="T25" i="8"/>
  <c r="M25" i="8"/>
  <c r="S25" i="8"/>
  <c r="R25" i="8"/>
  <c r="Q25" i="8"/>
  <c r="P25" i="8"/>
  <c r="O25" i="8"/>
  <c r="N25" i="8"/>
  <c r="K25" i="8"/>
  <c r="J25" i="8"/>
  <c r="I25" i="8"/>
  <c r="H25" i="8"/>
  <c r="G25" i="8"/>
  <c r="T24" i="8"/>
  <c r="M24" i="8"/>
  <c r="S24" i="8"/>
  <c r="R24" i="8"/>
  <c r="Q24" i="8"/>
  <c r="P24" i="8"/>
  <c r="O24" i="8"/>
  <c r="N24" i="8"/>
  <c r="K24" i="8"/>
  <c r="J24" i="8"/>
  <c r="I24" i="8"/>
  <c r="H24" i="8"/>
  <c r="G24" i="8"/>
  <c r="T23" i="8"/>
  <c r="M23" i="8"/>
  <c r="S23" i="8"/>
  <c r="R23" i="8"/>
  <c r="Q23" i="8"/>
  <c r="P23" i="8"/>
  <c r="O23" i="8"/>
  <c r="N23" i="8"/>
  <c r="K23" i="8"/>
  <c r="J23" i="8"/>
  <c r="I23" i="8"/>
  <c r="H23" i="8"/>
  <c r="G23" i="8"/>
  <c r="G21" i="8"/>
  <c r="M21" i="8"/>
  <c r="T19" i="8"/>
  <c r="M19" i="8"/>
  <c r="S19" i="8"/>
  <c r="R19" i="8"/>
  <c r="Q19" i="8"/>
  <c r="P19" i="8"/>
  <c r="O19" i="8"/>
  <c r="N19" i="8"/>
  <c r="K19" i="8"/>
  <c r="J19" i="8"/>
  <c r="I19" i="8"/>
  <c r="H19" i="8"/>
  <c r="G19" i="8"/>
  <c r="T18" i="8"/>
  <c r="M18" i="8"/>
  <c r="S18" i="8"/>
  <c r="R18" i="8"/>
  <c r="Q18" i="8"/>
  <c r="P18" i="8"/>
  <c r="O18" i="8"/>
  <c r="N18" i="8"/>
  <c r="K18" i="8"/>
  <c r="J18" i="8"/>
  <c r="I18" i="8"/>
  <c r="H18" i="8"/>
  <c r="G18" i="8"/>
  <c r="T17" i="8"/>
  <c r="M17" i="8"/>
  <c r="S17" i="8"/>
  <c r="R17" i="8"/>
  <c r="Q17" i="8"/>
  <c r="P17" i="8"/>
  <c r="O17" i="8"/>
  <c r="N17" i="8"/>
  <c r="K17" i="8"/>
  <c r="J17" i="8"/>
  <c r="I17" i="8"/>
  <c r="H17" i="8"/>
  <c r="G17" i="8"/>
  <c r="T16" i="8"/>
  <c r="M16" i="8"/>
  <c r="S16" i="8"/>
  <c r="R16" i="8"/>
  <c r="Q16" i="8"/>
  <c r="P16" i="8"/>
  <c r="O16" i="8"/>
  <c r="N16" i="8"/>
  <c r="K16" i="8"/>
  <c r="J16" i="8"/>
  <c r="I16" i="8"/>
  <c r="H16" i="8"/>
  <c r="G16" i="8"/>
  <c r="T15" i="8"/>
  <c r="M15" i="8"/>
  <c r="S15" i="8"/>
  <c r="R15" i="8"/>
  <c r="Q15" i="8"/>
  <c r="P15" i="8"/>
  <c r="O15" i="8"/>
  <c r="N15" i="8"/>
  <c r="K15" i="8"/>
  <c r="J15" i="8"/>
  <c r="I15" i="8"/>
  <c r="H15" i="8"/>
  <c r="G15" i="8"/>
  <c r="T14" i="8"/>
  <c r="M14" i="8"/>
  <c r="S14" i="8"/>
  <c r="R14" i="8"/>
  <c r="Q14" i="8"/>
  <c r="P14" i="8"/>
  <c r="O14" i="8"/>
  <c r="N14" i="8"/>
  <c r="K14" i="8"/>
  <c r="J14" i="8"/>
  <c r="I14" i="8"/>
  <c r="H14" i="8"/>
  <c r="G14" i="8"/>
  <c r="T13" i="8"/>
  <c r="M13" i="8"/>
  <c r="S13" i="8"/>
  <c r="R13" i="8"/>
  <c r="Q13" i="8"/>
  <c r="P13" i="8"/>
  <c r="O13" i="8"/>
  <c r="N13" i="8"/>
  <c r="K13" i="8"/>
  <c r="J13" i="8"/>
  <c r="I13" i="8"/>
  <c r="H13" i="8"/>
  <c r="G13" i="8"/>
  <c r="G11" i="8"/>
  <c r="M11" i="8"/>
  <c r="T9" i="8"/>
  <c r="M9" i="8"/>
  <c r="S9" i="8"/>
  <c r="R9" i="8"/>
  <c r="Q9" i="8"/>
  <c r="P9" i="8"/>
  <c r="O9" i="8"/>
  <c r="N9" i="8"/>
  <c r="K9" i="8"/>
  <c r="J9" i="8"/>
  <c r="I9" i="8"/>
  <c r="H9" i="8"/>
  <c r="G9" i="8"/>
  <c r="T8" i="8"/>
  <c r="M8" i="8"/>
  <c r="S8" i="8"/>
  <c r="R8" i="8"/>
  <c r="Q8" i="8"/>
  <c r="P8" i="8"/>
  <c r="O8" i="8"/>
  <c r="N8" i="8"/>
  <c r="K8" i="8"/>
  <c r="J8" i="8"/>
  <c r="I8" i="8"/>
  <c r="H8" i="8"/>
  <c r="G8" i="8"/>
  <c r="T7" i="8"/>
  <c r="M7" i="8"/>
  <c r="S7" i="8"/>
  <c r="R7" i="8"/>
  <c r="Q7" i="8"/>
  <c r="P7" i="8"/>
  <c r="O7" i="8"/>
  <c r="N7" i="8"/>
  <c r="K7" i="8"/>
  <c r="J7" i="8"/>
  <c r="I7" i="8"/>
  <c r="H7" i="8"/>
  <c r="G7" i="8"/>
  <c r="T6" i="8"/>
  <c r="M6" i="8"/>
  <c r="S6" i="8"/>
  <c r="R6" i="8"/>
  <c r="Q6" i="8"/>
  <c r="P6" i="8"/>
  <c r="O6" i="8"/>
  <c r="N6" i="8"/>
  <c r="K6" i="8"/>
  <c r="J6" i="8"/>
  <c r="I6" i="8"/>
  <c r="H6" i="8"/>
  <c r="G6" i="8"/>
  <c r="T5" i="8"/>
  <c r="M5" i="8"/>
  <c r="S5" i="8"/>
  <c r="R5" i="8"/>
  <c r="Q5" i="8"/>
  <c r="P5" i="8"/>
  <c r="O5" i="8"/>
  <c r="N5" i="8"/>
  <c r="K5" i="8"/>
  <c r="J5" i="8"/>
  <c r="I5" i="8"/>
  <c r="H5" i="8"/>
  <c r="G5" i="8"/>
  <c r="T4" i="8"/>
  <c r="M4" i="8"/>
  <c r="S4" i="8"/>
  <c r="R4" i="8"/>
  <c r="Q4" i="8"/>
  <c r="P4" i="8"/>
  <c r="O4" i="8"/>
  <c r="N4" i="8"/>
  <c r="K4" i="8"/>
  <c r="J4" i="8"/>
  <c r="I4" i="8"/>
  <c r="H4" i="8"/>
  <c r="G4" i="8"/>
  <c r="T3" i="8"/>
  <c r="M3" i="8"/>
  <c r="S3" i="8"/>
  <c r="R3" i="8"/>
  <c r="Q3" i="8"/>
  <c r="P3" i="8"/>
  <c r="O3" i="8"/>
  <c r="N3" i="8"/>
  <c r="K3" i="8"/>
  <c r="J3" i="8"/>
  <c r="I3" i="8"/>
  <c r="H3" i="8"/>
  <c r="G3" i="8"/>
  <c r="G1" i="8"/>
  <c r="M1" i="8"/>
  <c r="L33" i="6"/>
  <c r="L32" i="6"/>
  <c r="L31" i="6"/>
  <c r="G23" i="1"/>
  <c r="L25" i="1"/>
  <c r="L24" i="1"/>
  <c r="L23" i="1"/>
  <c r="G24" i="1"/>
  <c r="G32" i="6"/>
  <c r="G31" i="6"/>
  <c r="H28" i="6"/>
  <c r="G28" i="6"/>
  <c r="H27" i="6"/>
  <c r="G27" i="6"/>
  <c r="H26" i="6"/>
  <c r="G26" i="6"/>
  <c r="H25" i="6"/>
  <c r="G25" i="6"/>
  <c r="G17" i="1"/>
  <c r="H17" i="1"/>
  <c r="G18" i="1"/>
  <c r="H18" i="1"/>
  <c r="G19" i="1"/>
  <c r="H19" i="1"/>
  <c r="G20" i="1"/>
  <c r="H20" i="1"/>
  <c r="K28" i="6"/>
  <c r="S13" i="6"/>
  <c r="K27" i="6"/>
  <c r="R13" i="6"/>
  <c r="J28" i="6"/>
  <c r="Q13" i="6"/>
  <c r="J27" i="6"/>
  <c r="P13" i="6"/>
  <c r="K26" i="6"/>
  <c r="S12" i="6"/>
  <c r="K25" i="6"/>
  <c r="R12" i="6"/>
  <c r="J26" i="6"/>
  <c r="Q12" i="6"/>
  <c r="J25" i="6"/>
  <c r="P12" i="6"/>
  <c r="O13" i="6"/>
  <c r="O12" i="6"/>
  <c r="L28" i="6"/>
  <c r="L27" i="6"/>
  <c r="L26" i="6"/>
  <c r="L25" i="6"/>
  <c r="K20" i="1"/>
  <c r="R11" i="1"/>
  <c r="K19" i="1"/>
  <c r="Q11" i="1"/>
  <c r="J20" i="1"/>
  <c r="P11" i="1"/>
  <c r="J19" i="1"/>
  <c r="O11" i="1"/>
  <c r="K18" i="1"/>
  <c r="R10" i="1"/>
  <c r="K17" i="1"/>
  <c r="Q10" i="1"/>
  <c r="J18" i="1"/>
  <c r="P10" i="1"/>
  <c r="J17" i="1"/>
  <c r="O10" i="1"/>
  <c r="N11" i="1"/>
  <c r="N10" i="1"/>
  <c r="L17" i="1"/>
  <c r="L18" i="1"/>
  <c r="L19" i="1"/>
  <c r="L20" i="1"/>
  <c r="S10" i="6"/>
  <c r="R10" i="6"/>
  <c r="Q10" i="6"/>
  <c r="P10" i="6"/>
  <c r="D21" i="6"/>
  <c r="D20" i="6"/>
  <c r="O21" i="6"/>
  <c r="H18" i="6"/>
  <c r="G18" i="6"/>
  <c r="J18" i="6"/>
  <c r="L18" i="6"/>
  <c r="O20" i="6"/>
  <c r="G17" i="6"/>
  <c r="H17" i="6"/>
  <c r="J17" i="6"/>
  <c r="L17" i="6"/>
  <c r="O19" i="6"/>
  <c r="K18" i="6"/>
  <c r="K17" i="6"/>
  <c r="H20" i="6"/>
  <c r="H19" i="6"/>
  <c r="I21" i="6"/>
  <c r="I20" i="6"/>
  <c r="I19" i="6"/>
  <c r="M23" i="6"/>
  <c r="M22" i="6"/>
  <c r="M21" i="6"/>
  <c r="M20" i="6"/>
  <c r="M19" i="6"/>
  <c r="K20" i="6"/>
  <c r="K19" i="6"/>
  <c r="L21" i="6"/>
  <c r="L20" i="6"/>
  <c r="L19" i="6"/>
  <c r="R8" i="1"/>
  <c r="Q8" i="1"/>
  <c r="P8" i="1"/>
  <c r="O8" i="1"/>
  <c r="N8" i="1"/>
  <c r="G14" i="1"/>
  <c r="H14" i="1"/>
  <c r="J14" i="1"/>
  <c r="K14" i="1"/>
  <c r="L14" i="1"/>
  <c r="G15" i="1"/>
  <c r="H15" i="1"/>
  <c r="J15" i="1"/>
  <c r="K15" i="1"/>
  <c r="L15" i="1"/>
  <c r="M61" i="2"/>
  <c r="G61" i="2"/>
  <c r="T69" i="2"/>
  <c r="M69" i="2"/>
  <c r="S69" i="2"/>
  <c r="R69" i="2"/>
  <c r="Q69" i="2"/>
  <c r="P69" i="2"/>
  <c r="O69" i="2"/>
  <c r="N69" i="2"/>
  <c r="K69" i="2"/>
  <c r="J69" i="2"/>
  <c r="I69" i="2"/>
  <c r="H69" i="2"/>
  <c r="G69" i="2"/>
  <c r="T68" i="2"/>
  <c r="M68" i="2"/>
  <c r="S68" i="2"/>
  <c r="R68" i="2"/>
  <c r="Q68" i="2"/>
  <c r="P68" i="2"/>
  <c r="O68" i="2"/>
  <c r="N68" i="2"/>
  <c r="K68" i="2"/>
  <c r="J68" i="2"/>
  <c r="I68" i="2"/>
  <c r="H68" i="2"/>
  <c r="G68" i="2"/>
  <c r="T67" i="2"/>
  <c r="M67" i="2"/>
  <c r="S67" i="2"/>
  <c r="R67" i="2"/>
  <c r="Q67" i="2"/>
  <c r="P67" i="2"/>
  <c r="O67" i="2"/>
  <c r="N67" i="2"/>
  <c r="K67" i="2"/>
  <c r="J67" i="2"/>
  <c r="I67" i="2"/>
  <c r="H67" i="2"/>
  <c r="G67" i="2"/>
  <c r="T66" i="2"/>
  <c r="M66" i="2"/>
  <c r="S66" i="2"/>
  <c r="R66" i="2"/>
  <c r="Q66" i="2"/>
  <c r="P66" i="2"/>
  <c r="O66" i="2"/>
  <c r="N66" i="2"/>
  <c r="K66" i="2"/>
  <c r="J66" i="2"/>
  <c r="I66" i="2"/>
  <c r="H66" i="2"/>
  <c r="G66" i="2"/>
  <c r="T65" i="2"/>
  <c r="M65" i="2"/>
  <c r="S65" i="2"/>
  <c r="R65" i="2"/>
  <c r="Q65" i="2"/>
  <c r="P65" i="2"/>
  <c r="O65" i="2"/>
  <c r="N65" i="2"/>
  <c r="K65" i="2"/>
  <c r="J65" i="2"/>
  <c r="I65" i="2"/>
  <c r="H65" i="2"/>
  <c r="G65" i="2"/>
  <c r="T64" i="2"/>
  <c r="M64" i="2"/>
  <c r="S64" i="2"/>
  <c r="R64" i="2"/>
  <c r="Q64" i="2"/>
  <c r="P64" i="2"/>
  <c r="O64" i="2"/>
  <c r="N64" i="2"/>
  <c r="K64" i="2"/>
  <c r="J64" i="2"/>
  <c r="I64" i="2"/>
  <c r="H64" i="2"/>
  <c r="G64" i="2"/>
  <c r="T63" i="2"/>
  <c r="M63" i="2"/>
  <c r="S63" i="2"/>
  <c r="R63" i="2"/>
  <c r="Q63" i="2"/>
  <c r="P63" i="2"/>
  <c r="O63" i="2"/>
  <c r="N63" i="2"/>
  <c r="K63" i="2"/>
  <c r="J63" i="2"/>
  <c r="I63" i="2"/>
  <c r="H63" i="2"/>
  <c r="G63" i="2"/>
  <c r="S8" i="6"/>
  <c r="R8" i="6"/>
  <c r="Q8" i="6"/>
  <c r="P8" i="6"/>
  <c r="O8" i="6"/>
  <c r="N8" i="6"/>
  <c r="G14" i="6"/>
  <c r="H14" i="6"/>
  <c r="J14" i="6"/>
  <c r="K14" i="6"/>
  <c r="L14" i="6"/>
  <c r="G15" i="6"/>
  <c r="H15" i="6"/>
  <c r="J15" i="6"/>
  <c r="K15" i="6"/>
  <c r="L15" i="6"/>
  <c r="T69" i="3"/>
  <c r="M69" i="3"/>
  <c r="S69" i="3"/>
  <c r="R69" i="3"/>
  <c r="Q69" i="3"/>
  <c r="P69" i="3"/>
  <c r="O69" i="3"/>
  <c r="N69" i="3"/>
  <c r="K69" i="3"/>
  <c r="J69" i="3"/>
  <c r="I69" i="3"/>
  <c r="H69" i="3"/>
  <c r="G69" i="3"/>
  <c r="T68" i="3"/>
  <c r="M68" i="3"/>
  <c r="S68" i="3"/>
  <c r="R68" i="3"/>
  <c r="Q68" i="3"/>
  <c r="P68" i="3"/>
  <c r="O68" i="3"/>
  <c r="N68" i="3"/>
  <c r="K68" i="3"/>
  <c r="J68" i="3"/>
  <c r="I68" i="3"/>
  <c r="H68" i="3"/>
  <c r="G68" i="3"/>
  <c r="T67" i="3"/>
  <c r="M67" i="3"/>
  <c r="S67" i="3"/>
  <c r="R67" i="3"/>
  <c r="Q67" i="3"/>
  <c r="P67" i="3"/>
  <c r="O67" i="3"/>
  <c r="N67" i="3"/>
  <c r="K67" i="3"/>
  <c r="J67" i="3"/>
  <c r="I67" i="3"/>
  <c r="H67" i="3"/>
  <c r="G67" i="3"/>
  <c r="T66" i="3"/>
  <c r="M66" i="3"/>
  <c r="S66" i="3"/>
  <c r="R66" i="3"/>
  <c r="Q66" i="3"/>
  <c r="P66" i="3"/>
  <c r="O66" i="3"/>
  <c r="N66" i="3"/>
  <c r="K66" i="3"/>
  <c r="J66" i="3"/>
  <c r="I66" i="3"/>
  <c r="H66" i="3"/>
  <c r="G66" i="3"/>
  <c r="T65" i="3"/>
  <c r="M65" i="3"/>
  <c r="S65" i="3"/>
  <c r="R65" i="3"/>
  <c r="Q65" i="3"/>
  <c r="P65" i="3"/>
  <c r="O65" i="3"/>
  <c r="N65" i="3"/>
  <c r="K65" i="3"/>
  <c r="J65" i="3"/>
  <c r="I65" i="3"/>
  <c r="H65" i="3"/>
  <c r="G65" i="3"/>
  <c r="T64" i="3"/>
  <c r="M64" i="3"/>
  <c r="S64" i="3"/>
  <c r="R64" i="3"/>
  <c r="Q64" i="3"/>
  <c r="P64" i="3"/>
  <c r="O64" i="3"/>
  <c r="N64" i="3"/>
  <c r="K64" i="3"/>
  <c r="J64" i="3"/>
  <c r="I64" i="3"/>
  <c r="H64" i="3"/>
  <c r="G64" i="3"/>
  <c r="T63" i="3"/>
  <c r="M63" i="3"/>
  <c r="S63" i="3"/>
  <c r="R63" i="3"/>
  <c r="Q63" i="3"/>
  <c r="P63" i="3"/>
  <c r="O63" i="3"/>
  <c r="N63" i="3"/>
  <c r="K63" i="3"/>
  <c r="J63" i="3"/>
  <c r="I63" i="3"/>
  <c r="H63" i="3"/>
  <c r="G63" i="3"/>
  <c r="G61" i="3"/>
  <c r="M61" i="3"/>
  <c r="G13" i="1"/>
  <c r="H13" i="1"/>
  <c r="K13" i="1"/>
  <c r="R7" i="1"/>
  <c r="G12" i="1"/>
  <c r="H12" i="1"/>
  <c r="K12" i="1"/>
  <c r="Q7" i="1"/>
  <c r="J13" i="1"/>
  <c r="P7" i="1"/>
  <c r="J12" i="1"/>
  <c r="O7" i="1"/>
  <c r="N7" i="1"/>
  <c r="G13" i="6"/>
  <c r="H13" i="6"/>
  <c r="K13" i="6"/>
  <c r="S7" i="6"/>
  <c r="G12" i="6"/>
  <c r="H12" i="6"/>
  <c r="K12" i="6"/>
  <c r="R7" i="6"/>
  <c r="J13" i="6"/>
  <c r="Q7" i="6"/>
  <c r="J12" i="6"/>
  <c r="P7" i="6"/>
  <c r="O7" i="6"/>
  <c r="N7" i="6"/>
  <c r="O6" i="6"/>
  <c r="N6" i="6"/>
  <c r="T59" i="3"/>
  <c r="M59" i="3"/>
  <c r="S59" i="3"/>
  <c r="R59" i="3"/>
  <c r="Q59" i="3"/>
  <c r="P59" i="3"/>
  <c r="O59" i="3"/>
  <c r="N59" i="3"/>
  <c r="K59" i="3"/>
  <c r="J59" i="3"/>
  <c r="I59" i="3"/>
  <c r="H59" i="3"/>
  <c r="G59" i="3"/>
  <c r="T58" i="3"/>
  <c r="M58" i="3"/>
  <c r="S58" i="3"/>
  <c r="R58" i="3"/>
  <c r="Q58" i="3"/>
  <c r="P58" i="3"/>
  <c r="O58" i="3"/>
  <c r="N58" i="3"/>
  <c r="K58" i="3"/>
  <c r="J58" i="3"/>
  <c r="I58" i="3"/>
  <c r="H58" i="3"/>
  <c r="G58" i="3"/>
  <c r="T57" i="3"/>
  <c r="M57" i="3"/>
  <c r="S57" i="3"/>
  <c r="R57" i="3"/>
  <c r="Q57" i="3"/>
  <c r="P57" i="3"/>
  <c r="O57" i="3"/>
  <c r="N57" i="3"/>
  <c r="K57" i="3"/>
  <c r="J57" i="3"/>
  <c r="I57" i="3"/>
  <c r="H57" i="3"/>
  <c r="G57" i="3"/>
  <c r="T56" i="3"/>
  <c r="M56" i="3"/>
  <c r="S56" i="3"/>
  <c r="R56" i="3"/>
  <c r="Q56" i="3"/>
  <c r="P56" i="3"/>
  <c r="O56" i="3"/>
  <c r="N56" i="3"/>
  <c r="K56" i="3"/>
  <c r="J56" i="3"/>
  <c r="I56" i="3"/>
  <c r="H56" i="3"/>
  <c r="G56" i="3"/>
  <c r="T55" i="3"/>
  <c r="M55" i="3"/>
  <c r="S55" i="3"/>
  <c r="R55" i="3"/>
  <c r="Q55" i="3"/>
  <c r="P55" i="3"/>
  <c r="O55" i="3"/>
  <c r="N55" i="3"/>
  <c r="K55" i="3"/>
  <c r="J55" i="3"/>
  <c r="I55" i="3"/>
  <c r="H55" i="3"/>
  <c r="G55" i="3"/>
  <c r="T54" i="3"/>
  <c r="M54" i="3"/>
  <c r="S54" i="3"/>
  <c r="R54" i="3"/>
  <c r="Q54" i="3"/>
  <c r="P54" i="3"/>
  <c r="O54" i="3"/>
  <c r="N54" i="3"/>
  <c r="K54" i="3"/>
  <c r="J54" i="3"/>
  <c r="I54" i="3"/>
  <c r="H54" i="3"/>
  <c r="G54" i="3"/>
  <c r="T53" i="3"/>
  <c r="M53" i="3"/>
  <c r="S53" i="3"/>
  <c r="R53" i="3"/>
  <c r="Q53" i="3"/>
  <c r="P53" i="3"/>
  <c r="O53" i="3"/>
  <c r="N53" i="3"/>
  <c r="K53" i="3"/>
  <c r="J53" i="3"/>
  <c r="I53" i="3"/>
  <c r="H53" i="3"/>
  <c r="G53" i="3"/>
  <c r="G51" i="3"/>
  <c r="M51" i="3"/>
  <c r="T59" i="2"/>
  <c r="M59" i="2"/>
  <c r="S59" i="2"/>
  <c r="R59" i="2"/>
  <c r="Q59" i="2"/>
  <c r="P59" i="2"/>
  <c r="O59" i="2"/>
  <c r="N59" i="2"/>
  <c r="K59" i="2"/>
  <c r="J59" i="2"/>
  <c r="I59" i="2"/>
  <c r="H59" i="2"/>
  <c r="G59" i="2"/>
  <c r="T58" i="2"/>
  <c r="M58" i="2"/>
  <c r="S58" i="2"/>
  <c r="R58" i="2"/>
  <c r="Q58" i="2"/>
  <c r="P58" i="2"/>
  <c r="O58" i="2"/>
  <c r="N58" i="2"/>
  <c r="K58" i="2"/>
  <c r="J58" i="2"/>
  <c r="I58" i="2"/>
  <c r="H58" i="2"/>
  <c r="G58" i="2"/>
  <c r="T57" i="2"/>
  <c r="M57" i="2"/>
  <c r="S57" i="2"/>
  <c r="R57" i="2"/>
  <c r="Q57" i="2"/>
  <c r="P57" i="2"/>
  <c r="O57" i="2"/>
  <c r="N57" i="2"/>
  <c r="K57" i="2"/>
  <c r="J57" i="2"/>
  <c r="I57" i="2"/>
  <c r="H57" i="2"/>
  <c r="G57" i="2"/>
  <c r="T56" i="2"/>
  <c r="M56" i="2"/>
  <c r="S56" i="2"/>
  <c r="R56" i="2"/>
  <c r="Q56" i="2"/>
  <c r="P56" i="2"/>
  <c r="O56" i="2"/>
  <c r="N56" i="2"/>
  <c r="K56" i="2"/>
  <c r="J56" i="2"/>
  <c r="I56" i="2"/>
  <c r="H56" i="2"/>
  <c r="G56" i="2"/>
  <c r="T55" i="2"/>
  <c r="M55" i="2"/>
  <c r="S55" i="2"/>
  <c r="R55" i="2"/>
  <c r="Q55" i="2"/>
  <c r="P55" i="2"/>
  <c r="O55" i="2"/>
  <c r="N55" i="2"/>
  <c r="K55" i="2"/>
  <c r="J55" i="2"/>
  <c r="I55" i="2"/>
  <c r="H55" i="2"/>
  <c r="G55" i="2"/>
  <c r="T54" i="2"/>
  <c r="M54" i="2"/>
  <c r="S54" i="2"/>
  <c r="R54" i="2"/>
  <c r="Q54" i="2"/>
  <c r="P54" i="2"/>
  <c r="O54" i="2"/>
  <c r="N54" i="2"/>
  <c r="K54" i="2"/>
  <c r="J54" i="2"/>
  <c r="I54" i="2"/>
  <c r="H54" i="2"/>
  <c r="G54" i="2"/>
  <c r="T53" i="2"/>
  <c r="M53" i="2"/>
  <c r="S53" i="2"/>
  <c r="R53" i="2"/>
  <c r="Q53" i="2"/>
  <c r="P53" i="2"/>
  <c r="O53" i="2"/>
  <c r="N53" i="2"/>
  <c r="K53" i="2"/>
  <c r="J53" i="2"/>
  <c r="I53" i="2"/>
  <c r="H53" i="2"/>
  <c r="G53" i="2"/>
  <c r="L13" i="6"/>
  <c r="L12" i="6"/>
  <c r="L12" i="1"/>
  <c r="L13" i="1"/>
  <c r="G11" i="6"/>
  <c r="H11" i="6"/>
  <c r="K11" i="6"/>
  <c r="S6" i="6"/>
  <c r="G10" i="6"/>
  <c r="H10" i="6"/>
  <c r="K10" i="6"/>
  <c r="R6" i="6"/>
  <c r="J11" i="6"/>
  <c r="Q6" i="6"/>
  <c r="J10" i="6"/>
  <c r="P6" i="6"/>
  <c r="R6" i="1"/>
  <c r="Q6" i="1"/>
  <c r="P6" i="1"/>
  <c r="O6" i="1"/>
  <c r="N6" i="1"/>
  <c r="G10" i="1"/>
  <c r="H10" i="1"/>
  <c r="J10" i="1"/>
  <c r="K10" i="1"/>
  <c r="L10" i="1"/>
  <c r="G11" i="1"/>
  <c r="H11" i="1"/>
  <c r="J11" i="1"/>
  <c r="K11" i="1"/>
  <c r="L11" i="1"/>
  <c r="T49" i="2"/>
  <c r="M49" i="2"/>
  <c r="S49" i="2"/>
  <c r="R49" i="2"/>
  <c r="Q49" i="2"/>
  <c r="P49" i="2"/>
  <c r="O49" i="2"/>
  <c r="N49" i="2"/>
  <c r="K49" i="2"/>
  <c r="J49" i="2"/>
  <c r="I49" i="2"/>
  <c r="H49" i="2"/>
  <c r="G49" i="2"/>
  <c r="T48" i="2"/>
  <c r="M48" i="2"/>
  <c r="S48" i="2"/>
  <c r="R48" i="2"/>
  <c r="Q48" i="2"/>
  <c r="P48" i="2"/>
  <c r="O48" i="2"/>
  <c r="N48" i="2"/>
  <c r="K48" i="2"/>
  <c r="J48" i="2"/>
  <c r="I48" i="2"/>
  <c r="H48" i="2"/>
  <c r="G48" i="2"/>
  <c r="T47" i="2"/>
  <c r="M47" i="2"/>
  <c r="S47" i="2"/>
  <c r="R47" i="2"/>
  <c r="Q47" i="2"/>
  <c r="P47" i="2"/>
  <c r="O47" i="2"/>
  <c r="N47" i="2"/>
  <c r="K47" i="2"/>
  <c r="J47" i="2"/>
  <c r="I47" i="2"/>
  <c r="H47" i="2"/>
  <c r="G47" i="2"/>
  <c r="T46" i="2"/>
  <c r="M46" i="2"/>
  <c r="S46" i="2"/>
  <c r="R46" i="2"/>
  <c r="Q46" i="2"/>
  <c r="P46" i="2"/>
  <c r="O46" i="2"/>
  <c r="N46" i="2"/>
  <c r="K46" i="2"/>
  <c r="J46" i="2"/>
  <c r="I46" i="2"/>
  <c r="H46" i="2"/>
  <c r="G46" i="2"/>
  <c r="T45" i="2"/>
  <c r="M45" i="2"/>
  <c r="S45" i="2"/>
  <c r="R45" i="2"/>
  <c r="Q45" i="2"/>
  <c r="P45" i="2"/>
  <c r="O45" i="2"/>
  <c r="N45" i="2"/>
  <c r="K45" i="2"/>
  <c r="J45" i="2"/>
  <c r="I45" i="2"/>
  <c r="H45" i="2"/>
  <c r="G45" i="2"/>
  <c r="T44" i="2"/>
  <c r="M44" i="2"/>
  <c r="S44" i="2"/>
  <c r="R44" i="2"/>
  <c r="Q44" i="2"/>
  <c r="P44" i="2"/>
  <c r="O44" i="2"/>
  <c r="N44" i="2"/>
  <c r="K44" i="2"/>
  <c r="J44" i="2"/>
  <c r="I44" i="2"/>
  <c r="H44" i="2"/>
  <c r="G44" i="2"/>
  <c r="T43" i="2"/>
  <c r="M43" i="2"/>
  <c r="S43" i="2"/>
  <c r="R43" i="2"/>
  <c r="Q43" i="2"/>
  <c r="P43" i="2"/>
  <c r="O43" i="2"/>
  <c r="N43" i="2"/>
  <c r="K43" i="2"/>
  <c r="J43" i="2"/>
  <c r="I43" i="2"/>
  <c r="H43" i="2"/>
  <c r="G43" i="2"/>
  <c r="G41" i="2"/>
  <c r="M41" i="2"/>
  <c r="L10" i="6"/>
  <c r="L11" i="6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G9" i="6"/>
  <c r="H9" i="6"/>
  <c r="J9" i="6"/>
  <c r="L9" i="6"/>
  <c r="K9" i="6"/>
  <c r="G8" i="6"/>
  <c r="H8" i="6"/>
  <c r="J8" i="6"/>
  <c r="L8" i="6"/>
  <c r="K8" i="6"/>
  <c r="G7" i="6"/>
  <c r="H7" i="6"/>
  <c r="J7" i="6"/>
  <c r="L7" i="6"/>
  <c r="K7" i="6"/>
  <c r="G6" i="6"/>
  <c r="H6" i="6"/>
  <c r="J6" i="6"/>
  <c r="L6" i="6"/>
  <c r="K6" i="6"/>
  <c r="S5" i="6"/>
  <c r="R5" i="6"/>
  <c r="Q5" i="6"/>
  <c r="P5" i="6"/>
  <c r="O5" i="6"/>
  <c r="N5" i="6"/>
  <c r="G5" i="6"/>
  <c r="H5" i="6"/>
  <c r="J5" i="6"/>
  <c r="L5" i="6"/>
  <c r="K5" i="6"/>
  <c r="S4" i="6"/>
  <c r="R4" i="6"/>
  <c r="Q4" i="6"/>
  <c r="P4" i="6"/>
  <c r="O4" i="6"/>
  <c r="N4" i="6"/>
  <c r="G4" i="6"/>
  <c r="H4" i="6"/>
  <c r="J4" i="6"/>
  <c r="L4" i="6"/>
  <c r="K4" i="6"/>
  <c r="S3" i="6"/>
  <c r="R3" i="6"/>
  <c r="Q3" i="6"/>
  <c r="P3" i="6"/>
  <c r="O3" i="6"/>
  <c r="N3" i="6"/>
  <c r="G3" i="6"/>
  <c r="H3" i="6"/>
  <c r="J3" i="6"/>
  <c r="L3" i="6"/>
  <c r="K3" i="6"/>
  <c r="S2" i="6"/>
  <c r="G2" i="6"/>
  <c r="H2" i="6"/>
  <c r="K2" i="6"/>
  <c r="R2" i="6"/>
  <c r="Q2" i="6"/>
  <c r="J2" i="6"/>
  <c r="P2" i="6"/>
  <c r="O2" i="6"/>
  <c r="N2" i="6"/>
  <c r="L2" i="6"/>
  <c r="M49" i="3"/>
  <c r="R49" i="3"/>
  <c r="Q49" i="3"/>
  <c r="P49" i="3"/>
  <c r="O49" i="3"/>
  <c r="N49" i="3"/>
  <c r="K49" i="3"/>
  <c r="J49" i="3"/>
  <c r="I49" i="3"/>
  <c r="H49" i="3"/>
  <c r="G49" i="3"/>
  <c r="M48" i="3"/>
  <c r="R48" i="3"/>
  <c r="Q48" i="3"/>
  <c r="P48" i="3"/>
  <c r="O48" i="3"/>
  <c r="N48" i="3"/>
  <c r="K48" i="3"/>
  <c r="J48" i="3"/>
  <c r="I48" i="3"/>
  <c r="H48" i="3"/>
  <c r="G48" i="3"/>
  <c r="M47" i="3"/>
  <c r="R47" i="3"/>
  <c r="Q47" i="3"/>
  <c r="P47" i="3"/>
  <c r="O47" i="3"/>
  <c r="N47" i="3"/>
  <c r="K47" i="3"/>
  <c r="J47" i="3"/>
  <c r="I47" i="3"/>
  <c r="H47" i="3"/>
  <c r="G47" i="3"/>
  <c r="M46" i="3"/>
  <c r="R46" i="3"/>
  <c r="Q46" i="3"/>
  <c r="P46" i="3"/>
  <c r="O46" i="3"/>
  <c r="N46" i="3"/>
  <c r="K46" i="3"/>
  <c r="J46" i="3"/>
  <c r="I46" i="3"/>
  <c r="H46" i="3"/>
  <c r="G46" i="3"/>
  <c r="M45" i="3"/>
  <c r="R45" i="3"/>
  <c r="Q45" i="3"/>
  <c r="P45" i="3"/>
  <c r="O45" i="3"/>
  <c r="N45" i="3"/>
  <c r="K45" i="3"/>
  <c r="J45" i="3"/>
  <c r="I45" i="3"/>
  <c r="H45" i="3"/>
  <c r="G45" i="3"/>
  <c r="M44" i="3"/>
  <c r="R44" i="3"/>
  <c r="Q44" i="3"/>
  <c r="P44" i="3"/>
  <c r="O44" i="3"/>
  <c r="N44" i="3"/>
  <c r="K44" i="3"/>
  <c r="J44" i="3"/>
  <c r="I44" i="3"/>
  <c r="H44" i="3"/>
  <c r="G44" i="3"/>
  <c r="M43" i="3"/>
  <c r="R43" i="3"/>
  <c r="Q43" i="3"/>
  <c r="P43" i="3"/>
  <c r="O43" i="3"/>
  <c r="N43" i="3"/>
  <c r="K43" i="3"/>
  <c r="J43" i="3"/>
  <c r="I43" i="3"/>
  <c r="H43" i="3"/>
  <c r="G43" i="3"/>
  <c r="G41" i="3"/>
  <c r="M41" i="3"/>
  <c r="T39" i="3"/>
  <c r="M39" i="3"/>
  <c r="S39" i="3"/>
  <c r="R39" i="3"/>
  <c r="Q39" i="3"/>
  <c r="P39" i="3"/>
  <c r="O39" i="3"/>
  <c r="N39" i="3"/>
  <c r="K39" i="3"/>
  <c r="J39" i="3"/>
  <c r="I39" i="3"/>
  <c r="H39" i="3"/>
  <c r="G39" i="3"/>
  <c r="T38" i="3"/>
  <c r="M38" i="3"/>
  <c r="S38" i="3"/>
  <c r="R38" i="3"/>
  <c r="Q38" i="3"/>
  <c r="P38" i="3"/>
  <c r="O38" i="3"/>
  <c r="N38" i="3"/>
  <c r="K38" i="3"/>
  <c r="J38" i="3"/>
  <c r="I38" i="3"/>
  <c r="H38" i="3"/>
  <c r="G38" i="3"/>
  <c r="T37" i="3"/>
  <c r="M37" i="3"/>
  <c r="S37" i="3"/>
  <c r="R37" i="3"/>
  <c r="Q37" i="3"/>
  <c r="P37" i="3"/>
  <c r="O37" i="3"/>
  <c r="N37" i="3"/>
  <c r="K37" i="3"/>
  <c r="J37" i="3"/>
  <c r="I37" i="3"/>
  <c r="H37" i="3"/>
  <c r="G37" i="3"/>
  <c r="T36" i="3"/>
  <c r="M36" i="3"/>
  <c r="S36" i="3"/>
  <c r="R36" i="3"/>
  <c r="Q36" i="3"/>
  <c r="P36" i="3"/>
  <c r="O36" i="3"/>
  <c r="N36" i="3"/>
  <c r="K36" i="3"/>
  <c r="J36" i="3"/>
  <c r="I36" i="3"/>
  <c r="H36" i="3"/>
  <c r="G36" i="3"/>
  <c r="T35" i="3"/>
  <c r="M35" i="3"/>
  <c r="S35" i="3"/>
  <c r="R35" i="3"/>
  <c r="Q35" i="3"/>
  <c r="P35" i="3"/>
  <c r="O35" i="3"/>
  <c r="N35" i="3"/>
  <c r="K35" i="3"/>
  <c r="J35" i="3"/>
  <c r="I35" i="3"/>
  <c r="H35" i="3"/>
  <c r="G35" i="3"/>
  <c r="T34" i="3"/>
  <c r="M34" i="3"/>
  <c r="S34" i="3"/>
  <c r="R34" i="3"/>
  <c r="Q34" i="3"/>
  <c r="P34" i="3"/>
  <c r="O34" i="3"/>
  <c r="N34" i="3"/>
  <c r="K34" i="3"/>
  <c r="J34" i="3"/>
  <c r="I34" i="3"/>
  <c r="H34" i="3"/>
  <c r="G34" i="3"/>
  <c r="T33" i="3"/>
  <c r="M33" i="3"/>
  <c r="S33" i="3"/>
  <c r="R33" i="3"/>
  <c r="Q33" i="3"/>
  <c r="P33" i="3"/>
  <c r="O33" i="3"/>
  <c r="N33" i="3"/>
  <c r="K33" i="3"/>
  <c r="J33" i="3"/>
  <c r="I33" i="3"/>
  <c r="H33" i="3"/>
  <c r="G33" i="3"/>
  <c r="G31" i="3"/>
  <c r="M31" i="3"/>
  <c r="T29" i="3"/>
  <c r="M29" i="3"/>
  <c r="S29" i="3"/>
  <c r="R29" i="3"/>
  <c r="Q29" i="3"/>
  <c r="P29" i="3"/>
  <c r="O29" i="3"/>
  <c r="N29" i="3"/>
  <c r="K29" i="3"/>
  <c r="J29" i="3"/>
  <c r="I29" i="3"/>
  <c r="H29" i="3"/>
  <c r="G29" i="3"/>
  <c r="T28" i="3"/>
  <c r="M28" i="3"/>
  <c r="S28" i="3"/>
  <c r="R28" i="3"/>
  <c r="Q28" i="3"/>
  <c r="P28" i="3"/>
  <c r="O28" i="3"/>
  <c r="N28" i="3"/>
  <c r="K28" i="3"/>
  <c r="J28" i="3"/>
  <c r="I28" i="3"/>
  <c r="H28" i="3"/>
  <c r="G28" i="3"/>
  <c r="T27" i="3"/>
  <c r="M27" i="3"/>
  <c r="S27" i="3"/>
  <c r="R27" i="3"/>
  <c r="Q27" i="3"/>
  <c r="P27" i="3"/>
  <c r="O27" i="3"/>
  <c r="N27" i="3"/>
  <c r="K27" i="3"/>
  <c r="J27" i="3"/>
  <c r="I27" i="3"/>
  <c r="H27" i="3"/>
  <c r="G27" i="3"/>
  <c r="T26" i="3"/>
  <c r="M26" i="3"/>
  <c r="S26" i="3"/>
  <c r="R26" i="3"/>
  <c r="Q26" i="3"/>
  <c r="P26" i="3"/>
  <c r="O26" i="3"/>
  <c r="N26" i="3"/>
  <c r="K26" i="3"/>
  <c r="J26" i="3"/>
  <c r="I26" i="3"/>
  <c r="H26" i="3"/>
  <c r="G26" i="3"/>
  <c r="T25" i="3"/>
  <c r="M25" i="3"/>
  <c r="S25" i="3"/>
  <c r="R25" i="3"/>
  <c r="Q25" i="3"/>
  <c r="P25" i="3"/>
  <c r="O25" i="3"/>
  <c r="N25" i="3"/>
  <c r="K25" i="3"/>
  <c r="J25" i="3"/>
  <c r="I25" i="3"/>
  <c r="H25" i="3"/>
  <c r="G25" i="3"/>
  <c r="T24" i="3"/>
  <c r="M24" i="3"/>
  <c r="S24" i="3"/>
  <c r="R24" i="3"/>
  <c r="Q24" i="3"/>
  <c r="P24" i="3"/>
  <c r="O24" i="3"/>
  <c r="N24" i="3"/>
  <c r="K24" i="3"/>
  <c r="J24" i="3"/>
  <c r="I24" i="3"/>
  <c r="H24" i="3"/>
  <c r="G24" i="3"/>
  <c r="T23" i="3"/>
  <c r="M23" i="3"/>
  <c r="S23" i="3"/>
  <c r="R23" i="3"/>
  <c r="Q23" i="3"/>
  <c r="P23" i="3"/>
  <c r="O23" i="3"/>
  <c r="N23" i="3"/>
  <c r="K23" i="3"/>
  <c r="J23" i="3"/>
  <c r="I23" i="3"/>
  <c r="H23" i="3"/>
  <c r="G23" i="3"/>
  <c r="G21" i="3"/>
  <c r="M21" i="3"/>
  <c r="T19" i="3"/>
  <c r="M19" i="3"/>
  <c r="S19" i="3"/>
  <c r="R19" i="3"/>
  <c r="Q19" i="3"/>
  <c r="P19" i="3"/>
  <c r="O19" i="3"/>
  <c r="N19" i="3"/>
  <c r="K19" i="3"/>
  <c r="J19" i="3"/>
  <c r="I19" i="3"/>
  <c r="H19" i="3"/>
  <c r="G19" i="3"/>
  <c r="T18" i="3"/>
  <c r="M18" i="3"/>
  <c r="S18" i="3"/>
  <c r="R18" i="3"/>
  <c r="Q18" i="3"/>
  <c r="P18" i="3"/>
  <c r="O18" i="3"/>
  <c r="N18" i="3"/>
  <c r="K18" i="3"/>
  <c r="J18" i="3"/>
  <c r="I18" i="3"/>
  <c r="H18" i="3"/>
  <c r="G18" i="3"/>
  <c r="T17" i="3"/>
  <c r="M17" i="3"/>
  <c r="S17" i="3"/>
  <c r="R17" i="3"/>
  <c r="Q17" i="3"/>
  <c r="P17" i="3"/>
  <c r="O17" i="3"/>
  <c r="N17" i="3"/>
  <c r="K17" i="3"/>
  <c r="J17" i="3"/>
  <c r="I17" i="3"/>
  <c r="H17" i="3"/>
  <c r="G17" i="3"/>
  <c r="T16" i="3"/>
  <c r="M16" i="3"/>
  <c r="S16" i="3"/>
  <c r="R16" i="3"/>
  <c r="Q16" i="3"/>
  <c r="P16" i="3"/>
  <c r="O16" i="3"/>
  <c r="N16" i="3"/>
  <c r="K16" i="3"/>
  <c r="J16" i="3"/>
  <c r="I16" i="3"/>
  <c r="H16" i="3"/>
  <c r="G16" i="3"/>
  <c r="T15" i="3"/>
  <c r="M15" i="3"/>
  <c r="S15" i="3"/>
  <c r="R15" i="3"/>
  <c r="Q15" i="3"/>
  <c r="P15" i="3"/>
  <c r="O15" i="3"/>
  <c r="N15" i="3"/>
  <c r="K15" i="3"/>
  <c r="J15" i="3"/>
  <c r="I15" i="3"/>
  <c r="H15" i="3"/>
  <c r="G15" i="3"/>
  <c r="T14" i="3"/>
  <c r="M14" i="3"/>
  <c r="S14" i="3"/>
  <c r="R14" i="3"/>
  <c r="Q14" i="3"/>
  <c r="P14" i="3"/>
  <c r="O14" i="3"/>
  <c r="N14" i="3"/>
  <c r="K14" i="3"/>
  <c r="J14" i="3"/>
  <c r="I14" i="3"/>
  <c r="H14" i="3"/>
  <c r="G14" i="3"/>
  <c r="T13" i="3"/>
  <c r="M13" i="3"/>
  <c r="S13" i="3"/>
  <c r="R13" i="3"/>
  <c r="Q13" i="3"/>
  <c r="P13" i="3"/>
  <c r="O13" i="3"/>
  <c r="N13" i="3"/>
  <c r="K13" i="3"/>
  <c r="J13" i="3"/>
  <c r="I13" i="3"/>
  <c r="H13" i="3"/>
  <c r="G13" i="3"/>
  <c r="G11" i="3"/>
  <c r="M11" i="3"/>
  <c r="T9" i="3"/>
  <c r="M9" i="3"/>
  <c r="S9" i="3"/>
  <c r="R9" i="3"/>
  <c r="Q9" i="3"/>
  <c r="P9" i="3"/>
  <c r="O9" i="3"/>
  <c r="N9" i="3"/>
  <c r="K9" i="3"/>
  <c r="J9" i="3"/>
  <c r="I9" i="3"/>
  <c r="H9" i="3"/>
  <c r="G9" i="3"/>
  <c r="T8" i="3"/>
  <c r="M8" i="3"/>
  <c r="S8" i="3"/>
  <c r="R8" i="3"/>
  <c r="Q8" i="3"/>
  <c r="P8" i="3"/>
  <c r="O8" i="3"/>
  <c r="N8" i="3"/>
  <c r="K8" i="3"/>
  <c r="J8" i="3"/>
  <c r="I8" i="3"/>
  <c r="H8" i="3"/>
  <c r="G8" i="3"/>
  <c r="T7" i="3"/>
  <c r="M7" i="3"/>
  <c r="S7" i="3"/>
  <c r="R7" i="3"/>
  <c r="Q7" i="3"/>
  <c r="P7" i="3"/>
  <c r="O7" i="3"/>
  <c r="N7" i="3"/>
  <c r="K7" i="3"/>
  <c r="J7" i="3"/>
  <c r="I7" i="3"/>
  <c r="H7" i="3"/>
  <c r="G7" i="3"/>
  <c r="T6" i="3"/>
  <c r="M6" i="3"/>
  <c r="S6" i="3"/>
  <c r="R6" i="3"/>
  <c r="Q6" i="3"/>
  <c r="P6" i="3"/>
  <c r="O6" i="3"/>
  <c r="N6" i="3"/>
  <c r="K6" i="3"/>
  <c r="J6" i="3"/>
  <c r="I6" i="3"/>
  <c r="H6" i="3"/>
  <c r="G6" i="3"/>
  <c r="T5" i="3"/>
  <c r="M5" i="3"/>
  <c r="S5" i="3"/>
  <c r="R5" i="3"/>
  <c r="Q5" i="3"/>
  <c r="P5" i="3"/>
  <c r="O5" i="3"/>
  <c r="N5" i="3"/>
  <c r="K5" i="3"/>
  <c r="J5" i="3"/>
  <c r="I5" i="3"/>
  <c r="H5" i="3"/>
  <c r="G5" i="3"/>
  <c r="T4" i="3"/>
  <c r="M4" i="3"/>
  <c r="S4" i="3"/>
  <c r="R4" i="3"/>
  <c r="Q4" i="3"/>
  <c r="P4" i="3"/>
  <c r="O4" i="3"/>
  <c r="N4" i="3"/>
  <c r="K4" i="3"/>
  <c r="J4" i="3"/>
  <c r="I4" i="3"/>
  <c r="H4" i="3"/>
  <c r="G4" i="3"/>
  <c r="T3" i="3"/>
  <c r="M3" i="3"/>
  <c r="S3" i="3"/>
  <c r="R3" i="3"/>
  <c r="Q3" i="3"/>
  <c r="P3" i="3"/>
  <c r="O3" i="3"/>
  <c r="N3" i="3"/>
  <c r="K3" i="3"/>
  <c r="J3" i="3"/>
  <c r="I3" i="3"/>
  <c r="H3" i="3"/>
  <c r="G3" i="3"/>
  <c r="G1" i="3"/>
  <c r="M1" i="3"/>
  <c r="T39" i="2"/>
  <c r="M39" i="2"/>
  <c r="S39" i="2"/>
  <c r="R39" i="2"/>
  <c r="Q39" i="2"/>
  <c r="P39" i="2"/>
  <c r="O39" i="2"/>
  <c r="N39" i="2"/>
  <c r="K39" i="2"/>
  <c r="J39" i="2"/>
  <c r="I39" i="2"/>
  <c r="H39" i="2"/>
  <c r="G39" i="2"/>
  <c r="T38" i="2"/>
  <c r="M38" i="2"/>
  <c r="S38" i="2"/>
  <c r="R38" i="2"/>
  <c r="Q38" i="2"/>
  <c r="P38" i="2"/>
  <c r="O38" i="2"/>
  <c r="N38" i="2"/>
  <c r="K38" i="2"/>
  <c r="J38" i="2"/>
  <c r="I38" i="2"/>
  <c r="H38" i="2"/>
  <c r="G38" i="2"/>
  <c r="T37" i="2"/>
  <c r="M37" i="2"/>
  <c r="S37" i="2"/>
  <c r="R37" i="2"/>
  <c r="Q37" i="2"/>
  <c r="P37" i="2"/>
  <c r="O37" i="2"/>
  <c r="N37" i="2"/>
  <c r="K37" i="2"/>
  <c r="J37" i="2"/>
  <c r="I37" i="2"/>
  <c r="H37" i="2"/>
  <c r="G37" i="2"/>
  <c r="T36" i="2"/>
  <c r="M36" i="2"/>
  <c r="S36" i="2"/>
  <c r="R36" i="2"/>
  <c r="Q36" i="2"/>
  <c r="P36" i="2"/>
  <c r="O36" i="2"/>
  <c r="N36" i="2"/>
  <c r="K36" i="2"/>
  <c r="J36" i="2"/>
  <c r="I36" i="2"/>
  <c r="H36" i="2"/>
  <c r="G36" i="2"/>
  <c r="T35" i="2"/>
  <c r="M35" i="2"/>
  <c r="S35" i="2"/>
  <c r="R35" i="2"/>
  <c r="Q35" i="2"/>
  <c r="P35" i="2"/>
  <c r="O35" i="2"/>
  <c r="N35" i="2"/>
  <c r="K35" i="2"/>
  <c r="J35" i="2"/>
  <c r="I35" i="2"/>
  <c r="H35" i="2"/>
  <c r="G35" i="2"/>
  <c r="T34" i="2"/>
  <c r="M34" i="2"/>
  <c r="S34" i="2"/>
  <c r="R34" i="2"/>
  <c r="Q34" i="2"/>
  <c r="P34" i="2"/>
  <c r="O34" i="2"/>
  <c r="N34" i="2"/>
  <c r="K34" i="2"/>
  <c r="J34" i="2"/>
  <c r="I34" i="2"/>
  <c r="H34" i="2"/>
  <c r="G34" i="2"/>
  <c r="T33" i="2"/>
  <c r="M33" i="2"/>
  <c r="S33" i="2"/>
  <c r="R33" i="2"/>
  <c r="Q33" i="2"/>
  <c r="P33" i="2"/>
  <c r="O33" i="2"/>
  <c r="N33" i="2"/>
  <c r="K33" i="2"/>
  <c r="J33" i="2"/>
  <c r="I33" i="2"/>
  <c r="H33" i="2"/>
  <c r="G33" i="2"/>
  <c r="G31" i="2"/>
  <c r="M31" i="2"/>
  <c r="T29" i="2"/>
  <c r="M29" i="2"/>
  <c r="S29" i="2"/>
  <c r="R29" i="2"/>
  <c r="Q29" i="2"/>
  <c r="P29" i="2"/>
  <c r="O29" i="2"/>
  <c r="N29" i="2"/>
  <c r="K29" i="2"/>
  <c r="J29" i="2"/>
  <c r="I29" i="2"/>
  <c r="H29" i="2"/>
  <c r="G29" i="2"/>
  <c r="T28" i="2"/>
  <c r="M28" i="2"/>
  <c r="S28" i="2"/>
  <c r="R28" i="2"/>
  <c r="Q28" i="2"/>
  <c r="P28" i="2"/>
  <c r="O28" i="2"/>
  <c r="N28" i="2"/>
  <c r="K28" i="2"/>
  <c r="J28" i="2"/>
  <c r="I28" i="2"/>
  <c r="H28" i="2"/>
  <c r="G28" i="2"/>
  <c r="T27" i="2"/>
  <c r="M27" i="2"/>
  <c r="S27" i="2"/>
  <c r="R27" i="2"/>
  <c r="Q27" i="2"/>
  <c r="P27" i="2"/>
  <c r="O27" i="2"/>
  <c r="N27" i="2"/>
  <c r="K27" i="2"/>
  <c r="J27" i="2"/>
  <c r="I27" i="2"/>
  <c r="H27" i="2"/>
  <c r="G27" i="2"/>
  <c r="T26" i="2"/>
  <c r="M26" i="2"/>
  <c r="S26" i="2"/>
  <c r="R26" i="2"/>
  <c r="Q26" i="2"/>
  <c r="P26" i="2"/>
  <c r="O26" i="2"/>
  <c r="N26" i="2"/>
  <c r="K26" i="2"/>
  <c r="J26" i="2"/>
  <c r="I26" i="2"/>
  <c r="H26" i="2"/>
  <c r="G26" i="2"/>
  <c r="T25" i="2"/>
  <c r="M25" i="2"/>
  <c r="S25" i="2"/>
  <c r="R25" i="2"/>
  <c r="Q25" i="2"/>
  <c r="P25" i="2"/>
  <c r="O25" i="2"/>
  <c r="N25" i="2"/>
  <c r="K25" i="2"/>
  <c r="J25" i="2"/>
  <c r="I25" i="2"/>
  <c r="H25" i="2"/>
  <c r="G25" i="2"/>
  <c r="T24" i="2"/>
  <c r="M24" i="2"/>
  <c r="S24" i="2"/>
  <c r="R24" i="2"/>
  <c r="Q24" i="2"/>
  <c r="P24" i="2"/>
  <c r="O24" i="2"/>
  <c r="N24" i="2"/>
  <c r="K24" i="2"/>
  <c r="J24" i="2"/>
  <c r="I24" i="2"/>
  <c r="H24" i="2"/>
  <c r="G24" i="2"/>
  <c r="T23" i="2"/>
  <c r="M23" i="2"/>
  <c r="S23" i="2"/>
  <c r="R23" i="2"/>
  <c r="Q23" i="2"/>
  <c r="P23" i="2"/>
  <c r="O23" i="2"/>
  <c r="N23" i="2"/>
  <c r="K23" i="2"/>
  <c r="J23" i="2"/>
  <c r="I23" i="2"/>
  <c r="H23" i="2"/>
  <c r="G23" i="2"/>
  <c r="G21" i="2"/>
  <c r="M21" i="2"/>
  <c r="T19" i="2"/>
  <c r="M19" i="2"/>
  <c r="S19" i="2"/>
  <c r="R19" i="2"/>
  <c r="Q19" i="2"/>
  <c r="P19" i="2"/>
  <c r="O19" i="2"/>
  <c r="N19" i="2"/>
  <c r="K19" i="2"/>
  <c r="J19" i="2"/>
  <c r="I19" i="2"/>
  <c r="H19" i="2"/>
  <c r="G19" i="2"/>
  <c r="T18" i="2"/>
  <c r="M18" i="2"/>
  <c r="S18" i="2"/>
  <c r="R18" i="2"/>
  <c r="Q18" i="2"/>
  <c r="P18" i="2"/>
  <c r="O18" i="2"/>
  <c r="N18" i="2"/>
  <c r="K18" i="2"/>
  <c r="J18" i="2"/>
  <c r="I18" i="2"/>
  <c r="H18" i="2"/>
  <c r="G18" i="2"/>
  <c r="T17" i="2"/>
  <c r="M17" i="2"/>
  <c r="S17" i="2"/>
  <c r="R17" i="2"/>
  <c r="Q17" i="2"/>
  <c r="P17" i="2"/>
  <c r="O17" i="2"/>
  <c r="N17" i="2"/>
  <c r="K17" i="2"/>
  <c r="J17" i="2"/>
  <c r="I17" i="2"/>
  <c r="H17" i="2"/>
  <c r="G17" i="2"/>
  <c r="T16" i="2"/>
  <c r="M16" i="2"/>
  <c r="S16" i="2"/>
  <c r="R16" i="2"/>
  <c r="Q16" i="2"/>
  <c r="P16" i="2"/>
  <c r="O16" i="2"/>
  <c r="N16" i="2"/>
  <c r="K16" i="2"/>
  <c r="J16" i="2"/>
  <c r="I16" i="2"/>
  <c r="H16" i="2"/>
  <c r="G16" i="2"/>
  <c r="T15" i="2"/>
  <c r="M15" i="2"/>
  <c r="S15" i="2"/>
  <c r="R15" i="2"/>
  <c r="Q15" i="2"/>
  <c r="P15" i="2"/>
  <c r="O15" i="2"/>
  <c r="N15" i="2"/>
  <c r="K15" i="2"/>
  <c r="J15" i="2"/>
  <c r="I15" i="2"/>
  <c r="H15" i="2"/>
  <c r="G15" i="2"/>
  <c r="T14" i="2"/>
  <c r="M14" i="2"/>
  <c r="S14" i="2"/>
  <c r="R14" i="2"/>
  <c r="Q14" i="2"/>
  <c r="P14" i="2"/>
  <c r="O14" i="2"/>
  <c r="N14" i="2"/>
  <c r="K14" i="2"/>
  <c r="J14" i="2"/>
  <c r="I14" i="2"/>
  <c r="H14" i="2"/>
  <c r="G14" i="2"/>
  <c r="T13" i="2"/>
  <c r="M13" i="2"/>
  <c r="S13" i="2"/>
  <c r="R13" i="2"/>
  <c r="Q13" i="2"/>
  <c r="P13" i="2"/>
  <c r="O13" i="2"/>
  <c r="N13" i="2"/>
  <c r="K13" i="2"/>
  <c r="J13" i="2"/>
  <c r="I13" i="2"/>
  <c r="H13" i="2"/>
  <c r="G13" i="2"/>
  <c r="G11" i="2"/>
  <c r="M11" i="2"/>
  <c r="M1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T3" i="2"/>
  <c r="S3" i="2"/>
  <c r="R3" i="2"/>
  <c r="Q3" i="2"/>
  <c r="P3" i="2"/>
  <c r="O3" i="2"/>
  <c r="N3" i="2"/>
  <c r="M3" i="2"/>
  <c r="G6" i="1"/>
  <c r="H6" i="1"/>
  <c r="K6" i="1"/>
  <c r="G8" i="1"/>
  <c r="H8" i="1"/>
  <c r="K8" i="1"/>
  <c r="J8" i="1"/>
  <c r="J6" i="1"/>
  <c r="G9" i="1"/>
  <c r="H9" i="1"/>
  <c r="J9" i="1"/>
  <c r="G5" i="1"/>
  <c r="H5" i="1"/>
  <c r="J5" i="1"/>
  <c r="G4" i="1"/>
  <c r="H4" i="1"/>
  <c r="J4" i="1"/>
  <c r="G7" i="1"/>
  <c r="H7" i="1"/>
  <c r="J7" i="1"/>
  <c r="G3" i="1"/>
  <c r="H3" i="1"/>
  <c r="J3" i="1"/>
  <c r="G2" i="1"/>
  <c r="H2" i="1"/>
  <c r="J2" i="1"/>
  <c r="K9" i="1"/>
  <c r="R5" i="1"/>
  <c r="Q5" i="1"/>
  <c r="P5" i="1"/>
  <c r="O5" i="1"/>
  <c r="N5" i="1"/>
  <c r="K7" i="1"/>
  <c r="R4" i="1"/>
  <c r="Q4" i="1"/>
  <c r="P4" i="1"/>
  <c r="O4" i="1"/>
  <c r="N4" i="1"/>
  <c r="K5" i="1"/>
  <c r="R3" i="1"/>
  <c r="K4" i="1"/>
  <c r="Q3" i="1"/>
  <c r="P3" i="1"/>
  <c r="O3" i="1"/>
  <c r="N3" i="1"/>
  <c r="K3" i="1"/>
  <c r="R2" i="1"/>
  <c r="K2" i="1"/>
  <c r="Q2" i="1"/>
  <c r="P2" i="1"/>
  <c r="O2" i="1"/>
  <c r="N2" i="1"/>
  <c r="L3" i="1"/>
  <c r="L4" i="1"/>
  <c r="L5" i="1"/>
  <c r="L6" i="1"/>
  <c r="L7" i="1"/>
  <c r="L8" i="1"/>
  <c r="L9" i="1"/>
  <c r="L2" i="1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K3" i="2"/>
  <c r="J3" i="2"/>
  <c r="I3" i="2"/>
  <c r="H3" i="2"/>
  <c r="G3" i="2"/>
  <c r="G1" i="2"/>
</calcChain>
</file>

<file path=xl/sharedStrings.xml><?xml version="1.0" encoding="utf-8"?>
<sst xmlns="http://schemas.openxmlformats.org/spreadsheetml/2006/main" count="602" uniqueCount="36">
  <si>
    <t>Kd</t>
  </si>
  <si>
    <t>Km</t>
  </si>
  <si>
    <t>binding affinities</t>
  </si>
  <si>
    <t>neg log binding affinities</t>
  </si>
  <si>
    <t>mean</t>
  </si>
  <si>
    <t>stderr</t>
  </si>
  <si>
    <t>SE(Kd)</t>
  </si>
  <si>
    <t>SE(Km)</t>
  </si>
  <si>
    <t>conc</t>
  </si>
  <si>
    <t>kd</t>
  </si>
  <si>
    <t>km</t>
  </si>
  <si>
    <t>se(kd)</t>
  </si>
  <si>
    <t>se(km)</t>
  </si>
  <si>
    <t>uM</t>
  </si>
  <si>
    <t>DCL1</t>
  </si>
  <si>
    <t>1580_ancFlowering_DRB1</t>
  </si>
  <si>
    <t>1579_ancDRB1</t>
  </si>
  <si>
    <t>1582_ancDicot_DRB1</t>
  </si>
  <si>
    <t>1578_ancDRB1/DRB6</t>
  </si>
  <si>
    <t>1581_ancMonocotDicot_DRB1</t>
  </si>
  <si>
    <t>DRB1</t>
  </si>
  <si>
    <t>RNA</t>
  </si>
  <si>
    <t>1578_ancDRB1DRB6</t>
  </si>
  <si>
    <t>AthalianaDCL1_d1d2</t>
  </si>
  <si>
    <t>1417_ancDRB</t>
  </si>
  <si>
    <t>Athaliana_DRB1</t>
  </si>
  <si>
    <t>alternative ancFlowering DRB1</t>
  </si>
  <si>
    <t>altAncFlowering_DRB1</t>
  </si>
  <si>
    <t>alt ancDRB</t>
  </si>
  <si>
    <t>alt ancDRB1+DRB6</t>
  </si>
  <si>
    <t>DCL1_dsrm1</t>
  </si>
  <si>
    <t>HYL1_dsrm1</t>
  </si>
  <si>
    <t>HYL1_dsrm2</t>
  </si>
  <si>
    <t>DCL1_dsrm2</t>
  </si>
  <si>
    <t>ancDRB1DRB6_dsrm2</t>
  </si>
  <si>
    <t>ancDRB1DRB6_dsrm1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</si>
</sst>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E+00"/>
    <numFmt numFmtId="167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1" fontId="0" fillId="0" borderId="0" xfId="0" applyNumberFormat="1" applyFont="1"/>
    <xf numFmtId="166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11" fontId="4" fillId="0" borderId="0" xfId="0" applyNumberFormat="1" applyFont="1"/>
    <xf numFmtId="0" fontId="0" fillId="0" borderId="0" xfId="0" applyAlignment="1">
      <alignment horizontal="center"/>
    </xf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selection activeCell="G24" sqref="G24"/>
    </sheetView>
  </sheetViews>
  <sheetFormatPr baseColWidth="10" defaultRowHeight="16" x14ac:dyDescent="0.2"/>
  <cols>
    <col min="1" max="1" width="27.5" style="14" bestFit="1" customWidth="1"/>
    <col min="2" max="2" width="4.6640625" bestFit="1" customWidth="1"/>
    <col min="3" max="3" width="4" bestFit="1" customWidth="1"/>
    <col min="4" max="4" width="9" bestFit="1" customWidth="1"/>
    <col min="5" max="5" width="8.83203125" bestFit="1" customWidth="1"/>
    <col min="6" max="6" width="7.1640625" customWidth="1"/>
    <col min="7" max="8" width="12.1640625" bestFit="1" customWidth="1"/>
    <col min="9" max="9" width="6.33203125" customWidth="1"/>
    <col min="14" max="14" width="22.33203125" style="9" bestFit="1" customWidth="1"/>
    <col min="15" max="15" width="7.83203125" style="6" bestFit="1" customWidth="1"/>
    <col min="16" max="18" width="7.83203125" bestFit="1" customWidth="1"/>
  </cols>
  <sheetData>
    <row r="1" spans="1:18" s="2" customFormat="1" x14ac:dyDescent="0.2">
      <c r="A1" s="3" t="s">
        <v>20</v>
      </c>
      <c r="B1" s="3" t="s">
        <v>21</v>
      </c>
      <c r="C1" s="3"/>
      <c r="D1" s="29" t="s">
        <v>2</v>
      </c>
      <c r="E1" s="29"/>
      <c r="F1" s="29"/>
      <c r="G1" s="29" t="s">
        <v>3</v>
      </c>
      <c r="H1" s="29"/>
      <c r="I1" s="29"/>
      <c r="J1" s="3" t="s">
        <v>4</v>
      </c>
      <c r="K1" s="3" t="s">
        <v>5</v>
      </c>
      <c r="L1" s="3" t="s">
        <v>13</v>
      </c>
      <c r="M1" s="3"/>
      <c r="N1" s="15" t="s">
        <v>20</v>
      </c>
      <c r="O1" s="2" t="s">
        <v>0</v>
      </c>
      <c r="P1" s="2" t="s">
        <v>1</v>
      </c>
      <c r="Q1" s="2" t="s">
        <v>6</v>
      </c>
      <c r="R1" s="2" t="s">
        <v>7</v>
      </c>
    </row>
    <row r="2" spans="1:18" x14ac:dyDescent="0.2">
      <c r="A2" s="4" t="s">
        <v>22</v>
      </c>
      <c r="B2" s="14" t="s">
        <v>21</v>
      </c>
      <c r="C2" s="14" t="s">
        <v>0</v>
      </c>
      <c r="D2" s="1">
        <v>5.7462509999999996E-7</v>
      </c>
      <c r="E2" s="1">
        <v>6.160509E-7</v>
      </c>
      <c r="F2" s="1"/>
      <c r="G2">
        <f t="shared" ref="G2:H9" si="0">-LOG(D2,10)</f>
        <v>6.2406154076628741</v>
      </c>
      <c r="H2">
        <f t="shared" si="0"/>
        <v>6.2103834036214698</v>
      </c>
      <c r="J2" s="4">
        <f t="shared" ref="J2:J9" si="1">AVERAGE(G2:I2)</f>
        <v>6.2254994056421715</v>
      </c>
      <c r="K2" s="4">
        <f t="shared" ref="K2:K9" si="2">_xlfn.STDEV.S(G2:I2)/SQRT(COUNT(G2:I2))</f>
        <v>1.5116002020702178E-2</v>
      </c>
      <c r="L2" s="4">
        <f>POWER(10,-J2)*1000000</f>
        <v>0.59497757102061488</v>
      </c>
      <c r="M2" s="4"/>
      <c r="N2" s="17" t="str">
        <f>A2</f>
        <v>1578_ancDRB1DRB6</v>
      </c>
      <c r="O2" s="20">
        <f>J2</f>
        <v>6.2254994056421715</v>
      </c>
      <c r="P2" s="20">
        <f>J3</f>
        <v>6.2378784832475951</v>
      </c>
      <c r="Q2" s="20">
        <f>K2</f>
        <v>1.5116002020702178E-2</v>
      </c>
      <c r="R2" s="20">
        <f>K3</f>
        <v>1.3338065516133035E-3</v>
      </c>
    </row>
    <row r="3" spans="1:18" x14ac:dyDescent="0.2">
      <c r="A3" s="4" t="s">
        <v>22</v>
      </c>
      <c r="B3" s="14" t="s">
        <v>21</v>
      </c>
      <c r="C3" s="14" t="s">
        <v>1</v>
      </c>
      <c r="D3" s="1">
        <v>5.7648460000000005E-7</v>
      </c>
      <c r="E3" s="1">
        <v>5.8003650000000001E-7</v>
      </c>
      <c r="F3" s="1"/>
      <c r="G3">
        <f t="shared" si="0"/>
        <v>6.2392122897992079</v>
      </c>
      <c r="H3">
        <f t="shared" si="0"/>
        <v>6.2365446766959813</v>
      </c>
      <c r="J3" s="4">
        <f t="shared" si="1"/>
        <v>6.2378784832475951</v>
      </c>
      <c r="K3" s="4">
        <f t="shared" si="2"/>
        <v>1.3338065516133035E-3</v>
      </c>
      <c r="L3" s="4">
        <f t="shared" ref="L3:L9" si="3">POWER(10,-J3)*1000000</f>
        <v>0.57825782285058547</v>
      </c>
      <c r="M3" s="4"/>
      <c r="N3" s="17" t="str">
        <f>A4</f>
        <v>1579_ancDRB1</v>
      </c>
      <c r="O3" s="21">
        <f>J4</f>
        <v>6.2803758752781258</v>
      </c>
      <c r="P3" s="20">
        <f>J5</f>
        <v>6.2891033860591961</v>
      </c>
      <c r="Q3" s="20">
        <f>K4</f>
        <v>2.0479569086590207E-2</v>
      </c>
      <c r="R3" s="20">
        <f>K5</f>
        <v>3.3688325314296108E-4</v>
      </c>
    </row>
    <row r="4" spans="1:18" x14ac:dyDescent="0.2">
      <c r="A4" s="4" t="s">
        <v>16</v>
      </c>
      <c r="B4" s="14" t="s">
        <v>21</v>
      </c>
      <c r="C4" s="14" t="s">
        <v>0</v>
      </c>
      <c r="D4" s="1">
        <v>5.0020100000000002E-7</v>
      </c>
      <c r="E4" s="1">
        <v>5.4967210000000002E-7</v>
      </c>
      <c r="F4" s="1"/>
      <c r="G4">
        <f t="shared" si="0"/>
        <v>6.300855444364716</v>
      </c>
      <c r="H4">
        <f t="shared" si="0"/>
        <v>6.2598963061915356</v>
      </c>
      <c r="J4" s="4">
        <f t="shared" si="1"/>
        <v>6.2803758752781258</v>
      </c>
      <c r="K4" s="4">
        <f t="shared" si="2"/>
        <v>2.0479569086590207E-2</v>
      </c>
      <c r="L4" s="4">
        <f t="shared" si="3"/>
        <v>0.52435344386406102</v>
      </c>
      <c r="M4" s="4"/>
      <c r="N4" s="17" t="str">
        <f>A6</f>
        <v>1580_ancFlowering_DRB1</v>
      </c>
      <c r="O4" s="21">
        <f>J6</f>
        <v>6.7218749883100877</v>
      </c>
      <c r="P4" s="20">
        <f>J7</f>
        <v>6.6985149652194362</v>
      </c>
      <c r="Q4" s="20">
        <f>K6</f>
        <v>2.5958174035357384E-2</v>
      </c>
      <c r="R4" s="20">
        <f>K7</f>
        <v>4.1245688445086692E-2</v>
      </c>
    </row>
    <row r="5" spans="1:18" x14ac:dyDescent="0.2">
      <c r="A5" s="4" t="s">
        <v>16</v>
      </c>
      <c r="B5" s="14" t="s">
        <v>21</v>
      </c>
      <c r="C5" s="14" t="s">
        <v>1</v>
      </c>
      <c r="D5" s="1">
        <v>5.1432009999999995E-7</v>
      </c>
      <c r="E5" s="1">
        <v>5.1352279999999995E-7</v>
      </c>
      <c r="F5" s="1"/>
      <c r="G5">
        <f t="shared" si="0"/>
        <v>6.2887665028060526</v>
      </c>
      <c r="H5">
        <f t="shared" si="0"/>
        <v>6.2894402693123386</v>
      </c>
      <c r="J5" s="4">
        <f t="shared" si="1"/>
        <v>6.2891033860591961</v>
      </c>
      <c r="K5" s="4">
        <f t="shared" si="2"/>
        <v>3.3688325314296108E-4</v>
      </c>
      <c r="L5" s="4">
        <f t="shared" si="3"/>
        <v>0.51392129538313513</v>
      </c>
      <c r="M5" s="4"/>
      <c r="N5" s="17" t="str">
        <f>A8</f>
        <v>1581_ancMonocotDicot_DRB1</v>
      </c>
      <c r="O5" s="21">
        <f>J8</f>
        <v>6.3110362428753266</v>
      </c>
      <c r="P5" s="20">
        <f>J9</f>
        <v>6.3605635448559212</v>
      </c>
      <c r="Q5" s="20">
        <f>K8</f>
        <v>4.0711102049457706E-3</v>
      </c>
      <c r="R5" s="20">
        <f>K9</f>
        <v>1.4493730906806057E-3</v>
      </c>
    </row>
    <row r="6" spans="1:18" x14ac:dyDescent="0.2">
      <c r="A6" s="4" t="s">
        <v>15</v>
      </c>
      <c r="B6" s="14" t="s">
        <v>21</v>
      </c>
      <c r="C6" s="14" t="s">
        <v>0</v>
      </c>
      <c r="D6" s="1">
        <v>2.01411E-7</v>
      </c>
      <c r="E6" s="1">
        <v>1.7871739999999999E-7</v>
      </c>
      <c r="F6" s="1"/>
      <c r="G6">
        <f t="shared" si="0"/>
        <v>6.6959168142747298</v>
      </c>
      <c r="H6">
        <f t="shared" si="0"/>
        <v>6.7478331623454446</v>
      </c>
      <c r="J6" s="4">
        <f t="shared" si="1"/>
        <v>6.7218749883100877</v>
      </c>
      <c r="K6" s="4">
        <f t="shared" si="2"/>
        <v>2.5958174035357384E-2</v>
      </c>
      <c r="L6" s="4">
        <f t="shared" si="3"/>
        <v>0.18972519666981486</v>
      </c>
      <c r="M6" s="4"/>
      <c r="N6" s="9" t="str">
        <f>A10</f>
        <v>1582_ancDicot_DRB1</v>
      </c>
      <c r="O6" s="11">
        <f>J10</f>
        <v>6.3905832303335508</v>
      </c>
      <c r="P6" s="11">
        <f>J11</f>
        <v>6.4040198286527499</v>
      </c>
      <c r="Q6" s="11">
        <f>K10</f>
        <v>3.2854108257942549E-3</v>
      </c>
      <c r="R6" s="11">
        <f>K11</f>
        <v>1.0909579625259623E-2</v>
      </c>
    </row>
    <row r="7" spans="1:18" x14ac:dyDescent="0.2">
      <c r="A7" s="4" t="s">
        <v>15</v>
      </c>
      <c r="B7" s="14" t="s">
        <v>21</v>
      </c>
      <c r="C7" s="14" t="s">
        <v>1</v>
      </c>
      <c r="D7" s="1">
        <v>2.2015609999999999E-7</v>
      </c>
      <c r="E7" s="1">
        <v>1.8207040000000001E-7</v>
      </c>
      <c r="F7" s="1"/>
      <c r="G7">
        <f t="shared" si="0"/>
        <v>6.6572692767743495</v>
      </c>
      <c r="H7">
        <f t="shared" si="0"/>
        <v>6.7397606536645229</v>
      </c>
      <c r="J7" s="4">
        <f t="shared" si="1"/>
        <v>6.6985149652194362</v>
      </c>
      <c r="K7" s="4">
        <f t="shared" si="2"/>
        <v>4.1245688445086692E-2</v>
      </c>
      <c r="L7" s="4">
        <f t="shared" si="3"/>
        <v>0.20020966307708518</v>
      </c>
      <c r="M7" s="4"/>
      <c r="N7" s="9" t="str">
        <f>A12</f>
        <v>1417_ancDRB</v>
      </c>
      <c r="O7" s="11">
        <f>J12</f>
        <v>5.2729739865108627</v>
      </c>
      <c r="P7" s="11">
        <f>J13</f>
        <v>5.2505158942153223</v>
      </c>
      <c r="Q7" s="11">
        <f>K12</f>
        <v>5.7959738261804894E-2</v>
      </c>
      <c r="R7" s="11">
        <f>K13</f>
        <v>4.222562651553341E-2</v>
      </c>
    </row>
    <row r="8" spans="1:18" x14ac:dyDescent="0.2">
      <c r="A8" s="4" t="s">
        <v>19</v>
      </c>
      <c r="B8" s="14" t="s">
        <v>21</v>
      </c>
      <c r="C8" s="14" t="s">
        <v>0</v>
      </c>
      <c r="D8" s="1">
        <v>4.9321340000000001E-7</v>
      </c>
      <c r="E8" s="1">
        <v>4.840527E-7</v>
      </c>
      <c r="F8" s="1"/>
      <c r="G8">
        <f t="shared" si="0"/>
        <v>6.3069651326703813</v>
      </c>
      <c r="H8">
        <f t="shared" si="0"/>
        <v>6.3151073530802728</v>
      </c>
      <c r="J8" s="4">
        <f t="shared" si="1"/>
        <v>6.3110362428753266</v>
      </c>
      <c r="K8" s="4">
        <f t="shared" si="2"/>
        <v>4.0711102049457706E-3</v>
      </c>
      <c r="L8" s="4">
        <f t="shared" si="3"/>
        <v>0.48861158187887888</v>
      </c>
      <c r="M8" s="4"/>
      <c r="N8" s="9" t="str">
        <f>A14</f>
        <v>Athaliana_DRB1</v>
      </c>
      <c r="O8" s="11">
        <f>J14</f>
        <v>6.1671738689269464</v>
      </c>
      <c r="P8" s="11">
        <f>J15</f>
        <v>6.1488930684390084</v>
      </c>
      <c r="Q8" s="11">
        <f>K14</f>
        <v>1.2613502281431098E-2</v>
      </c>
      <c r="R8" s="11">
        <f>K15</f>
        <v>3.2809101506154896E-2</v>
      </c>
    </row>
    <row r="9" spans="1:18" x14ac:dyDescent="0.2">
      <c r="A9" s="4" t="s">
        <v>19</v>
      </c>
      <c r="B9" s="14" t="s">
        <v>21</v>
      </c>
      <c r="C9" s="14" t="s">
        <v>1</v>
      </c>
      <c r="D9" s="1">
        <v>4.3449729999999998E-7</v>
      </c>
      <c r="E9" s="1">
        <v>4.3740710000000001E-7</v>
      </c>
      <c r="F9" s="1"/>
      <c r="G9">
        <f t="shared" si="0"/>
        <v>6.3620129179466014</v>
      </c>
      <c r="H9">
        <f t="shared" si="0"/>
        <v>6.3591141717652402</v>
      </c>
      <c r="J9" s="4">
        <f t="shared" si="1"/>
        <v>6.3605635448559212</v>
      </c>
      <c r="K9" s="4">
        <f t="shared" si="2"/>
        <v>1.4493730906806057E-3</v>
      </c>
      <c r="L9" s="4">
        <f t="shared" si="3"/>
        <v>0.43594977227982318</v>
      </c>
      <c r="M9" s="4"/>
    </row>
    <row r="10" spans="1:18" x14ac:dyDescent="0.2">
      <c r="A10" s="4" t="s">
        <v>17</v>
      </c>
      <c r="B10" s="14" t="s">
        <v>21</v>
      </c>
      <c r="C10" s="14" t="s">
        <v>0</v>
      </c>
      <c r="D10" s="1">
        <v>4.0992289999999999E-7</v>
      </c>
      <c r="E10" s="1">
        <v>4.0376750000000001E-7</v>
      </c>
      <c r="F10" s="1"/>
      <c r="G10">
        <f t="shared" ref="G10:G11" si="4">-LOG(D10,10)</f>
        <v>6.3872978195077561</v>
      </c>
      <c r="H10">
        <f t="shared" ref="H10:H11" si="5">-LOG(E10,10)</f>
        <v>6.3938686411593446</v>
      </c>
      <c r="J10" s="4">
        <f t="shared" ref="J10:J11" si="6">AVERAGE(G10:I10)</f>
        <v>6.3905832303335508</v>
      </c>
      <c r="K10" s="4">
        <f t="shared" ref="K10:K11" si="7">_xlfn.STDEV.S(G10:I10)/SQRT(COUNT(G10:I10))</f>
        <v>3.2854108257942549E-3</v>
      </c>
      <c r="L10" s="4">
        <f t="shared" ref="L10:L11" si="8">POWER(10,-J10)*1000000</f>
        <v>0.40683355875068811</v>
      </c>
      <c r="M10" s="4"/>
      <c r="N10" s="9" t="str">
        <f>A17</f>
        <v>alt ancDRB</v>
      </c>
      <c r="O10" s="6">
        <f>J17</f>
        <v>5.26874039124991</v>
      </c>
      <c r="P10">
        <f>J18</f>
        <v>5.2540780152025297</v>
      </c>
      <c r="Q10">
        <f>K17</f>
        <v>6.2193333522757126E-2</v>
      </c>
      <c r="R10">
        <f>K18</f>
        <v>4.640155714919824E-2</v>
      </c>
    </row>
    <row r="11" spans="1:18" x14ac:dyDescent="0.2">
      <c r="A11" s="4" t="s">
        <v>17</v>
      </c>
      <c r="B11" s="14" t="s">
        <v>21</v>
      </c>
      <c r="C11" s="14" t="s">
        <v>1</v>
      </c>
      <c r="D11" s="1">
        <v>3.8465429999999997E-7</v>
      </c>
      <c r="E11" s="1">
        <v>4.0447319999999998E-7</v>
      </c>
      <c r="F11" s="1"/>
      <c r="G11">
        <f t="shared" si="4"/>
        <v>6.4149294082780095</v>
      </c>
      <c r="H11">
        <f t="shared" si="5"/>
        <v>6.3931102490274903</v>
      </c>
      <c r="J11" s="4">
        <f t="shared" si="6"/>
        <v>6.4040198286527499</v>
      </c>
      <c r="K11" s="4">
        <f t="shared" si="7"/>
        <v>1.0909579625259623E-2</v>
      </c>
      <c r="L11" s="4">
        <f t="shared" si="8"/>
        <v>0.39443929268616257</v>
      </c>
      <c r="M11" s="4"/>
      <c r="N11" s="9" t="str">
        <f>A19</f>
        <v>alt ancDRB1+DRB6</v>
      </c>
      <c r="O11" s="6">
        <f>J19</f>
        <v>6.2048204489732779</v>
      </c>
      <c r="P11">
        <f>J20</f>
        <v>6.2109857405022053</v>
      </c>
      <c r="Q11">
        <f>K19</f>
        <v>3.7396474151233587E-2</v>
      </c>
      <c r="R11">
        <f>K20</f>
        <v>3.7084201884856498E-2</v>
      </c>
    </row>
    <row r="12" spans="1:18" x14ac:dyDescent="0.2">
      <c r="A12" s="4" t="s">
        <v>24</v>
      </c>
      <c r="B12" s="14" t="s">
        <v>21</v>
      </c>
      <c r="C12" s="14" t="s">
        <v>0</v>
      </c>
      <c r="D12" s="1">
        <v>6.0951689999999999E-6</v>
      </c>
      <c r="E12" s="1">
        <v>4.6673059999999999E-6</v>
      </c>
      <c r="F12" s="1"/>
      <c r="G12">
        <f t="shared" ref="G12:G13" si="9">-LOG(D12,10)</f>
        <v>5.2150142482490578</v>
      </c>
      <c r="H12">
        <f t="shared" ref="H12:H13" si="10">-LOG(E12,10)</f>
        <v>5.3309337247726676</v>
      </c>
      <c r="J12" s="4">
        <f t="shared" ref="J12:J13" si="11">AVERAGE(G12:I12)</f>
        <v>5.2729739865108627</v>
      </c>
      <c r="K12" s="4">
        <f t="shared" ref="K12:K13" si="12">_xlfn.STDEV.S(G12:I12)/SQRT(COUNT(G12:I12))</f>
        <v>5.7959738261804894E-2</v>
      </c>
      <c r="L12" s="4">
        <f t="shared" ref="L12:L13" si="13">POWER(10,-J12)*1000000</f>
        <v>5.3336684228318907</v>
      </c>
      <c r="M12" s="4"/>
    </row>
    <row r="13" spans="1:18" x14ac:dyDescent="0.2">
      <c r="A13" s="4" t="s">
        <v>24</v>
      </c>
      <c r="B13" s="14" t="s">
        <v>21</v>
      </c>
      <c r="C13" s="14" t="s">
        <v>1</v>
      </c>
      <c r="D13" s="12">
        <v>6.1902719999999999E-6</v>
      </c>
      <c r="E13" s="1">
        <v>5.0963410000000003E-6</v>
      </c>
      <c r="F13" s="1"/>
      <c r="G13">
        <f t="shared" si="9"/>
        <v>5.2082902676997893</v>
      </c>
      <c r="H13">
        <f t="shared" si="10"/>
        <v>5.2927415207308561</v>
      </c>
      <c r="J13" s="4">
        <f t="shared" si="11"/>
        <v>5.2505158942153223</v>
      </c>
      <c r="K13" s="4">
        <f t="shared" si="12"/>
        <v>4.222562651553341E-2</v>
      </c>
      <c r="L13" s="4">
        <f t="shared" si="13"/>
        <v>5.6167372196633902</v>
      </c>
      <c r="M13" s="4"/>
    </row>
    <row r="14" spans="1:18" x14ac:dyDescent="0.2">
      <c r="A14" s="4" t="s">
        <v>25</v>
      </c>
      <c r="B14" s="4" t="s">
        <v>21</v>
      </c>
      <c r="C14" s="4" t="s">
        <v>0</v>
      </c>
      <c r="D14" s="12">
        <v>7.0055080000000005E-7</v>
      </c>
      <c r="E14" s="1">
        <v>6.6101700000000005E-7</v>
      </c>
      <c r="F14" s="1"/>
      <c r="G14">
        <f t="shared" ref="G14:G15" si="14">-LOG(D14,10)</f>
        <v>6.1545603666455158</v>
      </c>
      <c r="H14">
        <f t="shared" ref="H14:H15" si="15">-LOG(E14,10)</f>
        <v>6.179787371208378</v>
      </c>
      <c r="J14" s="4">
        <f t="shared" ref="J14:J15" si="16">AVERAGE(G14:I14)</f>
        <v>6.1671738689269464</v>
      </c>
      <c r="K14" s="4">
        <f t="shared" ref="K14:K15" si="17">_xlfn.STDEV.S(G14:I14)/SQRT(COUNT(G14:I14))</f>
        <v>1.2613502281431098E-2</v>
      </c>
      <c r="L14" s="4">
        <f t="shared" ref="L14:L15" si="18">POWER(10,-J14)*1000000</f>
        <v>0.68049686859206049</v>
      </c>
      <c r="M14" s="4"/>
    </row>
    <row r="15" spans="1:18" x14ac:dyDescent="0.2">
      <c r="A15" s="4" t="s">
        <v>25</v>
      </c>
      <c r="B15" s="4" t="s">
        <v>21</v>
      </c>
      <c r="C15" s="4" t="s">
        <v>1</v>
      </c>
      <c r="D15" s="12">
        <v>6.5810900000000003E-7</v>
      </c>
      <c r="E15" s="1">
        <v>7.6544860000000002E-7</v>
      </c>
      <c r="F15" s="1"/>
      <c r="G15">
        <f t="shared" si="14"/>
        <v>6.1817021699451633</v>
      </c>
      <c r="H15">
        <f t="shared" si="15"/>
        <v>6.1160839669328535</v>
      </c>
      <c r="J15" s="4">
        <f t="shared" si="16"/>
        <v>6.1488930684390084</v>
      </c>
      <c r="K15" s="4">
        <f t="shared" si="17"/>
        <v>3.2809101506154896E-2</v>
      </c>
      <c r="L15" s="4">
        <f t="shared" si="18"/>
        <v>0.70975250101524812</v>
      </c>
      <c r="M15" s="4"/>
      <c r="O15" s="8"/>
      <c r="P15" s="8"/>
      <c r="Q15" s="8"/>
      <c r="R15" s="8"/>
    </row>
    <row r="16" spans="1:18" x14ac:dyDescent="0.2">
      <c r="A16" s="4"/>
      <c r="B16" s="4"/>
      <c r="C16" s="4"/>
      <c r="D16" s="12"/>
      <c r="E16" s="1"/>
      <c r="F16" s="1"/>
      <c r="I16" s="1"/>
      <c r="J16" s="4"/>
      <c r="K16" s="4"/>
      <c r="L16" s="4"/>
      <c r="M16" s="4"/>
      <c r="O16" s="5"/>
      <c r="P16" s="8"/>
      <c r="Q16" s="8"/>
      <c r="R16" s="8"/>
    </row>
    <row r="17" spans="1:13" x14ac:dyDescent="0.2">
      <c r="A17" s="4" t="s">
        <v>28</v>
      </c>
      <c r="B17" s="14" t="s">
        <v>21</v>
      </c>
      <c r="C17" s="14" t="s">
        <v>0</v>
      </c>
      <c r="D17" s="1">
        <v>6.2151689999999996E-6</v>
      </c>
      <c r="E17" s="1">
        <v>4.6673059999999999E-6</v>
      </c>
      <c r="F17" s="1"/>
      <c r="G17">
        <f t="shared" ref="G17:G20" si="19">-LOG(D17,10)</f>
        <v>5.2065470577271533</v>
      </c>
      <c r="H17">
        <f t="shared" ref="H17:H20" si="20">-LOG(E17,10)</f>
        <v>5.3309337247726676</v>
      </c>
      <c r="J17" s="4">
        <f t="shared" ref="J17:J20" si="21">AVERAGE(G17:I17)</f>
        <v>5.26874039124991</v>
      </c>
      <c r="K17" s="4">
        <f t="shared" ref="K17:K20" si="22">_xlfn.STDEV.S(G17:I17)/SQRT(COUNT(G17:I17))</f>
        <v>6.2193333522757126E-2</v>
      </c>
      <c r="L17" s="4">
        <f t="shared" ref="L17:L20" si="23">POWER(10,-J17)*1000000</f>
        <v>5.3859164089980096</v>
      </c>
      <c r="M17" s="4"/>
    </row>
    <row r="18" spans="1:13" x14ac:dyDescent="0.2">
      <c r="A18" s="4"/>
      <c r="B18" s="14" t="s">
        <v>21</v>
      </c>
      <c r="C18" s="14" t="s">
        <v>1</v>
      </c>
      <c r="D18" s="12">
        <v>6.1990271999999998E-6</v>
      </c>
      <c r="E18" s="1">
        <v>5.0063410000000003E-6</v>
      </c>
      <c r="F18" s="1"/>
      <c r="G18">
        <f t="shared" si="19"/>
        <v>5.2076764580533315</v>
      </c>
      <c r="H18">
        <f t="shared" si="20"/>
        <v>5.300479572351728</v>
      </c>
      <c r="I18" s="4"/>
      <c r="J18" s="4">
        <f t="shared" si="21"/>
        <v>5.2540780152025297</v>
      </c>
      <c r="K18" s="4">
        <f t="shared" si="22"/>
        <v>4.640155714919824E-2</v>
      </c>
      <c r="L18" s="4">
        <f t="shared" si="23"/>
        <v>5.570856669442791</v>
      </c>
      <c r="M18" s="4"/>
    </row>
    <row r="19" spans="1:13" x14ac:dyDescent="0.2">
      <c r="A19" s="4" t="s">
        <v>29</v>
      </c>
      <c r="B19" s="14" t="s">
        <v>21</v>
      </c>
      <c r="C19" s="14" t="s">
        <v>0</v>
      </c>
      <c r="D19" s="1">
        <v>5.7250999999999998E-7</v>
      </c>
      <c r="E19" s="1">
        <v>6.8010509E-7</v>
      </c>
      <c r="F19" s="1"/>
      <c r="G19">
        <f t="shared" si="19"/>
        <v>6.242216923124511</v>
      </c>
      <c r="H19">
        <f t="shared" si="20"/>
        <v>6.1674239748220439</v>
      </c>
      <c r="I19" s="4"/>
      <c r="J19" s="4">
        <f t="shared" si="21"/>
        <v>6.2048204489732779</v>
      </c>
      <c r="K19" s="4">
        <f t="shared" si="22"/>
        <v>3.7396474151233587E-2</v>
      </c>
      <c r="L19" s="4">
        <f t="shared" si="23"/>
        <v>0.62399276043548635</v>
      </c>
      <c r="M19" s="4"/>
    </row>
    <row r="20" spans="1:13" x14ac:dyDescent="0.2">
      <c r="A20" s="4"/>
      <c r="B20" s="14" t="s">
        <v>21</v>
      </c>
      <c r="C20" s="14" t="s">
        <v>1</v>
      </c>
      <c r="D20" s="1">
        <v>5.6484599999999997E-7</v>
      </c>
      <c r="E20" s="1">
        <v>6.7003649999999999E-7</v>
      </c>
      <c r="F20" s="1"/>
      <c r="G20">
        <f t="shared" si="19"/>
        <v>6.2480699423870618</v>
      </c>
      <c r="H20">
        <f t="shared" si="20"/>
        <v>6.1739015386173488</v>
      </c>
      <c r="J20" s="4">
        <f t="shared" si="21"/>
        <v>6.2109857405022053</v>
      </c>
      <c r="K20" s="4">
        <f t="shared" si="22"/>
        <v>3.7084201884856498E-2</v>
      </c>
      <c r="L20" s="4">
        <f t="shared" si="23"/>
        <v>0.61519707157869341</v>
      </c>
      <c r="M20" s="4"/>
    </row>
    <row r="21" spans="1:13" x14ac:dyDescent="0.2">
      <c r="A21" s="4"/>
      <c r="B21" s="4"/>
      <c r="C21" s="4"/>
      <c r="D21" s="1"/>
      <c r="E21" s="1"/>
      <c r="F21" s="1"/>
      <c r="H21" s="14"/>
      <c r="I21" s="14"/>
      <c r="J21" s="12"/>
      <c r="K21" s="4"/>
      <c r="L21" s="4"/>
      <c r="M21" s="4"/>
    </row>
    <row r="22" spans="1:13" x14ac:dyDescent="0.2">
      <c r="L22" s="4"/>
    </row>
    <row r="23" spans="1:13" x14ac:dyDescent="0.2">
      <c r="A23" s="3"/>
      <c r="B23" s="3"/>
      <c r="C23" s="3"/>
      <c r="D23" s="25"/>
      <c r="E23" s="25"/>
      <c r="F23" s="25"/>
      <c r="G23" s="25">
        <f>_xlfn.T.TEST(G17:H17,G19:H19,1,3)</f>
        <v>6.0693459209308883E-3</v>
      </c>
      <c r="H23" s="25"/>
      <c r="I23" s="25"/>
      <c r="J23" s="3"/>
      <c r="K23" s="3"/>
      <c r="L23" s="4">
        <f>L17/L19</f>
        <v>8.631376436545775</v>
      </c>
      <c r="M23" s="3"/>
    </row>
    <row r="24" spans="1:13" x14ac:dyDescent="0.2">
      <c r="A24" s="4"/>
      <c r="B24" s="4"/>
      <c r="C24" s="4"/>
      <c r="D24" s="1"/>
      <c r="E24" s="1"/>
      <c r="F24" s="1"/>
      <c r="G24" s="25">
        <f>_xlfn.T.TEST(G18:H18,G20:H20,2,3)</f>
        <v>4.6749557188310222E-3</v>
      </c>
      <c r="J24" s="4"/>
      <c r="K24" s="4"/>
      <c r="L24" s="4">
        <f>L18/L20</f>
        <v>9.0554018001858942</v>
      </c>
      <c r="M24" s="4"/>
    </row>
    <row r="25" spans="1:13" x14ac:dyDescent="0.2">
      <c r="A25" s="4"/>
      <c r="B25" s="4"/>
      <c r="C25" s="4"/>
      <c r="D25" s="1"/>
      <c r="E25" s="1"/>
      <c r="F25" s="1"/>
      <c r="J25" s="4"/>
      <c r="K25" s="4"/>
      <c r="L25" s="4">
        <f>AVERAGE(L23:L24)</f>
        <v>8.8433891183658346</v>
      </c>
      <c r="M25" s="4"/>
    </row>
    <row r="26" spans="1:13" x14ac:dyDescent="0.2">
      <c r="A26" s="4"/>
      <c r="B26" s="4"/>
      <c r="C26" s="4"/>
      <c r="D26" s="1"/>
      <c r="E26" s="1"/>
      <c r="F26" s="1"/>
      <c r="J26" s="4"/>
      <c r="K26" s="4"/>
      <c r="L26" s="4"/>
      <c r="M26" s="4"/>
    </row>
    <row r="27" spans="1:13" x14ac:dyDescent="0.2">
      <c r="A27" s="4"/>
      <c r="B27" s="4"/>
      <c r="C27" s="4"/>
      <c r="D27" s="1"/>
      <c r="E27" s="1"/>
      <c r="F27" s="1"/>
      <c r="J27" s="4"/>
      <c r="K27" s="4"/>
      <c r="L27" s="4"/>
      <c r="M27" s="4"/>
    </row>
    <row r="28" spans="1:13" x14ac:dyDescent="0.2">
      <c r="A28" s="4"/>
      <c r="B28" s="4"/>
      <c r="C28" s="4"/>
      <c r="D28" s="1"/>
      <c r="E28" s="1"/>
      <c r="F28" s="1"/>
      <c r="J28" s="4"/>
      <c r="K28" s="4"/>
      <c r="L28" s="4"/>
      <c r="M28" s="4"/>
    </row>
    <row r="29" spans="1:13" x14ac:dyDescent="0.2">
      <c r="A29" s="4"/>
      <c r="B29" s="4"/>
      <c r="C29" s="4"/>
      <c r="D29" s="1"/>
      <c r="E29" s="1"/>
      <c r="F29" s="1"/>
      <c r="J29" s="4"/>
      <c r="K29" s="4"/>
      <c r="L29" s="4"/>
      <c r="M29" s="4"/>
    </row>
    <row r="30" spans="1:13" x14ac:dyDescent="0.2">
      <c r="A30" s="4"/>
      <c r="B30" s="4"/>
      <c r="C30" s="4"/>
      <c r="D30" s="1"/>
      <c r="E30" s="1"/>
      <c r="F30" s="1"/>
      <c r="J30" s="4"/>
      <c r="K30" s="4"/>
      <c r="L30" s="4"/>
      <c r="M30" s="4"/>
    </row>
    <row r="31" spans="1:13" x14ac:dyDescent="0.2">
      <c r="A31" s="4"/>
      <c r="B31" s="4"/>
      <c r="C31" s="4"/>
      <c r="D31" s="1"/>
      <c r="E31" s="1"/>
      <c r="F31" s="1"/>
      <c r="J31" s="4"/>
      <c r="K31" s="4"/>
      <c r="L31" s="4"/>
      <c r="M31" s="4"/>
    </row>
    <row r="32" spans="1:13" x14ac:dyDescent="0.2">
      <c r="A32" s="4"/>
      <c r="B32" s="4"/>
      <c r="C32" s="4"/>
      <c r="D32" s="1"/>
      <c r="E32" s="1"/>
      <c r="F32" s="1"/>
      <c r="J32" s="4"/>
      <c r="K32" s="4"/>
      <c r="L32" s="4"/>
      <c r="M32" s="4"/>
    </row>
    <row r="33" spans="1:17" x14ac:dyDescent="0.2">
      <c r="A33" s="4"/>
      <c r="B33" s="4"/>
      <c r="C33" s="4"/>
      <c r="D33" s="1"/>
      <c r="E33" s="1"/>
      <c r="F33" s="1"/>
      <c r="J33" s="4"/>
      <c r="K33" s="4"/>
      <c r="L33" s="4"/>
      <c r="M33" s="4"/>
    </row>
    <row r="34" spans="1:17" x14ac:dyDescent="0.2">
      <c r="A34" s="4"/>
      <c r="B34" s="4"/>
      <c r="C34" s="4"/>
      <c r="D34" s="1"/>
      <c r="E34" s="1"/>
      <c r="F34" s="1"/>
      <c r="J34" s="4"/>
      <c r="K34" s="4"/>
      <c r="L34" s="4"/>
      <c r="M34" s="4"/>
    </row>
    <row r="35" spans="1:17" x14ac:dyDescent="0.2">
      <c r="A35" s="4"/>
      <c r="B35" s="4"/>
      <c r="C35" s="4"/>
      <c r="D35" s="1"/>
      <c r="E35" s="1"/>
      <c r="F35" s="1"/>
      <c r="J35" s="4"/>
      <c r="K35" s="4"/>
      <c r="L35" s="4"/>
      <c r="M35" s="4"/>
    </row>
    <row r="36" spans="1:17" x14ac:dyDescent="0.2">
      <c r="B36" s="4"/>
      <c r="C36" s="4"/>
      <c r="J36" s="4"/>
      <c r="K36" s="4"/>
      <c r="L36" s="4"/>
      <c r="M36" s="4"/>
    </row>
    <row r="37" spans="1:17" x14ac:dyDescent="0.2">
      <c r="A37" s="4"/>
      <c r="B37" s="4"/>
      <c r="C37" s="4"/>
      <c r="J37" s="4"/>
      <c r="K37" s="4"/>
      <c r="L37" s="4"/>
      <c r="M37" s="4"/>
      <c r="N37" s="16"/>
      <c r="O37" s="7"/>
      <c r="P37" s="4"/>
      <c r="Q37" s="4"/>
    </row>
    <row r="38" spans="1:17" x14ac:dyDescent="0.2">
      <c r="B38" s="4"/>
      <c r="C38" s="4"/>
      <c r="D38" s="1"/>
      <c r="E38" s="1"/>
      <c r="F38" s="1"/>
      <c r="J38" s="4"/>
      <c r="K38" s="4"/>
      <c r="L38" s="4"/>
      <c r="M38" s="4"/>
      <c r="N38"/>
    </row>
    <row r="39" spans="1:17" x14ac:dyDescent="0.2">
      <c r="C39" s="4"/>
      <c r="D39" s="1"/>
      <c r="E39" s="1"/>
      <c r="F39" s="1"/>
      <c r="J39" s="4"/>
      <c r="K39" s="4"/>
      <c r="L39" s="4"/>
      <c r="M39" s="4"/>
      <c r="N39"/>
    </row>
    <row r="40" spans="1:17" x14ac:dyDescent="0.2">
      <c r="D40" s="1"/>
      <c r="E40" s="1"/>
      <c r="F40" s="1"/>
      <c r="J40" s="4"/>
      <c r="K40" s="4"/>
      <c r="L40" s="4"/>
      <c r="M40" s="4"/>
    </row>
    <row r="41" spans="1:17" x14ac:dyDescent="0.2">
      <c r="D41" s="1"/>
      <c r="E41" s="1"/>
      <c r="F41" s="1"/>
      <c r="J41" s="4"/>
      <c r="K41" s="4"/>
      <c r="L41" s="4"/>
      <c r="M41" s="4"/>
      <c r="N41"/>
    </row>
    <row r="42" spans="1:17" x14ac:dyDescent="0.2">
      <c r="C42" s="4"/>
      <c r="D42" s="1"/>
      <c r="E42" s="1"/>
      <c r="F42" s="1"/>
      <c r="J42" s="4"/>
      <c r="K42" s="4"/>
      <c r="L42" s="4"/>
      <c r="M42" s="4"/>
      <c r="N42"/>
    </row>
    <row r="43" spans="1:17" x14ac:dyDescent="0.2">
      <c r="D43" s="1"/>
      <c r="E43" s="1"/>
      <c r="F43" s="1"/>
      <c r="J43" s="4"/>
      <c r="K43" s="4"/>
      <c r="L43" s="4"/>
      <c r="M43" s="4"/>
    </row>
    <row r="44" spans="1:17" x14ac:dyDescent="0.2">
      <c r="D44" s="1"/>
      <c r="E44" s="1"/>
      <c r="F44" s="1"/>
      <c r="J44" s="4"/>
      <c r="K44" s="4"/>
      <c r="L44" s="4"/>
      <c r="M44" s="4"/>
    </row>
    <row r="45" spans="1:17" x14ac:dyDescent="0.2">
      <c r="D45" s="1"/>
      <c r="E45" s="1"/>
      <c r="F45" s="1"/>
      <c r="J45" s="4"/>
      <c r="K45" s="4"/>
      <c r="L45" s="4"/>
      <c r="M45" s="4"/>
    </row>
    <row r="46" spans="1:17" x14ac:dyDescent="0.2">
      <c r="D46" s="1"/>
      <c r="E46" s="1"/>
      <c r="F46" s="1"/>
      <c r="J46" s="4"/>
      <c r="K46" s="4"/>
      <c r="L46" s="4"/>
      <c r="M46" s="4"/>
    </row>
    <row r="47" spans="1:17" x14ac:dyDescent="0.2">
      <c r="D47" s="1"/>
      <c r="E47" s="1"/>
      <c r="F47" s="1"/>
      <c r="J47" s="4"/>
      <c r="K47" s="4"/>
      <c r="L47" s="4"/>
      <c r="M47" s="4"/>
    </row>
    <row r="48" spans="1:17" x14ac:dyDescent="0.2">
      <c r="D48" s="1"/>
      <c r="E48" s="1"/>
      <c r="F48" s="1"/>
      <c r="J48" s="4"/>
      <c r="K48" s="4"/>
      <c r="L48" s="4"/>
      <c r="M48" s="4"/>
    </row>
    <row r="49" spans="4:18" x14ac:dyDescent="0.2">
      <c r="D49" s="1"/>
      <c r="E49" s="1"/>
      <c r="F49" s="1"/>
      <c r="J49" s="4"/>
      <c r="K49" s="4"/>
      <c r="L49" s="4"/>
      <c r="M49" s="4"/>
    </row>
    <row r="50" spans="4:18" x14ac:dyDescent="0.2">
      <c r="D50" s="1"/>
      <c r="E50" s="1"/>
      <c r="F50" s="1"/>
      <c r="J50" s="4"/>
      <c r="K50" s="4"/>
      <c r="L50" s="4"/>
      <c r="M50" s="4"/>
    </row>
    <row r="51" spans="4:18" x14ac:dyDescent="0.2">
      <c r="D51" s="1"/>
      <c r="E51" s="1"/>
      <c r="F51" s="1"/>
      <c r="J51" s="4"/>
      <c r="K51" s="4"/>
      <c r="L51" s="4"/>
      <c r="M51" s="4"/>
    </row>
    <row r="52" spans="4:18" x14ac:dyDescent="0.2">
      <c r="D52" s="1"/>
      <c r="E52" s="1"/>
      <c r="F52" s="1"/>
      <c r="J52" s="4"/>
      <c r="K52" s="4"/>
      <c r="L52" s="4"/>
      <c r="M52" s="4"/>
    </row>
    <row r="53" spans="4:18" x14ac:dyDescent="0.2">
      <c r="D53" s="1"/>
      <c r="E53" s="1"/>
      <c r="F53" s="1"/>
      <c r="J53" s="4"/>
      <c r="K53" s="4"/>
      <c r="L53" s="4"/>
      <c r="M53" s="4"/>
    </row>
    <row r="54" spans="4:18" x14ac:dyDescent="0.2">
      <c r="D54" s="1"/>
      <c r="E54" s="1"/>
      <c r="F54" s="1"/>
      <c r="J54" s="4"/>
      <c r="K54" s="4"/>
      <c r="L54" s="4"/>
      <c r="M54" s="4"/>
    </row>
    <row r="55" spans="4:18" x14ac:dyDescent="0.2">
      <c r="D55" s="1"/>
      <c r="E55" s="1"/>
      <c r="F55" s="1"/>
      <c r="J55" s="4"/>
      <c r="K55" s="4"/>
      <c r="L55" s="4"/>
      <c r="M55" s="4"/>
    </row>
    <row r="56" spans="4:18" x14ac:dyDescent="0.2">
      <c r="D56" s="1"/>
      <c r="E56" s="1"/>
      <c r="F56" s="1"/>
      <c r="J56" s="4"/>
      <c r="K56" s="4"/>
      <c r="L56" s="4"/>
      <c r="M56" s="4"/>
    </row>
    <row r="57" spans="4:18" x14ac:dyDescent="0.2">
      <c r="D57" s="1"/>
      <c r="E57" s="1"/>
      <c r="F57" s="1"/>
      <c r="J57" s="4"/>
      <c r="K57" s="4"/>
      <c r="L57" s="4"/>
      <c r="M57" s="4"/>
    </row>
    <row r="58" spans="4:18" x14ac:dyDescent="0.2">
      <c r="D58" s="1"/>
      <c r="E58" s="1"/>
      <c r="F58" s="1"/>
      <c r="J58" s="4"/>
      <c r="K58" s="4"/>
      <c r="L58" s="4"/>
      <c r="M58" s="4"/>
    </row>
    <row r="59" spans="4:18" x14ac:dyDescent="0.2">
      <c r="D59" s="1"/>
      <c r="E59" s="1"/>
      <c r="F59" s="1"/>
      <c r="J59" s="4"/>
      <c r="K59" s="4"/>
      <c r="L59" s="4"/>
      <c r="M59" s="4"/>
    </row>
    <row r="61" spans="4:18" x14ac:dyDescent="0.2">
      <c r="D61" s="1"/>
      <c r="E61" s="1"/>
      <c r="F61" s="1"/>
      <c r="J61" s="4"/>
      <c r="K61" s="4"/>
      <c r="L61" s="4"/>
      <c r="M61" s="4"/>
    </row>
    <row r="62" spans="4:18" x14ac:dyDescent="0.2">
      <c r="D62" s="1"/>
      <c r="E62" s="1"/>
      <c r="F62" s="1"/>
      <c r="J62" s="4"/>
      <c r="K62" s="4"/>
      <c r="L62" s="4"/>
      <c r="M62" s="4"/>
    </row>
    <row r="63" spans="4:18" x14ac:dyDescent="0.2">
      <c r="D63" s="1"/>
      <c r="E63" s="1"/>
      <c r="F63" s="1"/>
      <c r="J63" s="4"/>
      <c r="K63" s="4"/>
      <c r="L63" s="4"/>
      <c r="M63" s="4"/>
      <c r="O63" s="9"/>
      <c r="P63" s="9"/>
      <c r="Q63" s="9"/>
      <c r="R63" s="9"/>
    </row>
    <row r="64" spans="4:18" x14ac:dyDescent="0.2">
      <c r="D64" s="1"/>
      <c r="E64" s="1"/>
      <c r="F64" s="1"/>
      <c r="J64" s="4"/>
      <c r="K64" s="4"/>
      <c r="L64" s="4"/>
      <c r="M64" s="4"/>
      <c r="O64" s="9"/>
      <c r="P64" s="9"/>
      <c r="Q64" s="9"/>
      <c r="R64" s="9"/>
    </row>
    <row r="65" spans="15:18" x14ac:dyDescent="0.2">
      <c r="O65" s="9"/>
      <c r="P65" s="9"/>
      <c r="Q65" s="9"/>
      <c r="R65" s="9"/>
    </row>
    <row r="70" spans="15:18" x14ac:dyDescent="0.2">
      <c r="O70" s="9"/>
      <c r="P70" s="9"/>
      <c r="Q70" s="9"/>
      <c r="R70" s="9"/>
    </row>
    <row r="71" spans="15:18" x14ac:dyDescent="0.2">
      <c r="O71" s="9"/>
      <c r="P71" s="9"/>
      <c r="Q71" s="9"/>
      <c r="R71" s="9"/>
    </row>
    <row r="72" spans="15:18" x14ac:dyDescent="0.2">
      <c r="O72" s="9"/>
      <c r="P72" s="9"/>
      <c r="Q72" s="9"/>
      <c r="R72" s="9"/>
    </row>
    <row r="75" spans="15:18" x14ac:dyDescent="0.2">
      <c r="O75" s="7"/>
      <c r="P75" s="4"/>
      <c r="Q75" s="4"/>
      <c r="R75" s="4"/>
    </row>
    <row r="76" spans="15:18" x14ac:dyDescent="0.2">
      <c r="O76" s="10"/>
      <c r="P76" s="10"/>
      <c r="Q76" s="10"/>
      <c r="R76" s="10"/>
    </row>
    <row r="77" spans="15:18" x14ac:dyDescent="0.2">
      <c r="O77" s="10"/>
      <c r="P77" s="10"/>
      <c r="Q77" s="10"/>
      <c r="R77" s="10"/>
    </row>
    <row r="78" spans="15:18" x14ac:dyDescent="0.2">
      <c r="O78" s="10"/>
      <c r="P78" s="10"/>
      <c r="Q78" s="10"/>
      <c r="R78" s="10"/>
    </row>
    <row r="79" spans="15:18" x14ac:dyDescent="0.2">
      <c r="O79" s="10"/>
      <c r="P79" s="10"/>
      <c r="Q79" s="10"/>
      <c r="R79" s="10"/>
    </row>
    <row r="80" spans="15:18" x14ac:dyDescent="0.2">
      <c r="O80" s="10"/>
      <c r="P80" s="10"/>
      <c r="Q80" s="10"/>
      <c r="R80" s="10"/>
    </row>
    <row r="81" spans="15:18" x14ac:dyDescent="0.2">
      <c r="O81" s="10"/>
      <c r="P81" s="10"/>
      <c r="Q81" s="10"/>
      <c r="R81" s="10"/>
    </row>
    <row r="82" spans="15:18" x14ac:dyDescent="0.2">
      <c r="O82" s="10"/>
      <c r="P82" s="10"/>
      <c r="Q82" s="10"/>
      <c r="R82" s="10"/>
    </row>
    <row r="83" spans="15:18" x14ac:dyDescent="0.2">
      <c r="O83" s="10"/>
      <c r="P83" s="10"/>
      <c r="Q83" s="10"/>
      <c r="R83" s="10"/>
    </row>
    <row r="84" spans="15:18" x14ac:dyDescent="0.2">
      <c r="O84" s="10"/>
      <c r="P84" s="10"/>
      <c r="Q84" s="10"/>
      <c r="R84" s="10"/>
    </row>
    <row r="85" spans="15:18" x14ac:dyDescent="0.2">
      <c r="O85" s="10"/>
      <c r="P85" s="10"/>
      <c r="Q85" s="10"/>
      <c r="R85" s="10"/>
    </row>
  </sheetData>
  <mergeCells count="2">
    <mergeCell ref="D1:F1"/>
    <mergeCell ref="G1:I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sqref="A1:XFD8"/>
    </sheetView>
  </sheetViews>
  <sheetFormatPr baseColWidth="10" defaultRowHeight="16" x14ac:dyDescent="0.2"/>
  <cols>
    <col min="1" max="1" width="18" bestFit="1" customWidth="1"/>
    <col min="2" max="2" width="26.5" bestFit="1" customWidth="1"/>
    <col min="14" max="14" width="18" bestFit="1" customWidth="1"/>
    <col min="15" max="15" width="26.1640625" bestFit="1" customWidth="1"/>
  </cols>
  <sheetData>
    <row r="1" spans="1:19" x14ac:dyDescent="0.2">
      <c r="A1" s="3" t="s">
        <v>14</v>
      </c>
      <c r="B1" s="3" t="s">
        <v>20</v>
      </c>
      <c r="C1" s="3"/>
      <c r="D1" s="29" t="s">
        <v>2</v>
      </c>
      <c r="E1" s="29"/>
      <c r="F1" s="29"/>
      <c r="G1" s="29" t="s">
        <v>3</v>
      </c>
      <c r="H1" s="29"/>
      <c r="I1" s="29"/>
      <c r="J1" s="3" t="s">
        <v>4</v>
      </c>
      <c r="K1" s="3" t="s">
        <v>5</v>
      </c>
      <c r="L1" s="3" t="s">
        <v>13</v>
      </c>
      <c r="M1" s="3"/>
      <c r="N1" s="15" t="s">
        <v>14</v>
      </c>
      <c r="O1" s="22" t="s">
        <v>20</v>
      </c>
      <c r="P1" s="22" t="s">
        <v>0</v>
      </c>
      <c r="Q1" s="22" t="s">
        <v>1</v>
      </c>
      <c r="R1" s="22" t="s">
        <v>6</v>
      </c>
      <c r="S1" s="22" t="s">
        <v>7</v>
      </c>
    </row>
    <row r="2" spans="1:19" x14ac:dyDescent="0.2">
      <c r="A2" s="14" t="s">
        <v>23</v>
      </c>
      <c r="B2" s="14" t="s">
        <v>22</v>
      </c>
      <c r="C2" s="14" t="s">
        <v>0</v>
      </c>
      <c r="D2" s="1">
        <v>1.642726E-6</v>
      </c>
      <c r="E2" s="1">
        <v>1.7257320000000001E-6</v>
      </c>
      <c r="F2" s="1"/>
      <c r="G2">
        <f t="shared" ref="G2:H9" si="0">-LOG(D2,10)</f>
        <v>5.7844348690735021</v>
      </c>
      <c r="H2">
        <f t="shared" si="0"/>
        <v>5.7630266477623087</v>
      </c>
      <c r="J2" s="4">
        <f t="shared" ref="J2:J9" si="1">AVERAGE(G2:I2)</f>
        <v>5.773730758417905</v>
      </c>
      <c r="K2" s="4">
        <f t="shared" ref="K2:K9" si="2">_xlfn.STDEV.S(G2:I2)/SQRT(COUNT(G2:I2))</f>
        <v>1.0704110655596732E-2</v>
      </c>
      <c r="L2" s="4">
        <f>POWER(10,-J2)*1000000</f>
        <v>1.6837175610630213</v>
      </c>
      <c r="M2" s="4"/>
      <c r="N2" s="17" t="str">
        <f>A2</f>
        <v>AthalianaDCL1_d1d2</v>
      </c>
      <c r="O2" s="18" t="str">
        <f>B2</f>
        <v>1578_ancDRB1DRB6</v>
      </c>
      <c r="P2" s="20">
        <f>J2</f>
        <v>5.773730758417905</v>
      </c>
      <c r="Q2" s="20">
        <f>J3</f>
        <v>5.7862236527426738</v>
      </c>
      <c r="R2" s="20">
        <f>K2</f>
        <v>1.0704110655596732E-2</v>
      </c>
      <c r="S2" s="20">
        <f>K3</f>
        <v>7.8783162224436154E-3</v>
      </c>
    </row>
    <row r="3" spans="1:19" x14ac:dyDescent="0.2">
      <c r="A3" s="14" t="s">
        <v>23</v>
      </c>
      <c r="B3" s="14" t="s">
        <v>22</v>
      </c>
      <c r="C3" s="14" t="s">
        <v>1</v>
      </c>
      <c r="D3" s="1">
        <v>1.665922E-6</v>
      </c>
      <c r="E3" s="1">
        <v>1.6065640000000001E-6</v>
      </c>
      <c r="F3" s="1"/>
      <c r="G3">
        <f t="shared" si="0"/>
        <v>5.7783453365202302</v>
      </c>
      <c r="H3">
        <f t="shared" si="0"/>
        <v>5.7941019689651174</v>
      </c>
      <c r="J3" s="4">
        <f t="shared" si="1"/>
        <v>5.7862236527426738</v>
      </c>
      <c r="K3" s="4">
        <f t="shared" si="2"/>
        <v>7.8783162224436154E-3</v>
      </c>
      <c r="L3" s="4">
        <f t="shared" ref="L3:L9" si="3">POWER(10,-J3)*1000000</f>
        <v>1.6359738115287792</v>
      </c>
      <c r="M3" s="4"/>
      <c r="N3" s="17" t="str">
        <f>A4</f>
        <v>AthalianaDCL1_d1d2</v>
      </c>
      <c r="O3" s="19" t="str">
        <f>B4</f>
        <v>1579_ancDRB1</v>
      </c>
      <c r="P3" s="21">
        <f>J4</f>
        <v>5.7910310880654778</v>
      </c>
      <c r="Q3" s="20">
        <f>J5</f>
        <v>5.7877452422205788</v>
      </c>
      <c r="R3" s="20">
        <f>K4</f>
        <v>2.5781770791066805E-4</v>
      </c>
      <c r="S3" s="20">
        <f>K5</f>
        <v>9.1639142782340404E-3</v>
      </c>
    </row>
    <row r="4" spans="1:19" x14ac:dyDescent="0.2">
      <c r="A4" s="14" t="s">
        <v>23</v>
      </c>
      <c r="B4" s="14" t="s">
        <v>16</v>
      </c>
      <c r="C4" s="14" t="s">
        <v>0</v>
      </c>
      <c r="D4" s="1">
        <v>1.6189249999999999E-6</v>
      </c>
      <c r="E4" s="1">
        <v>1.617004E-6</v>
      </c>
      <c r="F4" s="1"/>
      <c r="G4">
        <f t="shared" si="0"/>
        <v>5.7907732703575672</v>
      </c>
      <c r="H4">
        <f t="shared" si="0"/>
        <v>5.7912889057733885</v>
      </c>
      <c r="J4" s="4">
        <f t="shared" si="1"/>
        <v>5.7910310880654778</v>
      </c>
      <c r="K4" s="4">
        <f t="shared" si="2"/>
        <v>2.5781770791066805E-4</v>
      </c>
      <c r="L4" s="4">
        <f t="shared" si="3"/>
        <v>1.6179642149009361</v>
      </c>
      <c r="M4" s="4"/>
      <c r="N4" s="17" t="str">
        <f>A6</f>
        <v>AthalianaDCL1_d1d2</v>
      </c>
      <c r="O4" s="19" t="str">
        <f>B6</f>
        <v>1580_ancFlowering_DRB1</v>
      </c>
      <c r="P4" s="21">
        <f>J6</f>
        <v>4.7771415501285066</v>
      </c>
      <c r="Q4" s="20">
        <f>J7</f>
        <v>4.7250911925962136</v>
      </c>
      <c r="R4" s="20">
        <f>K6</f>
        <v>1.2669997036056644E-2</v>
      </c>
      <c r="S4" s="20">
        <f>K7</f>
        <v>4.7022102790112534E-2</v>
      </c>
    </row>
    <row r="5" spans="1:19" x14ac:dyDescent="0.2">
      <c r="A5" s="14" t="s">
        <v>23</v>
      </c>
      <c r="B5" s="14" t="s">
        <v>16</v>
      </c>
      <c r="C5" s="14" t="s">
        <v>1</v>
      </c>
      <c r="D5" s="1">
        <v>1.596213E-6</v>
      </c>
      <c r="E5" s="1">
        <v>1.665017E-6</v>
      </c>
      <c r="F5" s="1"/>
      <c r="G5">
        <f t="shared" si="0"/>
        <v>5.7969091564988124</v>
      </c>
      <c r="H5">
        <f t="shared" si="0"/>
        <v>5.7785813279423444</v>
      </c>
      <c r="J5" s="4">
        <f t="shared" si="1"/>
        <v>5.7877452422205788</v>
      </c>
      <c r="K5" s="4">
        <f t="shared" si="2"/>
        <v>9.1639142782340404E-3</v>
      </c>
      <c r="L5" s="4">
        <f t="shared" si="3"/>
        <v>1.6302520604559891</v>
      </c>
      <c r="M5" s="4"/>
      <c r="N5" s="17" t="str">
        <f>A8</f>
        <v>AthalianaDCL1_d1d2</v>
      </c>
      <c r="O5" s="19" t="str">
        <f>B8</f>
        <v>1581_ancMonocotDicot_DRB1</v>
      </c>
      <c r="P5" s="21">
        <f>J8</f>
        <v>6.0849958255792744</v>
      </c>
      <c r="Q5" s="20">
        <f>J9</f>
        <v>6.1232474249459408</v>
      </c>
      <c r="R5" s="20">
        <f>K8</f>
        <v>1.165075916135816E-2</v>
      </c>
      <c r="S5" s="20">
        <f>K9</f>
        <v>9.2979924737961461E-3</v>
      </c>
    </row>
    <row r="6" spans="1:19" x14ac:dyDescent="0.2">
      <c r="A6" s="14" t="s">
        <v>23</v>
      </c>
      <c r="B6" s="14" t="s">
        <v>15</v>
      </c>
      <c r="C6" s="14" t="s">
        <v>0</v>
      </c>
      <c r="D6" s="1">
        <v>1.6225140000000001E-5</v>
      </c>
      <c r="E6" s="1">
        <v>1.7200000000000001E-5</v>
      </c>
      <c r="F6" s="1"/>
      <c r="G6">
        <f t="shared" si="0"/>
        <v>4.7898115471645637</v>
      </c>
      <c r="H6">
        <f t="shared" si="0"/>
        <v>4.7644715530924504</v>
      </c>
      <c r="J6" s="4">
        <f t="shared" si="1"/>
        <v>4.7771415501285066</v>
      </c>
      <c r="K6" s="4">
        <f t="shared" si="2"/>
        <v>1.2669997036056644E-2</v>
      </c>
      <c r="L6" s="4">
        <f t="shared" si="3"/>
        <v>16.705460424663553</v>
      </c>
      <c r="M6" s="4"/>
      <c r="N6" s="9" t="str">
        <f>A10</f>
        <v>AthalianaDCL1_d1d2</v>
      </c>
      <c r="O6" s="1" t="str">
        <f>B10</f>
        <v>1582_ancDicot_DRB1</v>
      </c>
      <c r="P6" s="23">
        <f>J10</f>
        <v>5.7604539599251385</v>
      </c>
      <c r="Q6" s="23">
        <f>J11</f>
        <v>5.9433665829543827</v>
      </c>
      <c r="R6" s="23">
        <f>K10</f>
        <v>2.0065516004492689E-2</v>
      </c>
      <c r="S6" s="23">
        <f>K11</f>
        <v>7.5285044350469996E-2</v>
      </c>
    </row>
    <row r="7" spans="1:19" x14ac:dyDescent="0.2">
      <c r="A7" s="14" t="s">
        <v>23</v>
      </c>
      <c r="B7" s="14" t="s">
        <v>15</v>
      </c>
      <c r="C7" s="14" t="s">
        <v>1</v>
      </c>
      <c r="D7" s="1">
        <v>2.0986059999999999E-5</v>
      </c>
      <c r="E7" s="1">
        <v>1.6900000000000001E-5</v>
      </c>
      <c r="F7" s="1"/>
      <c r="G7">
        <f t="shared" si="0"/>
        <v>4.678069089806101</v>
      </c>
      <c r="H7">
        <f t="shared" si="0"/>
        <v>4.7721132953863261</v>
      </c>
      <c r="J7" s="4">
        <f t="shared" si="1"/>
        <v>4.7250911925962136</v>
      </c>
      <c r="K7" s="4">
        <f t="shared" si="2"/>
        <v>4.7022102790112534E-2</v>
      </c>
      <c r="L7" s="4">
        <f t="shared" si="3"/>
        <v>18.832536048020717</v>
      </c>
      <c r="M7" s="4"/>
      <c r="N7" s="9" t="str">
        <f>A12</f>
        <v>AthalianaDCL1_d1d2</v>
      </c>
      <c r="O7" s="1" t="str">
        <f>B12</f>
        <v>1417_ancDRB</v>
      </c>
      <c r="P7" s="23">
        <f>J12</f>
        <v>5.232312437199063</v>
      </c>
      <c r="Q7" s="23">
        <f>J13</f>
        <v>5.2328518278976404</v>
      </c>
      <c r="R7" s="23">
        <f>K12</f>
        <v>7.5221884357863358E-3</v>
      </c>
      <c r="S7" s="23">
        <f>K13</f>
        <v>1.7859596034576875E-2</v>
      </c>
    </row>
    <row r="8" spans="1:19" x14ac:dyDescent="0.2">
      <c r="A8" s="14" t="s">
        <v>23</v>
      </c>
      <c r="B8" s="14" t="s">
        <v>19</v>
      </c>
      <c r="C8" s="14" t="s">
        <v>0</v>
      </c>
      <c r="D8" s="1">
        <v>8.0048539999999998E-7</v>
      </c>
      <c r="E8" s="1">
        <v>8.4460750000000003E-7</v>
      </c>
      <c r="F8" s="1"/>
      <c r="G8">
        <f t="shared" si="0"/>
        <v>6.0966465847406326</v>
      </c>
      <c r="H8">
        <f t="shared" si="0"/>
        <v>6.0733450664179163</v>
      </c>
      <c r="J8" s="4">
        <f t="shared" si="1"/>
        <v>6.0849958255792744</v>
      </c>
      <c r="K8" s="4">
        <f t="shared" si="2"/>
        <v>1.165075916135816E-2</v>
      </c>
      <c r="L8" s="4">
        <f t="shared" si="3"/>
        <v>0.82225055334763908</v>
      </c>
      <c r="M8" s="4"/>
      <c r="N8" s="9" t="str">
        <f>A14</f>
        <v>AthalianaDCL1_d1d2</v>
      </c>
      <c r="O8" s="1" t="str">
        <f>B14</f>
        <v>Athaliana_DRB1</v>
      </c>
      <c r="P8" s="11">
        <f>J14</f>
        <v>6.3546459007647371</v>
      </c>
      <c r="Q8" s="11">
        <f>J15</f>
        <v>6.3564332945173678</v>
      </c>
      <c r="R8" s="11">
        <f>K14</f>
        <v>5.455738974950463E-2</v>
      </c>
      <c r="S8" s="11">
        <f>K15</f>
        <v>2.2805799497743084E-2</v>
      </c>
    </row>
    <row r="9" spans="1:19" x14ac:dyDescent="0.2">
      <c r="A9" s="14" t="s">
        <v>23</v>
      </c>
      <c r="B9" s="14" t="s">
        <v>19</v>
      </c>
      <c r="C9" s="14" t="s">
        <v>1</v>
      </c>
      <c r="D9" s="1">
        <v>7.6922E-7</v>
      </c>
      <c r="E9" s="1">
        <v>7.3697809999999996E-7</v>
      </c>
      <c r="F9" s="1"/>
      <c r="G9">
        <f t="shared" si="0"/>
        <v>6.1139494324721442</v>
      </c>
      <c r="H9">
        <f t="shared" si="0"/>
        <v>6.1325454174197365</v>
      </c>
      <c r="J9" s="4">
        <f t="shared" si="1"/>
        <v>6.1232474249459408</v>
      </c>
      <c r="K9" s="4">
        <f t="shared" si="2"/>
        <v>9.2979924737961461E-3</v>
      </c>
      <c r="L9" s="4">
        <f t="shared" si="3"/>
        <v>0.75292648650582017</v>
      </c>
      <c r="M9" s="4"/>
      <c r="N9" s="9"/>
      <c r="P9" s="6"/>
    </row>
    <row r="10" spans="1:19" x14ac:dyDescent="0.2">
      <c r="A10" s="14" t="s">
        <v>23</v>
      </c>
      <c r="B10" s="14" t="s">
        <v>17</v>
      </c>
      <c r="C10" s="14" t="s">
        <v>0</v>
      </c>
      <c r="D10" s="1">
        <v>1.6576030000000001E-6</v>
      </c>
      <c r="E10" s="1">
        <v>1.8180739999999999E-6</v>
      </c>
      <c r="G10">
        <f t="shared" ref="G10:G13" si="4">-LOG(D10,10)</f>
        <v>5.7805194759296317</v>
      </c>
      <c r="H10">
        <f t="shared" ref="H10:H13" si="5">-LOG(E10,10)</f>
        <v>5.7403884439206463</v>
      </c>
      <c r="J10" s="4">
        <f t="shared" ref="J10:J13" si="6">AVERAGE(G10:I10)</f>
        <v>5.7604539599251385</v>
      </c>
      <c r="K10" s="4">
        <f t="shared" ref="K10:K13" si="7">_xlfn.STDEV.S(G10:I10)/SQRT(COUNT(G10:I10))</f>
        <v>2.0065516004492689E-2</v>
      </c>
      <c r="L10" s="4">
        <f t="shared" ref="L10:L13" si="8">POWER(10,-J10)*1000000</f>
        <v>1.735985286983162</v>
      </c>
      <c r="O10" t="s">
        <v>27</v>
      </c>
      <c r="P10">
        <f>J17</f>
        <v>5.7527069504917527</v>
      </c>
      <c r="Q10">
        <f>J18</f>
        <v>5.7426597504673822</v>
      </c>
      <c r="R10">
        <f>K17</f>
        <v>1.2521742596657059E-2</v>
      </c>
      <c r="S10">
        <f>K18</f>
        <v>2.0546870140823788E-2</v>
      </c>
    </row>
    <row r="11" spans="1:19" x14ac:dyDescent="0.2">
      <c r="A11" s="14" t="s">
        <v>23</v>
      </c>
      <c r="B11" s="14" t="s">
        <v>17</v>
      </c>
      <c r="C11" s="14" t="s">
        <v>1</v>
      </c>
      <c r="D11" s="1">
        <v>1.3549350000000001E-6</v>
      </c>
      <c r="E11" s="1">
        <v>9.5796220000000008E-7</v>
      </c>
      <c r="G11">
        <f t="shared" si="4"/>
        <v>5.8680815386039127</v>
      </c>
      <c r="H11">
        <f t="shared" si="5"/>
        <v>6.0186516273048527</v>
      </c>
      <c r="J11" s="4">
        <f t="shared" si="6"/>
        <v>5.9433665829543827</v>
      </c>
      <c r="K11" s="4">
        <f t="shared" si="7"/>
        <v>7.5285044350469996E-2</v>
      </c>
      <c r="L11" s="4">
        <f t="shared" si="8"/>
        <v>1.1392877219811521</v>
      </c>
    </row>
    <row r="12" spans="1:19" x14ac:dyDescent="0.2">
      <c r="A12" s="14" t="s">
        <v>23</v>
      </c>
      <c r="B12" s="14" t="s">
        <v>24</v>
      </c>
      <c r="C12" s="14" t="s">
        <v>0</v>
      </c>
      <c r="D12" s="1">
        <v>5.959499E-6</v>
      </c>
      <c r="E12" s="1">
        <v>5.7565909999999996E-6</v>
      </c>
      <c r="F12" s="1"/>
      <c r="G12">
        <f t="shared" si="4"/>
        <v>5.2247902487632771</v>
      </c>
      <c r="H12">
        <f t="shared" si="5"/>
        <v>5.2398346256348498</v>
      </c>
      <c r="J12" s="4">
        <f t="shared" si="6"/>
        <v>5.232312437199063</v>
      </c>
      <c r="K12" s="4">
        <f t="shared" si="7"/>
        <v>7.5221884357863358E-3</v>
      </c>
      <c r="L12" s="4">
        <f t="shared" si="8"/>
        <v>5.8571664060285213</v>
      </c>
      <c r="O12" t="str">
        <f>B25</f>
        <v>alt ancDRB</v>
      </c>
      <c r="P12">
        <f>J25</f>
        <v>5.1697413665587995</v>
      </c>
      <c r="Q12">
        <f>J26</f>
        <v>5.1642702141305001</v>
      </c>
      <c r="R12">
        <f>K25</f>
        <v>1.2319343329294073E-2</v>
      </c>
      <c r="S12">
        <f>K26</f>
        <v>1.5251871960603845E-2</v>
      </c>
    </row>
    <row r="13" spans="1:19" x14ac:dyDescent="0.2">
      <c r="A13" s="14" t="s">
        <v>23</v>
      </c>
      <c r="B13" s="14" t="s">
        <v>24</v>
      </c>
      <c r="C13" s="14" t="s">
        <v>1</v>
      </c>
      <c r="D13" s="12">
        <v>6.0954780000000002E-6</v>
      </c>
      <c r="E13" s="1">
        <v>5.614209E-6</v>
      </c>
      <c r="F13" s="1"/>
      <c r="G13">
        <f t="shared" si="4"/>
        <v>5.2149922318630635</v>
      </c>
      <c r="H13">
        <f t="shared" si="5"/>
        <v>5.2507114239322172</v>
      </c>
      <c r="J13" s="4">
        <f t="shared" si="6"/>
        <v>5.2328518278976404</v>
      </c>
      <c r="K13" s="4">
        <f t="shared" si="7"/>
        <v>1.7859596034576875E-2</v>
      </c>
      <c r="L13" s="4">
        <f t="shared" si="8"/>
        <v>5.8498963620650599</v>
      </c>
      <c r="O13" t="str">
        <f>B27</f>
        <v>alt ancDRB1+DRB6</v>
      </c>
      <c r="P13">
        <f>J27</f>
        <v>5.7804505291477426</v>
      </c>
      <c r="Q13">
        <f>J28</f>
        <v>5.7752842588825324</v>
      </c>
      <c r="R13">
        <f>K27</f>
        <v>6.5046376308162998E-2</v>
      </c>
      <c r="S13">
        <f>K28</f>
        <v>8.9289841140015813E-2</v>
      </c>
    </row>
    <row r="14" spans="1:19" x14ac:dyDescent="0.2">
      <c r="A14" t="s">
        <v>23</v>
      </c>
      <c r="B14" t="s">
        <v>25</v>
      </c>
      <c r="C14" t="s">
        <v>0</v>
      </c>
      <c r="D14" s="1">
        <v>3.897595E-7</v>
      </c>
      <c r="E14" s="1">
        <v>5.0108510000000001E-7</v>
      </c>
      <c r="G14">
        <f t="shared" ref="G14:G15" si="9">-LOG(D14,10)</f>
        <v>6.4092032905142418</v>
      </c>
      <c r="H14">
        <f t="shared" ref="H14:H15" si="10">-LOG(E14,10)</f>
        <v>6.3000885110152325</v>
      </c>
      <c r="J14" s="4">
        <f t="shared" ref="J14:J15" si="11">AVERAGE(G14:I14)</f>
        <v>6.3546459007647371</v>
      </c>
      <c r="K14" s="4">
        <f t="shared" ref="K14:K15" si="12">_xlfn.STDEV.S(G14:I14)/SQRT(COUNT(G14:I14))</f>
        <v>5.455738974950463E-2</v>
      </c>
      <c r="L14" s="4">
        <f t="shared" ref="L14:L15" si="13">POWER(10,-J14)*1000000</f>
        <v>0.44193062581524012</v>
      </c>
    </row>
    <row r="15" spans="1:19" x14ac:dyDescent="0.2">
      <c r="A15" t="s">
        <v>23</v>
      </c>
      <c r="B15" t="s">
        <v>25</v>
      </c>
      <c r="C15" t="s">
        <v>1</v>
      </c>
      <c r="D15" s="1">
        <v>4.176004E-7</v>
      </c>
      <c r="E15" s="1">
        <v>4.6384460000000001E-7</v>
      </c>
      <c r="G15">
        <f t="shared" si="9"/>
        <v>6.3792390940151105</v>
      </c>
      <c r="H15">
        <f t="shared" si="10"/>
        <v>6.3336274950196243</v>
      </c>
      <c r="J15" s="4">
        <f t="shared" si="11"/>
        <v>6.3564332945173678</v>
      </c>
      <c r="K15" s="4">
        <f t="shared" si="12"/>
        <v>2.2805799497743084E-2</v>
      </c>
      <c r="L15" s="4">
        <f t="shared" si="13"/>
        <v>0.44011554221345034</v>
      </c>
    </row>
    <row r="17" spans="1:15" x14ac:dyDescent="0.2">
      <c r="B17" t="s">
        <v>26</v>
      </c>
      <c r="C17" t="s">
        <v>0</v>
      </c>
      <c r="D17" s="1">
        <v>1.8189249999999999E-6</v>
      </c>
      <c r="E17" s="1">
        <v>1.7170039999999999E-6</v>
      </c>
      <c r="G17">
        <f t="shared" ref="G17" si="14">-LOG(D17,10)</f>
        <v>5.7401852078950961</v>
      </c>
      <c r="H17">
        <f t="shared" ref="H17" si="15">-LOG(E17,10)</f>
        <v>5.7652286930884102</v>
      </c>
      <c r="J17" s="4">
        <f t="shared" ref="J17" si="16">AVERAGE(G17:I17)</f>
        <v>5.7527069504917527</v>
      </c>
      <c r="K17" s="4">
        <f t="shared" ref="K17" si="17">_xlfn.STDEV.S(G17:I17)/SQRT(COUNT(G17:I17))</f>
        <v>1.2521742596657059E-2</v>
      </c>
      <c r="L17" s="4">
        <f t="shared" ref="L17" si="18">POWER(10,-J17)*1000000</f>
        <v>1.7672298946939557</v>
      </c>
    </row>
    <row r="18" spans="1:15" x14ac:dyDescent="0.2">
      <c r="C18" t="s">
        <v>1</v>
      </c>
      <c r="D18" s="1">
        <v>1.8962130000000001E-6</v>
      </c>
      <c r="E18" s="1">
        <v>1.725017E-6</v>
      </c>
      <c r="G18">
        <f t="shared" ref="G18" si="19">-LOG(D18,10)</f>
        <v>5.7221128803265584</v>
      </c>
      <c r="H18">
        <f t="shared" ref="H18" si="20">-LOG(E18,10)</f>
        <v>5.763206620608206</v>
      </c>
      <c r="J18" s="4">
        <f t="shared" ref="J18" si="21">AVERAGE(G18:I18)</f>
        <v>5.7426597504673822</v>
      </c>
      <c r="K18" s="4">
        <f t="shared" ref="K18" si="22">_xlfn.STDEV.S(G18:I18)/SQRT(COUNT(G18:I18))</f>
        <v>2.0546870140823788E-2</v>
      </c>
      <c r="L18" s="4">
        <f t="shared" ref="L18" si="23">POWER(10,-J18)*1000000</f>
        <v>1.8085905176741939</v>
      </c>
    </row>
    <row r="19" spans="1:15" x14ac:dyDescent="0.2">
      <c r="H19">
        <f>_xlfn.T.TEST(G4:H4,G6:H6,2,3)</f>
        <v>7.9291521934610927E-3</v>
      </c>
      <c r="I19">
        <f>L6/L4</f>
        <v>10.324987580572904</v>
      </c>
      <c r="K19">
        <f>_xlfn.T.TEST(G2:H2,G12:H12,2,3)</f>
        <v>1.1058390271735177E-3</v>
      </c>
      <c r="L19">
        <f>L12/L2</f>
        <v>3.4787107656765057</v>
      </c>
      <c r="M19">
        <f>L2/L4</f>
        <v>1.0406395552859067</v>
      </c>
      <c r="O19">
        <f>L6/L17</f>
        <v>9.4529073296129145</v>
      </c>
    </row>
    <row r="20" spans="1:15" x14ac:dyDescent="0.2">
      <c r="D20">
        <f>_xlfn.T.TEST(G17:H17,G6:H6,2,3)</f>
        <v>3.3356040824842107E-4</v>
      </c>
      <c r="H20">
        <f>_xlfn.T.TEST(G5:H5,G7:H7,2,3)</f>
        <v>2.3047985485396862E-2</v>
      </c>
      <c r="I20">
        <f>L7/L5</f>
        <v>11.551916727989394</v>
      </c>
      <c r="K20">
        <f>_xlfn.T.TEST(G3:H3,G13:H13,2,3)</f>
        <v>7.180949877536408E-3</v>
      </c>
      <c r="L20">
        <f>L13/L3</f>
        <v>3.575788512530325</v>
      </c>
      <c r="M20">
        <f>L2/L8</f>
        <v>2.0476940443616374</v>
      </c>
      <c r="O20">
        <f>L7/L18</f>
        <v>10.412824718465808</v>
      </c>
    </row>
    <row r="21" spans="1:15" x14ac:dyDescent="0.2">
      <c r="D21">
        <f>_xlfn.T.TEST(G18:H18,G7:H7,2,3)</f>
        <v>1.1928177682734251E-2</v>
      </c>
      <c r="I21">
        <f>AVERAGE(I19:I20)</f>
        <v>10.938452154281148</v>
      </c>
      <c r="L21">
        <f>AVERAGE(L19:L20)</f>
        <v>3.5272496391034154</v>
      </c>
      <c r="M21">
        <f>L3/L9</f>
        <v>2.1728201103948455</v>
      </c>
      <c r="O21">
        <f>AVERAGE(O19:O20)</f>
        <v>9.9328660240393614</v>
      </c>
    </row>
    <row r="22" spans="1:15" x14ac:dyDescent="0.2">
      <c r="M22">
        <f>L2/L14</f>
        <v>3.8099137346659937</v>
      </c>
    </row>
    <row r="23" spans="1:15" x14ac:dyDescent="0.2">
      <c r="M23">
        <f>L3/L15</f>
        <v>3.7171461914320516</v>
      </c>
    </row>
    <row r="25" spans="1:15" x14ac:dyDescent="0.2">
      <c r="B25" s="4" t="s">
        <v>28</v>
      </c>
      <c r="C25" s="14" t="s">
        <v>0</v>
      </c>
      <c r="D25" s="1">
        <v>6.9594989999999998E-6</v>
      </c>
      <c r="E25" s="1">
        <v>6.5756590999999999E-6</v>
      </c>
      <c r="F25" s="1"/>
      <c r="G25">
        <f t="shared" ref="G25:H28" si="24">-LOG(D25,10)</f>
        <v>5.1574220232295049</v>
      </c>
      <c r="H25">
        <f t="shared" si="24"/>
        <v>5.1820607098880931</v>
      </c>
      <c r="J25" s="4">
        <f t="shared" ref="J25:J28" si="25">AVERAGE(G25:I25)</f>
        <v>5.1697413665587995</v>
      </c>
      <c r="K25" s="4">
        <f t="shared" ref="K25:K28" si="26">_xlfn.STDEV.S(G25:I25)/SQRT(COUNT(G25:I25))</f>
        <v>1.2319343329294073E-2</v>
      </c>
      <c r="L25" s="4">
        <f t="shared" ref="L25:L28" si="27">POWER(10,-J25)*1000000</f>
        <v>6.7648571995860225</v>
      </c>
    </row>
    <row r="26" spans="1:15" x14ac:dyDescent="0.2">
      <c r="A26" s="4"/>
      <c r="B26" s="14"/>
      <c r="C26" s="14" t="s">
        <v>1</v>
      </c>
      <c r="D26" s="12">
        <v>7.0954779999999999E-6</v>
      </c>
      <c r="E26" s="1">
        <v>6.6142089999999997E-6</v>
      </c>
      <c r="F26" s="1"/>
      <c r="G26">
        <f t="shared" si="24"/>
        <v>5.1490183421698958</v>
      </c>
      <c r="H26">
        <f t="shared" si="24"/>
        <v>5.1795220860911035</v>
      </c>
      <c r="I26" s="4"/>
      <c r="J26" s="4">
        <f t="shared" si="25"/>
        <v>5.1642702141305001</v>
      </c>
      <c r="K26" s="4">
        <f t="shared" si="26"/>
        <v>1.5251871960603845E-2</v>
      </c>
      <c r="L26" s="4">
        <f t="shared" si="27"/>
        <v>6.8506185448397181</v>
      </c>
    </row>
    <row r="27" spans="1:15" x14ac:dyDescent="0.2">
      <c r="B27" s="4" t="s">
        <v>29</v>
      </c>
      <c r="C27" s="14" t="s">
        <v>0</v>
      </c>
      <c r="D27" s="1">
        <v>1.42726E-6</v>
      </c>
      <c r="E27" s="1">
        <v>1.9257320000000001E-6</v>
      </c>
      <c r="F27" s="1"/>
      <c r="G27">
        <f t="shared" si="24"/>
        <v>5.8454969054559056</v>
      </c>
      <c r="H27">
        <f t="shared" si="24"/>
        <v>5.7154041528395796</v>
      </c>
      <c r="I27" s="4"/>
      <c r="J27" s="4">
        <f t="shared" si="25"/>
        <v>5.7804505291477426</v>
      </c>
      <c r="K27" s="4">
        <f t="shared" si="26"/>
        <v>6.5046376308162998E-2</v>
      </c>
      <c r="L27" s="4">
        <f t="shared" si="27"/>
        <v>1.6578661750334371</v>
      </c>
    </row>
    <row r="28" spans="1:15" x14ac:dyDescent="0.2">
      <c r="A28" s="4"/>
      <c r="B28" s="14"/>
      <c r="C28" s="14" t="s">
        <v>1</v>
      </c>
      <c r="D28" s="1">
        <v>1.3659220000000001E-6</v>
      </c>
      <c r="E28" s="1">
        <v>2.0606563999999998E-6</v>
      </c>
      <c r="F28" s="1"/>
      <c r="G28">
        <f t="shared" si="24"/>
        <v>5.8645741000225478</v>
      </c>
      <c r="H28">
        <f t="shared" si="24"/>
        <v>5.6859944177425161</v>
      </c>
      <c r="J28" s="4">
        <f t="shared" si="25"/>
        <v>5.7752842588825324</v>
      </c>
      <c r="K28" s="4">
        <f t="shared" si="26"/>
        <v>8.9289841140015813E-2</v>
      </c>
      <c r="L28" s="4">
        <f t="shared" si="27"/>
        <v>1.6777055496125632</v>
      </c>
    </row>
    <row r="31" spans="1:15" x14ac:dyDescent="0.2">
      <c r="G31">
        <f>_xlfn.T.TEST(G25:H25,G27:H27,1,2)</f>
        <v>5.774023392933438E-3</v>
      </c>
      <c r="L31">
        <f>L25/L27</f>
        <v>4.080460354075071</v>
      </c>
    </row>
    <row r="32" spans="1:15" x14ac:dyDescent="0.2">
      <c r="G32">
        <f>_xlfn.T.TEST(G26:H26,G28:H28,1,2)</f>
        <v>1.0639591635651348E-2</v>
      </c>
      <c r="L32">
        <f>L26/L28</f>
        <v>4.083325912834793</v>
      </c>
    </row>
    <row r="33" spans="12:12" x14ac:dyDescent="0.2">
      <c r="L33">
        <f>AVERAGE(L31:L32)</f>
        <v>4.0818931334549315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G63" sqref="G63"/>
    </sheetView>
  </sheetViews>
  <sheetFormatPr baseColWidth="10" defaultRowHeight="16" x14ac:dyDescent="0.2"/>
  <cols>
    <col min="2" max="2" width="12.1640625" bestFit="1" customWidth="1"/>
    <col min="4" max="4" width="12.1640625" bestFit="1" customWidth="1"/>
    <col min="5" max="5" width="11.1640625" bestFit="1" customWidth="1"/>
    <col min="7" max="7" width="12.1640625" bestFit="1" customWidth="1"/>
  </cols>
  <sheetData>
    <row r="1" spans="1:20" x14ac:dyDescent="0.2">
      <c r="A1" t="s">
        <v>15</v>
      </c>
      <c r="G1" t="str">
        <f>A1</f>
        <v>1580_ancFlowering_DRB1</v>
      </c>
      <c r="M1" t="str">
        <f>G1</f>
        <v>1580_ancFlowering_DRB1</v>
      </c>
    </row>
    <row r="2" spans="1:20" x14ac:dyDescent="0.2">
      <c r="A2" t="s">
        <v>8</v>
      </c>
      <c r="B2" t="s">
        <v>9</v>
      </c>
      <c r="C2" t="s">
        <v>10</v>
      </c>
      <c r="D2" t="s">
        <v>9</v>
      </c>
      <c r="E2" t="s">
        <v>10</v>
      </c>
      <c r="G2" t="s">
        <v>8</v>
      </c>
      <c r="H2" t="s">
        <v>10</v>
      </c>
      <c r="I2" t="s">
        <v>9</v>
      </c>
      <c r="J2" t="s">
        <v>12</v>
      </c>
      <c r="K2" t="s">
        <v>11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10</v>
      </c>
      <c r="S2" t="s">
        <v>8</v>
      </c>
      <c r="T2" t="s">
        <v>10</v>
      </c>
    </row>
    <row r="3" spans="1:20" x14ac:dyDescent="0.2">
      <c r="A3" s="1">
        <v>2.4999999999999999E-8</v>
      </c>
      <c r="B3">
        <v>0.74119999999999997</v>
      </c>
      <c r="C3">
        <v>0.79300000000000004</v>
      </c>
      <c r="D3">
        <v>0.52849999999999997</v>
      </c>
      <c r="E3">
        <v>0.75680000000000003</v>
      </c>
      <c r="G3" s="13">
        <f>A3*1000000</f>
        <v>2.4999999999999998E-2</v>
      </c>
      <c r="H3" s="13">
        <f>AVERAGE(C3,E3)</f>
        <v>0.77490000000000003</v>
      </c>
      <c r="I3" s="13">
        <f>AVERAGE(B3,D3)</f>
        <v>0.63484999999999991</v>
      </c>
      <c r="J3" s="13">
        <f>_xlfn.STDEV.S(E3,C3)/SQRT(2)</f>
        <v>1.8100000000000005E-2</v>
      </c>
      <c r="K3" s="13">
        <f>_xlfn.STDEV.S(D3,B3)/SQRT(2)</f>
        <v>0.10635000000000064</v>
      </c>
      <c r="M3" s="1">
        <f>A3</f>
        <v>2.4999999999999999E-8</v>
      </c>
      <c r="N3">
        <f>B3</f>
        <v>0.74119999999999997</v>
      </c>
      <c r="O3" s="1">
        <f>M3</f>
        <v>2.4999999999999999E-8</v>
      </c>
      <c r="P3">
        <f>D3</f>
        <v>0.52849999999999997</v>
      </c>
      <c r="Q3" s="1">
        <f>M3</f>
        <v>2.4999999999999999E-8</v>
      </c>
      <c r="R3">
        <f>C3</f>
        <v>0.79300000000000004</v>
      </c>
      <c r="S3" s="1">
        <f>M3</f>
        <v>2.4999999999999999E-8</v>
      </c>
      <c r="T3">
        <f>E3</f>
        <v>0.75680000000000003</v>
      </c>
    </row>
    <row r="4" spans="1:20" x14ac:dyDescent="0.2">
      <c r="A4" s="1">
        <v>4.9999999999999998E-8</v>
      </c>
      <c r="B4">
        <v>1.3694999999999999</v>
      </c>
      <c r="C4">
        <v>1.349</v>
      </c>
      <c r="D4">
        <v>1.0602</v>
      </c>
      <c r="E4">
        <v>1.1276999999999999</v>
      </c>
      <c r="G4" s="13">
        <f t="shared" ref="G4:G9" si="0">A4*1000000</f>
        <v>4.9999999999999996E-2</v>
      </c>
      <c r="H4" s="13">
        <f t="shared" ref="H4:H9" si="1">AVERAGE(C4,E4)</f>
        <v>1.2383500000000001</v>
      </c>
      <c r="I4" s="13">
        <f t="shared" ref="I4:I9" si="2">AVERAGE(B4,D4)</f>
        <v>1.21485</v>
      </c>
      <c r="J4" s="13">
        <f t="shared" ref="J4:J9" si="3">_xlfn.STDEV.S(E4,C4)/SQRT(2)</f>
        <v>0.11065000000000001</v>
      </c>
      <c r="K4" s="13">
        <f t="shared" ref="K4:K9" si="4">_xlfn.STDEV.S(D4,B4)/SQRT(2)</f>
        <v>0.15465000000000012</v>
      </c>
      <c r="M4" s="1">
        <f t="shared" ref="M4:M9" si="5">A4</f>
        <v>4.9999999999999998E-8</v>
      </c>
      <c r="N4">
        <f t="shared" ref="N4:N9" si="6">B4</f>
        <v>1.3694999999999999</v>
      </c>
      <c r="O4" s="1">
        <f t="shared" ref="O4:O9" si="7">M4</f>
        <v>4.9999999999999998E-8</v>
      </c>
      <c r="P4">
        <f t="shared" ref="P4:P9" si="8">D4</f>
        <v>1.0602</v>
      </c>
      <c r="Q4" s="1">
        <f t="shared" ref="Q4:Q9" si="9">M4</f>
        <v>4.9999999999999998E-8</v>
      </c>
      <c r="R4">
        <f t="shared" ref="R4:R9" si="10">C4</f>
        <v>1.349</v>
      </c>
      <c r="S4" s="1">
        <f t="shared" ref="S4:S9" si="11">M4</f>
        <v>4.9999999999999998E-8</v>
      </c>
      <c r="T4">
        <f t="shared" ref="T4:T9" si="12">E4</f>
        <v>1.1276999999999999</v>
      </c>
    </row>
    <row r="5" spans="1:20" x14ac:dyDescent="0.2">
      <c r="A5" s="1">
        <v>9.9999999999999995E-8</v>
      </c>
      <c r="B5">
        <v>2.2793000000000001</v>
      </c>
      <c r="C5">
        <v>2.1032000000000002</v>
      </c>
      <c r="D5">
        <v>1.8572</v>
      </c>
      <c r="E5">
        <v>1.7303999999999999</v>
      </c>
      <c r="G5" s="13">
        <f t="shared" si="0"/>
        <v>9.9999999999999992E-2</v>
      </c>
      <c r="H5" s="13">
        <f t="shared" si="1"/>
        <v>1.9168000000000001</v>
      </c>
      <c r="I5" s="13">
        <f t="shared" si="2"/>
        <v>2.0682499999999999</v>
      </c>
      <c r="J5" s="13">
        <f t="shared" si="3"/>
        <v>0.18640000000000009</v>
      </c>
      <c r="K5" s="13">
        <f t="shared" si="4"/>
        <v>0.21105000000000079</v>
      </c>
      <c r="M5" s="1">
        <f t="shared" si="5"/>
        <v>9.9999999999999995E-8</v>
      </c>
      <c r="N5">
        <f t="shared" si="6"/>
        <v>2.2793000000000001</v>
      </c>
      <c r="O5" s="1">
        <f t="shared" si="7"/>
        <v>9.9999999999999995E-8</v>
      </c>
      <c r="P5">
        <f t="shared" si="8"/>
        <v>1.8572</v>
      </c>
      <c r="Q5" s="1">
        <f t="shared" si="9"/>
        <v>9.9999999999999995E-8</v>
      </c>
      <c r="R5">
        <f t="shared" si="10"/>
        <v>2.1032000000000002</v>
      </c>
      <c r="S5" s="1">
        <f t="shared" si="11"/>
        <v>9.9999999999999995E-8</v>
      </c>
      <c r="T5">
        <f t="shared" si="12"/>
        <v>1.7303999999999999</v>
      </c>
    </row>
    <row r="6" spans="1:20" x14ac:dyDescent="0.2">
      <c r="A6" s="1">
        <v>2.4999999999999999E-7</v>
      </c>
      <c r="B6">
        <v>3.4956999999999998</v>
      </c>
      <c r="C6">
        <v>3.2029999999999998</v>
      </c>
      <c r="D6">
        <v>2.8538000000000001</v>
      </c>
      <c r="E6">
        <v>2.6171000000000002</v>
      </c>
      <c r="G6" s="13">
        <f t="shared" si="0"/>
        <v>0.25</v>
      </c>
      <c r="H6" s="13">
        <f t="shared" si="1"/>
        <v>2.91005</v>
      </c>
      <c r="I6" s="13">
        <f t="shared" si="2"/>
        <v>3.17475</v>
      </c>
      <c r="J6" s="13">
        <f t="shared" si="3"/>
        <v>0.29294999999999738</v>
      </c>
      <c r="K6" s="13">
        <f t="shared" si="4"/>
        <v>0.32094999999999868</v>
      </c>
      <c r="M6" s="1">
        <f t="shared" si="5"/>
        <v>2.4999999999999999E-7</v>
      </c>
      <c r="N6">
        <f t="shared" si="6"/>
        <v>3.4956999999999998</v>
      </c>
      <c r="O6" s="1">
        <f t="shared" si="7"/>
        <v>2.4999999999999999E-7</v>
      </c>
      <c r="P6">
        <f t="shared" si="8"/>
        <v>2.8538000000000001</v>
      </c>
      <c r="Q6" s="1">
        <f t="shared" si="9"/>
        <v>2.4999999999999999E-7</v>
      </c>
      <c r="R6">
        <f t="shared" si="10"/>
        <v>3.2029999999999998</v>
      </c>
      <c r="S6" s="1">
        <f t="shared" si="11"/>
        <v>2.4999999999999999E-7</v>
      </c>
      <c r="T6">
        <f t="shared" si="12"/>
        <v>2.6171000000000002</v>
      </c>
    </row>
    <row r="7" spans="1:20" x14ac:dyDescent="0.2">
      <c r="A7" s="1">
        <v>4.9999999999999998E-7</v>
      </c>
      <c r="B7">
        <v>4.6394000000000002</v>
      </c>
      <c r="C7">
        <v>4.3121</v>
      </c>
      <c r="D7">
        <v>3.7370999999999999</v>
      </c>
      <c r="E7">
        <v>3.4862000000000002</v>
      </c>
      <c r="G7" s="13">
        <f t="shared" si="0"/>
        <v>0.5</v>
      </c>
      <c r="H7" s="13">
        <f t="shared" si="1"/>
        <v>3.8991500000000001</v>
      </c>
      <c r="I7" s="13">
        <f t="shared" si="2"/>
        <v>4.18825</v>
      </c>
      <c r="J7" s="13">
        <f t="shared" si="3"/>
        <v>0.41295000000000132</v>
      </c>
      <c r="K7" s="13">
        <f t="shared" si="4"/>
        <v>0.45114999999999966</v>
      </c>
      <c r="M7" s="1">
        <f t="shared" si="5"/>
        <v>4.9999999999999998E-7</v>
      </c>
      <c r="N7">
        <f t="shared" si="6"/>
        <v>4.6394000000000002</v>
      </c>
      <c r="O7" s="1">
        <f t="shared" si="7"/>
        <v>4.9999999999999998E-7</v>
      </c>
      <c r="P7">
        <f t="shared" si="8"/>
        <v>3.7370999999999999</v>
      </c>
      <c r="Q7" s="1">
        <f t="shared" si="9"/>
        <v>4.9999999999999998E-7</v>
      </c>
      <c r="R7">
        <f t="shared" si="10"/>
        <v>4.3121</v>
      </c>
      <c r="S7" s="1">
        <f t="shared" si="11"/>
        <v>4.9999999999999998E-7</v>
      </c>
      <c r="T7">
        <f t="shared" si="12"/>
        <v>3.4862000000000002</v>
      </c>
    </row>
    <row r="8" spans="1:20" x14ac:dyDescent="0.2">
      <c r="A8" s="1">
        <v>9.9999999999999995E-7</v>
      </c>
      <c r="B8">
        <v>5.5079000000000002</v>
      </c>
      <c r="C8">
        <v>5.2670000000000003</v>
      </c>
      <c r="D8">
        <v>4.2842000000000002</v>
      </c>
      <c r="E8">
        <v>4.1246</v>
      </c>
      <c r="G8" s="13">
        <f t="shared" si="0"/>
        <v>1</v>
      </c>
      <c r="H8" s="13">
        <f t="shared" si="1"/>
        <v>4.6958000000000002</v>
      </c>
      <c r="I8" s="13">
        <f t="shared" si="2"/>
        <v>4.8960500000000007</v>
      </c>
      <c r="J8" s="13">
        <f t="shared" si="3"/>
        <v>0.5712000000000006</v>
      </c>
      <c r="K8" s="13">
        <f t="shared" si="4"/>
        <v>0.61184999999999468</v>
      </c>
      <c r="M8" s="1">
        <f t="shared" si="5"/>
        <v>9.9999999999999995E-7</v>
      </c>
      <c r="N8">
        <f t="shared" si="6"/>
        <v>5.5079000000000002</v>
      </c>
      <c r="O8" s="1">
        <f t="shared" si="7"/>
        <v>9.9999999999999995E-7</v>
      </c>
      <c r="P8">
        <f t="shared" si="8"/>
        <v>4.2842000000000002</v>
      </c>
      <c r="Q8" s="1">
        <f t="shared" si="9"/>
        <v>9.9999999999999995E-7</v>
      </c>
      <c r="R8">
        <f t="shared" si="10"/>
        <v>5.2670000000000003</v>
      </c>
      <c r="S8" s="1">
        <f t="shared" si="11"/>
        <v>9.9999999999999995E-7</v>
      </c>
      <c r="T8">
        <f t="shared" si="12"/>
        <v>4.1246</v>
      </c>
    </row>
    <row r="9" spans="1:20" x14ac:dyDescent="0.2">
      <c r="A9" s="1">
        <v>2.4999999999999998E-6</v>
      </c>
      <c r="B9">
        <v>6.0926999999999998</v>
      </c>
      <c r="C9">
        <v>5.9504999999999999</v>
      </c>
      <c r="D9">
        <v>4.6021999999999998</v>
      </c>
      <c r="E9">
        <v>4.5194999999999999</v>
      </c>
      <c r="G9" s="13">
        <f t="shared" si="0"/>
        <v>2.5</v>
      </c>
      <c r="H9" s="13">
        <f t="shared" si="1"/>
        <v>5.2349999999999994</v>
      </c>
      <c r="I9" s="13">
        <f t="shared" si="2"/>
        <v>5.3474500000000003</v>
      </c>
      <c r="J9" s="13">
        <f t="shared" si="3"/>
        <v>0.7155000000000038</v>
      </c>
      <c r="K9" s="13">
        <f t="shared" si="4"/>
        <v>0.74524999999999619</v>
      </c>
      <c r="M9" s="1">
        <f t="shared" si="5"/>
        <v>2.4999999999999998E-6</v>
      </c>
      <c r="N9">
        <f t="shared" si="6"/>
        <v>6.0926999999999998</v>
      </c>
      <c r="O9" s="1">
        <f t="shared" si="7"/>
        <v>2.4999999999999998E-6</v>
      </c>
      <c r="P9">
        <f t="shared" si="8"/>
        <v>4.6021999999999998</v>
      </c>
      <c r="Q9" s="1">
        <f t="shared" si="9"/>
        <v>2.4999999999999998E-6</v>
      </c>
      <c r="R9">
        <f t="shared" si="10"/>
        <v>5.9504999999999999</v>
      </c>
      <c r="S9" s="1">
        <f t="shared" si="11"/>
        <v>2.4999999999999998E-6</v>
      </c>
      <c r="T9">
        <f t="shared" si="12"/>
        <v>4.5194999999999999</v>
      </c>
    </row>
    <row r="10" spans="1:20" x14ac:dyDescent="0.2">
      <c r="A10" s="1"/>
      <c r="G10" s="13"/>
      <c r="H10" s="13"/>
      <c r="I10" s="13"/>
      <c r="J10" s="13"/>
      <c r="K10" s="13"/>
    </row>
    <row r="11" spans="1:20" x14ac:dyDescent="0.2">
      <c r="A11" t="s">
        <v>16</v>
      </c>
      <c r="G11" t="str">
        <f>A11</f>
        <v>1579_ancDRB1</v>
      </c>
      <c r="M11" t="str">
        <f>G11</f>
        <v>1579_ancDRB1</v>
      </c>
    </row>
    <row r="12" spans="1:20" x14ac:dyDescent="0.2">
      <c r="A12" t="s">
        <v>8</v>
      </c>
      <c r="B12" t="s">
        <v>9</v>
      </c>
      <c r="C12" t="s">
        <v>10</v>
      </c>
      <c r="D12" t="s">
        <v>9</v>
      </c>
      <c r="E12" t="s">
        <v>10</v>
      </c>
      <c r="G12" t="s">
        <v>8</v>
      </c>
      <c r="H12" t="s">
        <v>10</v>
      </c>
      <c r="I12" t="s">
        <v>9</v>
      </c>
      <c r="J12" t="s">
        <v>12</v>
      </c>
      <c r="K12" t="s">
        <v>11</v>
      </c>
      <c r="M12" t="s">
        <v>8</v>
      </c>
      <c r="N12" t="s">
        <v>9</v>
      </c>
      <c r="O12" t="s">
        <v>8</v>
      </c>
      <c r="P12" t="s">
        <v>9</v>
      </c>
      <c r="Q12" t="s">
        <v>8</v>
      </c>
      <c r="R12" t="s">
        <v>10</v>
      </c>
      <c r="S12" t="s">
        <v>8</v>
      </c>
      <c r="T12" t="s">
        <v>10</v>
      </c>
    </row>
    <row r="13" spans="1:20" x14ac:dyDescent="0.2">
      <c r="A13" s="1">
        <v>9.9999999999999995E-8</v>
      </c>
      <c r="B13">
        <v>1.0121</v>
      </c>
      <c r="C13">
        <v>1.1131</v>
      </c>
      <c r="D13">
        <v>0.82069999999999999</v>
      </c>
      <c r="E13">
        <v>1.1871</v>
      </c>
      <c r="G13" s="13">
        <f>A13*1000000</f>
        <v>9.9999999999999992E-2</v>
      </c>
      <c r="H13" s="13">
        <f>AVERAGE(C13,E13)</f>
        <v>1.1501000000000001</v>
      </c>
      <c r="I13" s="13">
        <f>AVERAGE(B13,D13)</f>
        <v>0.91639999999999999</v>
      </c>
      <c r="J13" s="13">
        <f>_xlfn.STDEV.S(E13,C13)/SQRT(2)</f>
        <v>3.7000000000000026E-2</v>
      </c>
      <c r="K13" s="13">
        <f>_xlfn.STDEV.S(D13,B13)/SQRT(2)</f>
        <v>9.5699999999999508E-2</v>
      </c>
      <c r="M13" s="1">
        <f>A13</f>
        <v>9.9999999999999995E-8</v>
      </c>
      <c r="N13">
        <f>B13</f>
        <v>1.0121</v>
      </c>
      <c r="O13" s="1">
        <f>M13</f>
        <v>9.9999999999999995E-8</v>
      </c>
      <c r="P13">
        <f>D13</f>
        <v>0.82069999999999999</v>
      </c>
      <c r="Q13" s="1">
        <f>M13</f>
        <v>9.9999999999999995E-8</v>
      </c>
      <c r="R13">
        <f>C13</f>
        <v>1.1131</v>
      </c>
      <c r="S13" s="1">
        <f>M13</f>
        <v>9.9999999999999995E-8</v>
      </c>
      <c r="T13">
        <f>E13</f>
        <v>1.1871</v>
      </c>
    </row>
    <row r="14" spans="1:20" x14ac:dyDescent="0.2">
      <c r="A14" s="1">
        <v>2.4999999999999999E-7</v>
      </c>
      <c r="B14">
        <v>1.7965</v>
      </c>
      <c r="C14">
        <v>1.6897</v>
      </c>
      <c r="D14">
        <v>1.5579000000000001</v>
      </c>
      <c r="E14">
        <v>1.4945999999999999</v>
      </c>
      <c r="G14" s="13">
        <f t="shared" ref="G14:G19" si="13">A14*1000000</f>
        <v>0.25</v>
      </c>
      <c r="H14" s="13">
        <f t="shared" ref="H14:H19" si="14">AVERAGE(C14,E14)</f>
        <v>1.59215</v>
      </c>
      <c r="I14" s="13">
        <f t="shared" ref="I14:I19" si="15">AVERAGE(B14,D14)</f>
        <v>1.6772</v>
      </c>
      <c r="J14" s="13">
        <f t="shared" ref="J14:J19" si="16">_xlfn.STDEV.S(E14,C14)/SQRT(2)</f>
        <v>9.7550000000000012E-2</v>
      </c>
      <c r="K14" s="13">
        <f t="shared" ref="K14:K19" si="17">_xlfn.STDEV.S(D14,B14)/SQRT(2)</f>
        <v>0.11929999999999995</v>
      </c>
      <c r="M14" s="1">
        <f t="shared" ref="M14:M19" si="18">A14</f>
        <v>2.4999999999999999E-7</v>
      </c>
      <c r="N14">
        <f t="shared" ref="N14:N19" si="19">B14</f>
        <v>1.7965</v>
      </c>
      <c r="O14" s="1">
        <f t="shared" ref="O14:O19" si="20">M14</f>
        <v>2.4999999999999999E-7</v>
      </c>
      <c r="P14">
        <f t="shared" ref="P14:P19" si="21">D14</f>
        <v>1.5579000000000001</v>
      </c>
      <c r="Q14" s="1">
        <f t="shared" ref="Q14:Q19" si="22">M14</f>
        <v>2.4999999999999999E-7</v>
      </c>
      <c r="R14">
        <f t="shared" ref="R14:R19" si="23">C14</f>
        <v>1.6897</v>
      </c>
      <c r="S14" s="1">
        <f t="shared" ref="S14:S19" si="24">M14</f>
        <v>2.4999999999999999E-7</v>
      </c>
      <c r="T14">
        <f t="shared" ref="T14:T19" si="25">E14</f>
        <v>1.4945999999999999</v>
      </c>
    </row>
    <row r="15" spans="1:20" x14ac:dyDescent="0.2">
      <c r="A15" s="1">
        <v>4.9999999999999998E-7</v>
      </c>
      <c r="B15">
        <v>2.3744999999999998</v>
      </c>
      <c r="C15">
        <v>2.2212000000000001</v>
      </c>
      <c r="D15">
        <v>2.1448999999999998</v>
      </c>
      <c r="E15">
        <v>2.0024999999999999</v>
      </c>
      <c r="G15" s="13">
        <f t="shared" si="13"/>
        <v>0.5</v>
      </c>
      <c r="H15" s="13">
        <f t="shared" si="14"/>
        <v>2.11185</v>
      </c>
      <c r="I15" s="13">
        <f t="shared" si="15"/>
        <v>2.2596999999999996</v>
      </c>
      <c r="J15" s="13">
        <f t="shared" si="16"/>
        <v>0.10935000000000006</v>
      </c>
      <c r="K15" s="13">
        <f t="shared" si="17"/>
        <v>0.1148</v>
      </c>
      <c r="M15" s="1">
        <f t="shared" si="18"/>
        <v>4.9999999999999998E-7</v>
      </c>
      <c r="N15">
        <f t="shared" si="19"/>
        <v>2.3744999999999998</v>
      </c>
      <c r="O15" s="1">
        <f t="shared" si="20"/>
        <v>4.9999999999999998E-7</v>
      </c>
      <c r="P15">
        <f t="shared" si="21"/>
        <v>2.1448999999999998</v>
      </c>
      <c r="Q15" s="1">
        <f t="shared" si="22"/>
        <v>4.9999999999999998E-7</v>
      </c>
      <c r="R15">
        <f t="shared" si="23"/>
        <v>2.2212000000000001</v>
      </c>
      <c r="S15" s="1">
        <f t="shared" si="24"/>
        <v>4.9999999999999998E-7</v>
      </c>
      <c r="T15">
        <f t="shared" si="25"/>
        <v>2.0024999999999999</v>
      </c>
    </row>
    <row r="16" spans="1:20" x14ac:dyDescent="0.2">
      <c r="A16" s="1">
        <v>9.9999999999999995E-7</v>
      </c>
      <c r="B16">
        <v>2.9579</v>
      </c>
      <c r="C16">
        <v>2.8065000000000002</v>
      </c>
      <c r="D16">
        <v>2.6898</v>
      </c>
      <c r="E16">
        <v>2.5449000000000002</v>
      </c>
      <c r="G16" s="13">
        <f t="shared" si="13"/>
        <v>1</v>
      </c>
      <c r="H16" s="13">
        <f t="shared" si="14"/>
        <v>2.6757</v>
      </c>
      <c r="I16" s="13">
        <f t="shared" si="15"/>
        <v>2.8238500000000002</v>
      </c>
      <c r="J16" s="13">
        <f t="shared" si="16"/>
        <v>0.13080000000000003</v>
      </c>
      <c r="K16" s="13">
        <f t="shared" si="17"/>
        <v>0.13405</v>
      </c>
      <c r="M16" s="1">
        <f t="shared" si="18"/>
        <v>9.9999999999999995E-7</v>
      </c>
      <c r="N16">
        <f t="shared" si="19"/>
        <v>2.9579</v>
      </c>
      <c r="O16" s="1">
        <f t="shared" si="20"/>
        <v>9.9999999999999995E-7</v>
      </c>
      <c r="P16">
        <f t="shared" si="21"/>
        <v>2.6898</v>
      </c>
      <c r="Q16" s="1">
        <f t="shared" si="22"/>
        <v>9.9999999999999995E-7</v>
      </c>
      <c r="R16">
        <f t="shared" si="23"/>
        <v>2.8065000000000002</v>
      </c>
      <c r="S16" s="1">
        <f t="shared" si="24"/>
        <v>9.9999999999999995E-7</v>
      </c>
      <c r="T16">
        <f t="shared" si="25"/>
        <v>2.5449000000000002</v>
      </c>
    </row>
    <row r="17" spans="1:20" x14ac:dyDescent="0.2">
      <c r="A17" s="1">
        <v>2.4999999999999998E-6</v>
      </c>
      <c r="B17">
        <v>3.6355</v>
      </c>
      <c r="C17">
        <v>3.4824000000000002</v>
      </c>
      <c r="D17">
        <v>3.3620999999999999</v>
      </c>
      <c r="E17">
        <v>3.2090000000000001</v>
      </c>
      <c r="G17" s="13">
        <f t="shared" si="13"/>
        <v>2.5</v>
      </c>
      <c r="H17" s="13">
        <f t="shared" si="14"/>
        <v>3.3456999999999999</v>
      </c>
      <c r="I17" s="13">
        <f t="shared" si="15"/>
        <v>3.4988000000000001</v>
      </c>
      <c r="J17" s="13">
        <f t="shared" si="16"/>
        <v>0.13670000000000004</v>
      </c>
      <c r="K17" s="13">
        <f t="shared" si="17"/>
        <v>0.13670000000000004</v>
      </c>
      <c r="M17" s="1">
        <f t="shared" si="18"/>
        <v>2.4999999999999998E-6</v>
      </c>
      <c r="N17">
        <f t="shared" si="19"/>
        <v>3.6355</v>
      </c>
      <c r="O17" s="1">
        <f t="shared" si="20"/>
        <v>2.4999999999999998E-6</v>
      </c>
      <c r="P17">
        <f t="shared" si="21"/>
        <v>3.3620999999999999</v>
      </c>
      <c r="Q17" s="1">
        <f t="shared" si="22"/>
        <v>2.4999999999999998E-6</v>
      </c>
      <c r="R17">
        <f t="shared" si="23"/>
        <v>3.4824000000000002</v>
      </c>
      <c r="S17" s="1">
        <f t="shared" si="24"/>
        <v>2.4999999999999998E-6</v>
      </c>
      <c r="T17">
        <f t="shared" si="25"/>
        <v>3.2090000000000001</v>
      </c>
    </row>
    <row r="18" spans="1:20" x14ac:dyDescent="0.2">
      <c r="A18" s="1">
        <v>4.9999999999999996E-6</v>
      </c>
      <c r="B18">
        <v>4.2405999999999997</v>
      </c>
      <c r="C18">
        <v>4.0921000000000003</v>
      </c>
      <c r="D18">
        <v>3.8988999999999998</v>
      </c>
      <c r="E18">
        <v>3.7557999999999998</v>
      </c>
      <c r="G18" s="13">
        <f t="shared" si="13"/>
        <v>5</v>
      </c>
      <c r="H18" s="13">
        <f t="shared" si="14"/>
        <v>3.92395</v>
      </c>
      <c r="I18" s="13">
        <f t="shared" si="15"/>
        <v>4.06975</v>
      </c>
      <c r="J18" s="13">
        <f t="shared" si="16"/>
        <v>0.16815000000000024</v>
      </c>
      <c r="K18" s="13">
        <f t="shared" si="17"/>
        <v>0.17084999999999992</v>
      </c>
      <c r="M18" s="1">
        <f t="shared" si="18"/>
        <v>4.9999999999999996E-6</v>
      </c>
      <c r="N18">
        <f t="shared" si="19"/>
        <v>4.2405999999999997</v>
      </c>
      <c r="O18" s="1">
        <f t="shared" si="20"/>
        <v>4.9999999999999996E-6</v>
      </c>
      <c r="P18">
        <f t="shared" si="21"/>
        <v>3.8988999999999998</v>
      </c>
      <c r="Q18" s="1">
        <f t="shared" si="22"/>
        <v>4.9999999999999996E-6</v>
      </c>
      <c r="R18">
        <f t="shared" si="23"/>
        <v>4.0921000000000003</v>
      </c>
      <c r="S18" s="1">
        <f t="shared" si="24"/>
        <v>4.9999999999999996E-6</v>
      </c>
      <c r="T18">
        <f t="shared" si="25"/>
        <v>3.7557999999999998</v>
      </c>
    </row>
    <row r="19" spans="1:20" x14ac:dyDescent="0.2">
      <c r="A19" s="1">
        <v>9.9999999999999991E-6</v>
      </c>
      <c r="B19">
        <v>4.8986999999999998</v>
      </c>
      <c r="C19">
        <v>4.7450000000000001</v>
      </c>
      <c r="D19">
        <v>4.4919000000000002</v>
      </c>
      <c r="E19">
        <v>4.3480999999999996</v>
      </c>
      <c r="G19" s="13">
        <f t="shared" si="13"/>
        <v>10</v>
      </c>
      <c r="H19" s="13">
        <f t="shared" si="14"/>
        <v>4.5465499999999999</v>
      </c>
      <c r="I19" s="13">
        <f t="shared" si="15"/>
        <v>4.6952999999999996</v>
      </c>
      <c r="J19" s="13">
        <f t="shared" si="16"/>
        <v>0.19845000000000021</v>
      </c>
      <c r="K19" s="13">
        <f t="shared" si="17"/>
        <v>0.20339999999999978</v>
      </c>
      <c r="M19" s="1">
        <f t="shared" si="18"/>
        <v>9.9999999999999991E-6</v>
      </c>
      <c r="N19">
        <f t="shared" si="19"/>
        <v>4.8986999999999998</v>
      </c>
      <c r="O19" s="1">
        <f t="shared" si="20"/>
        <v>9.9999999999999991E-6</v>
      </c>
      <c r="P19">
        <f t="shared" si="21"/>
        <v>4.4919000000000002</v>
      </c>
      <c r="Q19" s="1">
        <f t="shared" si="22"/>
        <v>9.9999999999999991E-6</v>
      </c>
      <c r="R19">
        <f t="shared" si="23"/>
        <v>4.7450000000000001</v>
      </c>
      <c r="S19" s="1">
        <f t="shared" si="24"/>
        <v>9.9999999999999991E-6</v>
      </c>
      <c r="T19">
        <f t="shared" si="25"/>
        <v>4.3480999999999996</v>
      </c>
    </row>
    <row r="20" spans="1:20" x14ac:dyDescent="0.2">
      <c r="A20" s="1"/>
      <c r="G20" s="13"/>
      <c r="H20" s="13"/>
      <c r="I20" s="13"/>
      <c r="J20" s="13"/>
      <c r="K20" s="13"/>
    </row>
    <row r="21" spans="1:20" x14ac:dyDescent="0.2">
      <c r="A21" t="s">
        <v>17</v>
      </c>
      <c r="G21" t="str">
        <f>A21</f>
        <v>1582_ancDicot_DRB1</v>
      </c>
      <c r="M21" t="str">
        <f>G21</f>
        <v>1582_ancDicot_DRB1</v>
      </c>
    </row>
    <row r="22" spans="1:20" x14ac:dyDescent="0.2">
      <c r="A22" t="s">
        <v>8</v>
      </c>
      <c r="B22" t="s">
        <v>9</v>
      </c>
      <c r="C22" t="s">
        <v>10</v>
      </c>
      <c r="D22" t="s">
        <v>9</v>
      </c>
      <c r="E22" t="s">
        <v>10</v>
      </c>
      <c r="G22" t="s">
        <v>8</v>
      </c>
      <c r="H22" t="s">
        <v>10</v>
      </c>
      <c r="I22" t="s">
        <v>9</v>
      </c>
      <c r="J22" t="s">
        <v>12</v>
      </c>
      <c r="K22" t="s">
        <v>11</v>
      </c>
      <c r="M22" t="s">
        <v>8</v>
      </c>
      <c r="N22" t="s">
        <v>9</v>
      </c>
      <c r="O22" t="s">
        <v>8</v>
      </c>
      <c r="P22" t="s">
        <v>9</v>
      </c>
      <c r="Q22" t="s">
        <v>8</v>
      </c>
      <c r="R22" t="s">
        <v>10</v>
      </c>
      <c r="S22" t="s">
        <v>8</v>
      </c>
      <c r="T22" t="s">
        <v>10</v>
      </c>
    </row>
    <row r="23" spans="1:20" x14ac:dyDescent="0.2">
      <c r="A23" s="1">
        <v>9.9999999999999995E-8</v>
      </c>
      <c r="B23">
        <v>1.0342</v>
      </c>
      <c r="C23">
        <v>1.7261</v>
      </c>
      <c r="D23">
        <v>1.1094999999999999</v>
      </c>
      <c r="E23">
        <v>1.5190999999999999</v>
      </c>
      <c r="G23" s="13">
        <f>A23*1000000</f>
        <v>9.9999999999999992E-2</v>
      </c>
      <c r="H23" s="13">
        <f>AVERAGE(C23,E23)</f>
        <v>1.6225999999999998</v>
      </c>
      <c r="I23" s="13">
        <f>AVERAGE(B23,D23)</f>
        <v>1.07185</v>
      </c>
      <c r="J23" s="13">
        <f>_xlfn.STDEV.S(E23,C23)/SQRT(2)</f>
        <v>0.10350000000000002</v>
      </c>
      <c r="K23" s="13">
        <f>_xlfn.STDEV.S(D23,B23)/SQRT(2)</f>
        <v>3.7649999999999961E-2</v>
      </c>
      <c r="M23" s="1">
        <f>A23</f>
        <v>9.9999999999999995E-8</v>
      </c>
      <c r="N23">
        <f>B23</f>
        <v>1.0342</v>
      </c>
      <c r="O23" s="1">
        <f>M23</f>
        <v>9.9999999999999995E-8</v>
      </c>
      <c r="P23">
        <f>D23</f>
        <v>1.1094999999999999</v>
      </c>
      <c r="Q23" s="1">
        <f>M23</f>
        <v>9.9999999999999995E-8</v>
      </c>
      <c r="R23">
        <f>C23</f>
        <v>1.7261</v>
      </c>
      <c r="S23" s="1">
        <f>M23</f>
        <v>9.9999999999999995E-8</v>
      </c>
      <c r="T23">
        <f>E23</f>
        <v>1.5190999999999999</v>
      </c>
    </row>
    <row r="24" spans="1:20" x14ac:dyDescent="0.2">
      <c r="A24" s="1">
        <v>2.4999999999999999E-7</v>
      </c>
      <c r="B24">
        <v>2.3431000000000002</v>
      </c>
      <c r="C24">
        <v>2.2837999999999998</v>
      </c>
      <c r="D24">
        <v>2.4365000000000001</v>
      </c>
      <c r="E24">
        <v>2.3466999999999998</v>
      </c>
      <c r="G24" s="13">
        <f t="shared" ref="G24:G29" si="26">A24*1000000</f>
        <v>0.25</v>
      </c>
      <c r="H24" s="13">
        <f t="shared" ref="H24:H29" si="27">AVERAGE(C24,E24)</f>
        <v>2.3152499999999998</v>
      </c>
      <c r="I24" s="13">
        <f t="shared" ref="I24:I29" si="28">AVERAGE(B24,D24)</f>
        <v>2.3898000000000001</v>
      </c>
      <c r="J24" s="13">
        <f t="shared" ref="J24:J29" si="29">_xlfn.STDEV.S(E24,C24)/SQRT(2)</f>
        <v>3.1449999999999978E-2</v>
      </c>
      <c r="K24" s="13">
        <f t="shared" ref="K24:K29" si="30">_xlfn.STDEV.S(D24,B24)/SQRT(2)</f>
        <v>4.6699999999999957E-2</v>
      </c>
      <c r="M24" s="1">
        <f t="shared" ref="M24:M29" si="31">A24</f>
        <v>2.4999999999999999E-7</v>
      </c>
      <c r="N24">
        <f t="shared" ref="N24:N29" si="32">B24</f>
        <v>2.3431000000000002</v>
      </c>
      <c r="O24" s="1">
        <f t="shared" ref="O24:O29" si="33">M24</f>
        <v>2.4999999999999999E-7</v>
      </c>
      <c r="P24">
        <f t="shared" ref="P24:P29" si="34">D24</f>
        <v>2.4365000000000001</v>
      </c>
      <c r="Q24" s="1">
        <f t="shared" ref="Q24:Q29" si="35">M24</f>
        <v>2.4999999999999999E-7</v>
      </c>
      <c r="R24">
        <f t="shared" ref="R24:R29" si="36">C24</f>
        <v>2.2837999999999998</v>
      </c>
      <c r="S24" s="1">
        <f t="shared" ref="S24:S29" si="37">M24</f>
        <v>2.4999999999999999E-7</v>
      </c>
      <c r="T24">
        <f t="shared" ref="T24:T29" si="38">E24</f>
        <v>2.3466999999999998</v>
      </c>
    </row>
    <row r="25" spans="1:20" x14ac:dyDescent="0.2">
      <c r="A25" s="1">
        <v>4.9999999999999998E-7</v>
      </c>
      <c r="B25">
        <v>3.8166000000000002</v>
      </c>
      <c r="C25">
        <v>3.4971000000000001</v>
      </c>
      <c r="D25">
        <v>3.8929999999999998</v>
      </c>
      <c r="E25">
        <v>3.5663</v>
      </c>
      <c r="G25" s="13">
        <f t="shared" si="26"/>
        <v>0.5</v>
      </c>
      <c r="H25" s="13">
        <f t="shared" si="27"/>
        <v>3.5316999999999998</v>
      </c>
      <c r="I25" s="13">
        <f t="shared" si="28"/>
        <v>3.8548</v>
      </c>
      <c r="J25" s="13">
        <f t="shared" si="29"/>
        <v>3.4599999999999964E-2</v>
      </c>
      <c r="K25" s="13">
        <f t="shared" si="30"/>
        <v>3.8199999999999783E-2</v>
      </c>
      <c r="M25" s="1">
        <f t="shared" si="31"/>
        <v>4.9999999999999998E-7</v>
      </c>
      <c r="N25">
        <f t="shared" si="32"/>
        <v>3.8166000000000002</v>
      </c>
      <c r="O25" s="1">
        <f t="shared" si="33"/>
        <v>4.9999999999999998E-7</v>
      </c>
      <c r="P25">
        <f t="shared" si="34"/>
        <v>3.8929999999999998</v>
      </c>
      <c r="Q25" s="1">
        <f t="shared" si="35"/>
        <v>4.9999999999999998E-7</v>
      </c>
      <c r="R25">
        <f t="shared" si="36"/>
        <v>3.4971000000000001</v>
      </c>
      <c r="S25" s="1">
        <f t="shared" si="37"/>
        <v>4.9999999999999998E-7</v>
      </c>
      <c r="T25">
        <f t="shared" si="38"/>
        <v>3.5663</v>
      </c>
    </row>
    <row r="26" spans="1:20" x14ac:dyDescent="0.2">
      <c r="A26" s="1">
        <v>9.9999999999999995E-7</v>
      </c>
      <c r="B26">
        <v>4.8658999999999999</v>
      </c>
      <c r="C26">
        <v>4.5708000000000002</v>
      </c>
      <c r="D26">
        <v>4.9960000000000004</v>
      </c>
      <c r="E26">
        <v>4.6943000000000001</v>
      </c>
      <c r="G26" s="13">
        <f t="shared" si="26"/>
        <v>1</v>
      </c>
      <c r="H26" s="13">
        <f t="shared" si="27"/>
        <v>4.6325500000000002</v>
      </c>
      <c r="I26" s="13">
        <f t="shared" si="28"/>
        <v>4.9309500000000002</v>
      </c>
      <c r="J26" s="13">
        <f t="shared" si="29"/>
        <v>6.1749999999999965E-2</v>
      </c>
      <c r="K26" s="13">
        <f t="shared" si="30"/>
        <v>6.5050000000000274E-2</v>
      </c>
      <c r="M26" s="1">
        <f t="shared" si="31"/>
        <v>9.9999999999999995E-7</v>
      </c>
      <c r="N26">
        <f t="shared" si="32"/>
        <v>4.8658999999999999</v>
      </c>
      <c r="O26" s="1">
        <f t="shared" si="33"/>
        <v>9.9999999999999995E-7</v>
      </c>
      <c r="P26">
        <f t="shared" si="34"/>
        <v>4.9960000000000004</v>
      </c>
      <c r="Q26" s="1">
        <f t="shared" si="35"/>
        <v>9.9999999999999995E-7</v>
      </c>
      <c r="R26">
        <f t="shared" si="36"/>
        <v>4.5708000000000002</v>
      </c>
      <c r="S26" s="1">
        <f t="shared" si="37"/>
        <v>9.9999999999999995E-7</v>
      </c>
      <c r="T26">
        <f t="shared" si="38"/>
        <v>4.6943000000000001</v>
      </c>
    </row>
    <row r="27" spans="1:20" x14ac:dyDescent="0.2">
      <c r="A27" s="1">
        <v>2.4999999999999998E-6</v>
      </c>
      <c r="B27">
        <v>5.6333000000000002</v>
      </c>
      <c r="C27">
        <v>5.4099000000000004</v>
      </c>
      <c r="D27">
        <v>5.7507000000000001</v>
      </c>
      <c r="E27">
        <v>5.5256999999999996</v>
      </c>
      <c r="G27" s="13">
        <f t="shared" si="26"/>
        <v>2.5</v>
      </c>
      <c r="H27" s="13">
        <f t="shared" si="27"/>
        <v>5.4678000000000004</v>
      </c>
      <c r="I27" s="13">
        <f t="shared" si="28"/>
        <v>5.6920000000000002</v>
      </c>
      <c r="J27" s="13">
        <f t="shared" si="29"/>
        <v>5.7899999999999618E-2</v>
      </c>
      <c r="K27" s="13">
        <f t="shared" si="30"/>
        <v>5.8699999999999967E-2</v>
      </c>
      <c r="M27" s="1">
        <f t="shared" si="31"/>
        <v>2.4999999999999998E-6</v>
      </c>
      <c r="N27">
        <f t="shared" si="32"/>
        <v>5.6333000000000002</v>
      </c>
      <c r="O27" s="1">
        <f t="shared" si="33"/>
        <v>2.4999999999999998E-6</v>
      </c>
      <c r="P27">
        <f t="shared" si="34"/>
        <v>5.7507000000000001</v>
      </c>
      <c r="Q27" s="1">
        <f t="shared" si="35"/>
        <v>2.4999999999999998E-6</v>
      </c>
      <c r="R27">
        <f t="shared" si="36"/>
        <v>5.4099000000000004</v>
      </c>
      <c r="S27" s="1">
        <f t="shared" si="37"/>
        <v>2.4999999999999998E-6</v>
      </c>
      <c r="T27">
        <f t="shared" si="38"/>
        <v>5.5256999999999996</v>
      </c>
    </row>
    <row r="28" spans="1:20" x14ac:dyDescent="0.2">
      <c r="A28" s="1">
        <v>4.9999999999999996E-6</v>
      </c>
      <c r="B28">
        <v>6.0507999999999997</v>
      </c>
      <c r="C28">
        <v>5.8893000000000004</v>
      </c>
      <c r="D28">
        <v>6.1927000000000003</v>
      </c>
      <c r="E28">
        <v>6.0278999999999998</v>
      </c>
      <c r="G28" s="13">
        <f t="shared" si="26"/>
        <v>5</v>
      </c>
      <c r="H28" s="13">
        <f t="shared" si="27"/>
        <v>5.9586000000000006</v>
      </c>
      <c r="I28" s="13">
        <f t="shared" si="28"/>
        <v>6.1217500000000005</v>
      </c>
      <c r="J28" s="13">
        <f t="shared" si="29"/>
        <v>6.9299999999999695E-2</v>
      </c>
      <c r="K28" s="13">
        <f t="shared" si="30"/>
        <v>7.0950000000000291E-2</v>
      </c>
      <c r="M28" s="1">
        <f t="shared" si="31"/>
        <v>4.9999999999999996E-6</v>
      </c>
      <c r="N28">
        <f t="shared" si="32"/>
        <v>6.0507999999999997</v>
      </c>
      <c r="O28" s="1">
        <f t="shared" si="33"/>
        <v>4.9999999999999996E-6</v>
      </c>
      <c r="P28">
        <f t="shared" si="34"/>
        <v>6.1927000000000003</v>
      </c>
      <c r="Q28" s="1">
        <f t="shared" si="35"/>
        <v>4.9999999999999996E-6</v>
      </c>
      <c r="R28">
        <f t="shared" si="36"/>
        <v>5.8893000000000004</v>
      </c>
      <c r="S28" s="1">
        <f t="shared" si="37"/>
        <v>4.9999999999999996E-6</v>
      </c>
      <c r="T28">
        <f t="shared" si="38"/>
        <v>6.0278999999999998</v>
      </c>
    </row>
    <row r="29" spans="1:20" x14ac:dyDescent="0.2">
      <c r="A29" s="1">
        <v>9.9999999999999991E-6</v>
      </c>
      <c r="B29">
        <v>6.2697000000000003</v>
      </c>
      <c r="C29">
        <v>6.1523000000000003</v>
      </c>
      <c r="D29">
        <v>6.4303999999999997</v>
      </c>
      <c r="E29">
        <v>6.3066000000000004</v>
      </c>
      <c r="G29" s="13">
        <f t="shared" si="26"/>
        <v>10</v>
      </c>
      <c r="H29" s="13">
        <f t="shared" si="27"/>
        <v>6.2294499999999999</v>
      </c>
      <c r="I29" s="13">
        <f t="shared" si="28"/>
        <v>6.3500499999999995</v>
      </c>
      <c r="J29" s="13">
        <f t="shared" si="29"/>
        <v>7.7150000000000052E-2</v>
      </c>
      <c r="K29" s="13">
        <f t="shared" si="30"/>
        <v>8.0349999999999686E-2</v>
      </c>
      <c r="M29" s="1">
        <f t="shared" si="31"/>
        <v>9.9999999999999991E-6</v>
      </c>
      <c r="N29">
        <f t="shared" si="32"/>
        <v>6.2697000000000003</v>
      </c>
      <c r="O29" s="1">
        <f t="shared" si="33"/>
        <v>9.9999999999999991E-6</v>
      </c>
      <c r="P29">
        <f t="shared" si="34"/>
        <v>6.4303999999999997</v>
      </c>
      <c r="Q29" s="1">
        <f t="shared" si="35"/>
        <v>9.9999999999999991E-6</v>
      </c>
      <c r="R29">
        <f t="shared" si="36"/>
        <v>6.1523000000000003</v>
      </c>
      <c r="S29" s="1">
        <f t="shared" si="37"/>
        <v>9.9999999999999991E-6</v>
      </c>
      <c r="T29">
        <f t="shared" si="38"/>
        <v>6.3066000000000004</v>
      </c>
    </row>
    <row r="30" spans="1:20" x14ac:dyDescent="0.2">
      <c r="A30" s="1"/>
      <c r="G30" s="13"/>
      <c r="H30" s="13"/>
      <c r="I30" s="13"/>
      <c r="J30" s="13"/>
      <c r="K30" s="13"/>
    </row>
    <row r="31" spans="1:20" x14ac:dyDescent="0.2">
      <c r="A31" t="s">
        <v>18</v>
      </c>
      <c r="G31" t="str">
        <f>A31</f>
        <v>1578_ancDRB1/DRB6</v>
      </c>
      <c r="M31" t="str">
        <f>G31</f>
        <v>1578_ancDRB1/DRB6</v>
      </c>
    </row>
    <row r="32" spans="1:20" x14ac:dyDescent="0.2">
      <c r="A32" t="s">
        <v>8</v>
      </c>
      <c r="B32" t="s">
        <v>9</v>
      </c>
      <c r="C32" t="s">
        <v>10</v>
      </c>
      <c r="D32" t="s">
        <v>9</v>
      </c>
      <c r="E32" t="s">
        <v>10</v>
      </c>
      <c r="G32" t="s">
        <v>8</v>
      </c>
      <c r="H32" t="s">
        <v>10</v>
      </c>
      <c r="I32" t="s">
        <v>9</v>
      </c>
      <c r="J32" t="s">
        <v>12</v>
      </c>
      <c r="K32" t="s">
        <v>11</v>
      </c>
      <c r="M32" t="s">
        <v>8</v>
      </c>
      <c r="N32" t="s">
        <v>9</v>
      </c>
      <c r="O32" t="s">
        <v>8</v>
      </c>
      <c r="P32" t="s">
        <v>9</v>
      </c>
      <c r="Q32" t="s">
        <v>8</v>
      </c>
      <c r="R32" t="s">
        <v>10</v>
      </c>
      <c r="S32" t="s">
        <v>8</v>
      </c>
      <c r="T32" t="s">
        <v>10</v>
      </c>
    </row>
    <row r="33" spans="1:20" x14ac:dyDescent="0.2">
      <c r="A33" s="1">
        <v>9.9999999999999995E-8</v>
      </c>
      <c r="B33">
        <v>0.68679999999999997</v>
      </c>
      <c r="C33">
        <v>0.84279999999999999</v>
      </c>
      <c r="D33">
        <v>0.58830000000000005</v>
      </c>
      <c r="E33">
        <v>0.90790000000000004</v>
      </c>
      <c r="G33" s="13">
        <f>A33*1000000</f>
        <v>9.9999999999999992E-2</v>
      </c>
      <c r="H33" s="13">
        <f>AVERAGE(C33,E33)</f>
        <v>0.87535000000000007</v>
      </c>
      <c r="I33" s="13">
        <f>AVERAGE(B33,D33)</f>
        <v>0.63755000000000006</v>
      </c>
      <c r="J33" s="13">
        <f>_xlfn.STDEV.S(E33,C33)/SQRT(2)</f>
        <v>3.2550000000000016E-2</v>
      </c>
      <c r="K33" s="13">
        <f>_xlfn.STDEV.S(D33,B33)/SQRT(2)</f>
        <v>4.924999999999996E-2</v>
      </c>
      <c r="M33" s="1">
        <f>A33</f>
        <v>9.9999999999999995E-8</v>
      </c>
      <c r="N33">
        <f>B33</f>
        <v>0.68679999999999997</v>
      </c>
      <c r="O33" s="1">
        <f>M33</f>
        <v>9.9999999999999995E-8</v>
      </c>
      <c r="P33">
        <f>D33</f>
        <v>0.58830000000000005</v>
      </c>
      <c r="Q33" s="1">
        <f>M33</f>
        <v>9.9999999999999995E-8</v>
      </c>
      <c r="R33">
        <f>C33</f>
        <v>0.84279999999999999</v>
      </c>
      <c r="S33" s="1">
        <f>M33</f>
        <v>9.9999999999999995E-8</v>
      </c>
      <c r="T33">
        <f>E33</f>
        <v>0.90790000000000004</v>
      </c>
    </row>
    <row r="34" spans="1:20" x14ac:dyDescent="0.2">
      <c r="A34" s="1">
        <v>2.4999999999999999E-7</v>
      </c>
      <c r="B34">
        <v>1.2803</v>
      </c>
      <c r="C34">
        <v>1.2313000000000001</v>
      </c>
      <c r="D34">
        <v>1.2062999999999999</v>
      </c>
      <c r="E34">
        <v>1.1812</v>
      </c>
      <c r="G34" s="13">
        <f t="shared" ref="G34:G39" si="39">A34*1000000</f>
        <v>0.25</v>
      </c>
      <c r="H34" s="13">
        <f t="shared" ref="H34:H39" si="40">AVERAGE(C34,E34)</f>
        <v>1.20625</v>
      </c>
      <c r="I34" s="13">
        <f t="shared" ref="I34:I39" si="41">AVERAGE(B34,D34)</f>
        <v>1.2433000000000001</v>
      </c>
      <c r="J34" s="13">
        <f t="shared" ref="J34:J39" si="42">_xlfn.STDEV.S(E34,C34)/SQRT(2)</f>
        <v>2.5050000000000017E-2</v>
      </c>
      <c r="K34" s="13">
        <f t="shared" ref="K34:K39" si="43">_xlfn.STDEV.S(D34,B34)/SQRT(2)</f>
        <v>3.7000000000000026E-2</v>
      </c>
      <c r="M34" s="1">
        <f t="shared" ref="M34:M39" si="44">A34</f>
        <v>2.4999999999999999E-7</v>
      </c>
      <c r="N34">
        <f t="shared" ref="N34:N39" si="45">B34</f>
        <v>1.2803</v>
      </c>
      <c r="O34" s="1">
        <f t="shared" ref="O34:O39" si="46">M34</f>
        <v>2.4999999999999999E-7</v>
      </c>
      <c r="P34">
        <f t="shared" ref="P34:P39" si="47">D34</f>
        <v>1.2062999999999999</v>
      </c>
      <c r="Q34" s="1">
        <f t="shared" ref="Q34:Q39" si="48">M34</f>
        <v>2.4999999999999999E-7</v>
      </c>
      <c r="R34">
        <f t="shared" ref="R34:R39" si="49">C34</f>
        <v>1.2313000000000001</v>
      </c>
      <c r="S34" s="1">
        <f t="shared" ref="S34:S39" si="50">M34</f>
        <v>2.4999999999999999E-7</v>
      </c>
      <c r="T34">
        <f t="shared" ref="T34:T39" si="51">E34</f>
        <v>1.1812</v>
      </c>
    </row>
    <row r="35" spans="1:20" x14ac:dyDescent="0.2">
      <c r="A35" s="1">
        <v>4.9999999999999998E-7</v>
      </c>
      <c r="B35">
        <v>1.8128</v>
      </c>
      <c r="C35">
        <v>1.6859999999999999</v>
      </c>
      <c r="D35">
        <v>1.7311000000000001</v>
      </c>
      <c r="E35">
        <v>1.6076999999999999</v>
      </c>
      <c r="G35" s="13">
        <f t="shared" si="39"/>
        <v>0.5</v>
      </c>
      <c r="H35" s="13">
        <f t="shared" si="40"/>
        <v>1.6468499999999999</v>
      </c>
      <c r="I35" s="13">
        <f t="shared" si="41"/>
        <v>1.7719499999999999</v>
      </c>
      <c r="J35" s="13">
        <f t="shared" si="42"/>
        <v>3.9150000000000018E-2</v>
      </c>
      <c r="K35" s="13">
        <f t="shared" si="43"/>
        <v>4.0849999999999942E-2</v>
      </c>
      <c r="M35" s="1">
        <f t="shared" si="44"/>
        <v>4.9999999999999998E-7</v>
      </c>
      <c r="N35">
        <f t="shared" si="45"/>
        <v>1.8128</v>
      </c>
      <c r="O35" s="1">
        <f t="shared" si="46"/>
        <v>4.9999999999999998E-7</v>
      </c>
      <c r="P35">
        <f t="shared" si="47"/>
        <v>1.7311000000000001</v>
      </c>
      <c r="Q35" s="1">
        <f t="shared" si="48"/>
        <v>4.9999999999999998E-7</v>
      </c>
      <c r="R35">
        <f t="shared" si="49"/>
        <v>1.6859999999999999</v>
      </c>
      <c r="S35" s="1">
        <f t="shared" si="50"/>
        <v>4.9999999999999998E-7</v>
      </c>
      <c r="T35">
        <f t="shared" si="51"/>
        <v>1.6076999999999999</v>
      </c>
    </row>
    <row r="36" spans="1:20" x14ac:dyDescent="0.2">
      <c r="A36" s="1">
        <v>9.9999999999999995E-7</v>
      </c>
      <c r="B36">
        <v>2.3662999999999998</v>
      </c>
      <c r="C36">
        <v>2.2271999999999998</v>
      </c>
      <c r="D36">
        <v>2.2671999999999999</v>
      </c>
      <c r="E36">
        <v>2.1309</v>
      </c>
      <c r="G36" s="13">
        <f t="shared" si="39"/>
        <v>1</v>
      </c>
      <c r="H36" s="13">
        <f t="shared" si="40"/>
        <v>2.1790500000000002</v>
      </c>
      <c r="I36" s="13">
        <f t="shared" si="41"/>
        <v>2.3167499999999999</v>
      </c>
      <c r="J36" s="13">
        <f t="shared" si="42"/>
        <v>4.8149999999999908E-2</v>
      </c>
      <c r="K36" s="13">
        <f t="shared" si="43"/>
        <v>4.9549999999999983E-2</v>
      </c>
      <c r="M36" s="1">
        <f t="shared" si="44"/>
        <v>9.9999999999999995E-7</v>
      </c>
      <c r="N36">
        <f t="shared" si="45"/>
        <v>2.3662999999999998</v>
      </c>
      <c r="O36" s="1">
        <f t="shared" si="46"/>
        <v>9.9999999999999995E-7</v>
      </c>
      <c r="P36">
        <f t="shared" si="47"/>
        <v>2.2671999999999999</v>
      </c>
      <c r="Q36" s="1">
        <f t="shared" si="48"/>
        <v>9.9999999999999995E-7</v>
      </c>
      <c r="R36">
        <f t="shared" si="49"/>
        <v>2.2271999999999998</v>
      </c>
      <c r="S36" s="1">
        <f t="shared" si="50"/>
        <v>9.9999999999999995E-7</v>
      </c>
      <c r="T36">
        <f t="shared" si="51"/>
        <v>2.1309</v>
      </c>
    </row>
    <row r="37" spans="1:20" x14ac:dyDescent="0.2">
      <c r="A37" s="1">
        <v>2.4999999999999998E-6</v>
      </c>
      <c r="B37">
        <v>2.9952999999999999</v>
      </c>
      <c r="C37">
        <v>2.8599000000000001</v>
      </c>
      <c r="D37">
        <v>2.8691</v>
      </c>
      <c r="E37">
        <v>2.7366999999999999</v>
      </c>
      <c r="G37" s="13">
        <f t="shared" si="39"/>
        <v>2.5</v>
      </c>
      <c r="H37" s="13">
        <f t="shared" si="40"/>
        <v>2.7983000000000002</v>
      </c>
      <c r="I37" s="13">
        <f t="shared" si="41"/>
        <v>2.9321999999999999</v>
      </c>
      <c r="J37" s="13">
        <f t="shared" si="42"/>
        <v>6.1600000000000099E-2</v>
      </c>
      <c r="K37" s="13">
        <f t="shared" si="43"/>
        <v>6.3099999999999934E-2</v>
      </c>
      <c r="M37" s="1">
        <f t="shared" si="44"/>
        <v>2.4999999999999998E-6</v>
      </c>
      <c r="N37">
        <f t="shared" si="45"/>
        <v>2.9952999999999999</v>
      </c>
      <c r="O37" s="1">
        <f t="shared" si="46"/>
        <v>2.4999999999999998E-6</v>
      </c>
      <c r="P37">
        <f t="shared" si="47"/>
        <v>2.8691</v>
      </c>
      <c r="Q37" s="1">
        <f t="shared" si="48"/>
        <v>2.4999999999999998E-6</v>
      </c>
      <c r="R37">
        <f t="shared" si="49"/>
        <v>2.8599000000000001</v>
      </c>
      <c r="S37" s="1">
        <f t="shared" si="50"/>
        <v>2.4999999999999998E-6</v>
      </c>
      <c r="T37">
        <f t="shared" si="51"/>
        <v>2.7366999999999999</v>
      </c>
    </row>
    <row r="38" spans="1:20" x14ac:dyDescent="0.2">
      <c r="A38" s="1">
        <v>4.9999999999999996E-6</v>
      </c>
      <c r="B38">
        <v>3.4477000000000002</v>
      </c>
      <c r="C38">
        <v>3.3218999999999999</v>
      </c>
      <c r="D38">
        <v>3.3624000000000001</v>
      </c>
      <c r="E38">
        <v>3.2351000000000001</v>
      </c>
      <c r="G38" s="13">
        <f t="shared" si="39"/>
        <v>5</v>
      </c>
      <c r="H38" s="13">
        <f t="shared" si="40"/>
        <v>3.2785000000000002</v>
      </c>
      <c r="I38" s="13">
        <f t="shared" si="41"/>
        <v>3.4050500000000001</v>
      </c>
      <c r="J38" s="13">
        <f t="shared" si="42"/>
        <v>4.3399999999999876E-2</v>
      </c>
      <c r="K38" s="13">
        <f t="shared" si="43"/>
        <v>4.2650000000000077E-2</v>
      </c>
      <c r="M38" s="1">
        <f t="shared" si="44"/>
        <v>4.9999999999999996E-6</v>
      </c>
      <c r="N38">
        <f t="shared" si="45"/>
        <v>3.4477000000000002</v>
      </c>
      <c r="O38" s="1">
        <f t="shared" si="46"/>
        <v>4.9999999999999996E-6</v>
      </c>
      <c r="P38">
        <f t="shared" si="47"/>
        <v>3.3624000000000001</v>
      </c>
      <c r="Q38" s="1">
        <f t="shared" si="48"/>
        <v>4.9999999999999996E-6</v>
      </c>
      <c r="R38">
        <f t="shared" si="49"/>
        <v>3.3218999999999999</v>
      </c>
      <c r="S38" s="1">
        <f t="shared" si="50"/>
        <v>4.9999999999999996E-6</v>
      </c>
      <c r="T38">
        <f t="shared" si="51"/>
        <v>3.2351000000000001</v>
      </c>
    </row>
    <row r="39" spans="1:20" x14ac:dyDescent="0.2">
      <c r="A39" s="1">
        <v>9.9999999999999991E-6</v>
      </c>
      <c r="B39">
        <v>3.8273000000000001</v>
      </c>
      <c r="C39">
        <v>3.7109999999999999</v>
      </c>
      <c r="D39">
        <v>3.7178</v>
      </c>
      <c r="E39">
        <v>3.6002000000000001</v>
      </c>
      <c r="G39" s="13">
        <f t="shared" si="39"/>
        <v>10</v>
      </c>
      <c r="H39" s="13">
        <f t="shared" si="40"/>
        <v>3.6555999999999997</v>
      </c>
      <c r="I39" s="13">
        <f t="shared" si="41"/>
        <v>3.7725499999999998</v>
      </c>
      <c r="J39" s="13">
        <f t="shared" si="42"/>
        <v>5.5399999999999887E-2</v>
      </c>
      <c r="K39" s="13">
        <f t="shared" si="43"/>
        <v>5.4750000000000076E-2</v>
      </c>
      <c r="M39" s="1">
        <f t="shared" si="44"/>
        <v>9.9999999999999991E-6</v>
      </c>
      <c r="N39">
        <f t="shared" si="45"/>
        <v>3.8273000000000001</v>
      </c>
      <c r="O39" s="1">
        <f t="shared" si="46"/>
        <v>9.9999999999999991E-6</v>
      </c>
      <c r="P39">
        <f t="shared" si="47"/>
        <v>3.7178</v>
      </c>
      <c r="Q39" s="1">
        <f t="shared" si="48"/>
        <v>9.9999999999999991E-6</v>
      </c>
      <c r="R39">
        <f t="shared" si="49"/>
        <v>3.7109999999999999</v>
      </c>
      <c r="S39" s="1">
        <f t="shared" si="50"/>
        <v>9.9999999999999991E-6</v>
      </c>
      <c r="T39">
        <f t="shared" si="51"/>
        <v>3.6002000000000001</v>
      </c>
    </row>
    <row r="40" spans="1:20" x14ac:dyDescent="0.2">
      <c r="A40" s="1"/>
      <c r="G40" s="13"/>
      <c r="H40" s="13"/>
      <c r="I40" s="13"/>
      <c r="J40" s="13"/>
      <c r="K40" s="13"/>
    </row>
    <row r="41" spans="1:20" x14ac:dyDescent="0.2">
      <c r="A41" t="s">
        <v>19</v>
      </c>
      <c r="G41" t="str">
        <f>A41</f>
        <v>1581_ancMonocotDicot_DRB1</v>
      </c>
      <c r="M41" t="str">
        <f>G41</f>
        <v>1581_ancMonocotDicot_DRB1</v>
      </c>
    </row>
    <row r="42" spans="1:20" x14ac:dyDescent="0.2">
      <c r="A42" t="s">
        <v>8</v>
      </c>
      <c r="B42" t="s">
        <v>9</v>
      </c>
      <c r="C42" t="s">
        <v>10</v>
      </c>
      <c r="D42" t="s">
        <v>9</v>
      </c>
      <c r="E42" t="s">
        <v>10</v>
      </c>
      <c r="G42" t="s">
        <v>8</v>
      </c>
      <c r="H42" t="s">
        <v>10</v>
      </c>
      <c r="I42" t="s">
        <v>9</v>
      </c>
      <c r="J42" t="s">
        <v>12</v>
      </c>
      <c r="K42" t="s">
        <v>11</v>
      </c>
      <c r="M42" t="s">
        <v>8</v>
      </c>
      <c r="N42" t="s">
        <v>9</v>
      </c>
      <c r="O42" t="s">
        <v>8</v>
      </c>
      <c r="P42" t="s">
        <v>9</v>
      </c>
      <c r="Q42" t="s">
        <v>8</v>
      </c>
      <c r="R42" t="s">
        <v>10</v>
      </c>
      <c r="S42" t="s">
        <v>8</v>
      </c>
      <c r="T42" t="s">
        <v>10</v>
      </c>
    </row>
    <row r="43" spans="1:20" x14ac:dyDescent="0.2">
      <c r="A43" s="1">
        <v>9.9999999999999995E-8</v>
      </c>
      <c r="B43">
        <v>0.69169999999999998</v>
      </c>
      <c r="C43">
        <v>1.0995999999999999</v>
      </c>
      <c r="D43">
        <v>0.71889999999999998</v>
      </c>
      <c r="E43">
        <v>1.0733999999999999</v>
      </c>
      <c r="G43" s="13">
        <f>A43*1000000</f>
        <v>9.9999999999999992E-2</v>
      </c>
      <c r="H43" s="13">
        <f>AVERAGE(C43,E43)</f>
        <v>1.0865</v>
      </c>
      <c r="I43" s="13">
        <f>AVERAGE(B43,D43)</f>
        <v>0.70530000000000004</v>
      </c>
      <c r="J43" s="13">
        <f>_xlfn.STDEV.S(E43,C43)/SQRT(2)</f>
        <v>1.3100000000000001E-2</v>
      </c>
      <c r="K43" s="13">
        <f>_xlfn.STDEV.S(D43,B43)/SQRT(2)</f>
        <v>1.3600000000000001E-2</v>
      </c>
      <c r="M43" s="1">
        <f>A43</f>
        <v>9.9999999999999995E-8</v>
      </c>
      <c r="N43">
        <f>B43</f>
        <v>0.69169999999999998</v>
      </c>
      <c r="O43" s="1">
        <f>M43</f>
        <v>9.9999999999999995E-8</v>
      </c>
      <c r="P43">
        <f>D43</f>
        <v>0.71889999999999998</v>
      </c>
      <c r="Q43" s="1">
        <f>M43</f>
        <v>9.9999999999999995E-8</v>
      </c>
      <c r="R43">
        <f>C43</f>
        <v>1.0995999999999999</v>
      </c>
      <c r="S43" s="1">
        <f>M43</f>
        <v>9.9999999999999995E-8</v>
      </c>
      <c r="T43">
        <f>E43</f>
        <v>1.0733999999999999</v>
      </c>
    </row>
    <row r="44" spans="1:20" x14ac:dyDescent="0.2">
      <c r="A44" s="1">
        <v>2.4999999999999999E-7</v>
      </c>
      <c r="B44">
        <v>1.5488999999999999</v>
      </c>
      <c r="C44">
        <v>1.5055000000000001</v>
      </c>
      <c r="D44">
        <v>1.5805</v>
      </c>
      <c r="E44">
        <v>1.5230999999999999</v>
      </c>
      <c r="G44" s="13">
        <f t="shared" ref="G44:G49" si="52">A44*1000000</f>
        <v>0.25</v>
      </c>
      <c r="H44" s="13">
        <f t="shared" ref="H44:H49" si="53">AVERAGE(C44,E44)</f>
        <v>1.5143</v>
      </c>
      <c r="I44" s="13">
        <f t="shared" ref="I44:I49" si="54">AVERAGE(B44,D44)</f>
        <v>1.5647</v>
      </c>
      <c r="J44" s="13">
        <f t="shared" ref="J44:J49" si="55">_xlfn.STDEV.S(E44,C44)/SQRT(2)</f>
        <v>8.799999999999919E-3</v>
      </c>
      <c r="K44" s="13">
        <f t="shared" ref="K44:K49" si="56">_xlfn.STDEV.S(D44,B44)/SQRT(2)</f>
        <v>1.5800000000000036E-2</v>
      </c>
      <c r="M44" s="1">
        <f t="shared" ref="M44:M49" si="57">A44</f>
        <v>2.4999999999999999E-7</v>
      </c>
      <c r="N44">
        <f t="shared" ref="N44:N49" si="58">B44</f>
        <v>1.5488999999999999</v>
      </c>
      <c r="O44" s="1">
        <f t="shared" ref="O44:O49" si="59">M44</f>
        <v>2.4999999999999999E-7</v>
      </c>
      <c r="P44">
        <f t="shared" ref="P44:P49" si="60">D44</f>
        <v>1.5805</v>
      </c>
      <c r="Q44" s="1">
        <f t="shared" ref="Q44:Q49" si="61">M44</f>
        <v>2.4999999999999999E-7</v>
      </c>
      <c r="R44">
        <f t="shared" ref="R44:R49" si="62">C44</f>
        <v>1.5055000000000001</v>
      </c>
      <c r="S44" s="1">
        <f t="shared" ref="S44:S49" si="63">M44</f>
        <v>2.4999999999999999E-7</v>
      </c>
      <c r="T44">
        <f t="shared" ref="T44:T49" si="64">E44</f>
        <v>1.5230999999999999</v>
      </c>
    </row>
    <row r="45" spans="1:20" x14ac:dyDescent="0.2">
      <c r="A45" s="1">
        <v>4.9999999999999998E-7</v>
      </c>
      <c r="B45">
        <v>2.169</v>
      </c>
      <c r="C45">
        <v>2.0459999999999998</v>
      </c>
      <c r="D45">
        <v>2.1621999999999999</v>
      </c>
      <c r="E45">
        <v>2.0400999999999998</v>
      </c>
      <c r="G45" s="13">
        <f t="shared" si="52"/>
        <v>0.5</v>
      </c>
      <c r="H45" s="13">
        <f t="shared" si="53"/>
        <v>2.04305</v>
      </c>
      <c r="I45" s="13">
        <f t="shared" si="54"/>
        <v>2.1656</v>
      </c>
      <c r="J45" s="13">
        <f t="shared" si="55"/>
        <v>2.9500000000000082E-3</v>
      </c>
      <c r="K45" s="13">
        <f t="shared" si="56"/>
        <v>3.4000000000000692E-3</v>
      </c>
      <c r="M45" s="1">
        <f t="shared" si="57"/>
        <v>4.9999999999999998E-7</v>
      </c>
      <c r="N45">
        <f t="shared" si="58"/>
        <v>2.169</v>
      </c>
      <c r="O45" s="1">
        <f t="shared" si="59"/>
        <v>4.9999999999999998E-7</v>
      </c>
      <c r="P45">
        <f t="shared" si="60"/>
        <v>2.1621999999999999</v>
      </c>
      <c r="Q45" s="1">
        <f t="shared" si="61"/>
        <v>4.9999999999999998E-7</v>
      </c>
      <c r="R45">
        <f t="shared" si="62"/>
        <v>2.0459999999999998</v>
      </c>
      <c r="S45" s="1">
        <f t="shared" si="63"/>
        <v>4.9999999999999998E-7</v>
      </c>
      <c r="T45">
        <f t="shared" si="64"/>
        <v>2.0400999999999998</v>
      </c>
    </row>
    <row r="46" spans="1:20" x14ac:dyDescent="0.2">
      <c r="A46" s="1">
        <v>9.9999999999999995E-7</v>
      </c>
      <c r="B46">
        <v>2.6821999999999999</v>
      </c>
      <c r="C46">
        <v>2.5688</v>
      </c>
      <c r="D46">
        <v>2.6589</v>
      </c>
      <c r="E46">
        <v>2.5484</v>
      </c>
      <c r="G46" s="13">
        <f t="shared" si="52"/>
        <v>1</v>
      </c>
      <c r="H46" s="13">
        <f t="shared" si="53"/>
        <v>2.5586000000000002</v>
      </c>
      <c r="I46" s="13">
        <f t="shared" si="54"/>
        <v>2.67055</v>
      </c>
      <c r="J46" s="13">
        <f t="shared" si="55"/>
        <v>1.0199999999999987E-2</v>
      </c>
      <c r="K46" s="13">
        <f t="shared" si="56"/>
        <v>1.1649999999999938E-2</v>
      </c>
      <c r="M46" s="1">
        <f t="shared" si="57"/>
        <v>9.9999999999999995E-7</v>
      </c>
      <c r="N46">
        <f t="shared" si="58"/>
        <v>2.6821999999999999</v>
      </c>
      <c r="O46" s="1">
        <f t="shared" si="59"/>
        <v>9.9999999999999995E-7</v>
      </c>
      <c r="P46">
        <f t="shared" si="60"/>
        <v>2.6589</v>
      </c>
      <c r="Q46" s="1">
        <f t="shared" si="61"/>
        <v>9.9999999999999995E-7</v>
      </c>
      <c r="R46">
        <f t="shared" si="62"/>
        <v>2.5688</v>
      </c>
      <c r="S46" s="1">
        <f t="shared" si="63"/>
        <v>9.9999999999999995E-7</v>
      </c>
      <c r="T46">
        <f t="shared" si="64"/>
        <v>2.5484</v>
      </c>
    </row>
    <row r="47" spans="1:20" x14ac:dyDescent="0.2">
      <c r="A47" s="1">
        <v>2.4999999999999998E-6</v>
      </c>
      <c r="B47">
        <v>3.2439</v>
      </c>
      <c r="C47">
        <v>3.1086</v>
      </c>
      <c r="D47">
        <v>3.2395</v>
      </c>
      <c r="E47">
        <v>3.105</v>
      </c>
      <c r="G47" s="13">
        <f t="shared" si="52"/>
        <v>2.5</v>
      </c>
      <c r="H47" s="13">
        <f t="shared" si="53"/>
        <v>3.1067999999999998</v>
      </c>
      <c r="I47" s="13">
        <f t="shared" si="54"/>
        <v>3.2416999999999998</v>
      </c>
      <c r="J47" s="13">
        <f t="shared" si="55"/>
        <v>1.8000000000000238E-3</v>
      </c>
      <c r="K47" s="13">
        <f t="shared" si="56"/>
        <v>2.1999999999999797E-3</v>
      </c>
      <c r="M47" s="1">
        <f t="shared" si="57"/>
        <v>2.4999999999999998E-6</v>
      </c>
      <c r="N47">
        <f t="shared" si="58"/>
        <v>3.2439</v>
      </c>
      <c r="O47" s="1">
        <f t="shared" si="59"/>
        <v>2.4999999999999998E-6</v>
      </c>
      <c r="P47">
        <f t="shared" si="60"/>
        <v>3.2395</v>
      </c>
      <c r="Q47" s="1">
        <f t="shared" si="61"/>
        <v>2.4999999999999998E-6</v>
      </c>
      <c r="R47">
        <f t="shared" si="62"/>
        <v>3.1086</v>
      </c>
      <c r="S47" s="1">
        <f t="shared" si="63"/>
        <v>2.4999999999999998E-6</v>
      </c>
      <c r="T47">
        <f t="shared" si="64"/>
        <v>3.105</v>
      </c>
    </row>
    <row r="48" spans="1:20" x14ac:dyDescent="0.2">
      <c r="A48" s="1">
        <v>4.9999999999999996E-6</v>
      </c>
      <c r="B48">
        <v>3.7372999999999998</v>
      </c>
      <c r="C48">
        <v>3.5924999999999998</v>
      </c>
      <c r="D48">
        <v>3.7492999999999999</v>
      </c>
      <c r="E48">
        <v>3.6063000000000001</v>
      </c>
      <c r="G48" s="13">
        <f t="shared" si="52"/>
        <v>5</v>
      </c>
      <c r="H48" s="13">
        <f t="shared" si="53"/>
        <v>3.5994000000000002</v>
      </c>
      <c r="I48" s="13">
        <f t="shared" si="54"/>
        <v>3.7432999999999996</v>
      </c>
      <c r="J48" s="13">
        <f t="shared" si="55"/>
        <v>6.9000000000001283E-3</v>
      </c>
      <c r="K48" s="13">
        <f t="shared" si="56"/>
        <v>6.0000000000000053E-3</v>
      </c>
      <c r="M48" s="1">
        <f t="shared" si="57"/>
        <v>4.9999999999999996E-6</v>
      </c>
      <c r="N48">
        <f t="shared" si="58"/>
        <v>3.7372999999999998</v>
      </c>
      <c r="O48" s="1">
        <f t="shared" si="59"/>
        <v>4.9999999999999996E-6</v>
      </c>
      <c r="P48">
        <f t="shared" si="60"/>
        <v>3.7492999999999999</v>
      </c>
      <c r="Q48" s="1">
        <f t="shared" si="61"/>
        <v>4.9999999999999996E-6</v>
      </c>
      <c r="R48">
        <f t="shared" si="62"/>
        <v>3.5924999999999998</v>
      </c>
      <c r="S48" s="1">
        <f t="shared" si="63"/>
        <v>4.9999999999999996E-6</v>
      </c>
      <c r="T48">
        <f t="shared" si="64"/>
        <v>3.6063000000000001</v>
      </c>
    </row>
    <row r="49" spans="1:20" x14ac:dyDescent="0.2">
      <c r="A49" s="1">
        <v>9.9999999999999991E-6</v>
      </c>
      <c r="B49">
        <v>4.2141999999999999</v>
      </c>
      <c r="C49">
        <v>4.0694999999999997</v>
      </c>
      <c r="D49">
        <v>4.1905000000000001</v>
      </c>
      <c r="E49">
        <v>4.0551000000000004</v>
      </c>
      <c r="G49" s="13">
        <f t="shared" si="52"/>
        <v>10</v>
      </c>
      <c r="H49" s="13">
        <f t="shared" si="53"/>
        <v>4.0623000000000005</v>
      </c>
      <c r="I49" s="13">
        <f t="shared" si="54"/>
        <v>4.20235</v>
      </c>
      <c r="J49" s="13">
        <f t="shared" si="55"/>
        <v>7.1999999999996511E-3</v>
      </c>
      <c r="K49" s="13">
        <f t="shared" si="56"/>
        <v>1.1849999999999916E-2</v>
      </c>
      <c r="M49" s="1">
        <f t="shared" si="57"/>
        <v>9.9999999999999991E-6</v>
      </c>
      <c r="N49">
        <f t="shared" si="58"/>
        <v>4.2141999999999999</v>
      </c>
      <c r="O49" s="1">
        <f t="shared" si="59"/>
        <v>9.9999999999999991E-6</v>
      </c>
      <c r="P49">
        <f t="shared" si="60"/>
        <v>4.1905000000000001</v>
      </c>
      <c r="Q49" s="1">
        <f t="shared" si="61"/>
        <v>9.9999999999999991E-6</v>
      </c>
      <c r="R49">
        <f t="shared" si="62"/>
        <v>4.0694999999999997</v>
      </c>
      <c r="S49" s="1">
        <f t="shared" si="63"/>
        <v>9.9999999999999991E-6</v>
      </c>
      <c r="T49">
        <f t="shared" si="64"/>
        <v>4.0551000000000004</v>
      </c>
    </row>
    <row r="50" spans="1:20" x14ac:dyDescent="0.2">
      <c r="A50" s="1"/>
      <c r="G50" s="13"/>
      <c r="H50" s="13"/>
      <c r="I50" s="13"/>
      <c r="J50" s="13"/>
      <c r="K50" s="13"/>
    </row>
    <row r="51" spans="1:20" x14ac:dyDescent="0.2">
      <c r="A51" s="14" t="s">
        <v>24</v>
      </c>
      <c r="G51" s="14" t="s">
        <v>24</v>
      </c>
      <c r="H51" s="13"/>
      <c r="I51" s="13"/>
      <c r="J51" s="13"/>
      <c r="K51" s="13"/>
      <c r="M51" s="14" t="s">
        <v>24</v>
      </c>
    </row>
    <row r="52" spans="1:20" x14ac:dyDescent="0.2">
      <c r="A52" t="s">
        <v>8</v>
      </c>
      <c r="B52" t="s">
        <v>9</v>
      </c>
      <c r="C52" t="s">
        <v>10</v>
      </c>
      <c r="D52" t="s">
        <v>9</v>
      </c>
      <c r="E52" t="s">
        <v>10</v>
      </c>
      <c r="G52" t="s">
        <v>8</v>
      </c>
      <c r="H52" t="s">
        <v>10</v>
      </c>
      <c r="I52" t="s">
        <v>9</v>
      </c>
      <c r="J52" t="s">
        <v>12</v>
      </c>
      <c r="K52" t="s">
        <v>11</v>
      </c>
      <c r="M52" t="s">
        <v>8</v>
      </c>
      <c r="N52" t="s">
        <v>9</v>
      </c>
      <c r="O52" t="s">
        <v>8</v>
      </c>
      <c r="P52" t="s">
        <v>9</v>
      </c>
      <c r="Q52" t="s">
        <v>8</v>
      </c>
      <c r="R52" t="s">
        <v>10</v>
      </c>
      <c r="S52" t="s">
        <v>8</v>
      </c>
      <c r="T52" t="s">
        <v>10</v>
      </c>
    </row>
    <row r="53" spans="1:20" x14ac:dyDescent="0.2">
      <c r="A53" s="1">
        <v>9.9999999999999995E-8</v>
      </c>
      <c r="B53">
        <v>0.1201</v>
      </c>
      <c r="C53">
        <v>0.14130000000000001</v>
      </c>
      <c r="D53">
        <v>0.1069</v>
      </c>
      <c r="E53">
        <v>0.13550000000000001</v>
      </c>
      <c r="G53" s="13">
        <f>A53*1000000</f>
        <v>9.9999999999999992E-2</v>
      </c>
      <c r="H53" s="13">
        <f>AVERAGE(C53,E53)</f>
        <v>0.13840000000000002</v>
      </c>
      <c r="I53" s="13">
        <f>AVERAGE(B53,D53)</f>
        <v>0.11349999999999999</v>
      </c>
      <c r="J53" s="13">
        <f>_xlfn.STDEV.S(E53,C53)/SQRT(2)</f>
        <v>2.8999999999999994E-3</v>
      </c>
      <c r="K53" s="13">
        <f>_xlfn.STDEV.S(D53,B53)/SQRT(2)</f>
        <v>6.6000000000000008E-3</v>
      </c>
      <c r="M53" s="1">
        <f>A53</f>
        <v>9.9999999999999995E-8</v>
      </c>
      <c r="N53">
        <f>B53</f>
        <v>0.1201</v>
      </c>
      <c r="O53" s="1">
        <f>M53</f>
        <v>9.9999999999999995E-8</v>
      </c>
      <c r="P53">
        <f>D53</f>
        <v>0.1069</v>
      </c>
      <c r="Q53" s="1">
        <f>M53</f>
        <v>9.9999999999999995E-8</v>
      </c>
      <c r="R53">
        <f>C53</f>
        <v>0.14130000000000001</v>
      </c>
      <c r="S53" s="1">
        <f>M53</f>
        <v>9.9999999999999995E-8</v>
      </c>
      <c r="T53">
        <f>E53</f>
        <v>0.13550000000000001</v>
      </c>
    </row>
    <row r="54" spans="1:20" x14ac:dyDescent="0.2">
      <c r="A54" s="1">
        <v>2.4999999999999999E-7</v>
      </c>
      <c r="B54">
        <v>0.26090000000000002</v>
      </c>
      <c r="C54">
        <v>0.23180000000000001</v>
      </c>
      <c r="D54">
        <v>0.27039999999999997</v>
      </c>
      <c r="E54">
        <v>0.24010000000000001</v>
      </c>
      <c r="G54" s="13">
        <f t="shared" ref="G54:G59" si="65">A54*1000000</f>
        <v>0.25</v>
      </c>
      <c r="H54" s="13">
        <f t="shared" ref="H54:H59" si="66">AVERAGE(C54,E54)</f>
        <v>0.23594999999999999</v>
      </c>
      <c r="I54" s="13">
        <f t="shared" ref="I54:I59" si="67">AVERAGE(B54,D54)</f>
        <v>0.26565</v>
      </c>
      <c r="J54" s="13">
        <f t="shared" ref="J54:J59" si="68">_xlfn.STDEV.S(E54,C54)/SQRT(2)</f>
        <v>4.15E-3</v>
      </c>
      <c r="K54" s="13">
        <f t="shared" ref="K54:K59" si="69">_xlfn.STDEV.S(D54,B54)/SQRT(2)</f>
        <v>4.7499999999999765E-3</v>
      </c>
      <c r="M54" s="1">
        <f t="shared" ref="M54:M59" si="70">A54</f>
        <v>2.4999999999999999E-7</v>
      </c>
      <c r="N54">
        <f t="shared" ref="N54:N59" si="71">B54</f>
        <v>0.26090000000000002</v>
      </c>
      <c r="O54" s="1">
        <f t="shared" ref="O54:O59" si="72">M54</f>
        <v>2.4999999999999999E-7</v>
      </c>
      <c r="P54">
        <f t="shared" ref="P54:P59" si="73">D54</f>
        <v>0.27039999999999997</v>
      </c>
      <c r="Q54" s="1">
        <f t="shared" ref="Q54:Q59" si="74">M54</f>
        <v>2.4999999999999999E-7</v>
      </c>
      <c r="R54">
        <f t="shared" ref="R54:R59" si="75">C54</f>
        <v>0.23180000000000001</v>
      </c>
      <c r="S54" s="1">
        <f t="shared" ref="S54:S59" si="76">M54</f>
        <v>2.4999999999999999E-7</v>
      </c>
      <c r="T54">
        <f t="shared" ref="T54:T59" si="77">E54</f>
        <v>0.24010000000000001</v>
      </c>
    </row>
    <row r="55" spans="1:20" x14ac:dyDescent="0.2">
      <c r="A55" s="1">
        <v>4.9999999999999998E-7</v>
      </c>
      <c r="B55">
        <v>0.46679999999999999</v>
      </c>
      <c r="C55">
        <v>0.44740000000000002</v>
      </c>
      <c r="D55">
        <v>0.44640000000000002</v>
      </c>
      <c r="E55">
        <v>0.45610000000000001</v>
      </c>
      <c r="G55" s="13">
        <f t="shared" si="65"/>
        <v>0.5</v>
      </c>
      <c r="H55" s="13">
        <f t="shared" si="66"/>
        <v>0.45174999999999998</v>
      </c>
      <c r="I55" s="13">
        <f t="shared" si="67"/>
        <v>0.45660000000000001</v>
      </c>
      <c r="J55" s="13">
        <f t="shared" si="68"/>
        <v>4.3499999999999928E-3</v>
      </c>
      <c r="K55" s="13">
        <f t="shared" si="69"/>
        <v>1.0199999999999987E-2</v>
      </c>
      <c r="M55" s="1">
        <f t="shared" si="70"/>
        <v>4.9999999999999998E-7</v>
      </c>
      <c r="N55">
        <f t="shared" si="71"/>
        <v>0.46679999999999999</v>
      </c>
      <c r="O55" s="1">
        <f t="shared" si="72"/>
        <v>4.9999999999999998E-7</v>
      </c>
      <c r="P55">
        <f t="shared" si="73"/>
        <v>0.44640000000000002</v>
      </c>
      <c r="Q55" s="1">
        <f t="shared" si="74"/>
        <v>4.9999999999999998E-7</v>
      </c>
      <c r="R55">
        <f t="shared" si="75"/>
        <v>0.44740000000000002</v>
      </c>
      <c r="S55" s="1">
        <f t="shared" si="76"/>
        <v>4.9999999999999998E-7</v>
      </c>
      <c r="T55">
        <f t="shared" si="77"/>
        <v>0.45610000000000001</v>
      </c>
    </row>
    <row r="56" spans="1:20" x14ac:dyDescent="0.2">
      <c r="A56" s="1">
        <v>9.9999999999999995E-7</v>
      </c>
      <c r="B56">
        <v>0.93710000000000004</v>
      </c>
      <c r="C56">
        <v>0.87119999999999997</v>
      </c>
      <c r="D56">
        <v>1.002</v>
      </c>
      <c r="E56">
        <v>0.85470000000000002</v>
      </c>
      <c r="G56" s="13">
        <f t="shared" si="65"/>
        <v>1</v>
      </c>
      <c r="H56" s="13">
        <f t="shared" si="66"/>
        <v>0.86294999999999999</v>
      </c>
      <c r="I56" s="13">
        <f t="shared" si="67"/>
        <v>0.96955000000000002</v>
      </c>
      <c r="J56" s="13">
        <f t="shared" si="68"/>
        <v>8.2499999999999796E-3</v>
      </c>
      <c r="K56" s="13">
        <f t="shared" si="69"/>
        <v>3.2449999999999979E-2</v>
      </c>
      <c r="M56" s="1">
        <f t="shared" si="70"/>
        <v>9.9999999999999995E-7</v>
      </c>
      <c r="N56">
        <f t="shared" si="71"/>
        <v>0.93710000000000004</v>
      </c>
      <c r="O56" s="1">
        <f t="shared" si="72"/>
        <v>9.9999999999999995E-7</v>
      </c>
      <c r="P56">
        <f t="shared" si="73"/>
        <v>1.002</v>
      </c>
      <c r="Q56" s="1">
        <f t="shared" si="74"/>
        <v>9.9999999999999995E-7</v>
      </c>
      <c r="R56">
        <f t="shared" si="75"/>
        <v>0.87119999999999997</v>
      </c>
      <c r="S56" s="1">
        <f t="shared" si="76"/>
        <v>9.9999999999999995E-7</v>
      </c>
      <c r="T56">
        <f t="shared" si="77"/>
        <v>0.85470000000000002</v>
      </c>
    </row>
    <row r="57" spans="1:20" x14ac:dyDescent="0.2">
      <c r="A57" s="1">
        <v>2.4999999999999998E-6</v>
      </c>
      <c r="B57">
        <v>1.1474</v>
      </c>
      <c r="C57">
        <v>1.2205999999999999</v>
      </c>
      <c r="D57">
        <v>1.3809</v>
      </c>
      <c r="E57">
        <v>1.3087</v>
      </c>
      <c r="G57" s="13">
        <f t="shared" si="65"/>
        <v>2.5</v>
      </c>
      <c r="H57" s="13">
        <f t="shared" si="66"/>
        <v>1.2646500000000001</v>
      </c>
      <c r="I57" s="13">
        <f t="shared" si="67"/>
        <v>1.2641499999999999</v>
      </c>
      <c r="J57" s="13">
        <f t="shared" si="68"/>
        <v>4.4050000000000034E-2</v>
      </c>
      <c r="K57" s="13">
        <f t="shared" si="69"/>
        <v>0.11675000000000002</v>
      </c>
      <c r="M57" s="1">
        <f t="shared" si="70"/>
        <v>2.4999999999999998E-6</v>
      </c>
      <c r="N57">
        <f t="shared" si="71"/>
        <v>1.1474</v>
      </c>
      <c r="O57" s="1">
        <f t="shared" si="72"/>
        <v>2.4999999999999998E-6</v>
      </c>
      <c r="P57">
        <f t="shared" si="73"/>
        <v>1.3809</v>
      </c>
      <c r="Q57" s="1">
        <f t="shared" si="74"/>
        <v>2.4999999999999998E-6</v>
      </c>
      <c r="R57">
        <f t="shared" si="75"/>
        <v>1.2205999999999999</v>
      </c>
      <c r="S57" s="1">
        <f t="shared" si="76"/>
        <v>2.4999999999999998E-6</v>
      </c>
      <c r="T57">
        <f t="shared" si="77"/>
        <v>1.3087</v>
      </c>
    </row>
    <row r="58" spans="1:20" x14ac:dyDescent="0.2">
      <c r="A58" s="1">
        <v>4.9999999999999996E-6</v>
      </c>
      <c r="B58">
        <v>2.6686000000000001</v>
      </c>
      <c r="C58">
        <v>2.5451000000000001</v>
      </c>
      <c r="D58">
        <v>2.8654999999999999</v>
      </c>
      <c r="E58">
        <v>2.7271000000000001</v>
      </c>
      <c r="G58" s="13">
        <f t="shared" si="65"/>
        <v>5</v>
      </c>
      <c r="H58" s="13">
        <f t="shared" si="66"/>
        <v>2.6360999999999999</v>
      </c>
      <c r="I58" s="13">
        <f t="shared" si="67"/>
        <v>2.7670500000000002</v>
      </c>
      <c r="J58" s="13">
        <f t="shared" si="68"/>
        <v>9.099999999999997E-2</v>
      </c>
      <c r="K58" s="13">
        <f t="shared" si="69"/>
        <v>9.8449999999999926E-2</v>
      </c>
      <c r="M58" s="1">
        <f t="shared" si="70"/>
        <v>4.9999999999999996E-6</v>
      </c>
      <c r="N58">
        <f t="shared" si="71"/>
        <v>2.6686000000000001</v>
      </c>
      <c r="O58" s="1">
        <f t="shared" si="72"/>
        <v>4.9999999999999996E-6</v>
      </c>
      <c r="P58">
        <f t="shared" si="73"/>
        <v>2.8654999999999999</v>
      </c>
      <c r="Q58" s="1">
        <f t="shared" si="74"/>
        <v>4.9999999999999996E-6</v>
      </c>
      <c r="R58">
        <f t="shared" si="75"/>
        <v>2.5451000000000001</v>
      </c>
      <c r="S58" s="1">
        <f t="shared" si="76"/>
        <v>4.9999999999999996E-6</v>
      </c>
      <c r="T58">
        <f t="shared" si="77"/>
        <v>2.7271000000000001</v>
      </c>
    </row>
    <row r="59" spans="1:20" x14ac:dyDescent="0.2">
      <c r="A59" s="1">
        <v>9.9999999999999991E-6</v>
      </c>
      <c r="B59">
        <v>3.2301000000000002</v>
      </c>
      <c r="C59">
        <v>3.1995</v>
      </c>
      <c r="D59">
        <v>3.2423000000000002</v>
      </c>
      <c r="E59">
        <v>3.1223000000000001</v>
      </c>
      <c r="G59" s="13">
        <f t="shared" si="65"/>
        <v>10</v>
      </c>
      <c r="H59" s="13">
        <f t="shared" si="66"/>
        <v>3.1608999999999998</v>
      </c>
      <c r="I59" s="13">
        <f t="shared" si="67"/>
        <v>3.2362000000000002</v>
      </c>
      <c r="J59" s="13">
        <f t="shared" si="68"/>
        <v>3.8599999999999961E-2</v>
      </c>
      <c r="K59" s="13">
        <f t="shared" si="69"/>
        <v>6.0999999999999943E-3</v>
      </c>
      <c r="M59" s="1">
        <f t="shared" si="70"/>
        <v>9.9999999999999991E-6</v>
      </c>
      <c r="N59">
        <f t="shared" si="71"/>
        <v>3.2301000000000002</v>
      </c>
      <c r="O59" s="1">
        <f t="shared" si="72"/>
        <v>9.9999999999999991E-6</v>
      </c>
      <c r="P59">
        <f t="shared" si="73"/>
        <v>3.2423000000000002</v>
      </c>
      <c r="Q59" s="1">
        <f t="shared" si="74"/>
        <v>9.9999999999999991E-6</v>
      </c>
      <c r="R59">
        <f t="shared" si="75"/>
        <v>3.1995</v>
      </c>
      <c r="S59" s="1">
        <f t="shared" si="76"/>
        <v>9.9999999999999991E-6</v>
      </c>
      <c r="T59">
        <f t="shared" si="77"/>
        <v>3.1223000000000001</v>
      </c>
    </row>
    <row r="60" spans="1:20" x14ac:dyDescent="0.2">
      <c r="A60" s="1"/>
      <c r="G60" s="13"/>
      <c r="H60" s="13"/>
      <c r="I60" s="13"/>
      <c r="J60" s="13"/>
      <c r="K60" s="13"/>
    </row>
    <row r="61" spans="1:20" x14ac:dyDescent="0.2">
      <c r="A61" s="14" t="s">
        <v>25</v>
      </c>
      <c r="G61" s="14" t="str">
        <f>A61</f>
        <v>Athaliana_DRB1</v>
      </c>
      <c r="H61" s="13"/>
      <c r="I61" s="13"/>
      <c r="J61" s="13"/>
      <c r="K61" s="13"/>
      <c r="M61" s="14" t="str">
        <f>A61</f>
        <v>Athaliana_DRB1</v>
      </c>
    </row>
    <row r="62" spans="1:20" x14ac:dyDescent="0.2">
      <c r="A62" t="s">
        <v>8</v>
      </c>
      <c r="B62" t="s">
        <v>9</v>
      </c>
      <c r="C62" t="s">
        <v>10</v>
      </c>
      <c r="D62" t="s">
        <v>9</v>
      </c>
      <c r="E62" t="s">
        <v>10</v>
      </c>
      <c r="G62" t="s">
        <v>8</v>
      </c>
      <c r="H62" t="s">
        <v>10</v>
      </c>
      <c r="I62" t="s">
        <v>9</v>
      </c>
      <c r="J62" t="s">
        <v>12</v>
      </c>
      <c r="K62" t="s">
        <v>11</v>
      </c>
      <c r="M62" t="s">
        <v>8</v>
      </c>
      <c r="N62" t="s">
        <v>9</v>
      </c>
      <c r="O62" t="s">
        <v>8</v>
      </c>
      <c r="P62" t="s">
        <v>9</v>
      </c>
      <c r="Q62" t="s">
        <v>8</v>
      </c>
      <c r="R62" t="s">
        <v>10</v>
      </c>
      <c r="S62" t="s">
        <v>8</v>
      </c>
      <c r="T62" t="s">
        <v>10</v>
      </c>
    </row>
    <row r="63" spans="1:20" x14ac:dyDescent="0.2">
      <c r="A63" s="1">
        <v>9.9999999999999995E-8</v>
      </c>
      <c r="B63">
        <v>0.12449</v>
      </c>
      <c r="C63">
        <v>0.12506</v>
      </c>
      <c r="D63">
        <v>0.12010999999999999</v>
      </c>
      <c r="E63">
        <v>0.12199</v>
      </c>
      <c r="G63" s="13">
        <f>A63*1000000</f>
        <v>9.9999999999999992E-2</v>
      </c>
      <c r="H63" s="13">
        <f>AVERAGE(C63,E63)</f>
        <v>0.123525</v>
      </c>
      <c r="I63" s="13">
        <f>AVERAGE(B63,D63)</f>
        <v>0.12229999999999999</v>
      </c>
      <c r="J63" s="13">
        <f>_xlfn.STDEV.S(E63,C63)/SQRT(2)</f>
        <v>1.5350000000000014E-3</v>
      </c>
      <c r="K63" s="13">
        <f>_xlfn.STDEV.S(D63,B63)/SQRT(2)</f>
        <v>2.1900000000000044E-3</v>
      </c>
      <c r="M63" s="1">
        <f>A63</f>
        <v>9.9999999999999995E-8</v>
      </c>
      <c r="N63">
        <f>B63</f>
        <v>0.12449</v>
      </c>
      <c r="O63" s="1">
        <f>M63</f>
        <v>9.9999999999999995E-8</v>
      </c>
      <c r="P63">
        <f>D63</f>
        <v>0.12010999999999999</v>
      </c>
      <c r="Q63" s="1">
        <f>M63</f>
        <v>9.9999999999999995E-8</v>
      </c>
      <c r="R63">
        <f>C63</f>
        <v>0.12506</v>
      </c>
      <c r="S63" s="1">
        <f>M63</f>
        <v>9.9999999999999995E-8</v>
      </c>
      <c r="T63">
        <f>E63</f>
        <v>0.12199</v>
      </c>
    </row>
    <row r="64" spans="1:20" x14ac:dyDescent="0.2">
      <c r="A64" s="1">
        <v>2.4999999999999999E-7</v>
      </c>
      <c r="B64">
        <v>0.52100000000000002</v>
      </c>
      <c r="C64">
        <v>0.50880000000000003</v>
      </c>
      <c r="D64">
        <v>0.43280000000000002</v>
      </c>
      <c r="E64">
        <v>0.46103</v>
      </c>
      <c r="G64" s="13">
        <f t="shared" ref="G64:G69" si="78">A64*1000000</f>
        <v>0.25</v>
      </c>
      <c r="H64" s="13">
        <f t="shared" ref="H64:H69" si="79">AVERAGE(C64,E64)</f>
        <v>0.48491499999999998</v>
      </c>
      <c r="I64" s="13">
        <f t="shared" ref="I64:I69" si="80">AVERAGE(B64,D64)</f>
        <v>0.47689999999999999</v>
      </c>
      <c r="J64" s="13">
        <f t="shared" ref="J64:J69" si="81">_xlfn.STDEV.S(E64,C64)/SQRT(2)</f>
        <v>2.3885000000000017E-2</v>
      </c>
      <c r="K64" s="13">
        <f t="shared" ref="K64:K69" si="82">_xlfn.STDEV.S(D64,B64)/SQRT(2)</f>
        <v>4.4099999999999993E-2</v>
      </c>
      <c r="M64" s="1">
        <f t="shared" ref="M64:M69" si="83">A64</f>
        <v>2.4999999999999999E-7</v>
      </c>
      <c r="N64">
        <f t="shared" ref="N64:N69" si="84">B64</f>
        <v>0.52100000000000002</v>
      </c>
      <c r="O64" s="1">
        <f t="shared" ref="O64:O69" si="85">M64</f>
        <v>2.4999999999999999E-7</v>
      </c>
      <c r="P64">
        <f t="shared" ref="P64:P69" si="86">D64</f>
        <v>0.43280000000000002</v>
      </c>
      <c r="Q64" s="1">
        <f t="shared" ref="Q64:Q69" si="87">M64</f>
        <v>2.4999999999999999E-7</v>
      </c>
      <c r="R64">
        <f t="shared" ref="R64:R69" si="88">C64</f>
        <v>0.50880000000000003</v>
      </c>
      <c r="S64" s="1">
        <f t="shared" ref="S64:S69" si="89">M64</f>
        <v>2.4999999999999999E-7</v>
      </c>
      <c r="T64">
        <f t="shared" ref="T64:T69" si="90">E64</f>
        <v>0.46103</v>
      </c>
    </row>
    <row r="65" spans="1:20" x14ac:dyDescent="0.2">
      <c r="A65" s="1">
        <v>4.9999999999999998E-7</v>
      </c>
      <c r="B65">
        <v>0.82420000000000004</v>
      </c>
      <c r="C65">
        <v>0.79200000000000004</v>
      </c>
      <c r="D65">
        <v>0.82899999999999996</v>
      </c>
      <c r="E65">
        <v>0.83799999999999997</v>
      </c>
      <c r="G65" s="13">
        <f t="shared" si="78"/>
        <v>0.5</v>
      </c>
      <c r="H65" s="13">
        <f t="shared" si="79"/>
        <v>0.81499999999999995</v>
      </c>
      <c r="I65" s="13">
        <f t="shared" si="80"/>
        <v>0.8266</v>
      </c>
      <c r="J65" s="13">
        <f t="shared" si="81"/>
        <v>2.2999999999999965E-2</v>
      </c>
      <c r="K65" s="13">
        <f t="shared" si="82"/>
        <v>2.3999999999999577E-3</v>
      </c>
      <c r="M65" s="1">
        <f t="shared" si="83"/>
        <v>4.9999999999999998E-7</v>
      </c>
      <c r="N65">
        <f t="shared" si="84"/>
        <v>0.82420000000000004</v>
      </c>
      <c r="O65" s="1">
        <f t="shared" si="85"/>
        <v>4.9999999999999998E-7</v>
      </c>
      <c r="P65">
        <f t="shared" si="86"/>
        <v>0.82899999999999996</v>
      </c>
      <c r="Q65" s="1">
        <f t="shared" si="87"/>
        <v>4.9999999999999998E-7</v>
      </c>
      <c r="R65">
        <f t="shared" si="88"/>
        <v>0.79200000000000004</v>
      </c>
      <c r="S65" s="1">
        <f t="shared" si="89"/>
        <v>4.9999999999999998E-7</v>
      </c>
      <c r="T65">
        <f t="shared" si="90"/>
        <v>0.83799999999999997</v>
      </c>
    </row>
    <row r="66" spans="1:20" x14ac:dyDescent="0.2">
      <c r="A66" s="1">
        <v>9.9999999999999995E-7</v>
      </c>
      <c r="B66">
        <v>1.0189999999999999</v>
      </c>
      <c r="C66">
        <v>0.99199999999999999</v>
      </c>
      <c r="D66">
        <v>0.95399999999999996</v>
      </c>
      <c r="E66">
        <v>0.996</v>
      </c>
      <c r="G66" s="13">
        <f t="shared" si="78"/>
        <v>1</v>
      </c>
      <c r="H66" s="13">
        <f t="shared" si="79"/>
        <v>0.99399999999999999</v>
      </c>
      <c r="I66" s="13">
        <f t="shared" si="80"/>
        <v>0.98649999999999993</v>
      </c>
      <c r="J66" s="13">
        <f t="shared" si="81"/>
        <v>2.0000000000000018E-3</v>
      </c>
      <c r="K66" s="13">
        <f t="shared" si="82"/>
        <v>3.2499999999999973E-2</v>
      </c>
      <c r="M66" s="1">
        <f t="shared" si="83"/>
        <v>9.9999999999999995E-7</v>
      </c>
      <c r="N66">
        <f t="shared" si="84"/>
        <v>1.0189999999999999</v>
      </c>
      <c r="O66" s="1">
        <f t="shared" si="85"/>
        <v>9.9999999999999995E-7</v>
      </c>
      <c r="P66">
        <f t="shared" si="86"/>
        <v>0.95399999999999996</v>
      </c>
      <c r="Q66" s="1">
        <f t="shared" si="87"/>
        <v>9.9999999999999995E-7</v>
      </c>
      <c r="R66">
        <f t="shared" si="88"/>
        <v>0.99199999999999999</v>
      </c>
      <c r="S66" s="1">
        <f t="shared" si="89"/>
        <v>9.9999999999999995E-7</v>
      </c>
      <c r="T66">
        <f t="shared" si="90"/>
        <v>0.996</v>
      </c>
    </row>
    <row r="67" spans="1:20" x14ac:dyDescent="0.2">
      <c r="A67" s="1">
        <v>2.4999999999999998E-6</v>
      </c>
      <c r="B67">
        <v>1.3154999999999999</v>
      </c>
      <c r="C67">
        <v>1.2585999999999999</v>
      </c>
      <c r="D67">
        <v>1.282</v>
      </c>
      <c r="E67">
        <v>1.2601</v>
      </c>
      <c r="G67" s="13">
        <f t="shared" si="78"/>
        <v>2.5</v>
      </c>
      <c r="H67" s="13">
        <f t="shared" si="79"/>
        <v>1.25935</v>
      </c>
      <c r="I67" s="13">
        <f t="shared" si="80"/>
        <v>1.2987500000000001</v>
      </c>
      <c r="J67" s="13">
        <f t="shared" si="81"/>
        <v>7.5000000000002842E-4</v>
      </c>
      <c r="K67" s="13">
        <f t="shared" si="82"/>
        <v>1.6749999999999928E-2</v>
      </c>
      <c r="M67" s="1">
        <f t="shared" si="83"/>
        <v>2.4999999999999998E-6</v>
      </c>
      <c r="N67">
        <f t="shared" si="84"/>
        <v>1.3154999999999999</v>
      </c>
      <c r="O67" s="1">
        <f t="shared" si="85"/>
        <v>2.4999999999999998E-6</v>
      </c>
      <c r="P67">
        <f t="shared" si="86"/>
        <v>1.282</v>
      </c>
      <c r="Q67" s="1">
        <f t="shared" si="87"/>
        <v>2.4999999999999998E-6</v>
      </c>
      <c r="R67">
        <f t="shared" si="88"/>
        <v>1.2585999999999999</v>
      </c>
      <c r="S67" s="1">
        <f t="shared" si="89"/>
        <v>2.4999999999999998E-6</v>
      </c>
      <c r="T67">
        <f t="shared" si="90"/>
        <v>1.2601</v>
      </c>
    </row>
    <row r="68" spans="1:20" x14ac:dyDescent="0.2">
      <c r="A68" s="1">
        <v>4.9999999999999996E-6</v>
      </c>
      <c r="B68">
        <v>1.601</v>
      </c>
      <c r="C68">
        <v>1.3979999999999999</v>
      </c>
      <c r="D68">
        <v>1.5009999999999999</v>
      </c>
      <c r="E68">
        <v>1.6519999999999999</v>
      </c>
      <c r="G68" s="13">
        <f t="shared" si="78"/>
        <v>5</v>
      </c>
      <c r="H68" s="13">
        <f t="shared" si="79"/>
        <v>1.5249999999999999</v>
      </c>
      <c r="I68" s="13">
        <f t="shared" si="80"/>
        <v>1.5509999999999999</v>
      </c>
      <c r="J68" s="13">
        <f t="shared" si="81"/>
        <v>0.127</v>
      </c>
      <c r="K68" s="13">
        <f t="shared" si="82"/>
        <v>5.0000000000000044E-2</v>
      </c>
      <c r="M68" s="1">
        <f t="shared" si="83"/>
        <v>4.9999999999999996E-6</v>
      </c>
      <c r="N68">
        <f t="shared" si="84"/>
        <v>1.601</v>
      </c>
      <c r="O68" s="1">
        <f t="shared" si="85"/>
        <v>4.9999999999999996E-6</v>
      </c>
      <c r="P68">
        <f t="shared" si="86"/>
        <v>1.5009999999999999</v>
      </c>
      <c r="Q68" s="1">
        <f t="shared" si="87"/>
        <v>4.9999999999999996E-6</v>
      </c>
      <c r="R68">
        <f t="shared" si="88"/>
        <v>1.3979999999999999</v>
      </c>
      <c r="S68" s="1">
        <f t="shared" si="89"/>
        <v>4.9999999999999996E-6</v>
      </c>
      <c r="T68">
        <f t="shared" si="90"/>
        <v>1.6519999999999999</v>
      </c>
    </row>
    <row r="69" spans="1:20" x14ac:dyDescent="0.2">
      <c r="A69" s="1">
        <v>9.9999999999999991E-6</v>
      </c>
      <c r="B69">
        <v>1.7028000000000001</v>
      </c>
      <c r="C69">
        <v>1.671</v>
      </c>
      <c r="D69">
        <v>1.5422800000000001</v>
      </c>
      <c r="E69">
        <v>1.7029000000000001</v>
      </c>
      <c r="G69" s="13">
        <f t="shared" si="78"/>
        <v>10</v>
      </c>
      <c r="H69" s="13">
        <f t="shared" si="79"/>
        <v>1.6869499999999999</v>
      </c>
      <c r="I69" s="13">
        <f t="shared" si="80"/>
        <v>1.6225400000000001</v>
      </c>
      <c r="J69" s="13">
        <f t="shared" si="81"/>
        <v>1.595000000000002E-2</v>
      </c>
      <c r="K69" s="13">
        <f t="shared" si="82"/>
        <v>8.0259999999999998E-2</v>
      </c>
      <c r="M69" s="1">
        <f t="shared" si="83"/>
        <v>9.9999999999999991E-6</v>
      </c>
      <c r="N69">
        <f t="shared" si="84"/>
        <v>1.7028000000000001</v>
      </c>
      <c r="O69" s="1">
        <f t="shared" si="85"/>
        <v>9.9999999999999991E-6</v>
      </c>
      <c r="P69">
        <f t="shared" si="86"/>
        <v>1.5422800000000001</v>
      </c>
      <c r="Q69" s="1">
        <f t="shared" si="87"/>
        <v>9.9999999999999991E-6</v>
      </c>
      <c r="R69">
        <f t="shared" si="88"/>
        <v>1.671</v>
      </c>
      <c r="S69" s="1">
        <f t="shared" si="89"/>
        <v>9.9999999999999991E-6</v>
      </c>
      <c r="T69">
        <f t="shared" si="90"/>
        <v>1.7029000000000001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sqref="A1:XFD9"/>
    </sheetView>
  </sheetViews>
  <sheetFormatPr baseColWidth="10" defaultRowHeight="16" x14ac:dyDescent="0.2"/>
  <sheetData>
    <row r="1" spans="1:20" x14ac:dyDescent="0.2">
      <c r="A1" t="s">
        <v>16</v>
      </c>
      <c r="G1" t="str">
        <f>A1</f>
        <v>1579_ancDRB1</v>
      </c>
      <c r="M1" t="str">
        <f>G1</f>
        <v>1579_ancDRB1</v>
      </c>
    </row>
    <row r="2" spans="1:20" x14ac:dyDescent="0.2">
      <c r="A2" t="s">
        <v>8</v>
      </c>
      <c r="B2" t="s">
        <v>9</v>
      </c>
      <c r="C2" t="s">
        <v>10</v>
      </c>
      <c r="D2" t="s">
        <v>9</v>
      </c>
      <c r="E2" t="s">
        <v>10</v>
      </c>
      <c r="G2" t="s">
        <v>8</v>
      </c>
      <c r="H2" t="s">
        <v>10</v>
      </c>
      <c r="I2" t="s">
        <v>9</v>
      </c>
      <c r="J2" t="s">
        <v>12</v>
      </c>
      <c r="K2" t="s">
        <v>11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10</v>
      </c>
      <c r="S2" t="s">
        <v>8</v>
      </c>
      <c r="T2" t="s">
        <v>10</v>
      </c>
    </row>
    <row r="3" spans="1:20" x14ac:dyDescent="0.2">
      <c r="A3" s="1">
        <v>9.9999999999999995E-8</v>
      </c>
      <c r="B3">
        <v>9.9500000000000005E-2</v>
      </c>
      <c r="C3">
        <v>0.11269999999999999</v>
      </c>
      <c r="D3">
        <v>9.7199999999999995E-2</v>
      </c>
      <c r="E3">
        <v>9.1999999999999998E-2</v>
      </c>
      <c r="G3" s="13">
        <f>A3*1000000</f>
        <v>9.9999999999999992E-2</v>
      </c>
      <c r="H3" s="13">
        <f>AVERAGE(C3,E3)</f>
        <v>0.10235</v>
      </c>
      <c r="I3" s="13">
        <f>AVERAGE(B3,D3)</f>
        <v>9.8349999999999993E-2</v>
      </c>
      <c r="J3" s="13">
        <f>_xlfn.STDEV.S(E3,C3)/SQRT(2)</f>
        <v>1.034999999999996E-2</v>
      </c>
      <c r="K3" s="13">
        <f>_xlfn.STDEV.S(D3,B3)/SQRT(2)</f>
        <v>1.1500000000000052E-3</v>
      </c>
      <c r="M3" s="1">
        <f>A3</f>
        <v>9.9999999999999995E-8</v>
      </c>
      <c r="N3">
        <f>B3</f>
        <v>9.9500000000000005E-2</v>
      </c>
      <c r="O3" s="1">
        <f>M3</f>
        <v>9.9999999999999995E-8</v>
      </c>
      <c r="P3">
        <f>D3</f>
        <v>9.7199999999999995E-2</v>
      </c>
      <c r="Q3" s="1">
        <f>M3</f>
        <v>9.9999999999999995E-8</v>
      </c>
      <c r="R3">
        <f>C3</f>
        <v>0.11269999999999999</v>
      </c>
      <c r="S3" s="1">
        <f>M3</f>
        <v>9.9999999999999995E-8</v>
      </c>
      <c r="T3">
        <f>E3</f>
        <v>9.1999999999999998E-2</v>
      </c>
    </row>
    <row r="4" spans="1:20" x14ac:dyDescent="0.2">
      <c r="A4" s="1">
        <v>2.4999999999999999E-7</v>
      </c>
      <c r="B4">
        <v>0.15859999999999999</v>
      </c>
      <c r="C4">
        <v>0.16200000000000001</v>
      </c>
      <c r="D4">
        <v>0.1696</v>
      </c>
      <c r="E4">
        <v>0.1608</v>
      </c>
      <c r="G4" s="13">
        <f t="shared" ref="G4:G9" si="0">A4*1000000</f>
        <v>0.25</v>
      </c>
      <c r="H4" s="13">
        <f t="shared" ref="H4:H9" si="1">AVERAGE(C4,E4)</f>
        <v>0.16139999999999999</v>
      </c>
      <c r="I4" s="13">
        <f t="shared" ref="I4:I9" si="2">AVERAGE(B4,D4)</f>
        <v>0.1641</v>
      </c>
      <c r="J4" s="13">
        <f t="shared" ref="J4:J9" si="3">_xlfn.STDEV.S(E4,C4)/SQRT(2)</f>
        <v>6.000000000000032E-4</v>
      </c>
      <c r="K4" s="13">
        <f t="shared" ref="K4:K9" si="4">_xlfn.STDEV.S(D4,B4)/SQRT(2)</f>
        <v>5.5000000000000049E-3</v>
      </c>
      <c r="M4" s="1">
        <f t="shared" ref="M4:N9" si="5">A4</f>
        <v>2.4999999999999999E-7</v>
      </c>
      <c r="N4">
        <f t="shared" si="5"/>
        <v>0.15859999999999999</v>
      </c>
      <c r="O4" s="1">
        <f t="shared" ref="O4:O9" si="6">M4</f>
        <v>2.4999999999999999E-7</v>
      </c>
      <c r="P4">
        <f t="shared" ref="P4:P9" si="7">D4</f>
        <v>0.1696</v>
      </c>
      <c r="Q4" s="1">
        <f t="shared" ref="Q4:Q9" si="8">M4</f>
        <v>2.4999999999999999E-7</v>
      </c>
      <c r="R4">
        <f t="shared" ref="R4:R9" si="9">C4</f>
        <v>0.16200000000000001</v>
      </c>
      <c r="S4" s="1">
        <f t="shared" ref="S4:S9" si="10">M4</f>
        <v>2.4999999999999999E-7</v>
      </c>
      <c r="T4">
        <f t="shared" ref="T4:T9" si="11">E4</f>
        <v>0.1608</v>
      </c>
    </row>
    <row r="5" spans="1:20" x14ac:dyDescent="0.2">
      <c r="A5" s="1">
        <v>4.9999999999999998E-7</v>
      </c>
      <c r="B5">
        <v>0.23910000000000001</v>
      </c>
      <c r="C5">
        <v>0.22689999999999999</v>
      </c>
      <c r="D5">
        <v>0.26090000000000002</v>
      </c>
      <c r="E5">
        <v>0.2432</v>
      </c>
      <c r="G5" s="13">
        <f t="shared" si="0"/>
        <v>0.5</v>
      </c>
      <c r="H5" s="13">
        <f t="shared" si="1"/>
        <v>0.23504999999999998</v>
      </c>
      <c r="I5" s="13">
        <f t="shared" si="2"/>
        <v>0.25</v>
      </c>
      <c r="J5" s="13">
        <f t="shared" si="3"/>
        <v>8.1500000000000027E-3</v>
      </c>
      <c r="K5" s="13">
        <f t="shared" si="4"/>
        <v>1.0900000000000005E-2</v>
      </c>
      <c r="M5" s="1">
        <f t="shared" si="5"/>
        <v>4.9999999999999998E-7</v>
      </c>
      <c r="N5">
        <f t="shared" si="5"/>
        <v>0.23910000000000001</v>
      </c>
      <c r="O5" s="1">
        <f t="shared" si="6"/>
        <v>4.9999999999999998E-7</v>
      </c>
      <c r="P5">
        <f t="shared" si="7"/>
        <v>0.26090000000000002</v>
      </c>
      <c r="Q5" s="1">
        <f t="shared" si="8"/>
        <v>4.9999999999999998E-7</v>
      </c>
      <c r="R5">
        <f t="shared" si="9"/>
        <v>0.22689999999999999</v>
      </c>
      <c r="S5" s="1">
        <f t="shared" si="10"/>
        <v>4.9999999999999998E-7</v>
      </c>
      <c r="T5">
        <f t="shared" si="11"/>
        <v>0.2432</v>
      </c>
    </row>
    <row r="6" spans="1:20" x14ac:dyDescent="0.2">
      <c r="A6" s="1">
        <v>9.9999999999999995E-7</v>
      </c>
      <c r="B6">
        <v>0.34010000000000001</v>
      </c>
      <c r="C6">
        <v>0.31630000000000003</v>
      </c>
      <c r="D6">
        <v>0.371</v>
      </c>
      <c r="E6">
        <v>0.34460000000000002</v>
      </c>
      <c r="G6" s="13">
        <f t="shared" si="0"/>
        <v>1</v>
      </c>
      <c r="H6" s="13">
        <f t="shared" si="1"/>
        <v>0.33045000000000002</v>
      </c>
      <c r="I6" s="13">
        <f t="shared" si="2"/>
        <v>0.35555000000000003</v>
      </c>
      <c r="J6" s="13">
        <f t="shared" si="3"/>
        <v>1.4149999999999994E-2</v>
      </c>
      <c r="K6" s="13">
        <f t="shared" si="4"/>
        <v>1.544999999999999E-2</v>
      </c>
      <c r="M6" s="1">
        <f t="shared" si="5"/>
        <v>9.9999999999999995E-7</v>
      </c>
      <c r="N6">
        <f t="shared" si="5"/>
        <v>0.34010000000000001</v>
      </c>
      <c r="O6" s="1">
        <f t="shared" si="6"/>
        <v>9.9999999999999995E-7</v>
      </c>
      <c r="P6">
        <f t="shared" si="7"/>
        <v>0.371</v>
      </c>
      <c r="Q6" s="1">
        <f t="shared" si="8"/>
        <v>9.9999999999999995E-7</v>
      </c>
      <c r="R6">
        <f t="shared" si="9"/>
        <v>0.31630000000000003</v>
      </c>
      <c r="S6" s="1">
        <f t="shared" si="10"/>
        <v>9.9999999999999995E-7</v>
      </c>
      <c r="T6">
        <f t="shared" si="11"/>
        <v>0.34460000000000002</v>
      </c>
    </row>
    <row r="7" spans="1:20" x14ac:dyDescent="0.2">
      <c r="A7" s="1">
        <v>2.4999999999999998E-6</v>
      </c>
      <c r="B7">
        <v>0.4728</v>
      </c>
      <c r="C7">
        <v>0.44180000000000003</v>
      </c>
      <c r="D7">
        <v>0.54169999999999996</v>
      </c>
      <c r="E7">
        <v>0.50860000000000005</v>
      </c>
      <c r="G7" s="13">
        <f t="shared" si="0"/>
        <v>2.5</v>
      </c>
      <c r="H7" s="13">
        <f t="shared" si="1"/>
        <v>0.47520000000000007</v>
      </c>
      <c r="I7" s="13">
        <f t="shared" si="2"/>
        <v>0.50724999999999998</v>
      </c>
      <c r="J7" s="13">
        <f t="shared" si="3"/>
        <v>3.3400000000000006E-2</v>
      </c>
      <c r="K7" s="13">
        <f t="shared" si="4"/>
        <v>3.4449999999999981E-2</v>
      </c>
      <c r="M7" s="1">
        <f t="shared" si="5"/>
        <v>2.4999999999999998E-6</v>
      </c>
      <c r="N7">
        <f t="shared" si="5"/>
        <v>0.4728</v>
      </c>
      <c r="O7" s="1">
        <f t="shared" si="6"/>
        <v>2.4999999999999998E-6</v>
      </c>
      <c r="P7">
        <f t="shared" si="7"/>
        <v>0.54169999999999996</v>
      </c>
      <c r="Q7" s="1">
        <f t="shared" si="8"/>
        <v>2.4999999999999998E-6</v>
      </c>
      <c r="R7">
        <f t="shared" si="9"/>
        <v>0.44180000000000003</v>
      </c>
      <c r="S7" s="1">
        <f t="shared" si="10"/>
        <v>2.4999999999999998E-6</v>
      </c>
      <c r="T7">
        <f t="shared" si="11"/>
        <v>0.50860000000000005</v>
      </c>
    </row>
    <row r="8" spans="1:20" x14ac:dyDescent="0.2">
      <c r="A8" s="1">
        <v>4.9999999999999996E-6</v>
      </c>
      <c r="B8">
        <v>0.64100000000000001</v>
      </c>
      <c r="C8">
        <v>0.60440000000000005</v>
      </c>
      <c r="D8">
        <v>0.70030000000000003</v>
      </c>
      <c r="E8">
        <v>0.66039999999999999</v>
      </c>
      <c r="G8" s="13">
        <f t="shared" si="0"/>
        <v>5</v>
      </c>
      <c r="H8" s="13">
        <f t="shared" si="1"/>
        <v>0.63240000000000007</v>
      </c>
      <c r="I8" s="13">
        <f t="shared" si="2"/>
        <v>0.67064999999999997</v>
      </c>
      <c r="J8" s="13">
        <f t="shared" si="3"/>
        <v>2.7999999999999966E-2</v>
      </c>
      <c r="K8" s="13">
        <f t="shared" si="4"/>
        <v>2.9650000000000006E-2</v>
      </c>
      <c r="M8" s="1">
        <f t="shared" si="5"/>
        <v>4.9999999999999996E-6</v>
      </c>
      <c r="N8">
        <f t="shared" si="5"/>
        <v>0.64100000000000001</v>
      </c>
      <c r="O8" s="1">
        <f t="shared" si="6"/>
        <v>4.9999999999999996E-6</v>
      </c>
      <c r="P8">
        <f t="shared" si="7"/>
        <v>0.70030000000000003</v>
      </c>
      <c r="Q8" s="1">
        <f t="shared" si="8"/>
        <v>4.9999999999999996E-6</v>
      </c>
      <c r="R8">
        <f t="shared" si="9"/>
        <v>0.60440000000000005</v>
      </c>
      <c r="S8" s="1">
        <f t="shared" si="10"/>
        <v>4.9999999999999996E-6</v>
      </c>
      <c r="T8">
        <f t="shared" si="11"/>
        <v>0.66039999999999999</v>
      </c>
    </row>
    <row r="9" spans="1:20" x14ac:dyDescent="0.2">
      <c r="A9" s="1">
        <v>9.9999999999999991E-6</v>
      </c>
      <c r="B9">
        <v>0.80369999999999997</v>
      </c>
      <c r="C9">
        <v>0.76200000000000001</v>
      </c>
      <c r="D9">
        <v>0.88439999999999996</v>
      </c>
      <c r="E9">
        <v>0.83560000000000001</v>
      </c>
      <c r="G9" s="13">
        <f t="shared" si="0"/>
        <v>10</v>
      </c>
      <c r="H9" s="13">
        <f t="shared" si="1"/>
        <v>0.79879999999999995</v>
      </c>
      <c r="I9" s="13">
        <f t="shared" si="2"/>
        <v>0.84404999999999997</v>
      </c>
      <c r="J9" s="13">
        <f t="shared" si="3"/>
        <v>3.6799999999999999E-2</v>
      </c>
      <c r="K9" s="13">
        <f t="shared" si="4"/>
        <v>4.0349999999999997E-2</v>
      </c>
      <c r="M9" s="1">
        <f t="shared" si="5"/>
        <v>9.9999999999999991E-6</v>
      </c>
      <c r="N9">
        <f t="shared" si="5"/>
        <v>0.80369999999999997</v>
      </c>
      <c r="O9" s="1">
        <f t="shared" si="6"/>
        <v>9.9999999999999991E-6</v>
      </c>
      <c r="P9">
        <f t="shared" si="7"/>
        <v>0.88439999999999996</v>
      </c>
      <c r="Q9" s="1">
        <f t="shared" si="8"/>
        <v>9.9999999999999991E-6</v>
      </c>
      <c r="R9">
        <f t="shared" si="9"/>
        <v>0.76200000000000001</v>
      </c>
      <c r="S9" s="1">
        <f t="shared" si="10"/>
        <v>9.9999999999999991E-6</v>
      </c>
      <c r="T9">
        <f t="shared" si="11"/>
        <v>0.83560000000000001</v>
      </c>
    </row>
    <row r="10" spans="1:20" x14ac:dyDescent="0.2">
      <c r="A10" s="1"/>
      <c r="G10" s="13"/>
      <c r="H10" s="13"/>
      <c r="I10" s="13"/>
      <c r="J10" s="13"/>
      <c r="K10" s="13"/>
    </row>
    <row r="11" spans="1:20" x14ac:dyDescent="0.2">
      <c r="A11" t="s">
        <v>15</v>
      </c>
      <c r="G11" t="str">
        <f>A11</f>
        <v>1580_ancFlowering_DRB1</v>
      </c>
      <c r="M11" t="str">
        <f>G11</f>
        <v>1580_ancFlowering_DRB1</v>
      </c>
    </row>
    <row r="12" spans="1:20" x14ac:dyDescent="0.2">
      <c r="A12" t="s">
        <v>8</v>
      </c>
      <c r="B12" t="s">
        <v>9</v>
      </c>
      <c r="C12" t="s">
        <v>10</v>
      </c>
      <c r="D12" t="s">
        <v>9</v>
      </c>
      <c r="E12" t="s">
        <v>10</v>
      </c>
      <c r="G12" t="s">
        <v>8</v>
      </c>
      <c r="H12" t="s">
        <v>10</v>
      </c>
      <c r="I12" t="s">
        <v>9</v>
      </c>
      <c r="J12" t="s">
        <v>12</v>
      </c>
      <c r="K12" t="s">
        <v>11</v>
      </c>
      <c r="M12" t="s">
        <v>8</v>
      </c>
      <c r="N12" t="s">
        <v>9</v>
      </c>
      <c r="O12" t="s">
        <v>8</v>
      </c>
      <c r="P12" t="s">
        <v>9</v>
      </c>
      <c r="Q12" t="s">
        <v>8</v>
      </c>
      <c r="R12" t="s">
        <v>10</v>
      </c>
      <c r="S12" t="s">
        <v>8</v>
      </c>
      <c r="T12" t="s">
        <v>10</v>
      </c>
    </row>
    <row r="13" spans="1:20" x14ac:dyDescent="0.2">
      <c r="A13" s="1">
        <v>9.9999999999999995E-8</v>
      </c>
      <c r="B13">
        <v>6.8720000000000005E-3</v>
      </c>
      <c r="C13">
        <v>0</v>
      </c>
      <c r="D13">
        <v>5.5630000000000002E-3</v>
      </c>
      <c r="E13">
        <v>0</v>
      </c>
      <c r="G13" s="13">
        <f>A13*1000000</f>
        <v>9.9999999999999992E-2</v>
      </c>
      <c r="H13" s="13">
        <f>AVERAGE(C13,E13)</f>
        <v>0</v>
      </c>
      <c r="I13" s="13">
        <f>AVERAGE(B13,D13)</f>
        <v>6.2175000000000008E-3</v>
      </c>
      <c r="J13" s="13">
        <f>_xlfn.STDEV.S(E13,C13)/SQRT(2)</f>
        <v>0</v>
      </c>
      <c r="K13" s="13">
        <f>_xlfn.STDEV.S(D13,B13)/SQRT(2)</f>
        <v>6.5450000000000013E-4</v>
      </c>
      <c r="M13" s="1">
        <f>A13</f>
        <v>9.9999999999999995E-8</v>
      </c>
      <c r="N13">
        <f>B13</f>
        <v>6.8720000000000005E-3</v>
      </c>
      <c r="O13" s="1">
        <f>M13</f>
        <v>9.9999999999999995E-8</v>
      </c>
      <c r="P13">
        <f>D13</f>
        <v>5.5630000000000002E-3</v>
      </c>
      <c r="Q13" s="1">
        <f>M13</f>
        <v>9.9999999999999995E-8</v>
      </c>
      <c r="R13">
        <f>C13</f>
        <v>0</v>
      </c>
      <c r="S13" s="1">
        <f>M13</f>
        <v>9.9999999999999995E-8</v>
      </c>
      <c r="T13">
        <f>E13</f>
        <v>0</v>
      </c>
    </row>
    <row r="14" spans="1:20" x14ac:dyDescent="0.2">
      <c r="A14" s="1">
        <v>2.4999999999999999E-7</v>
      </c>
      <c r="B14">
        <v>4.6250000000000006E-2</v>
      </c>
      <c r="C14">
        <v>6.5100000000000005E-2</v>
      </c>
      <c r="D14">
        <v>2.7300000000000005E-2</v>
      </c>
      <c r="E14">
        <v>3.5070000000000004E-2</v>
      </c>
      <c r="G14" s="13">
        <f t="shared" ref="G14:G19" si="12">A14*1000000</f>
        <v>0.25</v>
      </c>
      <c r="H14" s="13">
        <f t="shared" ref="H14:H19" si="13">AVERAGE(C14,E14)</f>
        <v>5.0085000000000005E-2</v>
      </c>
      <c r="I14" s="13">
        <f t="shared" ref="I14:I19" si="14">AVERAGE(B14,D14)</f>
        <v>3.6775000000000002E-2</v>
      </c>
      <c r="J14" s="13">
        <f t="shared" ref="J14:J19" si="15">_xlfn.STDEV.S(E14,C14)/SQRT(2)</f>
        <v>1.5014999999999994E-2</v>
      </c>
      <c r="K14" s="13">
        <f t="shared" ref="K14:K19" si="16">_xlfn.STDEV.S(D14,B14)/SQRT(2)</f>
        <v>9.4750000000000199E-3</v>
      </c>
      <c r="M14" s="1">
        <f t="shared" ref="M14:M19" si="17">A14</f>
        <v>2.4999999999999999E-7</v>
      </c>
      <c r="N14">
        <f t="shared" ref="N14:N19" si="18">B14</f>
        <v>4.6250000000000006E-2</v>
      </c>
      <c r="O14" s="1">
        <f t="shared" ref="O14:O19" si="19">M14</f>
        <v>2.4999999999999999E-7</v>
      </c>
      <c r="P14">
        <f t="shared" ref="P14:P19" si="20">D14</f>
        <v>2.7300000000000005E-2</v>
      </c>
      <c r="Q14" s="1">
        <f t="shared" ref="Q14:Q19" si="21">M14</f>
        <v>2.4999999999999999E-7</v>
      </c>
      <c r="R14">
        <f t="shared" ref="R14:R19" si="22">C14</f>
        <v>6.5100000000000005E-2</v>
      </c>
      <c r="S14" s="1">
        <f t="shared" ref="S14:S19" si="23">M14</f>
        <v>2.4999999999999999E-7</v>
      </c>
      <c r="T14">
        <f t="shared" ref="T14:T19" si="24">E14</f>
        <v>3.5070000000000004E-2</v>
      </c>
    </row>
    <row r="15" spans="1:20" x14ac:dyDescent="0.2">
      <c r="A15" s="1">
        <v>4.9999999999999998E-7</v>
      </c>
      <c r="B15">
        <v>3.0490000000000003E-2</v>
      </c>
      <c r="C15">
        <v>2.2856999999999999E-2</v>
      </c>
      <c r="D15">
        <v>0.1149</v>
      </c>
      <c r="E15">
        <v>2.6790000000000005E-2</v>
      </c>
      <c r="G15" s="13">
        <f t="shared" si="12"/>
        <v>0.5</v>
      </c>
      <c r="H15" s="13">
        <f t="shared" si="13"/>
        <v>2.4823500000000002E-2</v>
      </c>
      <c r="I15" s="13">
        <f t="shared" si="14"/>
        <v>7.269500000000001E-2</v>
      </c>
      <c r="J15" s="13">
        <f t="shared" si="15"/>
        <v>1.966500000000003E-3</v>
      </c>
      <c r="K15" s="13">
        <f t="shared" si="16"/>
        <v>4.2204999999999986E-2</v>
      </c>
      <c r="M15" s="1">
        <f t="shared" si="17"/>
        <v>4.9999999999999998E-7</v>
      </c>
      <c r="N15">
        <f t="shared" si="18"/>
        <v>3.0490000000000003E-2</v>
      </c>
      <c r="O15" s="1">
        <f t="shared" si="19"/>
        <v>4.9999999999999998E-7</v>
      </c>
      <c r="P15">
        <f t="shared" si="20"/>
        <v>0.1149</v>
      </c>
      <c r="Q15" s="1">
        <f t="shared" si="21"/>
        <v>4.9999999999999998E-7</v>
      </c>
      <c r="R15">
        <f t="shared" si="22"/>
        <v>2.2856999999999999E-2</v>
      </c>
      <c r="S15" s="1">
        <f t="shared" si="23"/>
        <v>4.9999999999999998E-7</v>
      </c>
      <c r="T15">
        <f t="shared" si="24"/>
        <v>2.6790000000000005E-2</v>
      </c>
    </row>
    <row r="16" spans="1:20" x14ac:dyDescent="0.2">
      <c r="A16" s="1">
        <v>9.9999999999999995E-7</v>
      </c>
      <c r="B16">
        <v>2.9770000000000001E-2</v>
      </c>
      <c r="C16">
        <v>5.7000000000000002E-2</v>
      </c>
      <c r="D16">
        <v>2.76E-2</v>
      </c>
      <c r="E16">
        <v>7.7999999999999996E-3</v>
      </c>
      <c r="G16" s="13">
        <f t="shared" si="12"/>
        <v>1</v>
      </c>
      <c r="H16" s="13">
        <f t="shared" si="13"/>
        <v>3.2399999999999998E-2</v>
      </c>
      <c r="I16" s="13">
        <f t="shared" si="14"/>
        <v>2.8685000000000002E-2</v>
      </c>
      <c r="J16" s="13">
        <f t="shared" si="15"/>
        <v>2.4600000000000004E-2</v>
      </c>
      <c r="K16" s="13">
        <f t="shared" si="16"/>
        <v>1.0850000000000009E-3</v>
      </c>
      <c r="M16" s="1">
        <f t="shared" si="17"/>
        <v>9.9999999999999995E-7</v>
      </c>
      <c r="N16">
        <f t="shared" si="18"/>
        <v>2.9770000000000001E-2</v>
      </c>
      <c r="O16" s="1">
        <f t="shared" si="19"/>
        <v>9.9999999999999995E-7</v>
      </c>
      <c r="P16">
        <f t="shared" si="20"/>
        <v>2.76E-2</v>
      </c>
      <c r="Q16" s="1">
        <f t="shared" si="21"/>
        <v>9.9999999999999995E-7</v>
      </c>
      <c r="R16">
        <f t="shared" si="22"/>
        <v>5.7000000000000002E-2</v>
      </c>
      <c r="S16" s="1">
        <f t="shared" si="23"/>
        <v>9.9999999999999995E-7</v>
      </c>
      <c r="T16">
        <f t="shared" si="24"/>
        <v>7.7999999999999996E-3</v>
      </c>
    </row>
    <row r="17" spans="1:20" x14ac:dyDescent="0.2">
      <c r="A17" s="1">
        <v>2.4999999999999998E-6</v>
      </c>
      <c r="B17">
        <v>5.4100000000000002E-2</v>
      </c>
      <c r="C17">
        <v>0.03</v>
      </c>
      <c r="D17">
        <v>0.1328</v>
      </c>
      <c r="E17">
        <v>3.4768700000000007E-2</v>
      </c>
      <c r="G17" s="13">
        <f t="shared" si="12"/>
        <v>2.5</v>
      </c>
      <c r="H17" s="13">
        <f t="shared" si="13"/>
        <v>3.2384350000000006E-2</v>
      </c>
      <c r="I17" s="13">
        <f t="shared" si="14"/>
        <v>9.3450000000000005E-2</v>
      </c>
      <c r="J17" s="13">
        <f t="shared" si="15"/>
        <v>2.3843500000000034E-3</v>
      </c>
      <c r="K17" s="13">
        <f t="shared" si="16"/>
        <v>3.9350000000000003E-2</v>
      </c>
      <c r="M17" s="1">
        <f t="shared" si="17"/>
        <v>2.4999999999999998E-6</v>
      </c>
      <c r="N17">
        <f t="shared" si="18"/>
        <v>5.4100000000000002E-2</v>
      </c>
      <c r="O17" s="1">
        <f t="shared" si="19"/>
        <v>2.4999999999999998E-6</v>
      </c>
      <c r="P17">
        <f t="shared" si="20"/>
        <v>0.1328</v>
      </c>
      <c r="Q17" s="1">
        <f t="shared" si="21"/>
        <v>2.4999999999999998E-6</v>
      </c>
      <c r="R17">
        <f t="shared" si="22"/>
        <v>0.03</v>
      </c>
      <c r="S17" s="1">
        <f t="shared" si="23"/>
        <v>2.4999999999999998E-6</v>
      </c>
      <c r="T17">
        <f t="shared" si="24"/>
        <v>3.4768700000000007E-2</v>
      </c>
    </row>
    <row r="18" spans="1:20" x14ac:dyDescent="0.2">
      <c r="A18" s="1">
        <v>4.9999999999999996E-6</v>
      </c>
      <c r="B18">
        <v>0.29370000000000002</v>
      </c>
      <c r="C18">
        <v>0.33002499999999996</v>
      </c>
      <c r="D18">
        <v>0.27229999999999999</v>
      </c>
      <c r="E18">
        <v>0.371</v>
      </c>
      <c r="G18" s="13">
        <f t="shared" si="12"/>
        <v>5</v>
      </c>
      <c r="H18" s="13">
        <f t="shared" si="13"/>
        <v>0.3505125</v>
      </c>
      <c r="I18" s="13">
        <f t="shared" si="14"/>
        <v>0.28300000000000003</v>
      </c>
      <c r="J18" s="13">
        <f t="shared" si="15"/>
        <v>2.048750000000002E-2</v>
      </c>
      <c r="K18" s="13">
        <f t="shared" si="16"/>
        <v>1.0700000000000013E-2</v>
      </c>
      <c r="M18" s="1">
        <f t="shared" si="17"/>
        <v>4.9999999999999996E-6</v>
      </c>
      <c r="N18">
        <f t="shared" si="18"/>
        <v>0.29370000000000002</v>
      </c>
      <c r="O18" s="1">
        <f t="shared" si="19"/>
        <v>4.9999999999999996E-6</v>
      </c>
      <c r="P18">
        <f t="shared" si="20"/>
        <v>0.27229999999999999</v>
      </c>
      <c r="Q18" s="1">
        <f t="shared" si="21"/>
        <v>4.9999999999999996E-6</v>
      </c>
      <c r="R18">
        <f t="shared" si="22"/>
        <v>0.33002499999999996</v>
      </c>
      <c r="S18" s="1">
        <f t="shared" si="23"/>
        <v>4.9999999999999996E-6</v>
      </c>
      <c r="T18">
        <f t="shared" si="24"/>
        <v>0.371</v>
      </c>
    </row>
    <row r="19" spans="1:20" x14ac:dyDescent="0.2">
      <c r="A19" s="1">
        <v>9.9999999999999991E-6</v>
      </c>
      <c r="B19">
        <v>0.61299999999999999</v>
      </c>
      <c r="C19">
        <v>0.63329999999999997</v>
      </c>
      <c r="D19">
        <v>0.42430000000000001</v>
      </c>
      <c r="E19">
        <v>0.42930000000000001</v>
      </c>
      <c r="G19" s="13">
        <f t="shared" si="12"/>
        <v>10</v>
      </c>
      <c r="H19" s="13">
        <f t="shared" si="13"/>
        <v>0.53129999999999999</v>
      </c>
      <c r="I19" s="13">
        <f t="shared" si="14"/>
        <v>0.51865000000000006</v>
      </c>
      <c r="J19" s="13">
        <f t="shared" si="15"/>
        <v>0.1020000000000001</v>
      </c>
      <c r="K19" s="13">
        <f t="shared" si="16"/>
        <v>9.4349999999999656E-2</v>
      </c>
      <c r="M19" s="1">
        <f t="shared" si="17"/>
        <v>9.9999999999999991E-6</v>
      </c>
      <c r="N19">
        <f t="shared" si="18"/>
        <v>0.61299999999999999</v>
      </c>
      <c r="O19" s="1">
        <f t="shared" si="19"/>
        <v>9.9999999999999991E-6</v>
      </c>
      <c r="P19">
        <f t="shared" si="20"/>
        <v>0.42430000000000001</v>
      </c>
      <c r="Q19" s="1">
        <f t="shared" si="21"/>
        <v>9.9999999999999991E-6</v>
      </c>
      <c r="R19">
        <f t="shared" si="22"/>
        <v>0.63329999999999997</v>
      </c>
      <c r="S19" s="1">
        <f t="shared" si="23"/>
        <v>9.9999999999999991E-6</v>
      </c>
      <c r="T19">
        <f t="shared" si="24"/>
        <v>0.42930000000000001</v>
      </c>
    </row>
    <row r="20" spans="1:20" x14ac:dyDescent="0.2">
      <c r="A20" s="1"/>
      <c r="G20" s="13"/>
      <c r="H20" s="13"/>
      <c r="I20" s="13"/>
      <c r="J20" s="13"/>
      <c r="K20" s="13"/>
    </row>
    <row r="21" spans="1:20" x14ac:dyDescent="0.2">
      <c r="A21" t="s">
        <v>19</v>
      </c>
      <c r="G21" t="str">
        <f>A21</f>
        <v>1581_ancMonocotDicot_DRB1</v>
      </c>
      <c r="M21" t="str">
        <f>G21</f>
        <v>1581_ancMonocotDicot_DRB1</v>
      </c>
    </row>
    <row r="22" spans="1:20" x14ac:dyDescent="0.2">
      <c r="A22" t="s">
        <v>8</v>
      </c>
      <c r="B22" t="s">
        <v>9</v>
      </c>
      <c r="C22" t="s">
        <v>10</v>
      </c>
      <c r="D22" t="s">
        <v>9</v>
      </c>
      <c r="E22" t="s">
        <v>10</v>
      </c>
      <c r="G22" t="s">
        <v>8</v>
      </c>
      <c r="H22" t="s">
        <v>10</v>
      </c>
      <c r="I22" t="s">
        <v>9</v>
      </c>
      <c r="J22" t="s">
        <v>12</v>
      </c>
      <c r="K22" t="s">
        <v>11</v>
      </c>
      <c r="M22" t="s">
        <v>8</v>
      </c>
      <c r="N22" t="s">
        <v>9</v>
      </c>
      <c r="O22" t="s">
        <v>8</v>
      </c>
      <c r="P22" t="s">
        <v>9</v>
      </c>
      <c r="Q22" t="s">
        <v>8</v>
      </c>
      <c r="R22" t="s">
        <v>10</v>
      </c>
      <c r="S22" t="s">
        <v>8</v>
      </c>
      <c r="T22" t="s">
        <v>10</v>
      </c>
    </row>
    <row r="23" spans="1:20" x14ac:dyDescent="0.2">
      <c r="A23" s="1">
        <v>9.9999999999999995E-8</v>
      </c>
      <c r="B23">
        <v>0.24229999999999999</v>
      </c>
      <c r="C23">
        <v>0.31719999999999998</v>
      </c>
      <c r="D23">
        <v>0.1701</v>
      </c>
      <c r="E23">
        <v>0.315</v>
      </c>
      <c r="G23" s="13">
        <f>A23*1000000</f>
        <v>9.9999999999999992E-2</v>
      </c>
      <c r="H23" s="13">
        <f>AVERAGE(C23,E23)</f>
        <v>0.31609999999999999</v>
      </c>
      <c r="I23" s="13">
        <f>AVERAGE(B23,D23)</f>
        <v>0.20619999999999999</v>
      </c>
      <c r="J23" s="13">
        <f>_xlfn.STDEV.S(E23,C23)/SQRT(2)</f>
        <v>1.0999999999999899E-3</v>
      </c>
      <c r="K23" s="13">
        <f>_xlfn.STDEV.S(D23,B23)/SQRT(2)</f>
        <v>3.6099999999999986E-2</v>
      </c>
      <c r="M23" s="1">
        <f>A23</f>
        <v>9.9999999999999995E-8</v>
      </c>
      <c r="N23">
        <f>B23</f>
        <v>0.24229999999999999</v>
      </c>
      <c r="O23" s="1">
        <f>M23</f>
        <v>9.9999999999999995E-8</v>
      </c>
      <c r="P23">
        <f>D23</f>
        <v>0.1701</v>
      </c>
      <c r="Q23" s="1">
        <f>M23</f>
        <v>9.9999999999999995E-8</v>
      </c>
      <c r="R23">
        <f>C23</f>
        <v>0.31719999999999998</v>
      </c>
      <c r="S23" s="1">
        <f>M23</f>
        <v>9.9999999999999995E-8</v>
      </c>
      <c r="T23">
        <f>E23</f>
        <v>0.315</v>
      </c>
    </row>
    <row r="24" spans="1:20" x14ac:dyDescent="0.2">
      <c r="A24" s="1">
        <v>2.4999999999999999E-7</v>
      </c>
      <c r="B24">
        <v>0.49969999999999998</v>
      </c>
      <c r="C24">
        <v>0.49519999999999997</v>
      </c>
      <c r="D24">
        <v>0.34029999999999999</v>
      </c>
      <c r="E24">
        <v>0.35049999999999998</v>
      </c>
      <c r="G24" s="13">
        <f t="shared" ref="G24:G29" si="25">A24*1000000</f>
        <v>0.25</v>
      </c>
      <c r="H24" s="13">
        <f t="shared" ref="H24:H29" si="26">AVERAGE(C24,E24)</f>
        <v>0.42284999999999995</v>
      </c>
      <c r="I24" s="13">
        <f t="shared" ref="I24:I29" si="27">AVERAGE(B24,D24)</f>
        <v>0.42</v>
      </c>
      <c r="J24" s="13">
        <f t="shared" ref="J24:J29" si="28">_xlfn.STDEV.S(E24,C24)/SQRT(2)</f>
        <v>7.2350000000000025E-2</v>
      </c>
      <c r="K24" s="13">
        <f t="shared" ref="K24:K29" si="29">_xlfn.STDEV.S(D24,B24)/SQRT(2)</f>
        <v>7.9700000000000021E-2</v>
      </c>
      <c r="M24" s="1">
        <f t="shared" ref="M24:M29" si="30">A24</f>
        <v>2.4999999999999999E-7</v>
      </c>
      <c r="N24">
        <f t="shared" ref="N24:N29" si="31">B24</f>
        <v>0.49969999999999998</v>
      </c>
      <c r="O24" s="1">
        <f t="shared" ref="O24:O29" si="32">M24</f>
        <v>2.4999999999999999E-7</v>
      </c>
      <c r="P24">
        <f t="shared" ref="P24:P29" si="33">D24</f>
        <v>0.34029999999999999</v>
      </c>
      <c r="Q24" s="1">
        <f t="shared" ref="Q24:Q29" si="34">M24</f>
        <v>2.4999999999999999E-7</v>
      </c>
      <c r="R24">
        <f t="shared" ref="R24:R29" si="35">C24</f>
        <v>0.49519999999999997</v>
      </c>
      <c r="S24" s="1">
        <f t="shared" ref="S24:S29" si="36">M24</f>
        <v>2.4999999999999999E-7</v>
      </c>
      <c r="T24">
        <f t="shared" ref="T24:T29" si="37">E24</f>
        <v>0.35049999999999998</v>
      </c>
    </row>
    <row r="25" spans="1:20" x14ac:dyDescent="0.2">
      <c r="A25" s="1">
        <v>4.9999999999999998E-7</v>
      </c>
      <c r="B25">
        <v>0.76049999999999995</v>
      </c>
      <c r="C25">
        <v>0.71789999999999998</v>
      </c>
      <c r="D25">
        <v>0.50239999999999996</v>
      </c>
      <c r="E25">
        <v>0.47260000000000002</v>
      </c>
      <c r="G25" s="13">
        <f t="shared" si="25"/>
        <v>0.5</v>
      </c>
      <c r="H25" s="13">
        <f t="shared" si="26"/>
        <v>0.59525000000000006</v>
      </c>
      <c r="I25" s="13">
        <f t="shared" si="27"/>
        <v>0.63144999999999996</v>
      </c>
      <c r="J25" s="13">
        <f t="shared" si="28"/>
        <v>0.12264999999999977</v>
      </c>
      <c r="K25" s="13">
        <f t="shared" si="29"/>
        <v>0.12904999999999991</v>
      </c>
      <c r="M25" s="1">
        <f t="shared" si="30"/>
        <v>4.9999999999999998E-7</v>
      </c>
      <c r="N25">
        <f t="shared" si="31"/>
        <v>0.76049999999999995</v>
      </c>
      <c r="O25" s="1">
        <f t="shared" si="32"/>
        <v>4.9999999999999998E-7</v>
      </c>
      <c r="P25">
        <f t="shared" si="33"/>
        <v>0.50239999999999996</v>
      </c>
      <c r="Q25" s="1">
        <f t="shared" si="34"/>
        <v>4.9999999999999998E-7</v>
      </c>
      <c r="R25">
        <f t="shared" si="35"/>
        <v>0.71789999999999998</v>
      </c>
      <c r="S25" s="1">
        <f t="shared" si="36"/>
        <v>4.9999999999999998E-7</v>
      </c>
      <c r="T25">
        <f t="shared" si="37"/>
        <v>0.47260000000000002</v>
      </c>
    </row>
    <row r="26" spans="1:20" x14ac:dyDescent="0.2">
      <c r="A26" s="1">
        <v>9.9999999999999995E-7</v>
      </c>
      <c r="B26">
        <v>1.0174000000000001</v>
      </c>
      <c r="C26">
        <v>0.95820000000000005</v>
      </c>
      <c r="D26">
        <v>0.70809999999999995</v>
      </c>
      <c r="E26">
        <v>0.66449999999999998</v>
      </c>
      <c r="G26" s="13">
        <f t="shared" si="25"/>
        <v>1</v>
      </c>
      <c r="H26" s="13">
        <f t="shared" si="26"/>
        <v>0.81135000000000002</v>
      </c>
      <c r="I26" s="13">
        <f t="shared" si="27"/>
        <v>0.86275000000000002</v>
      </c>
      <c r="J26" s="13">
        <f t="shared" si="28"/>
        <v>0.14685000000000029</v>
      </c>
      <c r="K26" s="13">
        <f t="shared" si="29"/>
        <v>0.15465000000000012</v>
      </c>
      <c r="M26" s="1">
        <f t="shared" si="30"/>
        <v>9.9999999999999995E-7</v>
      </c>
      <c r="N26">
        <f t="shared" si="31"/>
        <v>1.0174000000000001</v>
      </c>
      <c r="O26" s="1">
        <f t="shared" si="32"/>
        <v>9.9999999999999995E-7</v>
      </c>
      <c r="P26">
        <f t="shared" si="33"/>
        <v>0.70809999999999995</v>
      </c>
      <c r="Q26" s="1">
        <f t="shared" si="34"/>
        <v>9.9999999999999995E-7</v>
      </c>
      <c r="R26">
        <f t="shared" si="35"/>
        <v>0.95820000000000005</v>
      </c>
      <c r="S26" s="1">
        <f t="shared" si="36"/>
        <v>9.9999999999999995E-7</v>
      </c>
      <c r="T26">
        <f t="shared" si="37"/>
        <v>0.66449999999999998</v>
      </c>
    </row>
    <row r="27" spans="1:20" x14ac:dyDescent="0.2">
      <c r="A27" s="1">
        <v>2.4999999999999998E-6</v>
      </c>
      <c r="B27">
        <v>1.3395999999999999</v>
      </c>
      <c r="C27">
        <v>1.2611000000000001</v>
      </c>
      <c r="D27">
        <v>0.93</v>
      </c>
      <c r="E27">
        <v>0.87270000000000003</v>
      </c>
      <c r="G27" s="13">
        <f t="shared" si="25"/>
        <v>2.5</v>
      </c>
      <c r="H27" s="13">
        <f t="shared" si="26"/>
        <v>1.0669</v>
      </c>
      <c r="I27" s="13">
        <f t="shared" si="27"/>
        <v>1.1348</v>
      </c>
      <c r="J27" s="13">
        <f t="shared" si="28"/>
        <v>0.19420000000000054</v>
      </c>
      <c r="K27" s="13">
        <f t="shared" si="29"/>
        <v>0.20480000000000012</v>
      </c>
      <c r="M27" s="1">
        <f t="shared" si="30"/>
        <v>2.4999999999999998E-6</v>
      </c>
      <c r="N27">
        <f t="shared" si="31"/>
        <v>1.3395999999999999</v>
      </c>
      <c r="O27" s="1">
        <f t="shared" si="32"/>
        <v>2.4999999999999998E-6</v>
      </c>
      <c r="P27">
        <f t="shared" si="33"/>
        <v>0.93</v>
      </c>
      <c r="Q27" s="1">
        <f t="shared" si="34"/>
        <v>2.4999999999999998E-6</v>
      </c>
      <c r="R27">
        <f t="shared" si="35"/>
        <v>1.2611000000000001</v>
      </c>
      <c r="S27" s="1">
        <f t="shared" si="36"/>
        <v>2.4999999999999998E-6</v>
      </c>
      <c r="T27">
        <f t="shared" si="37"/>
        <v>0.87270000000000003</v>
      </c>
    </row>
    <row r="28" spans="1:20" x14ac:dyDescent="0.2">
      <c r="A28" s="1">
        <v>4.9999999999999996E-6</v>
      </c>
      <c r="B28">
        <v>1.6203000000000001</v>
      </c>
      <c r="C28">
        <v>1.536</v>
      </c>
      <c r="D28">
        <v>1.1311</v>
      </c>
      <c r="E28">
        <v>1.0705</v>
      </c>
      <c r="G28" s="13">
        <f t="shared" si="25"/>
        <v>5</v>
      </c>
      <c r="H28" s="13">
        <f t="shared" si="26"/>
        <v>1.30325</v>
      </c>
      <c r="I28" s="13">
        <f t="shared" si="27"/>
        <v>1.3757000000000001</v>
      </c>
      <c r="J28" s="13">
        <f t="shared" si="28"/>
        <v>0.23275000000000001</v>
      </c>
      <c r="K28" s="13">
        <f t="shared" si="29"/>
        <v>0.24459999999999962</v>
      </c>
      <c r="M28" s="1">
        <f t="shared" si="30"/>
        <v>4.9999999999999996E-6</v>
      </c>
      <c r="N28">
        <f t="shared" si="31"/>
        <v>1.6203000000000001</v>
      </c>
      <c r="O28" s="1">
        <f t="shared" si="32"/>
        <v>4.9999999999999996E-6</v>
      </c>
      <c r="P28">
        <f t="shared" si="33"/>
        <v>1.1311</v>
      </c>
      <c r="Q28" s="1">
        <f t="shared" si="34"/>
        <v>4.9999999999999996E-6</v>
      </c>
      <c r="R28">
        <f t="shared" si="35"/>
        <v>1.536</v>
      </c>
      <c r="S28" s="1">
        <f t="shared" si="36"/>
        <v>4.9999999999999996E-6</v>
      </c>
      <c r="T28">
        <f t="shared" si="37"/>
        <v>1.0705</v>
      </c>
    </row>
    <row r="29" spans="1:20" x14ac:dyDescent="0.2">
      <c r="A29" s="1">
        <v>9.9999999999999991E-6</v>
      </c>
      <c r="B29">
        <v>1.8166</v>
      </c>
      <c r="C29">
        <v>1.7425999999999999</v>
      </c>
      <c r="D29">
        <v>1.2654000000000001</v>
      </c>
      <c r="E29">
        <v>1.2109000000000001</v>
      </c>
      <c r="G29" s="13">
        <f t="shared" si="25"/>
        <v>10</v>
      </c>
      <c r="H29" s="13">
        <f t="shared" si="26"/>
        <v>1.47675</v>
      </c>
      <c r="I29" s="13">
        <f t="shared" si="27"/>
        <v>1.5409999999999999</v>
      </c>
      <c r="J29" s="13">
        <f t="shared" si="28"/>
        <v>0.26584999999999986</v>
      </c>
      <c r="K29" s="13">
        <f t="shared" si="29"/>
        <v>0.27560000000000001</v>
      </c>
      <c r="M29" s="1">
        <f t="shared" si="30"/>
        <v>9.9999999999999991E-6</v>
      </c>
      <c r="N29">
        <f t="shared" si="31"/>
        <v>1.8166</v>
      </c>
      <c r="O29" s="1">
        <f t="shared" si="32"/>
        <v>9.9999999999999991E-6</v>
      </c>
      <c r="P29">
        <f t="shared" si="33"/>
        <v>1.2654000000000001</v>
      </c>
      <c r="Q29" s="1">
        <f t="shared" si="34"/>
        <v>9.9999999999999991E-6</v>
      </c>
      <c r="R29">
        <f t="shared" si="35"/>
        <v>1.7425999999999999</v>
      </c>
      <c r="S29" s="1">
        <f t="shared" si="36"/>
        <v>9.9999999999999991E-6</v>
      </c>
      <c r="T29">
        <f t="shared" si="37"/>
        <v>1.2109000000000001</v>
      </c>
    </row>
    <row r="30" spans="1:20" x14ac:dyDescent="0.2">
      <c r="A30" s="1"/>
      <c r="G30" s="13"/>
      <c r="H30" s="13"/>
      <c r="I30" s="13"/>
      <c r="J30" s="13"/>
      <c r="K30" s="13"/>
    </row>
    <row r="31" spans="1:20" x14ac:dyDescent="0.2">
      <c r="A31" t="s">
        <v>17</v>
      </c>
      <c r="G31" t="str">
        <f>A31</f>
        <v>1582_ancDicot_DRB1</v>
      </c>
      <c r="M31" t="str">
        <f>G31</f>
        <v>1582_ancDicot_DRB1</v>
      </c>
    </row>
    <row r="32" spans="1:20" x14ac:dyDescent="0.2">
      <c r="A32" t="s">
        <v>8</v>
      </c>
      <c r="B32" t="s">
        <v>9</v>
      </c>
      <c r="C32" t="s">
        <v>10</v>
      </c>
      <c r="D32" t="s">
        <v>9</v>
      </c>
      <c r="E32" t="s">
        <v>10</v>
      </c>
      <c r="G32" t="s">
        <v>8</v>
      </c>
      <c r="H32" t="s">
        <v>10</v>
      </c>
      <c r="I32" t="s">
        <v>9</v>
      </c>
      <c r="J32" t="s">
        <v>12</v>
      </c>
      <c r="K32" t="s">
        <v>11</v>
      </c>
      <c r="M32" t="s">
        <v>8</v>
      </c>
      <c r="N32" t="s">
        <v>9</v>
      </c>
      <c r="O32" t="s">
        <v>8</v>
      </c>
      <c r="P32" t="s">
        <v>9</v>
      </c>
      <c r="Q32" t="s">
        <v>8</v>
      </c>
      <c r="R32" t="s">
        <v>10</v>
      </c>
      <c r="S32" t="s">
        <v>8</v>
      </c>
      <c r="T32" t="s">
        <v>10</v>
      </c>
    </row>
    <row r="33" spans="1:20" x14ac:dyDescent="0.2">
      <c r="A33" s="1">
        <v>9.9999999999999995E-8</v>
      </c>
      <c r="B33">
        <v>2.1900000000000001E-3</v>
      </c>
      <c r="C33">
        <v>0</v>
      </c>
      <c r="D33">
        <v>7.6E-3</v>
      </c>
      <c r="E33">
        <v>0</v>
      </c>
      <c r="G33" s="13">
        <f>A33*1000000</f>
        <v>9.9999999999999992E-2</v>
      </c>
      <c r="H33" s="13">
        <f>AVERAGE(C33,E33)</f>
        <v>0</v>
      </c>
      <c r="I33" s="13">
        <f>AVERAGE(B33,D33)</f>
        <v>4.895E-3</v>
      </c>
      <c r="J33" s="13">
        <f>_xlfn.STDEV.S(E33,C33)/SQRT(2)</f>
        <v>0</v>
      </c>
      <c r="K33" s="13">
        <f>_xlfn.STDEV.S(D33,B33)/SQRT(2)</f>
        <v>2.7050000000000004E-3</v>
      </c>
      <c r="M33" s="1">
        <f>A33</f>
        <v>9.9999999999999995E-8</v>
      </c>
      <c r="N33">
        <f>B33</f>
        <v>2.1900000000000001E-3</v>
      </c>
      <c r="O33" s="1">
        <f>M33</f>
        <v>9.9999999999999995E-8</v>
      </c>
      <c r="P33">
        <f>D33</f>
        <v>7.6E-3</v>
      </c>
      <c r="Q33" s="1">
        <f>M33</f>
        <v>9.9999999999999995E-8</v>
      </c>
      <c r="R33">
        <f>C33</f>
        <v>0</v>
      </c>
      <c r="S33" s="1">
        <f>M33</f>
        <v>9.9999999999999995E-8</v>
      </c>
      <c r="T33">
        <f>E33</f>
        <v>0</v>
      </c>
    </row>
    <row r="34" spans="1:20" x14ac:dyDescent="0.2">
      <c r="A34" s="1">
        <v>2.4999999999999999E-7</v>
      </c>
      <c r="B34">
        <v>9.64E-2</v>
      </c>
      <c r="C34">
        <v>0.17499999999999999</v>
      </c>
      <c r="D34">
        <v>9.2499999999999999E-2</v>
      </c>
      <c r="E34">
        <v>0.2979</v>
      </c>
      <c r="G34" s="13">
        <f t="shared" ref="G34:G39" si="38">A34*1000000</f>
        <v>0.25</v>
      </c>
      <c r="H34" s="13">
        <f t="shared" ref="H34:H39" si="39">AVERAGE(C34,E34)</f>
        <v>0.23644999999999999</v>
      </c>
      <c r="I34" s="13">
        <f t="shared" ref="I34:I39" si="40">AVERAGE(B34,D34)</f>
        <v>9.4450000000000006E-2</v>
      </c>
      <c r="J34" s="13">
        <f t="shared" ref="J34:J39" si="41">_xlfn.STDEV.S(E34,C34)/SQRT(2)</f>
        <v>6.1450000000000018E-2</v>
      </c>
      <c r="K34" s="13">
        <f t="shared" ref="K34:K39" si="42">_xlfn.STDEV.S(D34,B34)/SQRT(2)</f>
        <v>1.9500000000000001E-3</v>
      </c>
      <c r="M34" s="1">
        <f t="shared" ref="M34:M39" si="43">A34</f>
        <v>2.4999999999999999E-7</v>
      </c>
      <c r="N34">
        <f t="shared" ref="N34:N39" si="44">B34</f>
        <v>9.64E-2</v>
      </c>
      <c r="O34" s="1">
        <f t="shared" ref="O34:O39" si="45">M34</f>
        <v>2.4999999999999999E-7</v>
      </c>
      <c r="P34">
        <f t="shared" ref="P34:P39" si="46">D34</f>
        <v>9.2499999999999999E-2</v>
      </c>
      <c r="Q34" s="1">
        <f t="shared" ref="Q34:Q39" si="47">M34</f>
        <v>2.4999999999999999E-7</v>
      </c>
      <c r="R34">
        <f t="shared" ref="R34:R39" si="48">C34</f>
        <v>0.17499999999999999</v>
      </c>
      <c r="S34" s="1">
        <f t="shared" ref="S34:S39" si="49">M34</f>
        <v>2.4999999999999999E-7</v>
      </c>
      <c r="T34">
        <f t="shared" ref="T34:T39" si="50">E34</f>
        <v>0.2979</v>
      </c>
    </row>
    <row r="35" spans="1:20" x14ac:dyDescent="0.2">
      <c r="A35" s="1">
        <v>4.9999999999999998E-7</v>
      </c>
      <c r="B35">
        <v>0.19370000000000001</v>
      </c>
      <c r="C35">
        <v>0.187</v>
      </c>
      <c r="D35">
        <v>0.15390000000000001</v>
      </c>
      <c r="E35">
        <v>0.16439999999999999</v>
      </c>
      <c r="G35" s="13">
        <f t="shared" si="38"/>
        <v>0.5</v>
      </c>
      <c r="H35" s="13">
        <f t="shared" si="39"/>
        <v>0.1757</v>
      </c>
      <c r="I35" s="13">
        <f t="shared" si="40"/>
        <v>0.17380000000000001</v>
      </c>
      <c r="J35" s="13">
        <f t="shared" si="41"/>
        <v>1.1300000000000004E-2</v>
      </c>
      <c r="K35" s="13">
        <f t="shared" si="42"/>
        <v>1.9899999999999966E-2</v>
      </c>
      <c r="M35" s="1">
        <f t="shared" si="43"/>
        <v>4.9999999999999998E-7</v>
      </c>
      <c r="N35">
        <f t="shared" si="44"/>
        <v>0.19370000000000001</v>
      </c>
      <c r="O35" s="1">
        <f t="shared" si="45"/>
        <v>4.9999999999999998E-7</v>
      </c>
      <c r="P35">
        <f t="shared" si="46"/>
        <v>0.15390000000000001</v>
      </c>
      <c r="Q35" s="1">
        <f t="shared" si="47"/>
        <v>4.9999999999999998E-7</v>
      </c>
      <c r="R35">
        <f t="shared" si="48"/>
        <v>0.187</v>
      </c>
      <c r="S35" s="1">
        <f t="shared" si="49"/>
        <v>4.9999999999999998E-7</v>
      </c>
      <c r="T35">
        <f t="shared" si="50"/>
        <v>0.16439999999999999</v>
      </c>
    </row>
    <row r="36" spans="1:20" x14ac:dyDescent="0.2">
      <c r="A36" s="1">
        <v>9.9999999999999995E-7</v>
      </c>
      <c r="B36">
        <v>0.27979999999999999</v>
      </c>
      <c r="C36">
        <v>0.2611</v>
      </c>
      <c r="D36">
        <v>0.28050000000000003</v>
      </c>
      <c r="E36">
        <v>0.26219999999999999</v>
      </c>
      <c r="G36" s="13">
        <f t="shared" si="38"/>
        <v>1</v>
      </c>
      <c r="H36" s="13">
        <f t="shared" si="39"/>
        <v>0.26164999999999999</v>
      </c>
      <c r="I36" s="13">
        <f t="shared" si="40"/>
        <v>0.28015000000000001</v>
      </c>
      <c r="J36" s="13">
        <f t="shared" si="41"/>
        <v>5.4999999999999494E-4</v>
      </c>
      <c r="K36" s="13">
        <f t="shared" si="42"/>
        <v>3.5000000000001691E-4</v>
      </c>
      <c r="M36" s="1">
        <f t="shared" si="43"/>
        <v>9.9999999999999995E-7</v>
      </c>
      <c r="N36">
        <f t="shared" si="44"/>
        <v>0.27979999999999999</v>
      </c>
      <c r="O36" s="1">
        <f t="shared" si="45"/>
        <v>9.9999999999999995E-7</v>
      </c>
      <c r="P36">
        <f t="shared" si="46"/>
        <v>0.28050000000000003</v>
      </c>
      <c r="Q36" s="1">
        <f t="shared" si="47"/>
        <v>9.9999999999999995E-7</v>
      </c>
      <c r="R36">
        <f t="shared" si="48"/>
        <v>0.2611</v>
      </c>
      <c r="S36" s="1">
        <f t="shared" si="49"/>
        <v>9.9999999999999995E-7</v>
      </c>
      <c r="T36">
        <f t="shared" si="50"/>
        <v>0.26219999999999999</v>
      </c>
    </row>
    <row r="37" spans="1:20" x14ac:dyDescent="0.2">
      <c r="A37" s="1">
        <v>2.4999999999999998E-6</v>
      </c>
      <c r="B37">
        <v>0.40400000000000003</v>
      </c>
      <c r="C37">
        <v>0.37569999999999998</v>
      </c>
      <c r="D37">
        <v>0.37619999999999998</v>
      </c>
      <c r="E37">
        <v>0.35160000000000002</v>
      </c>
      <c r="G37" s="13">
        <f t="shared" si="38"/>
        <v>2.5</v>
      </c>
      <c r="H37" s="13">
        <f t="shared" si="39"/>
        <v>0.36365000000000003</v>
      </c>
      <c r="I37" s="13">
        <f t="shared" si="40"/>
        <v>0.3901</v>
      </c>
      <c r="J37" s="13">
        <f t="shared" si="41"/>
        <v>1.2049999999999976E-2</v>
      </c>
      <c r="K37" s="13">
        <f t="shared" si="42"/>
        <v>1.3900000000000023E-2</v>
      </c>
      <c r="M37" s="1">
        <f t="shared" si="43"/>
        <v>2.4999999999999998E-6</v>
      </c>
      <c r="N37">
        <f t="shared" si="44"/>
        <v>0.40400000000000003</v>
      </c>
      <c r="O37" s="1">
        <f t="shared" si="45"/>
        <v>2.4999999999999998E-6</v>
      </c>
      <c r="P37">
        <f t="shared" si="46"/>
        <v>0.37619999999999998</v>
      </c>
      <c r="Q37" s="1">
        <f t="shared" si="47"/>
        <v>2.4999999999999998E-6</v>
      </c>
      <c r="R37">
        <f t="shared" si="48"/>
        <v>0.37569999999999998</v>
      </c>
      <c r="S37" s="1">
        <f t="shared" si="49"/>
        <v>2.4999999999999998E-6</v>
      </c>
      <c r="T37">
        <f t="shared" si="50"/>
        <v>0.35160000000000002</v>
      </c>
    </row>
    <row r="38" spans="1:20" x14ac:dyDescent="0.2">
      <c r="A38" s="1">
        <v>4.9999999999999996E-6</v>
      </c>
      <c r="B38">
        <v>0.53410000000000002</v>
      </c>
      <c r="C38">
        <v>0.50009999999999999</v>
      </c>
      <c r="D38">
        <v>0.52290000000000003</v>
      </c>
      <c r="E38">
        <v>0.48730000000000001</v>
      </c>
      <c r="G38" s="13">
        <f t="shared" si="38"/>
        <v>5</v>
      </c>
      <c r="H38" s="13">
        <f t="shared" si="39"/>
        <v>0.49370000000000003</v>
      </c>
      <c r="I38" s="13">
        <f t="shared" si="40"/>
        <v>0.52849999999999997</v>
      </c>
      <c r="J38" s="13">
        <f t="shared" si="41"/>
        <v>6.399999999999989E-3</v>
      </c>
      <c r="K38" s="13">
        <f t="shared" si="42"/>
        <v>5.5999999999999939E-3</v>
      </c>
      <c r="M38" s="1">
        <f t="shared" si="43"/>
        <v>4.9999999999999996E-6</v>
      </c>
      <c r="N38">
        <f t="shared" si="44"/>
        <v>0.53410000000000002</v>
      </c>
      <c r="O38" s="1">
        <f t="shared" si="45"/>
        <v>4.9999999999999996E-6</v>
      </c>
      <c r="P38">
        <f t="shared" si="46"/>
        <v>0.52290000000000003</v>
      </c>
      <c r="Q38" s="1">
        <f t="shared" si="47"/>
        <v>4.9999999999999996E-6</v>
      </c>
      <c r="R38">
        <f t="shared" si="48"/>
        <v>0.50009999999999999</v>
      </c>
      <c r="S38" s="1">
        <f t="shared" si="49"/>
        <v>4.9999999999999996E-6</v>
      </c>
      <c r="T38">
        <f t="shared" si="50"/>
        <v>0.48730000000000001</v>
      </c>
    </row>
    <row r="39" spans="1:20" x14ac:dyDescent="0.2">
      <c r="A39" s="1">
        <v>9.9999999999999991E-6</v>
      </c>
      <c r="B39">
        <v>0.62619999999999998</v>
      </c>
      <c r="C39">
        <v>0.58799999999999997</v>
      </c>
      <c r="D39">
        <v>0.60509999999999997</v>
      </c>
      <c r="E39">
        <v>0.57040000000000002</v>
      </c>
      <c r="G39" s="13">
        <f t="shared" si="38"/>
        <v>10</v>
      </c>
      <c r="H39" s="13">
        <f t="shared" si="39"/>
        <v>0.57919999999999994</v>
      </c>
      <c r="I39" s="13">
        <f t="shared" si="40"/>
        <v>0.61565000000000003</v>
      </c>
      <c r="J39" s="13">
        <f t="shared" si="41"/>
        <v>8.7999999999999745E-3</v>
      </c>
      <c r="K39" s="13">
        <f t="shared" si="42"/>
        <v>1.0550000000000004E-2</v>
      </c>
      <c r="M39" s="1">
        <f t="shared" si="43"/>
        <v>9.9999999999999991E-6</v>
      </c>
      <c r="N39">
        <f t="shared" si="44"/>
        <v>0.62619999999999998</v>
      </c>
      <c r="O39" s="1">
        <f t="shared" si="45"/>
        <v>9.9999999999999991E-6</v>
      </c>
      <c r="P39">
        <f t="shared" si="46"/>
        <v>0.60509999999999997</v>
      </c>
      <c r="Q39" s="1">
        <f t="shared" si="47"/>
        <v>9.9999999999999991E-6</v>
      </c>
      <c r="R39">
        <f t="shared" si="48"/>
        <v>0.58799999999999997</v>
      </c>
      <c r="S39" s="1">
        <f t="shared" si="49"/>
        <v>9.9999999999999991E-6</v>
      </c>
      <c r="T39">
        <f t="shared" si="50"/>
        <v>0.57040000000000002</v>
      </c>
    </row>
    <row r="40" spans="1:20" x14ac:dyDescent="0.2">
      <c r="A40" s="1"/>
      <c r="G40" s="13"/>
      <c r="H40" s="13"/>
      <c r="I40" s="13"/>
      <c r="J40" s="13"/>
      <c r="K40" s="13"/>
    </row>
    <row r="41" spans="1:20" x14ac:dyDescent="0.2">
      <c r="A41" t="s">
        <v>18</v>
      </c>
      <c r="G41" t="str">
        <f>A41</f>
        <v>1578_ancDRB1/DRB6</v>
      </c>
      <c r="M41" t="str">
        <f>G41</f>
        <v>1578_ancDRB1/DRB6</v>
      </c>
    </row>
    <row r="42" spans="1:20" x14ac:dyDescent="0.2">
      <c r="A42" t="s">
        <v>8</v>
      </c>
      <c r="B42" t="s">
        <v>9</v>
      </c>
      <c r="C42" t="s">
        <v>10</v>
      </c>
      <c r="D42" t="s">
        <v>9</v>
      </c>
      <c r="E42" t="s">
        <v>10</v>
      </c>
      <c r="G42" t="s">
        <v>8</v>
      </c>
      <c r="H42" t="s">
        <v>10</v>
      </c>
      <c r="I42" t="s">
        <v>9</v>
      </c>
      <c r="J42" t="s">
        <v>12</v>
      </c>
      <c r="K42" t="s">
        <v>11</v>
      </c>
      <c r="M42" t="s">
        <v>8</v>
      </c>
      <c r="N42" t="s">
        <v>9</v>
      </c>
      <c r="O42" t="s">
        <v>8</v>
      </c>
      <c r="P42" t="s">
        <v>9</v>
      </c>
      <c r="Q42" t="s">
        <v>8</v>
      </c>
      <c r="R42" t="s">
        <v>10</v>
      </c>
      <c r="S42" t="s">
        <v>8</v>
      </c>
      <c r="T42" t="s">
        <v>10</v>
      </c>
    </row>
    <row r="43" spans="1:20" x14ac:dyDescent="0.2">
      <c r="A43" s="1">
        <v>9.9999999999999995E-8</v>
      </c>
      <c r="B43">
        <v>9.69E-2</v>
      </c>
      <c r="C43">
        <v>1.4015400000000001E-2</v>
      </c>
      <c r="D43">
        <v>9.2499999999999999E-2</v>
      </c>
      <c r="E43">
        <v>6.3739999999999991E-2</v>
      </c>
      <c r="G43" s="13">
        <f>A43*1000000</f>
        <v>9.9999999999999992E-2</v>
      </c>
      <c r="H43" s="13">
        <f>AVERAGE(C43,E43)</f>
        <v>3.8877699999999994E-2</v>
      </c>
      <c r="I43" s="13">
        <f>AVERAGE(B43,D43)</f>
        <v>9.4700000000000006E-2</v>
      </c>
      <c r="J43" s="13">
        <f>_xlfn.STDEV.S(E43,C43)/SQRT(2)</f>
        <v>2.4862299999999997E-2</v>
      </c>
      <c r="K43" s="13">
        <f>_xlfn.STDEV.S(D43,B43)/SQRT(2)</f>
        <v>2.2000000000000006E-3</v>
      </c>
      <c r="M43" s="1">
        <f>A43</f>
        <v>9.9999999999999995E-8</v>
      </c>
      <c r="N43">
        <f>B43</f>
        <v>9.69E-2</v>
      </c>
      <c r="O43" s="1">
        <f>M43</f>
        <v>9.9999999999999995E-8</v>
      </c>
      <c r="P43">
        <f>D43</f>
        <v>9.2499999999999999E-2</v>
      </c>
      <c r="Q43" s="1">
        <f>M43</f>
        <v>9.9999999999999995E-8</v>
      </c>
      <c r="R43">
        <f>C43</f>
        <v>1.4015400000000001E-2</v>
      </c>
      <c r="S43" s="1">
        <f>M43</f>
        <v>9.9999999999999995E-8</v>
      </c>
      <c r="T43">
        <f>E43</f>
        <v>6.3739999999999991E-2</v>
      </c>
    </row>
    <row r="44" spans="1:20" x14ac:dyDescent="0.2">
      <c r="A44" s="1">
        <v>2.4999999999999999E-7</v>
      </c>
      <c r="B44">
        <v>0.19450000000000001</v>
      </c>
      <c r="C44">
        <v>0.22109999999999999</v>
      </c>
      <c r="D44">
        <v>0.22589999999999999</v>
      </c>
      <c r="E44">
        <v>0.26860000000000001</v>
      </c>
      <c r="G44" s="13">
        <f t="shared" ref="G44:G49" si="51">A44*1000000</f>
        <v>0.25</v>
      </c>
      <c r="H44" s="13">
        <f t="shared" ref="H44:H49" si="52">AVERAGE(C44,E44)</f>
        <v>0.24485000000000001</v>
      </c>
      <c r="I44" s="13">
        <f t="shared" ref="I44:I49" si="53">AVERAGE(B44,D44)</f>
        <v>0.2102</v>
      </c>
      <c r="J44" s="13">
        <f t="shared" ref="J44:J49" si="54">_xlfn.STDEV.S(E44,C44)/SQRT(2)</f>
        <v>2.3750000000000007E-2</v>
      </c>
      <c r="K44" s="13">
        <f t="shared" ref="K44:K49" si="55">_xlfn.STDEV.S(D44,B44)/SQRT(2)</f>
        <v>1.5699999999999992E-2</v>
      </c>
      <c r="M44" s="1">
        <f t="shared" ref="M44:M49" si="56">A44</f>
        <v>2.4999999999999999E-7</v>
      </c>
      <c r="N44">
        <f t="shared" ref="N44:N49" si="57">B44</f>
        <v>0.19450000000000001</v>
      </c>
      <c r="O44" s="1">
        <f t="shared" ref="O44:O49" si="58">M44</f>
        <v>2.4999999999999999E-7</v>
      </c>
      <c r="P44">
        <f t="shared" ref="P44:P49" si="59">D44</f>
        <v>0.22589999999999999</v>
      </c>
      <c r="Q44" s="1">
        <f t="shared" ref="Q44:Q49" si="60">M44</f>
        <v>2.4999999999999999E-7</v>
      </c>
      <c r="R44">
        <f t="shared" ref="R44:R49" si="61">C44</f>
        <v>0.22109999999999999</v>
      </c>
      <c r="S44" s="1">
        <f t="shared" ref="S44:S49" si="62">M44</f>
        <v>2.4999999999999999E-7</v>
      </c>
      <c r="T44">
        <f t="shared" ref="T44:T49" si="63">E44</f>
        <v>0.26860000000000001</v>
      </c>
    </row>
    <row r="45" spans="1:20" x14ac:dyDescent="0.2">
      <c r="A45" s="1">
        <v>4.9999999999999998E-7</v>
      </c>
      <c r="B45">
        <v>0.28299999999999997</v>
      </c>
      <c r="C45">
        <v>0.26819999999999999</v>
      </c>
      <c r="D45">
        <v>0.35599999999999998</v>
      </c>
      <c r="E45">
        <v>0.3453</v>
      </c>
      <c r="G45" s="13">
        <f t="shared" si="51"/>
        <v>0.5</v>
      </c>
      <c r="H45" s="13">
        <f t="shared" si="52"/>
        <v>0.30674999999999997</v>
      </c>
      <c r="I45" s="13">
        <f t="shared" si="53"/>
        <v>0.31950000000000001</v>
      </c>
      <c r="J45" s="13">
        <f t="shared" si="54"/>
        <v>3.8550000000000216E-2</v>
      </c>
      <c r="K45" s="13">
        <f t="shared" si="55"/>
        <v>3.6499999999999901E-2</v>
      </c>
      <c r="M45" s="1">
        <f t="shared" si="56"/>
        <v>4.9999999999999998E-7</v>
      </c>
      <c r="N45">
        <f t="shared" si="57"/>
        <v>0.28299999999999997</v>
      </c>
      <c r="O45" s="1">
        <f t="shared" si="58"/>
        <v>4.9999999999999998E-7</v>
      </c>
      <c r="P45">
        <f t="shared" si="59"/>
        <v>0.35599999999999998</v>
      </c>
      <c r="Q45" s="1">
        <f t="shared" si="60"/>
        <v>4.9999999999999998E-7</v>
      </c>
      <c r="R45">
        <f t="shared" si="61"/>
        <v>0.26819999999999999</v>
      </c>
      <c r="S45" s="1">
        <f t="shared" si="62"/>
        <v>4.9999999999999998E-7</v>
      </c>
      <c r="T45">
        <f t="shared" si="63"/>
        <v>0.3453</v>
      </c>
    </row>
    <row r="46" spans="1:20" x14ac:dyDescent="0.2">
      <c r="A46" s="1">
        <v>9.9999999999999995E-7</v>
      </c>
      <c r="B46">
        <v>0.40939999999999999</v>
      </c>
      <c r="C46">
        <v>0.3826</v>
      </c>
      <c r="D46">
        <v>0.52390000000000003</v>
      </c>
      <c r="E46">
        <v>0.49509999999999998</v>
      </c>
      <c r="G46" s="13">
        <f t="shared" si="51"/>
        <v>1</v>
      </c>
      <c r="H46" s="13">
        <f t="shared" si="52"/>
        <v>0.43884999999999996</v>
      </c>
      <c r="I46" s="13">
        <f t="shared" si="53"/>
        <v>0.46665000000000001</v>
      </c>
      <c r="J46" s="13">
        <f t="shared" si="54"/>
        <v>5.6250000000000314E-2</v>
      </c>
      <c r="K46" s="13">
        <f t="shared" si="55"/>
        <v>5.7249999999999732E-2</v>
      </c>
      <c r="M46" s="1">
        <f t="shared" si="56"/>
        <v>9.9999999999999995E-7</v>
      </c>
      <c r="N46">
        <f t="shared" si="57"/>
        <v>0.40939999999999999</v>
      </c>
      <c r="O46" s="1">
        <f t="shared" si="58"/>
        <v>9.9999999999999995E-7</v>
      </c>
      <c r="P46">
        <f t="shared" si="59"/>
        <v>0.52390000000000003</v>
      </c>
      <c r="Q46" s="1">
        <f t="shared" si="60"/>
        <v>9.9999999999999995E-7</v>
      </c>
      <c r="R46">
        <f t="shared" si="61"/>
        <v>0.3826</v>
      </c>
      <c r="S46" s="1">
        <f t="shared" si="62"/>
        <v>9.9999999999999995E-7</v>
      </c>
      <c r="T46">
        <f t="shared" si="63"/>
        <v>0.49509999999999998</v>
      </c>
    </row>
    <row r="47" spans="1:20" x14ac:dyDescent="0.2">
      <c r="A47" s="1">
        <v>2.4999999999999998E-6</v>
      </c>
      <c r="B47">
        <v>0.5827</v>
      </c>
      <c r="C47">
        <v>0.54649999999999999</v>
      </c>
      <c r="D47">
        <v>0.751</v>
      </c>
      <c r="E47">
        <v>0.70620000000000005</v>
      </c>
      <c r="G47" s="13">
        <f t="shared" si="51"/>
        <v>2.5</v>
      </c>
      <c r="H47" s="13">
        <f t="shared" si="52"/>
        <v>0.62634999999999996</v>
      </c>
      <c r="I47" s="13">
        <f t="shared" si="53"/>
        <v>0.66684999999999994</v>
      </c>
      <c r="J47" s="13">
        <f t="shared" si="54"/>
        <v>7.9850000000000129E-2</v>
      </c>
      <c r="K47" s="13">
        <f t="shared" si="55"/>
        <v>8.4150000000000558E-2</v>
      </c>
      <c r="M47" s="1">
        <f t="shared" si="56"/>
        <v>2.4999999999999998E-6</v>
      </c>
      <c r="N47">
        <f t="shared" si="57"/>
        <v>0.5827</v>
      </c>
      <c r="O47" s="1">
        <f t="shared" si="58"/>
        <v>2.4999999999999998E-6</v>
      </c>
      <c r="P47">
        <f t="shared" si="59"/>
        <v>0.751</v>
      </c>
      <c r="Q47" s="1">
        <f t="shared" si="60"/>
        <v>2.4999999999999998E-6</v>
      </c>
      <c r="R47">
        <f t="shared" si="61"/>
        <v>0.54649999999999999</v>
      </c>
      <c r="S47" s="1">
        <f t="shared" si="62"/>
        <v>2.4999999999999998E-6</v>
      </c>
      <c r="T47">
        <f t="shared" si="63"/>
        <v>0.70620000000000005</v>
      </c>
    </row>
    <row r="48" spans="1:20" x14ac:dyDescent="0.2">
      <c r="A48" s="1">
        <v>4.9999999999999996E-6</v>
      </c>
      <c r="B48">
        <v>0.76629999999999998</v>
      </c>
      <c r="C48">
        <v>0.72219999999999995</v>
      </c>
      <c r="D48">
        <v>0.9647</v>
      </c>
      <c r="E48">
        <v>0.90980000000000005</v>
      </c>
      <c r="G48" s="13">
        <f t="shared" si="51"/>
        <v>5</v>
      </c>
      <c r="H48" s="13">
        <f t="shared" si="52"/>
        <v>0.81600000000000006</v>
      </c>
      <c r="I48" s="13">
        <f t="shared" si="53"/>
        <v>0.86549999999999994</v>
      </c>
      <c r="J48" s="13">
        <f t="shared" si="54"/>
        <v>9.37999999999998E-2</v>
      </c>
      <c r="K48" s="13">
        <f t="shared" si="55"/>
        <v>9.9200000000000899E-2</v>
      </c>
      <c r="M48" s="1">
        <f t="shared" si="56"/>
        <v>4.9999999999999996E-6</v>
      </c>
      <c r="N48">
        <f t="shared" si="57"/>
        <v>0.76629999999999998</v>
      </c>
      <c r="O48" s="1">
        <f t="shared" si="58"/>
        <v>4.9999999999999996E-6</v>
      </c>
      <c r="P48">
        <f t="shared" si="59"/>
        <v>0.9647</v>
      </c>
      <c r="Q48" s="1">
        <f t="shared" si="60"/>
        <v>4.9999999999999996E-6</v>
      </c>
      <c r="R48">
        <f t="shared" si="61"/>
        <v>0.72219999999999995</v>
      </c>
      <c r="S48" s="1">
        <f t="shared" si="62"/>
        <v>4.9999999999999996E-6</v>
      </c>
      <c r="T48">
        <f t="shared" si="63"/>
        <v>0.90980000000000005</v>
      </c>
    </row>
    <row r="49" spans="1:20" x14ac:dyDescent="0.2">
      <c r="A49" s="1">
        <v>9.9999999999999991E-6</v>
      </c>
      <c r="B49">
        <v>0.97260000000000002</v>
      </c>
      <c r="C49">
        <v>0.91839999999999999</v>
      </c>
      <c r="D49">
        <v>1.2472000000000001</v>
      </c>
      <c r="E49">
        <v>1.1776</v>
      </c>
      <c r="G49" s="13">
        <f t="shared" si="51"/>
        <v>10</v>
      </c>
      <c r="H49" s="13">
        <f t="shared" si="52"/>
        <v>1.048</v>
      </c>
      <c r="I49" s="13">
        <f t="shared" si="53"/>
        <v>1.1099000000000001</v>
      </c>
      <c r="J49" s="13">
        <f t="shared" si="54"/>
        <v>0.12959999999999894</v>
      </c>
      <c r="K49" s="13">
        <f t="shared" si="55"/>
        <v>0.13729999999999987</v>
      </c>
      <c r="M49" s="1">
        <f t="shared" si="56"/>
        <v>9.9999999999999991E-6</v>
      </c>
      <c r="N49">
        <f t="shared" si="57"/>
        <v>0.97260000000000002</v>
      </c>
      <c r="O49" s="1">
        <f t="shared" si="58"/>
        <v>9.9999999999999991E-6</v>
      </c>
      <c r="P49">
        <f t="shared" si="59"/>
        <v>1.2472000000000001</v>
      </c>
      <c r="Q49" s="1">
        <f t="shared" si="60"/>
        <v>9.9999999999999991E-6</v>
      </c>
      <c r="R49">
        <f t="shared" si="61"/>
        <v>0.91839999999999999</v>
      </c>
      <c r="S49" s="1">
        <f t="shared" si="62"/>
        <v>9.9999999999999991E-6</v>
      </c>
      <c r="T49">
        <f t="shared" si="63"/>
        <v>1.1776</v>
      </c>
    </row>
    <row r="51" spans="1:20" x14ac:dyDescent="0.2">
      <c r="A51" s="14" t="s">
        <v>24</v>
      </c>
      <c r="G51" t="str">
        <f>A51</f>
        <v>1417_ancDRB</v>
      </c>
      <c r="M51" t="str">
        <f>G51</f>
        <v>1417_ancDRB</v>
      </c>
    </row>
    <row r="52" spans="1:20" x14ac:dyDescent="0.2">
      <c r="A52" t="s">
        <v>8</v>
      </c>
      <c r="B52" t="s">
        <v>9</v>
      </c>
      <c r="C52" t="s">
        <v>10</v>
      </c>
      <c r="D52" t="s">
        <v>9</v>
      </c>
      <c r="E52" t="s">
        <v>10</v>
      </c>
      <c r="G52" t="s">
        <v>8</v>
      </c>
      <c r="H52" t="s">
        <v>10</v>
      </c>
      <c r="I52" t="s">
        <v>9</v>
      </c>
      <c r="J52" t="s">
        <v>12</v>
      </c>
      <c r="K52" t="s">
        <v>11</v>
      </c>
      <c r="M52" t="s">
        <v>8</v>
      </c>
      <c r="N52" t="s">
        <v>9</v>
      </c>
      <c r="O52" t="s">
        <v>8</v>
      </c>
      <c r="P52" t="s">
        <v>9</v>
      </c>
      <c r="Q52" t="s">
        <v>8</v>
      </c>
      <c r="R52" t="s">
        <v>10</v>
      </c>
      <c r="S52" t="s">
        <v>8</v>
      </c>
      <c r="T52" t="s">
        <v>10</v>
      </c>
    </row>
    <row r="53" spans="1:20" x14ac:dyDescent="0.2">
      <c r="A53" s="1">
        <v>9.9999999999999995E-8</v>
      </c>
      <c r="B53">
        <v>2.9499999999999998E-2</v>
      </c>
      <c r="C53">
        <v>1.0200000000000001E-2</v>
      </c>
      <c r="D53">
        <v>3.7199999999999997E-2</v>
      </c>
      <c r="E53">
        <v>2.1999999999999999E-2</v>
      </c>
      <c r="G53" s="13">
        <f>A53*1000000</f>
        <v>9.9999999999999992E-2</v>
      </c>
      <c r="H53" s="13">
        <f>AVERAGE(C53,E53)</f>
        <v>1.61E-2</v>
      </c>
      <c r="I53" s="13">
        <f>AVERAGE(B53,D53)</f>
        <v>3.3349999999999998E-2</v>
      </c>
      <c r="J53" s="13">
        <f>_xlfn.STDEV.S(E53,C53)/SQRT(2)</f>
        <v>5.8999999999999981E-3</v>
      </c>
      <c r="K53" s="13">
        <f>_xlfn.STDEV.S(D53,B53)/SQRT(2)</f>
        <v>3.8499999999999988E-3</v>
      </c>
      <c r="M53" s="1">
        <f>A53</f>
        <v>9.9999999999999995E-8</v>
      </c>
      <c r="N53">
        <f>B53</f>
        <v>2.9499999999999998E-2</v>
      </c>
      <c r="O53" s="1">
        <f>M53</f>
        <v>9.9999999999999995E-8</v>
      </c>
      <c r="P53">
        <f>D53</f>
        <v>3.7199999999999997E-2</v>
      </c>
      <c r="Q53" s="1">
        <f>M53</f>
        <v>9.9999999999999995E-8</v>
      </c>
      <c r="R53">
        <f>C53</f>
        <v>1.0200000000000001E-2</v>
      </c>
      <c r="S53" s="1">
        <f>M53</f>
        <v>9.9999999999999995E-8</v>
      </c>
      <c r="T53">
        <f>E53</f>
        <v>2.1999999999999999E-2</v>
      </c>
    </row>
    <row r="54" spans="1:20" x14ac:dyDescent="0.2">
      <c r="A54" s="1">
        <v>2.4999999999999999E-7</v>
      </c>
      <c r="B54">
        <v>5.8599999999999999E-2</v>
      </c>
      <c r="C54">
        <v>6.2E-2</v>
      </c>
      <c r="D54">
        <v>6.9599999999999995E-2</v>
      </c>
      <c r="E54">
        <v>6.08E-2</v>
      </c>
      <c r="G54" s="13">
        <f t="shared" ref="G54:G59" si="64">A54*1000000</f>
        <v>0.25</v>
      </c>
      <c r="H54" s="13">
        <f t="shared" ref="H54:H59" si="65">AVERAGE(C54,E54)</f>
        <v>6.1399999999999996E-2</v>
      </c>
      <c r="I54" s="13">
        <f t="shared" ref="I54:I59" si="66">AVERAGE(B54,D54)</f>
        <v>6.409999999999999E-2</v>
      </c>
      <c r="J54" s="13">
        <f t="shared" ref="J54:J59" si="67">_xlfn.STDEV.S(E54,C54)/SQRT(2)</f>
        <v>5.9999999999999984E-4</v>
      </c>
      <c r="K54" s="13">
        <f t="shared" ref="K54:K59" si="68">_xlfn.STDEV.S(D54,B54)/SQRT(2)</f>
        <v>5.4999999999999971E-3</v>
      </c>
      <c r="M54" s="1">
        <f t="shared" ref="M54:M59" si="69">A54</f>
        <v>2.4999999999999999E-7</v>
      </c>
      <c r="N54">
        <f t="shared" ref="N54:N59" si="70">B54</f>
        <v>5.8599999999999999E-2</v>
      </c>
      <c r="O54" s="1">
        <f t="shared" ref="O54:O59" si="71">M54</f>
        <v>2.4999999999999999E-7</v>
      </c>
      <c r="P54">
        <f t="shared" ref="P54:P59" si="72">D54</f>
        <v>6.9599999999999995E-2</v>
      </c>
      <c r="Q54" s="1">
        <f t="shared" ref="Q54:Q59" si="73">M54</f>
        <v>2.4999999999999999E-7</v>
      </c>
      <c r="R54">
        <f t="shared" ref="R54:R59" si="74">C54</f>
        <v>6.2E-2</v>
      </c>
      <c r="S54" s="1">
        <f t="shared" ref="S54:S59" si="75">M54</f>
        <v>2.4999999999999999E-7</v>
      </c>
      <c r="T54">
        <f t="shared" ref="T54:T59" si="76">E54</f>
        <v>6.08E-2</v>
      </c>
    </row>
    <row r="55" spans="1:20" x14ac:dyDescent="0.2">
      <c r="A55" s="1">
        <v>4.9999999999999998E-7</v>
      </c>
      <c r="B55">
        <v>0.12391000000000001</v>
      </c>
      <c r="C55">
        <v>0.12268999999999999</v>
      </c>
      <c r="D55">
        <v>0.12609000000000001</v>
      </c>
      <c r="E55">
        <v>0.12432</v>
      </c>
      <c r="G55" s="13">
        <f t="shared" si="64"/>
        <v>0.5</v>
      </c>
      <c r="H55" s="13">
        <f t="shared" si="65"/>
        <v>0.123505</v>
      </c>
      <c r="I55" s="13">
        <f t="shared" si="66"/>
        <v>0.125</v>
      </c>
      <c r="J55" s="13">
        <f t="shared" si="67"/>
        <v>8.1500000000000322E-4</v>
      </c>
      <c r="K55" s="13">
        <f t="shared" si="68"/>
        <v>1.0900000000000005E-3</v>
      </c>
      <c r="M55" s="1">
        <f t="shared" si="69"/>
        <v>4.9999999999999998E-7</v>
      </c>
      <c r="N55">
        <f t="shared" si="70"/>
        <v>0.12391000000000001</v>
      </c>
      <c r="O55" s="1">
        <f t="shared" si="71"/>
        <v>4.9999999999999998E-7</v>
      </c>
      <c r="P55">
        <f t="shared" si="72"/>
        <v>0.12609000000000001</v>
      </c>
      <c r="Q55" s="1">
        <f t="shared" si="73"/>
        <v>4.9999999999999998E-7</v>
      </c>
      <c r="R55">
        <f t="shared" si="74"/>
        <v>0.12268999999999999</v>
      </c>
      <c r="S55" s="1">
        <f t="shared" si="75"/>
        <v>4.9999999999999998E-7</v>
      </c>
      <c r="T55">
        <f t="shared" si="76"/>
        <v>0.12432</v>
      </c>
    </row>
    <row r="56" spans="1:20" x14ac:dyDescent="0.2">
      <c r="A56" s="1">
        <v>9.9999999999999995E-7</v>
      </c>
      <c r="B56">
        <v>0.24010000000000001</v>
      </c>
      <c r="C56">
        <v>0.23630000000000001</v>
      </c>
      <c r="D56">
        <v>0.23710000000000001</v>
      </c>
      <c r="E56">
        <v>0.24460000000000001</v>
      </c>
      <c r="G56" s="13">
        <f t="shared" si="64"/>
        <v>1</v>
      </c>
      <c r="H56" s="13">
        <f t="shared" si="65"/>
        <v>0.24045</v>
      </c>
      <c r="I56" s="13">
        <f t="shared" si="66"/>
        <v>0.23860000000000001</v>
      </c>
      <c r="J56" s="13">
        <f t="shared" si="67"/>
        <v>4.15E-3</v>
      </c>
      <c r="K56" s="13">
        <f t="shared" si="68"/>
        <v>1.5000000000000013E-3</v>
      </c>
      <c r="M56" s="1">
        <f t="shared" si="69"/>
        <v>9.9999999999999995E-7</v>
      </c>
      <c r="N56">
        <f t="shared" si="70"/>
        <v>0.24010000000000001</v>
      </c>
      <c r="O56" s="1">
        <f t="shared" si="71"/>
        <v>9.9999999999999995E-7</v>
      </c>
      <c r="P56">
        <f t="shared" si="72"/>
        <v>0.23710000000000001</v>
      </c>
      <c r="Q56" s="1">
        <f t="shared" si="73"/>
        <v>9.9999999999999995E-7</v>
      </c>
      <c r="R56">
        <f t="shared" si="74"/>
        <v>0.23630000000000001</v>
      </c>
      <c r="S56" s="1">
        <f t="shared" si="75"/>
        <v>9.9999999999999995E-7</v>
      </c>
      <c r="T56">
        <f t="shared" si="76"/>
        <v>0.24460000000000001</v>
      </c>
    </row>
    <row r="57" spans="1:20" x14ac:dyDescent="0.2">
      <c r="A57" s="1">
        <v>2.4999999999999998E-6</v>
      </c>
      <c r="B57">
        <v>0.42799999999999999</v>
      </c>
      <c r="C57">
        <v>0.41799999999999998</v>
      </c>
      <c r="D57">
        <v>0.45169999999999999</v>
      </c>
      <c r="E57">
        <v>0.45085999999999998</v>
      </c>
      <c r="G57" s="13">
        <f t="shared" si="64"/>
        <v>2.5</v>
      </c>
      <c r="H57" s="13">
        <f t="shared" si="65"/>
        <v>0.43442999999999998</v>
      </c>
      <c r="I57" s="13">
        <f t="shared" si="66"/>
        <v>0.43984999999999996</v>
      </c>
      <c r="J57" s="13">
        <f t="shared" si="67"/>
        <v>1.643E-2</v>
      </c>
      <c r="K57" s="13">
        <f t="shared" si="68"/>
        <v>1.1849999999999998E-2</v>
      </c>
      <c r="M57" s="1">
        <f t="shared" si="69"/>
        <v>2.4999999999999998E-6</v>
      </c>
      <c r="N57">
        <f t="shared" si="70"/>
        <v>0.42799999999999999</v>
      </c>
      <c r="O57" s="1">
        <f t="shared" si="71"/>
        <v>2.4999999999999998E-6</v>
      </c>
      <c r="P57">
        <f t="shared" si="72"/>
        <v>0.45169999999999999</v>
      </c>
      <c r="Q57" s="1">
        <f t="shared" si="73"/>
        <v>2.4999999999999998E-6</v>
      </c>
      <c r="R57">
        <f t="shared" si="74"/>
        <v>0.41799999999999998</v>
      </c>
      <c r="S57" s="1">
        <f t="shared" si="75"/>
        <v>2.4999999999999998E-6</v>
      </c>
      <c r="T57">
        <f t="shared" si="76"/>
        <v>0.45085999999999998</v>
      </c>
    </row>
    <row r="58" spans="1:20" x14ac:dyDescent="0.2">
      <c r="A58" s="1">
        <v>4.9999999999999996E-6</v>
      </c>
      <c r="B58">
        <v>0.7641</v>
      </c>
      <c r="C58">
        <v>0.77044000000000001</v>
      </c>
      <c r="D58">
        <v>0.75029999999999997</v>
      </c>
      <c r="E58">
        <v>0.76039999999999996</v>
      </c>
      <c r="G58" s="13">
        <f t="shared" si="64"/>
        <v>5</v>
      </c>
      <c r="H58" s="13">
        <f t="shared" si="65"/>
        <v>0.76541999999999999</v>
      </c>
      <c r="I58" s="13">
        <f t="shared" si="66"/>
        <v>0.75719999999999998</v>
      </c>
      <c r="J58" s="13">
        <f t="shared" si="67"/>
        <v>5.0200000000000236E-3</v>
      </c>
      <c r="K58" s="13">
        <f t="shared" si="68"/>
        <v>6.9000000000000164E-3</v>
      </c>
      <c r="M58" s="1">
        <f t="shared" si="69"/>
        <v>4.9999999999999996E-6</v>
      </c>
      <c r="N58">
        <f t="shared" si="70"/>
        <v>0.7641</v>
      </c>
      <c r="O58" s="1">
        <f t="shared" si="71"/>
        <v>4.9999999999999996E-6</v>
      </c>
      <c r="P58">
        <f t="shared" si="72"/>
        <v>0.75029999999999997</v>
      </c>
      <c r="Q58" s="1">
        <f t="shared" si="73"/>
        <v>4.9999999999999996E-6</v>
      </c>
      <c r="R58">
        <f t="shared" si="74"/>
        <v>0.77044000000000001</v>
      </c>
      <c r="S58" s="1">
        <f t="shared" si="75"/>
        <v>4.9999999999999996E-6</v>
      </c>
      <c r="T58">
        <f t="shared" si="76"/>
        <v>0.76039999999999996</v>
      </c>
    </row>
    <row r="59" spans="1:20" x14ac:dyDescent="0.2">
      <c r="A59" s="1">
        <v>9.9999999999999991E-6</v>
      </c>
      <c r="B59">
        <v>0.98036999999999996</v>
      </c>
      <c r="C59">
        <v>0.97619999999999996</v>
      </c>
      <c r="D59">
        <v>0.98843999999999999</v>
      </c>
      <c r="E59">
        <v>0.98355999999999999</v>
      </c>
      <c r="G59" s="13">
        <f t="shared" si="64"/>
        <v>10</v>
      </c>
      <c r="H59" s="13">
        <f t="shared" si="65"/>
        <v>0.97987999999999997</v>
      </c>
      <c r="I59" s="13">
        <f t="shared" si="66"/>
        <v>0.98440499999999997</v>
      </c>
      <c r="J59" s="13">
        <f t="shared" si="67"/>
        <v>3.6800000000000166E-3</v>
      </c>
      <c r="K59" s="13">
        <f t="shared" si="68"/>
        <v>4.0350000000000099E-3</v>
      </c>
      <c r="M59" s="1">
        <f t="shared" si="69"/>
        <v>9.9999999999999991E-6</v>
      </c>
      <c r="N59">
        <f t="shared" si="70"/>
        <v>0.98036999999999996</v>
      </c>
      <c r="O59" s="1">
        <f t="shared" si="71"/>
        <v>9.9999999999999991E-6</v>
      </c>
      <c r="P59">
        <f t="shared" si="72"/>
        <v>0.98843999999999999</v>
      </c>
      <c r="Q59" s="1">
        <f t="shared" si="73"/>
        <v>9.9999999999999991E-6</v>
      </c>
      <c r="R59">
        <f t="shared" si="74"/>
        <v>0.97619999999999996</v>
      </c>
      <c r="S59" s="1">
        <f t="shared" si="75"/>
        <v>9.9999999999999991E-6</v>
      </c>
      <c r="T59">
        <f t="shared" si="76"/>
        <v>0.98355999999999999</v>
      </c>
    </row>
    <row r="61" spans="1:20" x14ac:dyDescent="0.2">
      <c r="A61" s="14" t="s">
        <v>25</v>
      </c>
      <c r="G61" t="str">
        <f>A61</f>
        <v>Athaliana_DRB1</v>
      </c>
      <c r="M61" t="str">
        <f>G61</f>
        <v>Athaliana_DRB1</v>
      </c>
    </row>
    <row r="62" spans="1:20" x14ac:dyDescent="0.2">
      <c r="A62" t="s">
        <v>8</v>
      </c>
      <c r="B62" t="s">
        <v>9</v>
      </c>
      <c r="C62" t="s">
        <v>10</v>
      </c>
      <c r="D62" t="s">
        <v>9</v>
      </c>
      <c r="E62" t="s">
        <v>10</v>
      </c>
      <c r="G62" t="s">
        <v>8</v>
      </c>
      <c r="H62" t="s">
        <v>10</v>
      </c>
      <c r="I62" t="s">
        <v>9</v>
      </c>
      <c r="J62" t="s">
        <v>12</v>
      </c>
      <c r="K62" t="s">
        <v>11</v>
      </c>
      <c r="M62" t="s">
        <v>8</v>
      </c>
      <c r="N62" t="s">
        <v>9</v>
      </c>
      <c r="O62" t="s">
        <v>8</v>
      </c>
      <c r="P62" t="s">
        <v>9</v>
      </c>
      <c r="Q62" t="s">
        <v>8</v>
      </c>
      <c r="R62" t="s">
        <v>10</v>
      </c>
      <c r="S62" t="s">
        <v>8</v>
      </c>
      <c r="T62" t="s">
        <v>10</v>
      </c>
    </row>
    <row r="63" spans="1:20" x14ac:dyDescent="0.2">
      <c r="A63" s="1">
        <v>9.9999999999999995E-8</v>
      </c>
      <c r="B63">
        <v>0.24490000000000001</v>
      </c>
      <c r="C63">
        <v>0.25059999999999999</v>
      </c>
      <c r="D63">
        <v>0.2011</v>
      </c>
      <c r="E63">
        <v>0.21990000000000001</v>
      </c>
      <c r="G63" s="13">
        <f>A63*1000000</f>
        <v>9.9999999999999992E-2</v>
      </c>
      <c r="H63" s="13">
        <f>AVERAGE(C63,E63)</f>
        <v>0.23525000000000001</v>
      </c>
      <c r="I63" s="13">
        <f>AVERAGE(B63,D63)</f>
        <v>0.223</v>
      </c>
      <c r="J63" s="13">
        <f>_xlfn.STDEV.S(E63,C63)/SQRT(2)</f>
        <v>1.5349999999999987E-2</v>
      </c>
      <c r="K63" s="13">
        <f>_xlfn.STDEV.S(D63,B63)/SQRT(2)</f>
        <v>2.1900000000000003E-2</v>
      </c>
      <c r="M63" s="1">
        <f>A63</f>
        <v>9.9999999999999995E-8</v>
      </c>
      <c r="N63">
        <f>B63</f>
        <v>0.24490000000000001</v>
      </c>
      <c r="O63" s="1">
        <f>M63</f>
        <v>9.9999999999999995E-8</v>
      </c>
      <c r="P63">
        <f>D63</f>
        <v>0.2011</v>
      </c>
      <c r="Q63" s="1">
        <f>M63</f>
        <v>9.9999999999999995E-8</v>
      </c>
      <c r="R63">
        <f>C63</f>
        <v>0.25059999999999999</v>
      </c>
      <c r="S63" s="1">
        <f>M63</f>
        <v>9.9999999999999995E-8</v>
      </c>
      <c r="T63">
        <f>E63</f>
        <v>0.21990000000000001</v>
      </c>
    </row>
    <row r="64" spans="1:20" x14ac:dyDescent="0.2">
      <c r="A64" s="1">
        <v>2.4999999999999999E-7</v>
      </c>
      <c r="B64">
        <v>0.58209999999999995</v>
      </c>
      <c r="C64">
        <v>0.51880000000000004</v>
      </c>
      <c r="D64">
        <v>0.49280000000000002</v>
      </c>
      <c r="E64">
        <v>0.51029999999999998</v>
      </c>
      <c r="G64" s="13">
        <f t="shared" ref="G64:G69" si="77">A64*1000000</f>
        <v>0.25</v>
      </c>
      <c r="H64" s="13">
        <f t="shared" ref="H64:H69" si="78">AVERAGE(C64,E64)</f>
        <v>0.51455000000000006</v>
      </c>
      <c r="I64" s="13">
        <f t="shared" ref="I64:I69" si="79">AVERAGE(B64,D64)</f>
        <v>0.53744999999999998</v>
      </c>
      <c r="J64" s="13">
        <f t="shared" ref="J64:J69" si="80">_xlfn.STDEV.S(E64,C64)/SQRT(2)</f>
        <v>4.2500000000000315E-3</v>
      </c>
      <c r="K64" s="13">
        <f t="shared" ref="K64:K69" si="81">_xlfn.STDEV.S(D64,B64)/SQRT(2)</f>
        <v>4.4649999999999967E-2</v>
      </c>
      <c r="M64" s="1">
        <f t="shared" ref="M64:M69" si="82">A64</f>
        <v>2.4999999999999999E-7</v>
      </c>
      <c r="N64">
        <f t="shared" ref="N64:N69" si="83">B64</f>
        <v>0.58209999999999995</v>
      </c>
      <c r="O64" s="1">
        <f t="shared" ref="O64:O69" si="84">M64</f>
        <v>2.4999999999999999E-7</v>
      </c>
      <c r="P64">
        <f t="shared" ref="P64:P69" si="85">D64</f>
        <v>0.49280000000000002</v>
      </c>
      <c r="Q64" s="1">
        <f t="shared" ref="Q64:Q69" si="86">M64</f>
        <v>2.4999999999999999E-7</v>
      </c>
      <c r="R64">
        <f t="shared" ref="R64:R69" si="87">C64</f>
        <v>0.51880000000000004</v>
      </c>
      <c r="S64" s="1">
        <f t="shared" ref="S64:S69" si="88">M64</f>
        <v>2.4999999999999999E-7</v>
      </c>
      <c r="T64">
        <f t="shared" ref="T64:T69" si="89">E64</f>
        <v>0.51029999999999998</v>
      </c>
    </row>
    <row r="65" spans="1:20" x14ac:dyDescent="0.2">
      <c r="A65" s="1">
        <v>4.9999999999999998E-7</v>
      </c>
      <c r="B65">
        <v>0.84419999999999995</v>
      </c>
      <c r="C65">
        <v>0.79920000000000002</v>
      </c>
      <c r="D65">
        <v>0.82189999999999996</v>
      </c>
      <c r="E65">
        <v>0.81179999999999997</v>
      </c>
      <c r="G65" s="13">
        <f t="shared" si="77"/>
        <v>0.5</v>
      </c>
      <c r="H65" s="13">
        <f t="shared" si="78"/>
        <v>0.80549999999999999</v>
      </c>
      <c r="I65" s="13">
        <f t="shared" si="79"/>
        <v>0.83304999999999996</v>
      </c>
      <c r="J65" s="13">
        <f t="shared" si="80"/>
        <v>6.2999999999999714E-3</v>
      </c>
      <c r="K65" s="13">
        <f t="shared" si="81"/>
        <v>1.1149999999999993E-2</v>
      </c>
      <c r="M65" s="1">
        <f t="shared" si="82"/>
        <v>4.9999999999999998E-7</v>
      </c>
      <c r="N65">
        <f t="shared" si="83"/>
        <v>0.84419999999999995</v>
      </c>
      <c r="O65" s="1">
        <f t="shared" si="84"/>
        <v>4.9999999999999998E-7</v>
      </c>
      <c r="P65">
        <f t="shared" si="85"/>
        <v>0.82189999999999996</v>
      </c>
      <c r="Q65" s="1">
        <f t="shared" si="86"/>
        <v>4.9999999999999998E-7</v>
      </c>
      <c r="R65">
        <f t="shared" si="87"/>
        <v>0.79920000000000002</v>
      </c>
      <c r="S65" s="1">
        <f t="shared" si="88"/>
        <v>4.9999999999999998E-7</v>
      </c>
      <c r="T65">
        <f t="shared" si="89"/>
        <v>0.81179999999999997</v>
      </c>
    </row>
    <row r="66" spans="1:20" x14ac:dyDescent="0.2">
      <c r="A66" s="1">
        <v>9.9999999999999995E-7</v>
      </c>
      <c r="B66">
        <v>1.0619000000000001</v>
      </c>
      <c r="C66">
        <v>0.99209999999999998</v>
      </c>
      <c r="D66">
        <v>0.95330000000000004</v>
      </c>
      <c r="E66">
        <v>0.99360000000000004</v>
      </c>
      <c r="G66" s="13">
        <f t="shared" si="77"/>
        <v>1</v>
      </c>
      <c r="H66" s="13">
        <f t="shared" si="78"/>
        <v>0.99285000000000001</v>
      </c>
      <c r="I66" s="13">
        <f t="shared" si="79"/>
        <v>1.0076000000000001</v>
      </c>
      <c r="J66" s="13">
        <f t="shared" si="80"/>
        <v>7.5000000000002842E-4</v>
      </c>
      <c r="K66" s="13">
        <f t="shared" si="81"/>
        <v>5.4300000000000015E-2</v>
      </c>
      <c r="M66" s="1">
        <f t="shared" si="82"/>
        <v>9.9999999999999995E-7</v>
      </c>
      <c r="N66">
        <f t="shared" si="83"/>
        <v>1.0619000000000001</v>
      </c>
      <c r="O66" s="1">
        <f t="shared" si="84"/>
        <v>9.9999999999999995E-7</v>
      </c>
      <c r="P66">
        <f t="shared" si="85"/>
        <v>0.95330000000000004</v>
      </c>
      <c r="Q66" s="1">
        <f t="shared" si="86"/>
        <v>9.9999999999999995E-7</v>
      </c>
      <c r="R66">
        <f t="shared" si="87"/>
        <v>0.99209999999999998</v>
      </c>
      <c r="S66" s="1">
        <f t="shared" si="88"/>
        <v>9.9999999999999995E-7</v>
      </c>
      <c r="T66">
        <f t="shared" si="89"/>
        <v>0.99360000000000004</v>
      </c>
    </row>
    <row r="67" spans="1:20" x14ac:dyDescent="0.2">
      <c r="A67" s="1">
        <v>2.4999999999999998E-6</v>
      </c>
      <c r="B67">
        <v>1.2155</v>
      </c>
      <c r="C67">
        <v>1.1586000000000001</v>
      </c>
      <c r="D67">
        <v>1.1292</v>
      </c>
      <c r="E67">
        <v>1.2301</v>
      </c>
      <c r="G67" s="13">
        <f t="shared" si="77"/>
        <v>2.5</v>
      </c>
      <c r="H67" s="13">
        <f t="shared" si="78"/>
        <v>1.19435</v>
      </c>
      <c r="I67" s="13">
        <f t="shared" si="79"/>
        <v>1.17235</v>
      </c>
      <c r="J67" s="13">
        <f t="shared" si="80"/>
        <v>3.5749999999999942E-2</v>
      </c>
      <c r="K67" s="13">
        <f t="shared" si="81"/>
        <v>4.3150000000000015E-2</v>
      </c>
      <c r="M67" s="1">
        <f t="shared" si="82"/>
        <v>2.4999999999999998E-6</v>
      </c>
      <c r="N67">
        <f t="shared" si="83"/>
        <v>1.2155</v>
      </c>
      <c r="O67" s="1">
        <f t="shared" si="84"/>
        <v>2.4999999999999998E-6</v>
      </c>
      <c r="P67">
        <f t="shared" si="85"/>
        <v>1.1292</v>
      </c>
      <c r="Q67" s="1">
        <f t="shared" si="86"/>
        <v>2.4999999999999998E-6</v>
      </c>
      <c r="R67">
        <f t="shared" si="87"/>
        <v>1.1586000000000001</v>
      </c>
      <c r="S67" s="1">
        <f t="shared" si="88"/>
        <v>2.4999999999999998E-6</v>
      </c>
      <c r="T67">
        <f t="shared" si="89"/>
        <v>1.2301</v>
      </c>
    </row>
    <row r="68" spans="1:20" x14ac:dyDescent="0.2">
      <c r="A68" s="1">
        <v>4.9999999999999996E-6</v>
      </c>
      <c r="B68">
        <v>1.3601000000000001</v>
      </c>
      <c r="C68">
        <v>1.2998000000000001</v>
      </c>
      <c r="D68">
        <v>1.401</v>
      </c>
      <c r="E68">
        <v>1.3652</v>
      </c>
      <c r="G68" s="13">
        <f t="shared" si="77"/>
        <v>5</v>
      </c>
      <c r="H68" s="13">
        <f t="shared" si="78"/>
        <v>1.3325</v>
      </c>
      <c r="I68" s="13">
        <f t="shared" si="79"/>
        <v>1.3805499999999999</v>
      </c>
      <c r="J68" s="13">
        <f t="shared" si="80"/>
        <v>3.2699999999999951E-2</v>
      </c>
      <c r="K68" s="13">
        <f t="shared" si="81"/>
        <v>2.0449999999999965E-2</v>
      </c>
      <c r="M68" s="1">
        <f t="shared" si="82"/>
        <v>4.9999999999999996E-6</v>
      </c>
      <c r="N68">
        <f t="shared" si="83"/>
        <v>1.3601000000000001</v>
      </c>
      <c r="O68" s="1">
        <f t="shared" si="84"/>
        <v>4.9999999999999996E-6</v>
      </c>
      <c r="P68">
        <f t="shared" si="85"/>
        <v>1.401</v>
      </c>
      <c r="Q68" s="1">
        <f t="shared" si="86"/>
        <v>4.9999999999999996E-6</v>
      </c>
      <c r="R68">
        <f t="shared" si="87"/>
        <v>1.2998000000000001</v>
      </c>
      <c r="S68" s="1">
        <f t="shared" si="88"/>
        <v>4.9999999999999996E-6</v>
      </c>
      <c r="T68">
        <f t="shared" si="89"/>
        <v>1.3652</v>
      </c>
    </row>
    <row r="69" spans="1:20" x14ac:dyDescent="0.2">
      <c r="A69" s="1">
        <v>9.9999999999999991E-6</v>
      </c>
      <c r="B69">
        <v>1.41</v>
      </c>
      <c r="C69">
        <v>1.3671</v>
      </c>
      <c r="D69">
        <v>1.4228000000000001</v>
      </c>
      <c r="E69">
        <v>1.4029</v>
      </c>
      <c r="G69" s="13">
        <f t="shared" si="77"/>
        <v>10</v>
      </c>
      <c r="H69" s="13">
        <f t="shared" si="78"/>
        <v>1.385</v>
      </c>
      <c r="I69" s="13">
        <f t="shared" si="79"/>
        <v>1.4163999999999999</v>
      </c>
      <c r="J69" s="13">
        <f t="shared" si="80"/>
        <v>1.7900000000000027E-2</v>
      </c>
      <c r="K69" s="13">
        <f t="shared" si="81"/>
        <v>6.4000000000000723E-3</v>
      </c>
      <c r="M69" s="1">
        <f t="shared" si="82"/>
        <v>9.9999999999999991E-6</v>
      </c>
      <c r="N69">
        <f t="shared" si="83"/>
        <v>1.41</v>
      </c>
      <c r="O69" s="1">
        <f t="shared" si="84"/>
        <v>9.9999999999999991E-6</v>
      </c>
      <c r="P69">
        <f t="shared" si="85"/>
        <v>1.4228000000000001</v>
      </c>
      <c r="Q69" s="1">
        <f t="shared" si="86"/>
        <v>9.9999999999999991E-6</v>
      </c>
      <c r="R69">
        <f t="shared" si="87"/>
        <v>1.3671</v>
      </c>
      <c r="S69" s="1">
        <f t="shared" si="88"/>
        <v>9.9999999999999991E-6</v>
      </c>
      <c r="T69">
        <f t="shared" si="89"/>
        <v>1.4029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2" workbookViewId="0">
      <selection activeCell="D26" sqref="D26"/>
    </sheetView>
  </sheetViews>
  <sheetFormatPr baseColWidth="10" defaultRowHeight="16" x14ac:dyDescent="0.2"/>
  <cols>
    <col min="1" max="1" width="11.33203125" bestFit="1" customWidth="1"/>
    <col min="2" max="2" width="18.83203125" bestFit="1" customWidth="1"/>
    <col min="3" max="3" width="3.6640625" bestFit="1" customWidth="1"/>
    <col min="14" max="14" width="11.33203125" bestFit="1" customWidth="1"/>
    <col min="15" max="15" width="18.83203125" bestFit="1" customWidth="1"/>
    <col min="16" max="19" width="10.83203125" style="18"/>
  </cols>
  <sheetData>
    <row r="1" spans="1:19" x14ac:dyDescent="0.2">
      <c r="A1" s="3" t="s">
        <v>14</v>
      </c>
      <c r="B1" s="3" t="s">
        <v>20</v>
      </c>
      <c r="C1" s="3"/>
      <c r="D1" s="29" t="s">
        <v>2</v>
      </c>
      <c r="E1" s="29"/>
      <c r="F1" s="29"/>
      <c r="G1" s="29" t="s">
        <v>3</v>
      </c>
      <c r="H1" s="29"/>
      <c r="I1" s="29"/>
      <c r="J1" s="3" t="s">
        <v>4</v>
      </c>
      <c r="K1" s="3" t="s">
        <v>5</v>
      </c>
      <c r="L1" s="3" t="s">
        <v>13</v>
      </c>
      <c r="M1" s="3"/>
      <c r="N1" s="15" t="s">
        <v>14</v>
      </c>
      <c r="O1" s="24" t="s">
        <v>20</v>
      </c>
      <c r="P1" s="18" t="s">
        <v>0</v>
      </c>
      <c r="Q1" s="18" t="s">
        <v>1</v>
      </c>
      <c r="R1" s="18" t="s">
        <v>6</v>
      </c>
      <c r="S1" s="18" t="s">
        <v>7</v>
      </c>
    </row>
    <row r="2" spans="1:19" x14ac:dyDescent="0.2">
      <c r="A2" t="s">
        <v>30</v>
      </c>
      <c r="B2" t="s">
        <v>35</v>
      </c>
      <c r="C2" t="s">
        <v>0</v>
      </c>
      <c r="D2" s="1">
        <v>6.6915170000000004E-5</v>
      </c>
      <c r="E2" s="1">
        <v>5.3462270000000003E-5</v>
      </c>
      <c r="F2" s="1"/>
      <c r="G2">
        <f t="shared" ref="G2:G11" si="0">-LOG(D2,10)</f>
        <v>4.17447541436312</v>
      </c>
      <c r="H2">
        <f t="shared" ref="H2:H11" si="1">-LOG(E2,10)</f>
        <v>4.2719526051091457</v>
      </c>
      <c r="J2" s="4">
        <f t="shared" ref="J2:J8" si="2">AVERAGE(G2:I2)</f>
        <v>4.2232140097361324</v>
      </c>
      <c r="K2" s="4">
        <f t="shared" ref="K2:K8" si="3">_xlfn.STDEV.S(G2:I2)/SQRT(COUNT(G2:I2))</f>
        <v>4.8738595373012839E-2</v>
      </c>
      <c r="L2" s="4">
        <f>POWER(10,-J2)*1000000</f>
        <v>59.811678505421497</v>
      </c>
      <c r="M2" s="4"/>
      <c r="N2" s="17" t="str">
        <f>A6</f>
        <v>DCL1_dsrm1</v>
      </c>
      <c r="O2" s="19" t="str">
        <f>B6</f>
        <v>HYL1_dsrm1</v>
      </c>
      <c r="P2" s="21">
        <f>J6</f>
        <v>5.3288974207232238</v>
      </c>
      <c r="Q2" s="20">
        <f>J7</f>
        <v>5.2706208017517646</v>
      </c>
      <c r="R2" s="20">
        <f>K6</f>
        <v>8.4701183427752902E-2</v>
      </c>
      <c r="S2" s="20">
        <f>K7</f>
        <v>8.202312783660437E-2</v>
      </c>
    </row>
    <row r="3" spans="1:19" x14ac:dyDescent="0.2">
      <c r="A3" t="s">
        <v>30</v>
      </c>
      <c r="B3" t="s">
        <v>35</v>
      </c>
      <c r="C3" t="s">
        <v>1</v>
      </c>
      <c r="D3" s="1">
        <v>4.3359390000000003E-5</v>
      </c>
      <c r="E3" s="28">
        <v>1.5947049999999998E-5</v>
      </c>
      <c r="F3" s="1"/>
      <c r="G3">
        <f t="shared" si="0"/>
        <v>4.3629168362828024</v>
      </c>
      <c r="H3">
        <f t="shared" si="1"/>
        <v>4.7973196440935837</v>
      </c>
      <c r="J3" s="4">
        <f t="shared" si="2"/>
        <v>4.5801182401881935</v>
      </c>
      <c r="K3" s="4">
        <f t="shared" si="3"/>
        <v>0.21720140390539064</v>
      </c>
      <c r="L3" s="4">
        <f t="shared" ref="L3:L8" si="4">POWER(10,-J3)*1000000</f>
        <v>26.295519776180505</v>
      </c>
      <c r="M3" s="4"/>
      <c r="N3" s="26" t="str">
        <f>A8</f>
        <v>DCL1_dsrm1</v>
      </c>
      <c r="O3" s="27" t="str">
        <f>B8</f>
        <v>HYL1_dsrm2</v>
      </c>
      <c r="P3" s="21">
        <f>J8</f>
        <v>5.8333239269254804</v>
      </c>
      <c r="Q3" s="20">
        <f>J9</f>
        <v>5.8105311201572887</v>
      </c>
      <c r="R3" s="20">
        <f>K8</f>
        <v>7.3347210764841186E-2</v>
      </c>
      <c r="S3" s="20">
        <f>K9</f>
        <v>7.426090103992955E-2</v>
      </c>
    </row>
    <row r="4" spans="1:19" x14ac:dyDescent="0.2">
      <c r="A4" t="s">
        <v>30</v>
      </c>
      <c r="B4" t="s">
        <v>34</v>
      </c>
      <c r="C4" t="s">
        <v>0</v>
      </c>
      <c r="D4" s="1">
        <v>2.40493E-6</v>
      </c>
      <c r="E4" s="1">
        <v>2.8234299999999999E-6</v>
      </c>
      <c r="F4" s="1"/>
      <c r="G4">
        <f t="shared" si="0"/>
        <v>5.6188975600619422</v>
      </c>
      <c r="H4">
        <f t="shared" si="1"/>
        <v>5.5492229750567583</v>
      </c>
      <c r="J4" s="4">
        <f t="shared" si="2"/>
        <v>5.5840602675593498</v>
      </c>
      <c r="K4" s="4">
        <f t="shared" si="3"/>
        <v>3.4837292502591932E-2</v>
      </c>
      <c r="L4" s="4">
        <f t="shared" si="4"/>
        <v>2.6057919160784904</v>
      </c>
      <c r="M4" s="4"/>
      <c r="N4" s="9" t="str">
        <f>A14</f>
        <v>DCL1_dsrm2</v>
      </c>
      <c r="O4" s="1" t="str">
        <f>B14</f>
        <v>HYL1_dsrm1</v>
      </c>
      <c r="P4" s="20">
        <f>J14</f>
        <v>5.2715937880228623</v>
      </c>
      <c r="Q4" s="20">
        <f>J15</f>
        <v>5.3120411364975553</v>
      </c>
      <c r="R4" s="20">
        <f>K14</f>
        <v>0.24519361102009318</v>
      </c>
      <c r="S4" s="20">
        <f>K15</f>
        <v>0.25076690253388145</v>
      </c>
    </row>
    <row r="5" spans="1:19" x14ac:dyDescent="0.2">
      <c r="A5" t="s">
        <v>30</v>
      </c>
      <c r="B5" t="s">
        <v>34</v>
      </c>
      <c r="C5" t="s">
        <v>1</v>
      </c>
      <c r="D5" s="1">
        <v>2.3850809999999999E-6</v>
      </c>
      <c r="E5" s="1">
        <v>2.7897129999999999E-6</v>
      </c>
      <c r="F5" s="1"/>
      <c r="G5">
        <f t="shared" si="0"/>
        <v>5.6224968672504128</v>
      </c>
      <c r="H5">
        <f t="shared" si="1"/>
        <v>5.5544404737613737</v>
      </c>
      <c r="J5" s="4">
        <f t="shared" si="2"/>
        <v>5.5884686705058932</v>
      </c>
      <c r="K5" s="4">
        <f t="shared" si="3"/>
        <v>3.4028196744519512E-2</v>
      </c>
      <c r="L5" s="4">
        <f t="shared" si="4"/>
        <v>2.5794750380170361</v>
      </c>
      <c r="M5" s="4"/>
      <c r="N5" t="str">
        <f>A16</f>
        <v>DCL1_dsrm2</v>
      </c>
      <c r="O5" t="str">
        <f>B16</f>
        <v>HYL1_dsrm2</v>
      </c>
      <c r="P5" s="20">
        <f>J16</f>
        <v>5.5390433153601197</v>
      </c>
      <c r="Q5" s="20">
        <f>J17</f>
        <v>5.5319559260469475</v>
      </c>
      <c r="R5" s="20">
        <f>K16</f>
        <v>0.1002657834739069</v>
      </c>
      <c r="S5" s="20">
        <f>K17</f>
        <v>9.8348159688192993E-2</v>
      </c>
    </row>
    <row r="6" spans="1:19" x14ac:dyDescent="0.2">
      <c r="A6" t="s">
        <v>30</v>
      </c>
      <c r="B6" t="s">
        <v>31</v>
      </c>
      <c r="C6" t="s">
        <v>0</v>
      </c>
      <c r="D6" s="1">
        <v>5.6990669999999999E-6</v>
      </c>
      <c r="E6" s="1">
        <v>3.8583479999999996E-6</v>
      </c>
      <c r="F6" s="1"/>
      <c r="G6">
        <f t="shared" si="0"/>
        <v>5.2441962372954709</v>
      </c>
      <c r="H6">
        <f t="shared" si="1"/>
        <v>5.4135986041509767</v>
      </c>
      <c r="J6" s="4">
        <f t="shared" si="2"/>
        <v>5.3288974207232238</v>
      </c>
      <c r="K6" s="4">
        <f t="shared" si="3"/>
        <v>8.4701183427752902E-2</v>
      </c>
      <c r="L6" s="4">
        <f t="shared" si="4"/>
        <v>4.6892412777885522</v>
      </c>
      <c r="M6" s="4"/>
      <c r="N6" s="17" t="str">
        <f>A2</f>
        <v>DCL1_dsrm1</v>
      </c>
      <c r="O6" s="18" t="str">
        <f>B2</f>
        <v>ancDRB1DRB6_dsrm1</v>
      </c>
      <c r="P6" s="20">
        <f>J2</f>
        <v>4.2232140097361324</v>
      </c>
      <c r="Q6" s="20">
        <f>J3</f>
        <v>4.5801182401881935</v>
      </c>
      <c r="R6" s="20">
        <f>K2</f>
        <v>4.8738595373012839E-2</v>
      </c>
      <c r="S6" s="20">
        <f>K3</f>
        <v>0.21720140390539064</v>
      </c>
    </row>
    <row r="7" spans="1:19" x14ac:dyDescent="0.2">
      <c r="A7" t="s">
        <v>30</v>
      </c>
      <c r="B7" t="s">
        <v>31</v>
      </c>
      <c r="C7" t="s">
        <v>1</v>
      </c>
      <c r="D7" s="1">
        <v>6.4774239999999998E-6</v>
      </c>
      <c r="E7" s="1">
        <v>4.4397250000000001E-6</v>
      </c>
      <c r="F7" s="1"/>
      <c r="G7">
        <f t="shared" si="0"/>
        <v>5.1885976739151598</v>
      </c>
      <c r="H7">
        <f t="shared" si="1"/>
        <v>5.3526439295883685</v>
      </c>
      <c r="J7" s="4">
        <f t="shared" si="2"/>
        <v>5.2706208017517646</v>
      </c>
      <c r="K7" s="4">
        <f t="shared" si="3"/>
        <v>8.202312783660437E-2</v>
      </c>
      <c r="L7" s="4">
        <f t="shared" si="4"/>
        <v>5.3626468528516753</v>
      </c>
      <c r="M7" s="4"/>
      <c r="N7" s="26" t="str">
        <f>A4</f>
        <v>DCL1_dsrm1</v>
      </c>
      <c r="O7" s="27" t="str">
        <f>B4</f>
        <v>ancDRB1DRB6_dsrm2</v>
      </c>
      <c r="P7" s="21">
        <f>J4</f>
        <v>5.5840602675593498</v>
      </c>
      <c r="Q7" s="20">
        <f>J5</f>
        <v>5.5884686705058932</v>
      </c>
      <c r="R7" s="20">
        <f>K4</f>
        <v>3.4837292502591932E-2</v>
      </c>
      <c r="S7" s="20">
        <f>K5</f>
        <v>3.4028196744519512E-2</v>
      </c>
    </row>
    <row r="8" spans="1:19" x14ac:dyDescent="0.2">
      <c r="A8" t="s">
        <v>30</v>
      </c>
      <c r="B8" t="s">
        <v>32</v>
      </c>
      <c r="C8" t="s">
        <v>0</v>
      </c>
      <c r="D8" s="1">
        <v>1.737894E-6</v>
      </c>
      <c r="E8" s="1">
        <v>1.2397350000000001E-6</v>
      </c>
      <c r="F8" s="1"/>
      <c r="G8">
        <f t="shared" si="0"/>
        <v>5.7599767161606392</v>
      </c>
      <c r="H8">
        <f t="shared" si="1"/>
        <v>5.9066711376903216</v>
      </c>
      <c r="J8" s="4">
        <f t="shared" si="2"/>
        <v>5.8333239269254804</v>
      </c>
      <c r="K8" s="4">
        <f t="shared" si="3"/>
        <v>7.3347210764841186E-2</v>
      </c>
      <c r="L8" s="4">
        <f t="shared" si="4"/>
        <v>1.467831059110688</v>
      </c>
      <c r="M8" s="4"/>
      <c r="N8" s="9" t="str">
        <f>A10</f>
        <v>DCL1_dsrm2</v>
      </c>
      <c r="O8" s="1" t="str">
        <f>B10</f>
        <v>ancDRB1DRB6_dsrm1</v>
      </c>
      <c r="P8" s="20">
        <f>J10</f>
        <v>4.8725720249410536</v>
      </c>
      <c r="Q8" s="20">
        <f>J11</f>
        <v>4.8562246833075875</v>
      </c>
      <c r="R8" s="20">
        <f>K10</f>
        <v>0.13957328865401797</v>
      </c>
      <c r="S8" s="20">
        <f>K11</f>
        <v>7.5601704450540805E-2</v>
      </c>
    </row>
    <row r="9" spans="1:19" x14ac:dyDescent="0.2">
      <c r="A9" t="s">
        <v>30</v>
      </c>
      <c r="B9" t="s">
        <v>32</v>
      </c>
      <c r="C9" t="s">
        <v>1</v>
      </c>
      <c r="D9" s="1">
        <v>1.8353959999999999E-6</v>
      </c>
      <c r="E9" s="1">
        <v>1.3037910000000001E-6</v>
      </c>
      <c r="G9">
        <f t="shared" si="0"/>
        <v>5.7362702191173591</v>
      </c>
      <c r="H9">
        <f t="shared" si="1"/>
        <v>5.8847920211972182</v>
      </c>
      <c r="J9" s="4">
        <f t="shared" ref="J9" si="5">AVERAGE(G9:I9)</f>
        <v>5.8105311201572887</v>
      </c>
      <c r="K9" s="4">
        <f t="shared" ref="K9" si="6">_xlfn.STDEV.S(G9:I9)/SQRT(COUNT(G9:I9))</f>
        <v>7.426090103992955E-2</v>
      </c>
      <c r="L9" s="4">
        <f t="shared" ref="L9" si="7">POWER(10,-J9)*1000000</f>
        <v>1.5469236523616805</v>
      </c>
      <c r="N9" s="9" t="str">
        <f>A12</f>
        <v>DCL1_dsrm2</v>
      </c>
      <c r="O9" s="1" t="str">
        <f>B12</f>
        <v>ancDRB1DRB6_dsrm2</v>
      </c>
      <c r="P9" s="20">
        <f>J12</f>
        <v>5.1857360994954593</v>
      </c>
      <c r="Q9" s="20">
        <f>J13</f>
        <v>5.2541966707035161</v>
      </c>
      <c r="R9" s="20">
        <f>K12</f>
        <v>5.3768192798604444E-3</v>
      </c>
      <c r="S9" s="20">
        <f>K13</f>
        <v>0.116199054945064</v>
      </c>
    </row>
    <row r="10" spans="1:19" x14ac:dyDescent="0.2">
      <c r="A10" t="s">
        <v>33</v>
      </c>
      <c r="B10" t="s">
        <v>35</v>
      </c>
      <c r="C10" t="s">
        <v>0</v>
      </c>
      <c r="D10" s="1">
        <v>9.7242180000000001E-6</v>
      </c>
      <c r="E10" s="1">
        <v>1.8492739999999999E-5</v>
      </c>
      <c r="G10">
        <f t="shared" si="0"/>
        <v>5.012145313595072</v>
      </c>
      <c r="H10">
        <f t="shared" si="1"/>
        <v>4.732998736287036</v>
      </c>
      <c r="J10" s="4">
        <f t="shared" ref="J10:J11" si="8">AVERAGE(G10:I10)</f>
        <v>4.8725720249410536</v>
      </c>
      <c r="K10" s="4">
        <f t="shared" ref="K10:K11" si="9">_xlfn.STDEV.S(G10:I10)/SQRT(COUNT(G10:I10))</f>
        <v>0.13957328865401797</v>
      </c>
      <c r="L10" s="4">
        <f t="shared" ref="L10:L11" si="10">POWER(10,-J10)*1000000</f>
        <v>13.409975211659416</v>
      </c>
    </row>
    <row r="11" spans="1:19" x14ac:dyDescent="0.2">
      <c r="A11" t="s">
        <v>33</v>
      </c>
      <c r="B11" t="s">
        <v>35</v>
      </c>
      <c r="C11" t="s">
        <v>1</v>
      </c>
      <c r="D11" s="1">
        <v>1.169967E-5</v>
      </c>
      <c r="E11" s="1">
        <v>1.6572079999999999E-5</v>
      </c>
      <c r="G11">
        <f t="shared" si="0"/>
        <v>4.9318263877581288</v>
      </c>
      <c r="H11">
        <f t="shared" si="1"/>
        <v>4.7806229788570471</v>
      </c>
      <c r="J11" s="4">
        <f t="shared" si="8"/>
        <v>4.8562246833075875</v>
      </c>
      <c r="K11" s="4">
        <f t="shared" si="9"/>
        <v>7.5601704450540805E-2</v>
      </c>
      <c r="L11" s="4">
        <f t="shared" si="10"/>
        <v>13.924362362909124</v>
      </c>
    </row>
    <row r="12" spans="1:19" x14ac:dyDescent="0.2">
      <c r="A12" t="s">
        <v>33</v>
      </c>
      <c r="B12" t="s">
        <v>34</v>
      </c>
      <c r="C12" t="s">
        <v>0</v>
      </c>
      <c r="D12" s="1">
        <v>6.6014710000000001E-6</v>
      </c>
      <c r="E12" s="1">
        <v>6.4400180000000002E-6</v>
      </c>
      <c r="G12">
        <f t="shared" ref="G12:G17" si="11">-LOG(D12,10)</f>
        <v>5.1803592802155984</v>
      </c>
      <c r="H12">
        <f t="shared" ref="H12:H17" si="12">-LOG(E12,10)</f>
        <v>5.1911129187753193</v>
      </c>
      <c r="J12" s="4">
        <f t="shared" ref="J12:J17" si="13">AVERAGE(G12:I12)</f>
        <v>5.1857360994954593</v>
      </c>
      <c r="K12" s="4">
        <f t="shared" ref="K12:K17" si="14">_xlfn.STDEV.S(G12:I12)/SQRT(COUNT(G12:I12))</f>
        <v>5.3768192798604444E-3</v>
      </c>
      <c r="L12" s="4">
        <f t="shared" ref="L12:L17" si="15">POWER(10,-J12)*1000000</f>
        <v>6.5202447857789769</v>
      </c>
    </row>
    <row r="13" spans="1:19" x14ac:dyDescent="0.2">
      <c r="A13" t="s">
        <v>33</v>
      </c>
      <c r="B13" t="s">
        <v>34</v>
      </c>
      <c r="C13" t="s">
        <v>1</v>
      </c>
      <c r="D13" s="28">
        <v>7.2778379999999998E-6</v>
      </c>
      <c r="E13" s="28">
        <v>4.2619099999999997E-6</v>
      </c>
      <c r="G13">
        <f t="shared" si="11"/>
        <v>5.1379976157584526</v>
      </c>
      <c r="H13">
        <f t="shared" si="12"/>
        <v>5.3703957256485806</v>
      </c>
      <c r="J13" s="4">
        <f t="shared" si="13"/>
        <v>5.2541966707035161</v>
      </c>
      <c r="K13" s="4">
        <f t="shared" si="14"/>
        <v>0.116199054945064</v>
      </c>
      <c r="L13" s="4">
        <f t="shared" si="15"/>
        <v>5.5693348391509101</v>
      </c>
    </row>
    <row r="14" spans="1:19" x14ac:dyDescent="0.2">
      <c r="A14" t="s">
        <v>33</v>
      </c>
      <c r="B14" t="s">
        <v>31</v>
      </c>
      <c r="C14" t="s">
        <v>0</v>
      </c>
      <c r="D14" s="1">
        <v>3.042374E-6</v>
      </c>
      <c r="E14" s="1">
        <v>9.4102209999999992E-6</v>
      </c>
      <c r="G14">
        <f t="shared" si="11"/>
        <v>5.5167873990429559</v>
      </c>
      <c r="H14">
        <f t="shared" si="12"/>
        <v>5.0264001770027695</v>
      </c>
      <c r="J14" s="4">
        <f t="shared" si="13"/>
        <v>5.2715937880228623</v>
      </c>
      <c r="K14" s="4">
        <f t="shared" si="14"/>
        <v>0.24519361102009318</v>
      </c>
      <c r="L14" s="4">
        <f t="shared" si="15"/>
        <v>5.3506459147147849</v>
      </c>
    </row>
    <row r="15" spans="1:19" x14ac:dyDescent="0.2">
      <c r="A15" t="s">
        <v>33</v>
      </c>
      <c r="B15" t="s">
        <v>31</v>
      </c>
      <c r="C15" t="s">
        <v>1</v>
      </c>
      <c r="D15" s="1">
        <v>2.7364779999999998E-6</v>
      </c>
      <c r="E15" s="1">
        <v>8.6841190000000007E-6</v>
      </c>
      <c r="G15">
        <f t="shared" si="11"/>
        <v>5.5628080390314363</v>
      </c>
      <c r="H15">
        <f t="shared" si="12"/>
        <v>5.0612742339636734</v>
      </c>
      <c r="J15" s="4">
        <f t="shared" si="13"/>
        <v>5.3120411364975553</v>
      </c>
      <c r="K15" s="4">
        <f t="shared" si="14"/>
        <v>0.25076690253388145</v>
      </c>
      <c r="L15" s="4">
        <f t="shared" si="15"/>
        <v>4.8748231345231323</v>
      </c>
    </row>
    <row r="16" spans="1:19" x14ac:dyDescent="0.2">
      <c r="A16" t="s">
        <v>33</v>
      </c>
      <c r="B16" t="s">
        <v>32</v>
      </c>
      <c r="C16" t="s">
        <v>0</v>
      </c>
      <c r="D16" s="1">
        <v>2.294515E-6</v>
      </c>
      <c r="E16" s="1">
        <v>3.6410150000000002E-6</v>
      </c>
      <c r="G16">
        <f t="shared" si="11"/>
        <v>5.6393090988340262</v>
      </c>
      <c r="H16">
        <f t="shared" si="12"/>
        <v>5.4387775318862124</v>
      </c>
      <c r="J16" s="4">
        <f t="shared" si="13"/>
        <v>5.5390433153601197</v>
      </c>
      <c r="K16" s="4">
        <f t="shared" si="14"/>
        <v>0.1002657834739069</v>
      </c>
      <c r="L16" s="4">
        <f t="shared" si="15"/>
        <v>2.8903915881286699</v>
      </c>
    </row>
    <row r="17" spans="1:13" x14ac:dyDescent="0.2">
      <c r="A17" t="s">
        <v>33</v>
      </c>
      <c r="B17" t="s">
        <v>32</v>
      </c>
      <c r="C17" t="s">
        <v>1</v>
      </c>
      <c r="D17" s="1">
        <v>2.3425879999999999E-6</v>
      </c>
      <c r="E17" s="1">
        <v>3.6846159999999999E-6</v>
      </c>
      <c r="G17">
        <f t="shared" si="11"/>
        <v>5.6303040857351405</v>
      </c>
      <c r="H17">
        <f t="shared" si="12"/>
        <v>5.4336077663587545</v>
      </c>
      <c r="J17" s="4">
        <f t="shared" si="13"/>
        <v>5.5319559260469475</v>
      </c>
      <c r="K17" s="4">
        <f t="shared" si="14"/>
        <v>9.8348159688192993E-2</v>
      </c>
      <c r="L17" s="4">
        <f t="shared" si="15"/>
        <v>2.9379477916069185</v>
      </c>
    </row>
    <row r="19" spans="1:13" x14ac:dyDescent="0.2">
      <c r="E19">
        <f>_xlfn.T.TEST(G4:H4,G2:H2,1,2)</f>
        <v>9.6621916480485752E-4</v>
      </c>
      <c r="F19">
        <f>L2/L4</f>
        <v>22.953359451445884</v>
      </c>
      <c r="G19">
        <f>AVERAGE(F19:F20)</f>
        <v>16.573747809078988</v>
      </c>
      <c r="J19" s="4">
        <f>_xlfn.T.TEST(G8:H8,G6:H6,2,3)</f>
        <v>4.7711685533762108E-2</v>
      </c>
      <c r="L19" s="4">
        <f>L6/L8</f>
        <v>3.1946736980954835</v>
      </c>
      <c r="M19">
        <f>AVERAGE(L19:L20)</f>
        <v>3.4240616684900869</v>
      </c>
    </row>
    <row r="20" spans="1:13" x14ac:dyDescent="0.2">
      <c r="E20">
        <f>_xlfn.T.TEST(G5:H5,G3:H3,1,2)</f>
        <v>2.2197724078619981E-2</v>
      </c>
      <c r="F20">
        <f>L3/L5</f>
        <v>10.194136166712088</v>
      </c>
      <c r="H20">
        <f>_xlfn.T.TEST(G16:H16,G14:H14,1,2)</f>
        <v>0.20948306725898297</v>
      </c>
      <c r="J20">
        <f>_xlfn.T.TEST(G9:H9,G7:H7,2,3)</f>
        <v>4.0299946433261624E-2</v>
      </c>
      <c r="L20">
        <f>L7/L8</f>
        <v>3.6534496388846902</v>
      </c>
    </row>
    <row r="21" spans="1:13" x14ac:dyDescent="0.2">
      <c r="E21">
        <f>_xlfn.T.TEST(G4:H4,G10:H10,1,2)</f>
        <v>1.9266544104473763E-2</v>
      </c>
      <c r="F21">
        <f>L10/L4</f>
        <v>5.1462187479038475</v>
      </c>
      <c r="G21">
        <f>AVERAGE(F21:F22)</f>
        <v>5.272178401115962</v>
      </c>
      <c r="H21">
        <f>_xlfn.T.TEST(G17:H17,G15:H15,1,2)</f>
        <v>0.25001631776491257</v>
      </c>
      <c r="J21">
        <f>_xlfn.T.TEST(G8:H8,G14:H14,1,2)</f>
        <v>7.9692195558005718E-2</v>
      </c>
      <c r="L21">
        <f>L14/L8</f>
        <v>3.6452736719964016</v>
      </c>
      <c r="M21">
        <f>AVERAGE(L21:L22)</f>
        <v>3.398287685696169</v>
      </c>
    </row>
    <row r="22" spans="1:13" x14ac:dyDescent="0.2">
      <c r="E22">
        <f>_xlfn.T.TEST(G5:H5,G11:H11,1,2)</f>
        <v>6.2890353367090375E-3</v>
      </c>
      <c r="F22" s="1">
        <f>L11/L5</f>
        <v>5.3981380543280757</v>
      </c>
      <c r="G22" s="1"/>
      <c r="H22" s="1"/>
      <c r="I22" s="1"/>
      <c r="J22">
        <f>_xlfn.T.TEST(G9:H9,G15:H15,1,2)</f>
        <v>9.8456372543341053E-2</v>
      </c>
      <c r="L22">
        <f>L15/L9</f>
        <v>3.1513016993959364</v>
      </c>
    </row>
    <row r="23" spans="1:13" x14ac:dyDescent="0.2">
      <c r="E23">
        <f>_xlfn.T.TEST(G4:H4,G12:H12,1,2)</f>
        <v>3.8702954697836666E-3</v>
      </c>
      <c r="F23" s="1">
        <f>L12/L4</f>
        <v>2.5022123775682852</v>
      </c>
      <c r="G23" s="1">
        <f>AVERAGE(F23:F24)</f>
        <v>2.3306543055653615</v>
      </c>
      <c r="J23">
        <f>_xlfn.T.TEST(G8:H8,G16:H16,1,2)</f>
        <v>7.0687612039424474E-2</v>
      </c>
      <c r="L23">
        <f>L16/L8</f>
        <v>1.9691582148969282</v>
      </c>
      <c r="M23">
        <f>AVERAGE(L23:L24)</f>
        <v>1.9341889305064957</v>
      </c>
    </row>
    <row r="24" spans="1:13" x14ac:dyDescent="0.2">
      <c r="E24">
        <f>_xlfn.T.TEST(G5:H5,G13:H13,1,2)</f>
        <v>5.4988667509732747E-2</v>
      </c>
      <c r="F24" s="1">
        <f>L13/L5</f>
        <v>2.1590962335624382</v>
      </c>
      <c r="G24" s="1"/>
      <c r="H24" s="1"/>
      <c r="I24" s="1"/>
      <c r="J24">
        <f>_xlfn.T.TEST(G9:H9,G17:H17,1,2)</f>
        <v>7.6118601180188317E-2</v>
      </c>
      <c r="L24">
        <f>L17/L9</f>
        <v>1.8992196461160631</v>
      </c>
    </row>
    <row r="25" spans="1:13" x14ac:dyDescent="0.2">
      <c r="F25" s="1"/>
      <c r="G25" s="1"/>
    </row>
    <row r="26" spans="1:13" x14ac:dyDescent="0.2">
      <c r="F26" s="1"/>
      <c r="G26" s="1"/>
      <c r="H26" s="1"/>
      <c r="I26" s="1"/>
    </row>
    <row r="27" spans="1:13" x14ac:dyDescent="0.2">
      <c r="F27" s="1"/>
      <c r="G27" s="1"/>
    </row>
    <row r="30" spans="1:13" x14ac:dyDescent="0.2">
      <c r="F30" s="1"/>
      <c r="G30" s="1"/>
    </row>
    <row r="32" spans="1:13" x14ac:dyDescent="0.2">
      <c r="F32" s="1"/>
      <c r="G32" s="1"/>
    </row>
  </sheetData>
  <mergeCells count="2"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43" workbookViewId="0">
      <selection activeCell="A73" sqref="A73:E80"/>
    </sheetView>
  </sheetViews>
  <sheetFormatPr baseColWidth="10" defaultRowHeight="16" x14ac:dyDescent="0.2"/>
  <sheetData>
    <row r="1" spans="1:20" x14ac:dyDescent="0.2">
      <c r="A1" t="str">
        <f>CONCATENATE(BindingFits_DSRMs!N2,"_",BindingFits_DSRMs!O2)</f>
        <v>DCL1_dsrm1_HYL1_dsrm1</v>
      </c>
      <c r="G1" t="str">
        <f>A1</f>
        <v>DCL1_dsrm1_HYL1_dsrm1</v>
      </c>
      <c r="M1" t="str">
        <f>G1</f>
        <v>DCL1_dsrm1_HYL1_dsrm1</v>
      </c>
    </row>
    <row r="2" spans="1:20" x14ac:dyDescent="0.2">
      <c r="A2" t="s">
        <v>8</v>
      </c>
      <c r="B2" t="s">
        <v>9</v>
      </c>
      <c r="C2" t="s">
        <v>10</v>
      </c>
      <c r="D2" t="s">
        <v>9</v>
      </c>
      <c r="E2" t="s">
        <v>10</v>
      </c>
      <c r="G2" t="s">
        <v>8</v>
      </c>
      <c r="H2" t="s">
        <v>10</v>
      </c>
      <c r="I2" t="s">
        <v>9</v>
      </c>
      <c r="J2" t="s">
        <v>12</v>
      </c>
      <c r="K2" t="s">
        <v>11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10</v>
      </c>
      <c r="S2" t="s">
        <v>8</v>
      </c>
      <c r="T2" t="s">
        <v>10</v>
      </c>
    </row>
    <row r="3" spans="1:20" x14ac:dyDescent="0.2">
      <c r="A3" s="1">
        <v>4.9999999999999998E-8</v>
      </c>
      <c r="B3">
        <v>2.3800000000000002E-2</v>
      </c>
      <c r="C3">
        <v>0.15490000000000001</v>
      </c>
      <c r="D3">
        <v>0.2477</v>
      </c>
      <c r="E3">
        <v>0.2427</v>
      </c>
      <c r="G3" s="13">
        <f>A3*1000000</f>
        <v>4.9999999999999996E-2</v>
      </c>
      <c r="H3" s="13">
        <f>AVERAGE(C3,E3)</f>
        <v>0.1988</v>
      </c>
      <c r="I3" s="13">
        <f>AVERAGE(B3,D3)</f>
        <v>0.13575000000000001</v>
      </c>
      <c r="J3" s="13">
        <f>_xlfn.STDEV.S(E3,C3)/SQRT(2)</f>
        <v>4.3899999999999981E-2</v>
      </c>
      <c r="K3" s="13">
        <f>_xlfn.STDEV.S(D3,B3)/SQRT(2)</f>
        <v>0.11194999999999999</v>
      </c>
      <c r="M3" s="1">
        <f>A3</f>
        <v>4.9999999999999998E-8</v>
      </c>
      <c r="N3">
        <f>B3</f>
        <v>2.3800000000000002E-2</v>
      </c>
      <c r="O3" s="1">
        <f>M3</f>
        <v>4.9999999999999998E-8</v>
      </c>
      <c r="P3">
        <f>D3</f>
        <v>0.2477</v>
      </c>
      <c r="Q3" s="1">
        <f>M3</f>
        <v>4.9999999999999998E-8</v>
      </c>
      <c r="R3">
        <f>C3</f>
        <v>0.15490000000000001</v>
      </c>
      <c r="S3" s="1">
        <f>M3</f>
        <v>4.9999999999999998E-8</v>
      </c>
      <c r="T3">
        <f>E3</f>
        <v>0.2427</v>
      </c>
    </row>
    <row r="4" spans="1:20" x14ac:dyDescent="0.2">
      <c r="A4" s="1">
        <v>9.1500000000000003E-7</v>
      </c>
      <c r="B4">
        <v>0.29870000000000002</v>
      </c>
      <c r="C4">
        <v>0.26960000000000001</v>
      </c>
      <c r="D4">
        <v>0.53300000000000003</v>
      </c>
      <c r="E4">
        <v>0.47089999999999999</v>
      </c>
      <c r="G4" s="13">
        <f t="shared" ref="G4:G9" si="0">A4*1000000</f>
        <v>0.91500000000000004</v>
      </c>
      <c r="H4" s="13">
        <f t="shared" ref="H4:H9" si="1">AVERAGE(C4,E4)</f>
        <v>0.37024999999999997</v>
      </c>
      <c r="I4" s="13">
        <f t="shared" ref="I4:I9" si="2">AVERAGE(B4,D4)</f>
        <v>0.41585000000000005</v>
      </c>
      <c r="J4" s="13">
        <f t="shared" ref="J4:J9" si="3">_xlfn.STDEV.S(E4,C4)/SQRT(2)</f>
        <v>0.10065000000000007</v>
      </c>
      <c r="K4" s="13">
        <f t="shared" ref="K4:K9" si="4">_xlfn.STDEV.S(D4,B4)/SQRT(2)</f>
        <v>0.11714999999999995</v>
      </c>
      <c r="M4" s="1">
        <f t="shared" ref="M4:N9" si="5">A4</f>
        <v>9.1500000000000003E-7</v>
      </c>
      <c r="N4">
        <f t="shared" si="5"/>
        <v>0.29870000000000002</v>
      </c>
      <c r="O4" s="1">
        <f t="shared" ref="O4:O9" si="6">M4</f>
        <v>9.1500000000000003E-7</v>
      </c>
      <c r="P4">
        <f t="shared" ref="P4:P9" si="7">D4</f>
        <v>0.53300000000000003</v>
      </c>
      <c r="Q4" s="1">
        <f t="shared" ref="Q4:Q9" si="8">M4</f>
        <v>9.1500000000000003E-7</v>
      </c>
      <c r="R4">
        <f t="shared" ref="R4:R9" si="9">C4</f>
        <v>0.26960000000000001</v>
      </c>
      <c r="S4" s="1">
        <f t="shared" ref="S4:S9" si="10">M4</f>
        <v>9.1500000000000003E-7</v>
      </c>
      <c r="T4">
        <f t="shared" ref="T4:T9" si="11">E4</f>
        <v>0.47089999999999999</v>
      </c>
    </row>
    <row r="5" spans="1:20" x14ac:dyDescent="0.2">
      <c r="A5" s="1">
        <v>1.84E-6</v>
      </c>
      <c r="B5">
        <v>0.49080000000000001</v>
      </c>
      <c r="C5">
        <v>0.44219999999999998</v>
      </c>
      <c r="D5">
        <v>0.7429</v>
      </c>
      <c r="E5">
        <v>0.67249999999999999</v>
      </c>
      <c r="G5" s="13">
        <f t="shared" si="0"/>
        <v>1.8399999999999999</v>
      </c>
      <c r="H5" s="13">
        <f t="shared" si="1"/>
        <v>0.55735000000000001</v>
      </c>
      <c r="I5" s="13">
        <f t="shared" si="2"/>
        <v>0.61685000000000001</v>
      </c>
      <c r="J5" s="13">
        <f t="shared" si="3"/>
        <v>0.11514999999999978</v>
      </c>
      <c r="K5" s="13">
        <f t="shared" si="4"/>
        <v>0.12604999999999983</v>
      </c>
      <c r="M5" s="1">
        <f t="shared" si="5"/>
        <v>1.84E-6</v>
      </c>
      <c r="N5">
        <f t="shared" si="5"/>
        <v>0.49080000000000001</v>
      </c>
      <c r="O5" s="1">
        <f t="shared" si="6"/>
        <v>1.84E-6</v>
      </c>
      <c r="P5">
        <f t="shared" si="7"/>
        <v>0.7429</v>
      </c>
      <c r="Q5" s="1">
        <f t="shared" si="8"/>
        <v>1.84E-6</v>
      </c>
      <c r="R5">
        <f t="shared" si="9"/>
        <v>0.44219999999999998</v>
      </c>
      <c r="S5" s="1">
        <f t="shared" si="10"/>
        <v>1.84E-6</v>
      </c>
      <c r="T5">
        <f t="shared" si="11"/>
        <v>0.67249999999999999</v>
      </c>
    </row>
    <row r="6" spans="1:20" x14ac:dyDescent="0.2">
      <c r="A6" s="1">
        <v>3.5999999999999998E-6</v>
      </c>
      <c r="B6">
        <v>0.85919999999999996</v>
      </c>
      <c r="C6">
        <v>0.77</v>
      </c>
      <c r="D6">
        <v>1.1400999999999999</v>
      </c>
      <c r="E6">
        <v>1.0283</v>
      </c>
      <c r="G6" s="13">
        <f t="shared" si="0"/>
        <v>3.5999999999999996</v>
      </c>
      <c r="H6" s="13">
        <f t="shared" si="1"/>
        <v>0.89915</v>
      </c>
      <c r="I6" s="13">
        <f t="shared" si="2"/>
        <v>0.99964999999999993</v>
      </c>
      <c r="J6" s="13">
        <f t="shared" si="3"/>
        <v>0.12915000000000018</v>
      </c>
      <c r="K6" s="13">
        <f t="shared" si="4"/>
        <v>0.14044999999999963</v>
      </c>
      <c r="M6" s="1">
        <f t="shared" si="5"/>
        <v>3.5999999999999998E-6</v>
      </c>
      <c r="N6">
        <f t="shared" si="5"/>
        <v>0.85919999999999996</v>
      </c>
      <c r="O6" s="1">
        <f t="shared" si="6"/>
        <v>3.5999999999999998E-6</v>
      </c>
      <c r="P6">
        <f t="shared" si="7"/>
        <v>1.1400999999999999</v>
      </c>
      <c r="Q6" s="1">
        <f t="shared" si="8"/>
        <v>3.5999999999999998E-6</v>
      </c>
      <c r="R6">
        <f t="shared" si="9"/>
        <v>0.77</v>
      </c>
      <c r="S6" s="1">
        <f t="shared" si="10"/>
        <v>3.5999999999999998E-6</v>
      </c>
      <c r="T6">
        <f t="shared" si="11"/>
        <v>1.0283</v>
      </c>
    </row>
    <row r="7" spans="1:20" x14ac:dyDescent="0.2">
      <c r="A7" s="1">
        <v>5.4999999999999999E-6</v>
      </c>
      <c r="B7">
        <v>1.1241000000000001</v>
      </c>
      <c r="C7">
        <v>1.0246999999999999</v>
      </c>
      <c r="D7">
        <v>1.3972</v>
      </c>
      <c r="E7">
        <v>1.2798</v>
      </c>
      <c r="G7" s="13">
        <f t="shared" si="0"/>
        <v>5.5</v>
      </c>
      <c r="H7" s="13">
        <f t="shared" si="1"/>
        <v>1.15225</v>
      </c>
      <c r="I7" s="13">
        <f t="shared" si="2"/>
        <v>1.26065</v>
      </c>
      <c r="J7" s="13">
        <f t="shared" si="3"/>
        <v>0.12754999999999941</v>
      </c>
      <c r="K7" s="13">
        <f t="shared" si="4"/>
        <v>0.13655000000000034</v>
      </c>
      <c r="M7" s="1">
        <f t="shared" si="5"/>
        <v>5.4999999999999999E-6</v>
      </c>
      <c r="N7">
        <f t="shared" si="5"/>
        <v>1.1241000000000001</v>
      </c>
      <c r="O7" s="1">
        <f t="shared" si="6"/>
        <v>5.4999999999999999E-6</v>
      </c>
      <c r="P7">
        <f t="shared" si="7"/>
        <v>1.3972</v>
      </c>
      <c r="Q7" s="1">
        <f t="shared" si="8"/>
        <v>5.4999999999999999E-6</v>
      </c>
      <c r="R7">
        <f t="shared" si="9"/>
        <v>1.0246999999999999</v>
      </c>
      <c r="S7" s="1">
        <f t="shared" si="10"/>
        <v>5.4999999999999999E-6</v>
      </c>
      <c r="T7">
        <f t="shared" si="11"/>
        <v>1.2798</v>
      </c>
    </row>
    <row r="8" spans="1:20" x14ac:dyDescent="0.2">
      <c r="A8" s="1">
        <v>7.3000000000000004E-6</v>
      </c>
      <c r="B8">
        <v>1.3109</v>
      </c>
      <c r="C8">
        <v>1.2192000000000001</v>
      </c>
      <c r="D8">
        <v>1.6407</v>
      </c>
      <c r="E8">
        <v>1.5295000000000001</v>
      </c>
      <c r="G8" s="13">
        <f t="shared" si="0"/>
        <v>7.3000000000000007</v>
      </c>
      <c r="H8" s="13">
        <f t="shared" si="1"/>
        <v>1.3743500000000002</v>
      </c>
      <c r="I8" s="13">
        <f t="shared" si="2"/>
        <v>1.4758</v>
      </c>
      <c r="J8" s="13">
        <f t="shared" si="3"/>
        <v>0.15514999999999962</v>
      </c>
      <c r="K8" s="13">
        <f t="shared" si="4"/>
        <v>0.16489999999999946</v>
      </c>
      <c r="M8" s="1">
        <f t="shared" si="5"/>
        <v>7.3000000000000004E-6</v>
      </c>
      <c r="N8">
        <f t="shared" si="5"/>
        <v>1.3109</v>
      </c>
      <c r="O8" s="1">
        <f t="shared" si="6"/>
        <v>7.3000000000000004E-6</v>
      </c>
      <c r="P8">
        <f t="shared" si="7"/>
        <v>1.6407</v>
      </c>
      <c r="Q8" s="1">
        <f t="shared" si="8"/>
        <v>7.3000000000000004E-6</v>
      </c>
      <c r="R8">
        <f t="shared" si="9"/>
        <v>1.2192000000000001</v>
      </c>
      <c r="S8" s="1">
        <f t="shared" si="10"/>
        <v>7.3000000000000004E-6</v>
      </c>
      <c r="T8">
        <f t="shared" si="11"/>
        <v>1.5295000000000001</v>
      </c>
    </row>
    <row r="9" spans="1:20" x14ac:dyDescent="0.2">
      <c r="A9" s="1">
        <v>1.1E-5</v>
      </c>
      <c r="B9">
        <v>1.4097</v>
      </c>
      <c r="C9">
        <v>1.3372999999999999</v>
      </c>
      <c r="D9">
        <v>1.7912999999999999</v>
      </c>
      <c r="E9">
        <v>1.6923999999999999</v>
      </c>
      <c r="G9" s="13">
        <f t="shared" si="0"/>
        <v>11</v>
      </c>
      <c r="H9" s="13">
        <f t="shared" si="1"/>
        <v>1.51485</v>
      </c>
      <c r="I9" s="13">
        <f t="shared" si="2"/>
        <v>1.6004999999999998</v>
      </c>
      <c r="J9" s="13">
        <f t="shared" si="3"/>
        <v>0.1775499999999996</v>
      </c>
      <c r="K9" s="13">
        <f t="shared" si="4"/>
        <v>0.19080000000000169</v>
      </c>
      <c r="M9" s="1">
        <f t="shared" si="5"/>
        <v>1.1E-5</v>
      </c>
      <c r="N9">
        <f t="shared" si="5"/>
        <v>1.4097</v>
      </c>
      <c r="O9" s="1">
        <f t="shared" si="6"/>
        <v>1.1E-5</v>
      </c>
      <c r="P9">
        <f t="shared" si="7"/>
        <v>1.7912999999999999</v>
      </c>
      <c r="Q9" s="1">
        <f t="shared" si="8"/>
        <v>1.1E-5</v>
      </c>
      <c r="R9">
        <f t="shared" si="9"/>
        <v>1.3372999999999999</v>
      </c>
      <c r="S9" s="1">
        <f t="shared" si="10"/>
        <v>1.1E-5</v>
      </c>
      <c r="T9">
        <f t="shared" si="11"/>
        <v>1.6923999999999999</v>
      </c>
    </row>
    <row r="11" spans="1:20" x14ac:dyDescent="0.2">
      <c r="A11" t="str">
        <f>CONCATENATE(BindingFits_DSRMs!N3,"_",BindingFits_DSRMs!O3)</f>
        <v>DCL1_dsrm1_HYL1_dsrm2</v>
      </c>
      <c r="G11" t="str">
        <f>A11</f>
        <v>DCL1_dsrm1_HYL1_dsrm2</v>
      </c>
      <c r="M11" t="str">
        <f>G11</f>
        <v>DCL1_dsrm1_HYL1_dsrm2</v>
      </c>
    </row>
    <row r="12" spans="1:20" x14ac:dyDescent="0.2">
      <c r="A12" t="s">
        <v>8</v>
      </c>
      <c r="B12" t="s">
        <v>9</v>
      </c>
      <c r="C12" t="s">
        <v>10</v>
      </c>
      <c r="D12" t="s">
        <v>9</v>
      </c>
      <c r="E12" t="s">
        <v>10</v>
      </c>
      <c r="G12" t="s">
        <v>8</v>
      </c>
      <c r="H12" t="s">
        <v>10</v>
      </c>
      <c r="I12" t="s">
        <v>9</v>
      </c>
      <c r="J12" t="s">
        <v>12</v>
      </c>
      <c r="K12" t="s">
        <v>11</v>
      </c>
      <c r="M12" t="s">
        <v>8</v>
      </c>
      <c r="N12" t="s">
        <v>9</v>
      </c>
      <c r="O12" t="s">
        <v>8</v>
      </c>
      <c r="P12" t="s">
        <v>9</v>
      </c>
      <c r="Q12" t="s">
        <v>8</v>
      </c>
      <c r="R12" t="s">
        <v>10</v>
      </c>
      <c r="S12" t="s">
        <v>8</v>
      </c>
      <c r="T12" t="s">
        <v>10</v>
      </c>
    </row>
    <row r="13" spans="1:20" x14ac:dyDescent="0.2">
      <c r="A13" s="1">
        <v>4.9999999999999998E-8</v>
      </c>
      <c r="B13">
        <v>0.27639999999999998</v>
      </c>
      <c r="C13">
        <v>0.2576</v>
      </c>
      <c r="D13">
        <v>0.16700000000000001</v>
      </c>
      <c r="E13">
        <v>0.1691</v>
      </c>
      <c r="G13" s="13">
        <f>A13*1000000</f>
        <v>4.9999999999999996E-2</v>
      </c>
      <c r="H13" s="13">
        <f>AVERAGE(C13,E13)</f>
        <v>0.21334999999999998</v>
      </c>
      <c r="I13" s="13">
        <f>AVERAGE(B13,D13)</f>
        <v>0.22170000000000001</v>
      </c>
      <c r="J13" s="13">
        <f>_xlfn.STDEV.S(E13,C13)/SQRT(2)</f>
        <v>4.4250000000000116E-2</v>
      </c>
      <c r="K13" s="13">
        <f>_xlfn.STDEV.S(D13,B13)/SQRT(2)</f>
        <v>5.4699999999999895E-2</v>
      </c>
      <c r="M13" s="1">
        <f>A13</f>
        <v>4.9999999999999998E-8</v>
      </c>
      <c r="N13">
        <f>B13</f>
        <v>0.27639999999999998</v>
      </c>
      <c r="O13" s="1">
        <f>M13</f>
        <v>4.9999999999999998E-8</v>
      </c>
      <c r="P13">
        <f>D13</f>
        <v>0.16700000000000001</v>
      </c>
      <c r="Q13" s="1">
        <f>M13</f>
        <v>4.9999999999999998E-8</v>
      </c>
      <c r="R13">
        <f>C13</f>
        <v>0.2576</v>
      </c>
      <c r="S13" s="1">
        <f>M13</f>
        <v>4.9999999999999998E-8</v>
      </c>
      <c r="T13">
        <f>E13</f>
        <v>0.1691</v>
      </c>
    </row>
    <row r="14" spans="1:20" x14ac:dyDescent="0.2">
      <c r="A14" s="1">
        <v>9.1500000000000003E-7</v>
      </c>
      <c r="B14">
        <v>0.57530000000000003</v>
      </c>
      <c r="C14">
        <v>0.52849999999999997</v>
      </c>
      <c r="D14">
        <v>0.51980000000000004</v>
      </c>
      <c r="E14">
        <v>0.39419999999999999</v>
      </c>
      <c r="G14" s="13">
        <f t="shared" ref="G14:G19" si="12">A14*1000000</f>
        <v>0.91500000000000004</v>
      </c>
      <c r="H14" s="13">
        <f t="shared" ref="H14:H19" si="13">AVERAGE(C14,E14)</f>
        <v>0.46134999999999998</v>
      </c>
      <c r="I14" s="13">
        <f t="shared" ref="I14:I19" si="14">AVERAGE(B14,D14)</f>
        <v>0.54754999999999998</v>
      </c>
      <c r="J14" s="13">
        <f t="shared" ref="J14:J19" si="15">_xlfn.STDEV.S(E14,C14)/SQRT(2)</f>
        <v>6.7150000000000126E-2</v>
      </c>
      <c r="K14" s="13">
        <f t="shared" ref="K14:K19" si="16">_xlfn.STDEV.S(D14,B14)/SQRT(2)</f>
        <v>2.7749999999999997E-2</v>
      </c>
      <c r="M14" s="1">
        <f t="shared" ref="M14:M19" si="17">A14</f>
        <v>9.1500000000000003E-7</v>
      </c>
      <c r="N14">
        <f t="shared" ref="N14:N19" si="18">B14</f>
        <v>0.57530000000000003</v>
      </c>
      <c r="O14" s="1">
        <f t="shared" ref="O14:O19" si="19">M14</f>
        <v>9.1500000000000003E-7</v>
      </c>
      <c r="P14">
        <f t="shared" ref="P14:P19" si="20">D14</f>
        <v>0.51980000000000004</v>
      </c>
      <c r="Q14" s="1">
        <f t="shared" ref="Q14:Q19" si="21">M14</f>
        <v>9.1500000000000003E-7</v>
      </c>
      <c r="R14">
        <f t="shared" ref="R14:R19" si="22">C14</f>
        <v>0.52849999999999997</v>
      </c>
      <c r="S14" s="1">
        <f t="shared" ref="S14:S19" si="23">M14</f>
        <v>9.1500000000000003E-7</v>
      </c>
      <c r="T14">
        <f t="shared" ref="T14:T19" si="24">E14</f>
        <v>0.39419999999999999</v>
      </c>
    </row>
    <row r="15" spans="1:20" x14ac:dyDescent="0.2">
      <c r="A15" s="1">
        <v>1.84E-6</v>
      </c>
      <c r="B15">
        <v>0.83709999999999996</v>
      </c>
      <c r="C15">
        <v>0.77680000000000005</v>
      </c>
      <c r="D15">
        <v>0.81240000000000001</v>
      </c>
      <c r="E15">
        <v>0.79</v>
      </c>
      <c r="G15" s="13">
        <f t="shared" si="12"/>
        <v>1.8399999999999999</v>
      </c>
      <c r="H15" s="13">
        <f t="shared" si="13"/>
        <v>0.7834000000000001</v>
      </c>
      <c r="I15" s="13">
        <f t="shared" si="14"/>
        <v>0.82474999999999998</v>
      </c>
      <c r="J15" s="13">
        <f t="shared" si="15"/>
        <v>6.5999999999999939E-3</v>
      </c>
      <c r="K15" s="13">
        <f t="shared" si="16"/>
        <v>1.234999999999997E-2</v>
      </c>
      <c r="M15" s="1">
        <f t="shared" si="17"/>
        <v>1.84E-6</v>
      </c>
      <c r="N15">
        <f t="shared" si="18"/>
        <v>0.83709999999999996</v>
      </c>
      <c r="O15" s="1">
        <f t="shared" si="19"/>
        <v>1.84E-6</v>
      </c>
      <c r="P15">
        <f t="shared" si="20"/>
        <v>0.81240000000000001</v>
      </c>
      <c r="Q15" s="1">
        <f t="shared" si="21"/>
        <v>1.84E-6</v>
      </c>
      <c r="R15">
        <f t="shared" si="22"/>
        <v>0.77680000000000005</v>
      </c>
      <c r="S15" s="1">
        <f t="shared" si="23"/>
        <v>1.84E-6</v>
      </c>
      <c r="T15">
        <f t="shared" si="24"/>
        <v>0.79</v>
      </c>
    </row>
    <row r="16" spans="1:20" x14ac:dyDescent="0.2">
      <c r="A16" s="1">
        <v>3.5999999999999998E-6</v>
      </c>
      <c r="B16">
        <v>1.0658000000000001</v>
      </c>
      <c r="C16">
        <v>0.99580000000000002</v>
      </c>
      <c r="D16">
        <v>0.98799999999999999</v>
      </c>
      <c r="E16">
        <v>0.89800000000000002</v>
      </c>
      <c r="G16" s="13">
        <f t="shared" si="12"/>
        <v>3.5999999999999996</v>
      </c>
      <c r="H16" s="13">
        <f t="shared" si="13"/>
        <v>0.94690000000000007</v>
      </c>
      <c r="I16" s="13">
        <f t="shared" si="14"/>
        <v>1.0268999999999999</v>
      </c>
      <c r="J16" s="13">
        <f t="shared" si="15"/>
        <v>4.8899999999999992E-2</v>
      </c>
      <c r="K16" s="13">
        <f t="shared" si="16"/>
        <v>3.8900000000000046E-2</v>
      </c>
      <c r="M16" s="1">
        <f t="shared" si="17"/>
        <v>3.5999999999999998E-6</v>
      </c>
      <c r="N16">
        <f t="shared" si="18"/>
        <v>1.0658000000000001</v>
      </c>
      <c r="O16" s="1">
        <f t="shared" si="19"/>
        <v>3.5999999999999998E-6</v>
      </c>
      <c r="P16">
        <f t="shared" si="20"/>
        <v>0.98799999999999999</v>
      </c>
      <c r="Q16" s="1">
        <f t="shared" si="21"/>
        <v>3.5999999999999998E-6</v>
      </c>
      <c r="R16">
        <f t="shared" si="22"/>
        <v>0.99580000000000002</v>
      </c>
      <c r="S16" s="1">
        <f t="shared" si="23"/>
        <v>3.5999999999999998E-6</v>
      </c>
      <c r="T16">
        <f t="shared" si="24"/>
        <v>0.89800000000000002</v>
      </c>
    </row>
    <row r="17" spans="1:20" x14ac:dyDescent="0.2">
      <c r="A17" s="1">
        <v>5.4999999999999999E-6</v>
      </c>
      <c r="B17">
        <v>1.2256</v>
      </c>
      <c r="C17">
        <v>1.1496</v>
      </c>
      <c r="D17">
        <v>1.119</v>
      </c>
      <c r="E17">
        <v>0.97589999999999999</v>
      </c>
      <c r="G17" s="13">
        <f t="shared" si="12"/>
        <v>5.5</v>
      </c>
      <c r="H17" s="13">
        <f t="shared" si="13"/>
        <v>1.0627499999999999</v>
      </c>
      <c r="I17" s="13">
        <f t="shared" si="14"/>
        <v>1.1722999999999999</v>
      </c>
      <c r="J17" s="13">
        <f t="shared" si="15"/>
        <v>8.6849999999999983E-2</v>
      </c>
      <c r="K17" s="13">
        <f t="shared" si="16"/>
        <v>5.3300000000000007E-2</v>
      </c>
      <c r="M17" s="1">
        <f t="shared" si="17"/>
        <v>5.4999999999999999E-6</v>
      </c>
      <c r="N17">
        <f t="shared" si="18"/>
        <v>1.2256</v>
      </c>
      <c r="O17" s="1">
        <f t="shared" si="19"/>
        <v>5.4999999999999999E-6</v>
      </c>
      <c r="P17">
        <f t="shared" si="20"/>
        <v>1.119</v>
      </c>
      <c r="Q17" s="1">
        <f t="shared" si="21"/>
        <v>5.4999999999999999E-6</v>
      </c>
      <c r="R17">
        <f t="shared" si="22"/>
        <v>1.1496</v>
      </c>
      <c r="S17" s="1">
        <f t="shared" si="23"/>
        <v>5.4999999999999999E-6</v>
      </c>
      <c r="T17">
        <f t="shared" si="24"/>
        <v>0.97589999999999999</v>
      </c>
    </row>
    <row r="18" spans="1:20" x14ac:dyDescent="0.2">
      <c r="A18" s="1">
        <v>7.3000000000000004E-6</v>
      </c>
      <c r="B18">
        <v>1.359</v>
      </c>
      <c r="C18">
        <v>1.2811999999999999</v>
      </c>
      <c r="D18">
        <v>1.143</v>
      </c>
      <c r="E18">
        <v>0.97499999999999998</v>
      </c>
      <c r="G18" s="13">
        <f t="shared" si="12"/>
        <v>7.3000000000000007</v>
      </c>
      <c r="H18" s="13">
        <f t="shared" si="13"/>
        <v>1.1280999999999999</v>
      </c>
      <c r="I18" s="13">
        <f t="shared" si="14"/>
        <v>1.2509999999999999</v>
      </c>
      <c r="J18" s="13">
        <f t="shared" si="15"/>
        <v>0.15310000000000015</v>
      </c>
      <c r="K18" s="13">
        <f t="shared" si="16"/>
        <v>0.10799999999999998</v>
      </c>
      <c r="M18" s="1">
        <f t="shared" si="17"/>
        <v>7.3000000000000004E-6</v>
      </c>
      <c r="N18">
        <f t="shared" si="18"/>
        <v>1.359</v>
      </c>
      <c r="O18" s="1">
        <f t="shared" si="19"/>
        <v>7.3000000000000004E-6</v>
      </c>
      <c r="P18">
        <f t="shared" si="20"/>
        <v>1.143</v>
      </c>
      <c r="Q18" s="1">
        <f t="shared" si="21"/>
        <v>7.3000000000000004E-6</v>
      </c>
      <c r="R18">
        <f t="shared" si="22"/>
        <v>1.2811999999999999</v>
      </c>
      <c r="S18" s="1">
        <f t="shared" si="23"/>
        <v>7.3000000000000004E-6</v>
      </c>
      <c r="T18">
        <f t="shared" si="24"/>
        <v>0.97499999999999998</v>
      </c>
    </row>
    <row r="19" spans="1:20" x14ac:dyDescent="0.2">
      <c r="A19" s="1">
        <v>1.1E-5</v>
      </c>
      <c r="B19">
        <v>1.4336</v>
      </c>
      <c r="C19">
        <v>1.3512999999999999</v>
      </c>
      <c r="D19">
        <v>1.1678999999999999</v>
      </c>
      <c r="E19">
        <v>1.0837000000000001</v>
      </c>
      <c r="G19" s="13">
        <f t="shared" si="12"/>
        <v>11</v>
      </c>
      <c r="H19" s="13">
        <f t="shared" si="13"/>
        <v>1.2175</v>
      </c>
      <c r="I19" s="13">
        <f t="shared" si="14"/>
        <v>1.3007499999999999</v>
      </c>
      <c r="J19" s="13">
        <f t="shared" si="15"/>
        <v>0.13379999999999945</v>
      </c>
      <c r="K19" s="13">
        <f t="shared" si="16"/>
        <v>0.13285000000000063</v>
      </c>
      <c r="M19" s="1">
        <f t="shared" si="17"/>
        <v>1.1E-5</v>
      </c>
      <c r="N19">
        <f t="shared" si="18"/>
        <v>1.4336</v>
      </c>
      <c r="O19" s="1">
        <f t="shared" si="19"/>
        <v>1.1E-5</v>
      </c>
      <c r="P19">
        <f t="shared" si="20"/>
        <v>1.1678999999999999</v>
      </c>
      <c r="Q19" s="1">
        <f t="shared" si="21"/>
        <v>1.1E-5</v>
      </c>
      <c r="R19">
        <f t="shared" si="22"/>
        <v>1.3512999999999999</v>
      </c>
      <c r="S19" s="1">
        <f t="shared" si="23"/>
        <v>1.1E-5</v>
      </c>
      <c r="T19">
        <f t="shared" si="24"/>
        <v>1.0837000000000001</v>
      </c>
    </row>
    <row r="21" spans="1:20" x14ac:dyDescent="0.2">
      <c r="A21" t="str">
        <f>CONCATENATE(BindingFits_DSRMs!N4,"_",BindingFits_DSRMs!O4)</f>
        <v>DCL1_dsrm2_HYL1_dsrm1</v>
      </c>
      <c r="G21" t="str">
        <f>A21</f>
        <v>DCL1_dsrm2_HYL1_dsrm1</v>
      </c>
      <c r="M21" t="str">
        <f>G21</f>
        <v>DCL1_dsrm2_HYL1_dsrm1</v>
      </c>
    </row>
    <row r="22" spans="1:20" x14ac:dyDescent="0.2">
      <c r="A22" t="s">
        <v>8</v>
      </c>
      <c r="B22" t="s">
        <v>9</v>
      </c>
      <c r="C22" t="s">
        <v>10</v>
      </c>
      <c r="D22" t="s">
        <v>9</v>
      </c>
      <c r="E22" t="s">
        <v>10</v>
      </c>
      <c r="G22" t="s">
        <v>8</v>
      </c>
      <c r="H22" t="s">
        <v>10</v>
      </c>
      <c r="I22" t="s">
        <v>9</v>
      </c>
      <c r="J22" t="s">
        <v>12</v>
      </c>
      <c r="K22" t="s">
        <v>11</v>
      </c>
      <c r="M22" t="s">
        <v>8</v>
      </c>
      <c r="N22" t="s">
        <v>9</v>
      </c>
      <c r="O22" t="s">
        <v>8</v>
      </c>
      <c r="P22" t="s">
        <v>9</v>
      </c>
      <c r="Q22" t="s">
        <v>8</v>
      </c>
      <c r="R22" t="s">
        <v>10</v>
      </c>
      <c r="S22" t="s">
        <v>8</v>
      </c>
      <c r="T22" t="s">
        <v>10</v>
      </c>
    </row>
    <row r="23" spans="1:20" x14ac:dyDescent="0.2">
      <c r="A23" s="1">
        <v>4.9999999999999998E-8</v>
      </c>
      <c r="B23">
        <v>8.9999999999999993E-3</v>
      </c>
      <c r="C23">
        <v>0.18640000000000001</v>
      </c>
      <c r="D23">
        <v>0</v>
      </c>
      <c r="E23">
        <v>0</v>
      </c>
      <c r="G23" s="13">
        <f>A23*1000000</f>
        <v>4.9999999999999996E-2</v>
      </c>
      <c r="H23" s="13">
        <f>AVERAGE(C23,E23)</f>
        <v>9.3200000000000005E-2</v>
      </c>
      <c r="I23" s="13">
        <f>AVERAGE(B23,D23)</f>
        <v>4.4999999999999997E-3</v>
      </c>
      <c r="J23" s="13">
        <f>_xlfn.STDEV.S(E23,C23)/SQRT(2)</f>
        <v>9.3199999999999991E-2</v>
      </c>
      <c r="K23" s="13">
        <f>_xlfn.STDEV.S(D23,B23)/SQRT(2)</f>
        <v>4.4999999999999997E-3</v>
      </c>
      <c r="M23" s="1">
        <f>A23</f>
        <v>4.9999999999999998E-8</v>
      </c>
      <c r="N23">
        <f>B23</f>
        <v>8.9999999999999993E-3</v>
      </c>
      <c r="O23" s="1">
        <f>M23</f>
        <v>4.9999999999999998E-8</v>
      </c>
      <c r="P23">
        <f>D23</f>
        <v>0</v>
      </c>
      <c r="Q23" s="1">
        <f>M23</f>
        <v>4.9999999999999998E-8</v>
      </c>
      <c r="R23">
        <f>C23</f>
        <v>0.18640000000000001</v>
      </c>
      <c r="S23" s="1">
        <f>M23</f>
        <v>4.9999999999999998E-8</v>
      </c>
      <c r="T23">
        <f>E23</f>
        <v>0</v>
      </c>
    </row>
    <row r="24" spans="1:20" x14ac:dyDescent="0.2">
      <c r="A24" s="1">
        <v>9.1500000000000003E-7</v>
      </c>
      <c r="B24">
        <v>0.219</v>
      </c>
      <c r="C24">
        <v>0.2112</v>
      </c>
      <c r="D24">
        <v>0.1111</v>
      </c>
      <c r="E24">
        <v>0.128</v>
      </c>
      <c r="G24" s="13">
        <f t="shared" ref="G24:G29" si="25">A24*1000000</f>
        <v>0.91500000000000004</v>
      </c>
      <c r="H24" s="13">
        <f t="shared" ref="H24:H29" si="26">AVERAGE(C24,E24)</f>
        <v>0.1696</v>
      </c>
      <c r="I24" s="13">
        <f t="shared" ref="I24:I29" si="27">AVERAGE(B24,D24)</f>
        <v>0.16505</v>
      </c>
      <c r="J24" s="13">
        <f t="shared" ref="J24:J29" si="28">_xlfn.STDEV.S(E24,C24)/SQRT(2)</f>
        <v>4.1599999999999943E-2</v>
      </c>
      <c r="K24" s="13">
        <f t="shared" ref="K24:K29" si="29">_xlfn.STDEV.S(D24,B24)/SQRT(2)</f>
        <v>5.3949999999999977E-2</v>
      </c>
      <c r="M24" s="1">
        <f t="shared" ref="M24:M29" si="30">A24</f>
        <v>9.1500000000000003E-7</v>
      </c>
      <c r="N24">
        <f t="shared" ref="N24:N29" si="31">B24</f>
        <v>0.219</v>
      </c>
      <c r="O24" s="1">
        <f t="shared" ref="O24:O29" si="32">M24</f>
        <v>9.1500000000000003E-7</v>
      </c>
      <c r="P24">
        <f t="shared" ref="P24:P29" si="33">D24</f>
        <v>0.1111</v>
      </c>
      <c r="Q24" s="1">
        <f t="shared" ref="Q24:Q29" si="34">M24</f>
        <v>9.1500000000000003E-7</v>
      </c>
      <c r="R24">
        <f t="shared" ref="R24:R29" si="35">C24</f>
        <v>0.2112</v>
      </c>
      <c r="S24" s="1">
        <f t="shared" ref="S24:S29" si="36">M24</f>
        <v>9.1500000000000003E-7</v>
      </c>
      <c r="T24">
        <f t="shared" ref="T24:T29" si="37">E24</f>
        <v>0.128</v>
      </c>
    </row>
    <row r="25" spans="1:20" x14ac:dyDescent="0.2">
      <c r="A25" s="1">
        <v>1.84E-6</v>
      </c>
      <c r="B25">
        <v>0.27889999999999998</v>
      </c>
      <c r="C25">
        <v>0.2661</v>
      </c>
      <c r="D25">
        <v>0.20200000000000001</v>
      </c>
      <c r="E25">
        <v>0.18970000000000001</v>
      </c>
      <c r="G25" s="13">
        <f t="shared" si="25"/>
        <v>1.8399999999999999</v>
      </c>
      <c r="H25" s="13">
        <f t="shared" si="26"/>
        <v>0.22789999999999999</v>
      </c>
      <c r="I25" s="13">
        <f t="shared" si="27"/>
        <v>0.24045</v>
      </c>
      <c r="J25" s="13">
        <f t="shared" si="28"/>
        <v>3.8200000000000095E-2</v>
      </c>
      <c r="K25" s="13">
        <f t="shared" si="29"/>
        <v>3.8450000000000047E-2</v>
      </c>
      <c r="M25" s="1">
        <f t="shared" si="30"/>
        <v>1.84E-6</v>
      </c>
      <c r="N25">
        <f t="shared" si="31"/>
        <v>0.27889999999999998</v>
      </c>
      <c r="O25" s="1">
        <f t="shared" si="32"/>
        <v>1.84E-6</v>
      </c>
      <c r="P25">
        <f t="shared" si="33"/>
        <v>0.20200000000000001</v>
      </c>
      <c r="Q25" s="1">
        <f t="shared" si="34"/>
        <v>1.84E-6</v>
      </c>
      <c r="R25">
        <f t="shared" si="35"/>
        <v>0.2661</v>
      </c>
      <c r="S25" s="1">
        <f t="shared" si="36"/>
        <v>1.84E-6</v>
      </c>
      <c r="T25">
        <f t="shared" si="37"/>
        <v>0.18970000000000001</v>
      </c>
    </row>
    <row r="26" spans="1:20" x14ac:dyDescent="0.2">
      <c r="A26" s="1">
        <v>3.5999999999999998E-6</v>
      </c>
      <c r="B26">
        <v>0.3826</v>
      </c>
      <c r="C26">
        <v>0.3624</v>
      </c>
      <c r="D26">
        <v>0.31950000000000001</v>
      </c>
      <c r="E26">
        <v>0.29880000000000001</v>
      </c>
      <c r="G26" s="13">
        <f t="shared" si="25"/>
        <v>3.5999999999999996</v>
      </c>
      <c r="H26" s="13">
        <f t="shared" si="26"/>
        <v>0.3306</v>
      </c>
      <c r="I26" s="13">
        <f t="shared" si="27"/>
        <v>0.35104999999999997</v>
      </c>
      <c r="J26" s="13">
        <f t="shared" si="28"/>
        <v>3.1799999999999995E-2</v>
      </c>
      <c r="K26" s="13">
        <f t="shared" si="29"/>
        <v>3.1549999999999995E-2</v>
      </c>
      <c r="M26" s="1">
        <f t="shared" si="30"/>
        <v>3.5999999999999998E-6</v>
      </c>
      <c r="N26">
        <f t="shared" si="31"/>
        <v>0.3826</v>
      </c>
      <c r="O26" s="1">
        <f t="shared" si="32"/>
        <v>3.5999999999999998E-6</v>
      </c>
      <c r="P26">
        <f t="shared" si="33"/>
        <v>0.31950000000000001</v>
      </c>
      <c r="Q26" s="1">
        <f t="shared" si="34"/>
        <v>3.5999999999999998E-6</v>
      </c>
      <c r="R26">
        <f t="shared" si="35"/>
        <v>0.3624</v>
      </c>
      <c r="S26" s="1">
        <f t="shared" si="36"/>
        <v>3.5999999999999998E-6</v>
      </c>
      <c r="T26">
        <f t="shared" si="37"/>
        <v>0.29880000000000001</v>
      </c>
    </row>
    <row r="27" spans="1:20" x14ac:dyDescent="0.2">
      <c r="A27" s="1">
        <v>5.4999999999999999E-6</v>
      </c>
      <c r="B27">
        <v>0.43809999999999999</v>
      </c>
      <c r="C27">
        <v>0.41820000000000002</v>
      </c>
      <c r="D27">
        <v>0.42</v>
      </c>
      <c r="E27">
        <v>0.39279999999999998</v>
      </c>
      <c r="G27" s="13">
        <f t="shared" si="25"/>
        <v>5.5</v>
      </c>
      <c r="H27" s="13">
        <f t="shared" si="26"/>
        <v>0.40549999999999997</v>
      </c>
      <c r="I27" s="13">
        <f t="shared" si="27"/>
        <v>0.42904999999999999</v>
      </c>
      <c r="J27" s="13">
        <f t="shared" si="28"/>
        <v>1.2700000000000017E-2</v>
      </c>
      <c r="K27" s="13">
        <f t="shared" si="29"/>
        <v>9.0500000000000025E-3</v>
      </c>
      <c r="M27" s="1">
        <f t="shared" si="30"/>
        <v>5.4999999999999999E-6</v>
      </c>
      <c r="N27">
        <f t="shared" si="31"/>
        <v>0.43809999999999999</v>
      </c>
      <c r="O27" s="1">
        <f t="shared" si="32"/>
        <v>5.4999999999999999E-6</v>
      </c>
      <c r="P27">
        <f t="shared" si="33"/>
        <v>0.42</v>
      </c>
      <c r="Q27" s="1">
        <f t="shared" si="34"/>
        <v>5.4999999999999999E-6</v>
      </c>
      <c r="R27">
        <f t="shared" si="35"/>
        <v>0.41820000000000002</v>
      </c>
      <c r="S27" s="1">
        <f t="shared" si="36"/>
        <v>5.4999999999999999E-6</v>
      </c>
      <c r="T27">
        <f t="shared" si="37"/>
        <v>0.39279999999999998</v>
      </c>
    </row>
    <row r="28" spans="1:20" x14ac:dyDescent="0.2">
      <c r="A28" s="1">
        <v>7.3000000000000004E-6</v>
      </c>
      <c r="B28">
        <v>0.52639999999999998</v>
      </c>
      <c r="C28">
        <v>0.502</v>
      </c>
      <c r="D28">
        <v>0.4849</v>
      </c>
      <c r="E28">
        <v>0.45679999999999998</v>
      </c>
      <c r="G28" s="13">
        <f t="shared" si="25"/>
        <v>7.3000000000000007</v>
      </c>
      <c r="H28" s="13">
        <f t="shared" si="26"/>
        <v>0.47939999999999999</v>
      </c>
      <c r="I28" s="13">
        <f t="shared" si="27"/>
        <v>0.50564999999999993</v>
      </c>
      <c r="J28" s="13">
        <f t="shared" si="28"/>
        <v>2.2600000000000009E-2</v>
      </c>
      <c r="K28" s="13">
        <f t="shared" si="29"/>
        <v>2.0749999999999987E-2</v>
      </c>
      <c r="M28" s="1">
        <f t="shared" si="30"/>
        <v>7.3000000000000004E-6</v>
      </c>
      <c r="N28">
        <f t="shared" si="31"/>
        <v>0.52639999999999998</v>
      </c>
      <c r="O28" s="1">
        <f t="shared" si="32"/>
        <v>7.3000000000000004E-6</v>
      </c>
      <c r="P28">
        <f t="shared" si="33"/>
        <v>0.4849</v>
      </c>
      <c r="Q28" s="1">
        <f t="shared" si="34"/>
        <v>7.3000000000000004E-6</v>
      </c>
      <c r="R28">
        <f t="shared" si="35"/>
        <v>0.502</v>
      </c>
      <c r="S28" s="1">
        <f t="shared" si="36"/>
        <v>7.3000000000000004E-6</v>
      </c>
      <c r="T28">
        <f t="shared" si="37"/>
        <v>0.45679999999999998</v>
      </c>
    </row>
    <row r="29" spans="1:20" x14ac:dyDescent="0.2">
      <c r="A29" s="1">
        <v>1.1E-5</v>
      </c>
      <c r="B29">
        <v>0.61070000000000002</v>
      </c>
      <c r="C29">
        <v>0.58109999999999995</v>
      </c>
      <c r="D29">
        <v>0.63500000000000001</v>
      </c>
      <c r="E29">
        <v>0.59540000000000004</v>
      </c>
      <c r="G29" s="13">
        <f t="shared" si="25"/>
        <v>11</v>
      </c>
      <c r="H29" s="13">
        <f t="shared" si="26"/>
        <v>0.58824999999999994</v>
      </c>
      <c r="I29" s="13">
        <f t="shared" si="27"/>
        <v>0.62285000000000001</v>
      </c>
      <c r="J29" s="13">
        <f t="shared" si="28"/>
        <v>7.1500000000000452E-3</v>
      </c>
      <c r="K29" s="13">
        <f t="shared" si="29"/>
        <v>1.2149999999999992E-2</v>
      </c>
      <c r="M29" s="1">
        <f t="shared" si="30"/>
        <v>1.1E-5</v>
      </c>
      <c r="N29">
        <f t="shared" si="31"/>
        <v>0.61070000000000002</v>
      </c>
      <c r="O29" s="1">
        <f t="shared" si="32"/>
        <v>1.1E-5</v>
      </c>
      <c r="P29">
        <f t="shared" si="33"/>
        <v>0.63500000000000001</v>
      </c>
      <c r="Q29" s="1">
        <f t="shared" si="34"/>
        <v>1.1E-5</v>
      </c>
      <c r="R29">
        <f t="shared" si="35"/>
        <v>0.58109999999999995</v>
      </c>
      <c r="S29" s="1">
        <f t="shared" si="36"/>
        <v>1.1E-5</v>
      </c>
      <c r="T29">
        <f t="shared" si="37"/>
        <v>0.59540000000000004</v>
      </c>
    </row>
    <row r="31" spans="1:20" x14ac:dyDescent="0.2">
      <c r="A31" t="str">
        <f>CONCATENATE(BindingFits_DSRMs!N5,"_",BindingFits_DSRMs!O5)</f>
        <v>DCL1_dsrm2_HYL1_dsrm2</v>
      </c>
      <c r="G31" t="str">
        <f>A31</f>
        <v>DCL1_dsrm2_HYL1_dsrm2</v>
      </c>
      <c r="M31" t="str">
        <f>G31</f>
        <v>DCL1_dsrm2_HYL1_dsrm2</v>
      </c>
    </row>
    <row r="32" spans="1:20" x14ac:dyDescent="0.2">
      <c r="A32" t="s">
        <v>8</v>
      </c>
      <c r="B32" t="s">
        <v>9</v>
      </c>
      <c r="C32" t="s">
        <v>10</v>
      </c>
      <c r="D32" t="s">
        <v>9</v>
      </c>
      <c r="E32" t="s">
        <v>10</v>
      </c>
      <c r="G32" t="s">
        <v>8</v>
      </c>
      <c r="H32" t="s">
        <v>10</v>
      </c>
      <c r="I32" t="s">
        <v>9</v>
      </c>
      <c r="J32" t="s">
        <v>12</v>
      </c>
      <c r="K32" t="s">
        <v>11</v>
      </c>
      <c r="M32" t="s">
        <v>8</v>
      </c>
      <c r="N32" t="s">
        <v>9</v>
      </c>
      <c r="O32" t="s">
        <v>8</v>
      </c>
      <c r="P32" t="s">
        <v>9</v>
      </c>
      <c r="Q32" t="s">
        <v>8</v>
      </c>
      <c r="R32" t="s">
        <v>10</v>
      </c>
      <c r="S32" t="s">
        <v>8</v>
      </c>
      <c r="T32" t="s">
        <v>10</v>
      </c>
    </row>
    <row r="33" spans="1:20" x14ac:dyDescent="0.2">
      <c r="A33" s="1">
        <v>4.9999999999999998E-8</v>
      </c>
      <c r="B33">
        <v>0.1196</v>
      </c>
      <c r="C33">
        <v>0.14560000000000001</v>
      </c>
      <c r="D33">
        <v>6.3100000000000003E-2</v>
      </c>
      <c r="E33">
        <v>7.4499999999999997E-2</v>
      </c>
      <c r="G33" s="13">
        <f>A33*1000000</f>
        <v>4.9999999999999996E-2</v>
      </c>
      <c r="H33" s="13">
        <f>AVERAGE(C33,E33)</f>
        <v>0.11005000000000001</v>
      </c>
      <c r="I33" s="13">
        <f>AVERAGE(B33,D33)</f>
        <v>9.1350000000000001E-2</v>
      </c>
      <c r="J33" s="13">
        <f>_xlfn.STDEV.S(E33,C33)/SQRT(2)</f>
        <v>3.5549999999999964E-2</v>
      </c>
      <c r="K33" s="13">
        <f>_xlfn.STDEV.S(D33,B33)/SQRT(2)</f>
        <v>2.8250000000000001E-2</v>
      </c>
      <c r="M33" s="1">
        <f>A33</f>
        <v>4.9999999999999998E-8</v>
      </c>
      <c r="N33">
        <f>B33</f>
        <v>0.1196</v>
      </c>
      <c r="O33" s="1">
        <f>M33</f>
        <v>4.9999999999999998E-8</v>
      </c>
      <c r="P33">
        <f>D33</f>
        <v>6.3100000000000003E-2</v>
      </c>
      <c r="Q33" s="1">
        <f>M33</f>
        <v>4.9999999999999998E-8</v>
      </c>
      <c r="R33">
        <f>C33</f>
        <v>0.14560000000000001</v>
      </c>
      <c r="S33" s="1">
        <f>M33</f>
        <v>4.9999999999999998E-8</v>
      </c>
      <c r="T33">
        <f>E33</f>
        <v>7.4499999999999997E-2</v>
      </c>
    </row>
    <row r="34" spans="1:20" x14ac:dyDescent="0.2">
      <c r="A34" s="1">
        <v>9.1500000000000003E-7</v>
      </c>
      <c r="B34">
        <v>0.35980000000000001</v>
      </c>
      <c r="C34">
        <v>0.33160000000000001</v>
      </c>
      <c r="D34">
        <v>0.29420000000000002</v>
      </c>
      <c r="E34">
        <v>0.27479999999999999</v>
      </c>
      <c r="G34" s="13">
        <f t="shared" ref="G34:G39" si="38">A34*1000000</f>
        <v>0.91500000000000004</v>
      </c>
      <c r="H34" s="13">
        <f t="shared" ref="H34:H39" si="39">AVERAGE(C34,E34)</f>
        <v>0.30320000000000003</v>
      </c>
      <c r="I34" s="13">
        <f t="shared" ref="I34:I39" si="40">AVERAGE(B34,D34)</f>
        <v>0.32700000000000001</v>
      </c>
      <c r="J34" s="13">
        <f t="shared" ref="J34:J39" si="41">_xlfn.STDEV.S(E34,C34)/SQRT(2)</f>
        <v>2.8400000000000009E-2</v>
      </c>
      <c r="K34" s="13">
        <f t="shared" ref="K34:K39" si="42">_xlfn.STDEV.S(D34,B34)/SQRT(2)</f>
        <v>3.2799999999999996E-2</v>
      </c>
      <c r="M34" s="1">
        <f t="shared" ref="M34:M39" si="43">A34</f>
        <v>9.1500000000000003E-7</v>
      </c>
      <c r="N34">
        <f t="shared" ref="N34:N39" si="44">B34</f>
        <v>0.35980000000000001</v>
      </c>
      <c r="O34" s="1">
        <f t="shared" ref="O34:O39" si="45">M34</f>
        <v>9.1500000000000003E-7</v>
      </c>
      <c r="P34">
        <f t="shared" ref="P34:P39" si="46">D34</f>
        <v>0.29420000000000002</v>
      </c>
      <c r="Q34" s="1">
        <f t="shared" ref="Q34:Q39" si="47">M34</f>
        <v>9.1500000000000003E-7</v>
      </c>
      <c r="R34">
        <f t="shared" ref="R34:R39" si="48">C34</f>
        <v>0.33160000000000001</v>
      </c>
      <c r="S34" s="1">
        <f t="shared" ref="S34:S39" si="49">M34</f>
        <v>9.1500000000000003E-7</v>
      </c>
      <c r="T34">
        <f t="shared" ref="T34:T39" si="50">E34</f>
        <v>0.27479999999999999</v>
      </c>
    </row>
    <row r="35" spans="1:20" x14ac:dyDescent="0.2">
      <c r="A35" s="1">
        <v>1.84E-6</v>
      </c>
      <c r="B35">
        <v>0.49399999999999999</v>
      </c>
      <c r="C35">
        <v>0.4582</v>
      </c>
      <c r="D35">
        <v>0.50690000000000002</v>
      </c>
      <c r="E35">
        <v>0.46760000000000002</v>
      </c>
      <c r="G35" s="13">
        <f t="shared" si="38"/>
        <v>1.8399999999999999</v>
      </c>
      <c r="H35" s="13">
        <f t="shared" si="39"/>
        <v>0.46289999999999998</v>
      </c>
      <c r="I35" s="13">
        <f t="shared" si="40"/>
        <v>0.50045000000000006</v>
      </c>
      <c r="J35" s="13">
        <f t="shared" si="41"/>
        <v>4.7000000000000089E-3</v>
      </c>
      <c r="K35" s="13">
        <f t="shared" si="42"/>
        <v>6.4500000000000104E-3</v>
      </c>
      <c r="M35" s="1">
        <f t="shared" si="43"/>
        <v>1.84E-6</v>
      </c>
      <c r="N35">
        <f t="shared" si="44"/>
        <v>0.49399999999999999</v>
      </c>
      <c r="O35" s="1">
        <f t="shared" si="45"/>
        <v>1.84E-6</v>
      </c>
      <c r="P35">
        <f t="shared" si="46"/>
        <v>0.50690000000000002</v>
      </c>
      <c r="Q35" s="1">
        <f t="shared" si="47"/>
        <v>1.84E-6</v>
      </c>
      <c r="R35">
        <f t="shared" si="48"/>
        <v>0.4582</v>
      </c>
      <c r="S35" s="1">
        <f t="shared" si="49"/>
        <v>1.84E-6</v>
      </c>
      <c r="T35">
        <f t="shared" si="50"/>
        <v>0.46760000000000002</v>
      </c>
    </row>
    <row r="36" spans="1:20" x14ac:dyDescent="0.2">
      <c r="A36" s="1">
        <v>3.5999999999999998E-6</v>
      </c>
      <c r="B36">
        <v>0.65169999999999995</v>
      </c>
      <c r="C36">
        <v>0.60699999999999998</v>
      </c>
      <c r="D36">
        <v>0.68689999999999996</v>
      </c>
      <c r="E36">
        <v>0.63680000000000003</v>
      </c>
      <c r="G36" s="13">
        <f t="shared" si="38"/>
        <v>3.5999999999999996</v>
      </c>
      <c r="H36" s="13">
        <f t="shared" si="39"/>
        <v>0.62190000000000001</v>
      </c>
      <c r="I36" s="13">
        <f t="shared" si="40"/>
        <v>0.66930000000000001</v>
      </c>
      <c r="J36" s="13">
        <f t="shared" si="41"/>
        <v>1.4900000000000024E-2</v>
      </c>
      <c r="K36" s="13">
        <f t="shared" si="42"/>
        <v>1.7600000000000005E-2</v>
      </c>
      <c r="M36" s="1">
        <f t="shared" si="43"/>
        <v>3.5999999999999998E-6</v>
      </c>
      <c r="N36">
        <f t="shared" si="44"/>
        <v>0.65169999999999995</v>
      </c>
      <c r="O36" s="1">
        <f t="shared" si="45"/>
        <v>3.5999999999999998E-6</v>
      </c>
      <c r="P36">
        <f t="shared" si="46"/>
        <v>0.68689999999999996</v>
      </c>
      <c r="Q36" s="1">
        <f t="shared" si="47"/>
        <v>3.5999999999999998E-6</v>
      </c>
      <c r="R36">
        <f t="shared" si="48"/>
        <v>0.60699999999999998</v>
      </c>
      <c r="S36" s="1">
        <f t="shared" si="49"/>
        <v>3.5999999999999998E-6</v>
      </c>
      <c r="T36">
        <f t="shared" si="50"/>
        <v>0.63680000000000003</v>
      </c>
    </row>
    <row r="37" spans="1:20" x14ac:dyDescent="0.2">
      <c r="A37" s="1">
        <v>5.4999999999999999E-6</v>
      </c>
      <c r="B37">
        <v>0.76359999999999995</v>
      </c>
      <c r="C37">
        <v>0.71399999999999997</v>
      </c>
      <c r="D37">
        <v>0.84189999999999998</v>
      </c>
      <c r="E37">
        <v>0.78439999999999999</v>
      </c>
      <c r="G37" s="13">
        <f t="shared" si="38"/>
        <v>5.5</v>
      </c>
      <c r="H37" s="13">
        <f t="shared" si="39"/>
        <v>0.74919999999999998</v>
      </c>
      <c r="I37" s="13">
        <f t="shared" si="40"/>
        <v>0.80274999999999996</v>
      </c>
      <c r="J37" s="13">
        <f t="shared" si="41"/>
        <v>3.5200000000000009E-2</v>
      </c>
      <c r="K37" s="13">
        <f t="shared" si="42"/>
        <v>3.9150000000000018E-2</v>
      </c>
      <c r="M37" s="1">
        <f t="shared" si="43"/>
        <v>5.4999999999999999E-6</v>
      </c>
      <c r="N37">
        <f t="shared" si="44"/>
        <v>0.76359999999999995</v>
      </c>
      <c r="O37" s="1">
        <f t="shared" si="45"/>
        <v>5.4999999999999999E-6</v>
      </c>
      <c r="P37">
        <f t="shared" si="46"/>
        <v>0.84189999999999998</v>
      </c>
      <c r="Q37" s="1">
        <f t="shared" si="47"/>
        <v>5.4999999999999999E-6</v>
      </c>
      <c r="R37">
        <f t="shared" si="48"/>
        <v>0.71399999999999997</v>
      </c>
      <c r="S37" s="1">
        <f t="shared" si="49"/>
        <v>5.4999999999999999E-6</v>
      </c>
      <c r="T37">
        <f t="shared" si="50"/>
        <v>0.78439999999999999</v>
      </c>
    </row>
    <row r="38" spans="1:20" x14ac:dyDescent="0.2">
      <c r="A38" s="1">
        <v>7.3000000000000004E-6</v>
      </c>
      <c r="B38">
        <v>0.87819999999999998</v>
      </c>
      <c r="C38">
        <v>0.82289999999999996</v>
      </c>
      <c r="D38">
        <v>0.95350000000000001</v>
      </c>
      <c r="E38">
        <v>0.89019999999999999</v>
      </c>
      <c r="G38" s="13">
        <f t="shared" si="38"/>
        <v>7.3000000000000007</v>
      </c>
      <c r="H38" s="13">
        <f t="shared" si="39"/>
        <v>0.85654999999999992</v>
      </c>
      <c r="I38" s="13">
        <f t="shared" si="40"/>
        <v>0.91585000000000005</v>
      </c>
      <c r="J38" s="13">
        <f t="shared" si="41"/>
        <v>3.3650000000000013E-2</v>
      </c>
      <c r="K38" s="13">
        <f t="shared" si="42"/>
        <v>3.765000000000001E-2</v>
      </c>
      <c r="M38" s="1">
        <f t="shared" si="43"/>
        <v>7.3000000000000004E-6</v>
      </c>
      <c r="N38">
        <f t="shared" si="44"/>
        <v>0.87819999999999998</v>
      </c>
      <c r="O38" s="1">
        <f t="shared" si="45"/>
        <v>7.3000000000000004E-6</v>
      </c>
      <c r="P38">
        <f t="shared" si="46"/>
        <v>0.95350000000000001</v>
      </c>
      <c r="Q38" s="1">
        <f t="shared" si="47"/>
        <v>7.3000000000000004E-6</v>
      </c>
      <c r="R38">
        <f t="shared" si="48"/>
        <v>0.82289999999999996</v>
      </c>
      <c r="S38" s="1">
        <f t="shared" si="49"/>
        <v>7.3000000000000004E-6</v>
      </c>
      <c r="T38">
        <f t="shared" si="50"/>
        <v>0.89019999999999999</v>
      </c>
    </row>
    <row r="39" spans="1:20" x14ac:dyDescent="0.2">
      <c r="A39" s="1">
        <v>1.1E-5</v>
      </c>
      <c r="B39">
        <v>0.95379999999999998</v>
      </c>
      <c r="C39">
        <v>0.89290000000000003</v>
      </c>
      <c r="D39">
        <v>1.0932999999999999</v>
      </c>
      <c r="E39">
        <v>1.018</v>
      </c>
      <c r="G39" s="13">
        <f t="shared" si="38"/>
        <v>11</v>
      </c>
      <c r="H39" s="13">
        <f t="shared" si="39"/>
        <v>0.95545000000000002</v>
      </c>
      <c r="I39" s="13">
        <f t="shared" si="40"/>
        <v>1.02355</v>
      </c>
      <c r="J39" s="13">
        <f t="shared" si="41"/>
        <v>6.2549999999999994E-2</v>
      </c>
      <c r="K39" s="13">
        <f t="shared" si="42"/>
        <v>6.9749999999999979E-2</v>
      </c>
      <c r="M39" s="1">
        <f t="shared" si="43"/>
        <v>1.1E-5</v>
      </c>
      <c r="N39">
        <f t="shared" si="44"/>
        <v>0.95379999999999998</v>
      </c>
      <c r="O39" s="1">
        <f t="shared" si="45"/>
        <v>1.1E-5</v>
      </c>
      <c r="P39">
        <f t="shared" si="46"/>
        <v>1.0932999999999999</v>
      </c>
      <c r="Q39" s="1">
        <f t="shared" si="47"/>
        <v>1.1E-5</v>
      </c>
      <c r="R39">
        <f t="shared" si="48"/>
        <v>0.89290000000000003</v>
      </c>
      <c r="S39" s="1">
        <f t="shared" si="49"/>
        <v>1.1E-5</v>
      </c>
      <c r="T39">
        <f t="shared" si="50"/>
        <v>1.018</v>
      </c>
    </row>
    <row r="41" spans="1:20" x14ac:dyDescent="0.2">
      <c r="A41" t="str">
        <f>CONCATENATE(BindingFits_DSRMs!N6,"_",BindingFits_DSRMs!O6)</f>
        <v>DCL1_dsrm1_ancDRB1DRB6_dsrm1</v>
      </c>
      <c r="G41" t="str">
        <f>A41</f>
        <v>DCL1_dsrm1_ancDRB1DRB6_dsrm1</v>
      </c>
      <c r="M41" t="str">
        <f>G41</f>
        <v>DCL1_dsrm1_ancDRB1DRB6_dsrm1</v>
      </c>
    </row>
    <row r="42" spans="1:20" x14ac:dyDescent="0.2">
      <c r="A42" t="s">
        <v>8</v>
      </c>
      <c r="B42" t="s">
        <v>9</v>
      </c>
      <c r="C42" t="s">
        <v>10</v>
      </c>
      <c r="D42" t="s">
        <v>9</v>
      </c>
      <c r="E42" t="s">
        <v>10</v>
      </c>
      <c r="G42" t="s">
        <v>8</v>
      </c>
      <c r="H42" t="s">
        <v>10</v>
      </c>
      <c r="I42" t="s">
        <v>9</v>
      </c>
      <c r="J42" t="s">
        <v>12</v>
      </c>
      <c r="K42" t="s">
        <v>11</v>
      </c>
      <c r="M42" t="s">
        <v>8</v>
      </c>
      <c r="N42" t="s">
        <v>9</v>
      </c>
      <c r="O42" t="s">
        <v>8</v>
      </c>
      <c r="P42" t="s">
        <v>9</v>
      </c>
      <c r="Q42" t="s">
        <v>8</v>
      </c>
      <c r="R42" t="s">
        <v>10</v>
      </c>
      <c r="S42" t="s">
        <v>8</v>
      </c>
      <c r="T42" t="s">
        <v>10</v>
      </c>
    </row>
    <row r="43" spans="1:20" x14ac:dyDescent="0.2">
      <c r="A43" s="1">
        <v>4.9999999999999998E-8</v>
      </c>
      <c r="B43">
        <v>2.1999999999999999E-2</v>
      </c>
      <c r="C43">
        <v>0.02</v>
      </c>
      <c r="D43">
        <v>1.7999999999999999E-2</v>
      </c>
      <c r="E43">
        <v>0.09</v>
      </c>
      <c r="G43" s="13">
        <f>A43*1000000</f>
        <v>4.9999999999999996E-2</v>
      </c>
      <c r="H43" s="13">
        <f>AVERAGE(C43,E43)</f>
        <v>5.5E-2</v>
      </c>
      <c r="I43" s="13">
        <f>AVERAGE(B43,D43)</f>
        <v>1.9999999999999997E-2</v>
      </c>
      <c r="J43" s="13">
        <f>_xlfn.STDEV.S(E43,C43)/SQRT(2)</f>
        <v>3.4999999999999989E-2</v>
      </c>
      <c r="K43" s="13">
        <f>_xlfn.STDEV.S(D43,B43)/SQRT(2)</f>
        <v>2E-3</v>
      </c>
      <c r="M43" s="1">
        <f>A43</f>
        <v>4.9999999999999998E-8</v>
      </c>
      <c r="N43">
        <f>B43</f>
        <v>2.1999999999999999E-2</v>
      </c>
      <c r="O43" s="1">
        <f>M43</f>
        <v>4.9999999999999998E-8</v>
      </c>
      <c r="P43">
        <f>D43</f>
        <v>1.7999999999999999E-2</v>
      </c>
      <c r="Q43" s="1">
        <f>M43</f>
        <v>4.9999999999999998E-8</v>
      </c>
      <c r="R43">
        <f>C43</f>
        <v>0.02</v>
      </c>
      <c r="S43" s="1">
        <f>M43</f>
        <v>4.9999999999999998E-8</v>
      </c>
      <c r="T43">
        <f>E43</f>
        <v>0.09</v>
      </c>
    </row>
    <row r="44" spans="1:20" x14ac:dyDescent="0.2">
      <c r="A44" s="1">
        <v>9.1500000000000003E-7</v>
      </c>
      <c r="B44">
        <v>0.11899999999999999</v>
      </c>
      <c r="C44">
        <v>3.5709999999999999E-2</v>
      </c>
      <c r="D44">
        <v>2.7699999999999999E-2</v>
      </c>
      <c r="E44">
        <v>0.1167</v>
      </c>
      <c r="G44" s="13">
        <f t="shared" ref="G44:G49" si="51">A44*1000000</f>
        <v>0.91500000000000004</v>
      </c>
      <c r="H44" s="13">
        <f t="shared" ref="H44:H49" si="52">AVERAGE(C44,E44)</f>
        <v>7.6204999999999995E-2</v>
      </c>
      <c r="I44" s="13">
        <f t="shared" ref="I44:I49" si="53">AVERAGE(B44,D44)</f>
        <v>7.3349999999999999E-2</v>
      </c>
      <c r="J44" s="13">
        <f t="shared" ref="J44:J49" si="54">_xlfn.STDEV.S(E44,C44)/SQRT(2)</f>
        <v>4.0495000000000003E-2</v>
      </c>
      <c r="K44" s="13">
        <f t="shared" ref="K44:K49" si="55">_xlfn.STDEV.S(D44,B44)/SQRT(2)</f>
        <v>4.5649999999999982E-2</v>
      </c>
      <c r="M44" s="1">
        <f t="shared" ref="M44:M49" si="56">A44</f>
        <v>9.1500000000000003E-7</v>
      </c>
      <c r="N44">
        <f t="shared" ref="N44:N49" si="57">B44</f>
        <v>0.11899999999999999</v>
      </c>
      <c r="O44" s="1">
        <f t="shared" ref="O44:O49" si="58">M44</f>
        <v>9.1500000000000003E-7</v>
      </c>
      <c r="P44">
        <f t="shared" ref="P44:P49" si="59">D44</f>
        <v>2.7699999999999999E-2</v>
      </c>
      <c r="Q44" s="1">
        <f t="shared" ref="Q44:Q49" si="60">M44</f>
        <v>9.1500000000000003E-7</v>
      </c>
      <c r="R44">
        <f t="shared" ref="R44:R49" si="61">C44</f>
        <v>3.5709999999999999E-2</v>
      </c>
      <c r="S44" s="1">
        <f t="shared" ref="S44:S49" si="62">M44</f>
        <v>9.1500000000000003E-7</v>
      </c>
      <c r="T44">
        <f t="shared" ref="T44:T49" si="63">E44</f>
        <v>0.1167</v>
      </c>
    </row>
    <row r="45" spans="1:20" x14ac:dyDescent="0.2">
      <c r="A45" s="1">
        <v>1.84E-6</v>
      </c>
      <c r="B45">
        <v>0.27300000000000002</v>
      </c>
      <c r="C45">
        <v>0.25609999999999999</v>
      </c>
      <c r="D45">
        <v>0.309</v>
      </c>
      <c r="E45">
        <v>0.40699999999999997</v>
      </c>
      <c r="G45" s="13">
        <f t="shared" si="51"/>
        <v>1.8399999999999999</v>
      </c>
      <c r="H45" s="13">
        <f t="shared" si="52"/>
        <v>0.33155000000000001</v>
      </c>
      <c r="I45" s="13">
        <f t="shared" si="53"/>
        <v>0.29100000000000004</v>
      </c>
      <c r="J45" s="13">
        <f t="shared" si="54"/>
        <v>7.5449999999999948E-2</v>
      </c>
      <c r="K45" s="13">
        <f t="shared" si="55"/>
        <v>1.7999999999999988E-2</v>
      </c>
      <c r="M45" s="1">
        <f t="shared" si="56"/>
        <v>1.84E-6</v>
      </c>
      <c r="N45">
        <f t="shared" si="57"/>
        <v>0.27300000000000002</v>
      </c>
      <c r="O45" s="1">
        <f t="shared" si="58"/>
        <v>1.84E-6</v>
      </c>
      <c r="P45">
        <f t="shared" si="59"/>
        <v>0.309</v>
      </c>
      <c r="Q45" s="1">
        <f t="shared" si="60"/>
        <v>1.84E-6</v>
      </c>
      <c r="R45">
        <f t="shared" si="61"/>
        <v>0.25609999999999999</v>
      </c>
      <c r="S45" s="1">
        <f t="shared" si="62"/>
        <v>1.84E-6</v>
      </c>
      <c r="T45">
        <f t="shared" si="63"/>
        <v>0.40699999999999997</v>
      </c>
    </row>
    <row r="46" spans="1:20" x14ac:dyDescent="0.2">
      <c r="A46" s="1">
        <v>3.5999999999999998E-6</v>
      </c>
      <c r="B46">
        <v>0.54400000000000004</v>
      </c>
      <c r="C46">
        <v>0.43530999999999997</v>
      </c>
      <c r="D46">
        <v>0.66200000000000003</v>
      </c>
      <c r="E46">
        <v>0.68300000000000005</v>
      </c>
      <c r="G46" s="13">
        <f t="shared" si="51"/>
        <v>3.5999999999999996</v>
      </c>
      <c r="H46" s="13">
        <f t="shared" si="52"/>
        <v>0.55915500000000007</v>
      </c>
      <c r="I46" s="13">
        <f t="shared" si="53"/>
        <v>0.60299999999999998</v>
      </c>
      <c r="J46" s="13">
        <f t="shared" si="54"/>
        <v>0.12384499999999984</v>
      </c>
      <c r="K46" s="13">
        <f t="shared" si="55"/>
        <v>5.899999999999999E-2</v>
      </c>
      <c r="M46" s="1">
        <f t="shared" si="56"/>
        <v>3.5999999999999998E-6</v>
      </c>
      <c r="N46">
        <f t="shared" si="57"/>
        <v>0.54400000000000004</v>
      </c>
      <c r="O46" s="1">
        <f t="shared" si="58"/>
        <v>3.5999999999999998E-6</v>
      </c>
      <c r="P46">
        <f t="shared" si="59"/>
        <v>0.66200000000000003</v>
      </c>
      <c r="Q46" s="1">
        <f t="shared" si="60"/>
        <v>3.5999999999999998E-6</v>
      </c>
      <c r="R46">
        <f t="shared" si="61"/>
        <v>0.43530999999999997</v>
      </c>
      <c r="S46" s="1">
        <f t="shared" si="62"/>
        <v>3.5999999999999998E-6</v>
      </c>
      <c r="T46">
        <f t="shared" si="63"/>
        <v>0.68300000000000005</v>
      </c>
    </row>
    <row r="47" spans="1:20" x14ac:dyDescent="0.2">
      <c r="A47" s="1">
        <v>5.4999999999999999E-6</v>
      </c>
      <c r="B47">
        <v>0.87180000000000002</v>
      </c>
      <c r="C47">
        <v>0.75800000000000001</v>
      </c>
      <c r="D47">
        <v>0.97</v>
      </c>
      <c r="E47">
        <v>0.98712</v>
      </c>
      <c r="G47" s="13">
        <f t="shared" si="51"/>
        <v>5.5</v>
      </c>
      <c r="H47" s="13">
        <f t="shared" si="52"/>
        <v>0.87256</v>
      </c>
      <c r="I47" s="13">
        <f t="shared" si="53"/>
        <v>0.92090000000000005</v>
      </c>
      <c r="J47" s="13">
        <f t="shared" si="54"/>
        <v>0.11455999999999972</v>
      </c>
      <c r="K47" s="13">
        <f t="shared" si="55"/>
        <v>4.909999999999997E-2</v>
      </c>
      <c r="M47" s="1">
        <f t="shared" si="56"/>
        <v>5.4999999999999999E-6</v>
      </c>
      <c r="N47">
        <f t="shared" si="57"/>
        <v>0.87180000000000002</v>
      </c>
      <c r="O47" s="1">
        <f t="shared" si="58"/>
        <v>5.4999999999999999E-6</v>
      </c>
      <c r="P47">
        <f t="shared" si="59"/>
        <v>0.97</v>
      </c>
      <c r="Q47" s="1">
        <f t="shared" si="60"/>
        <v>5.4999999999999999E-6</v>
      </c>
      <c r="R47">
        <f t="shared" si="61"/>
        <v>0.75800000000000001</v>
      </c>
      <c r="S47" s="1">
        <f t="shared" si="62"/>
        <v>5.4999999999999999E-6</v>
      </c>
      <c r="T47">
        <f t="shared" si="63"/>
        <v>0.98712</v>
      </c>
    </row>
    <row r="48" spans="1:20" x14ac:dyDescent="0.2">
      <c r="A48" s="1">
        <v>7.3000000000000004E-6</v>
      </c>
      <c r="B48">
        <v>1.1901999999999999</v>
      </c>
      <c r="C48">
        <v>0.9486</v>
      </c>
      <c r="D48">
        <v>1.3105</v>
      </c>
      <c r="E48">
        <v>1.3069999999999999</v>
      </c>
      <c r="G48" s="13">
        <f t="shared" si="51"/>
        <v>7.3000000000000007</v>
      </c>
      <c r="H48" s="13">
        <f t="shared" si="52"/>
        <v>1.1277999999999999</v>
      </c>
      <c r="I48" s="13">
        <f t="shared" si="53"/>
        <v>1.2503500000000001</v>
      </c>
      <c r="J48" s="13">
        <f t="shared" si="54"/>
        <v>0.17920000000000066</v>
      </c>
      <c r="K48" s="13">
        <f t="shared" si="55"/>
        <v>6.015000000000003E-2</v>
      </c>
      <c r="M48" s="1">
        <f t="shared" si="56"/>
        <v>7.3000000000000004E-6</v>
      </c>
      <c r="N48">
        <f t="shared" si="57"/>
        <v>1.1901999999999999</v>
      </c>
      <c r="O48" s="1">
        <f t="shared" si="58"/>
        <v>7.3000000000000004E-6</v>
      </c>
      <c r="P48">
        <f t="shared" si="59"/>
        <v>1.3105</v>
      </c>
      <c r="Q48" s="1">
        <f t="shared" si="60"/>
        <v>7.3000000000000004E-6</v>
      </c>
      <c r="R48">
        <f t="shared" si="61"/>
        <v>0.9486</v>
      </c>
      <c r="S48" s="1">
        <f t="shared" si="62"/>
        <v>7.3000000000000004E-6</v>
      </c>
      <c r="T48">
        <f t="shared" si="63"/>
        <v>1.3069999999999999</v>
      </c>
    </row>
    <row r="49" spans="1:20" x14ac:dyDescent="0.2">
      <c r="A49" s="1">
        <v>1.1E-5</v>
      </c>
      <c r="B49">
        <v>1.5784</v>
      </c>
      <c r="C49">
        <v>1.2490000000000001</v>
      </c>
      <c r="D49">
        <v>1.728</v>
      </c>
      <c r="E49">
        <v>1.53</v>
      </c>
      <c r="G49" s="13">
        <f t="shared" si="51"/>
        <v>11</v>
      </c>
      <c r="H49" s="13">
        <f t="shared" si="52"/>
        <v>1.3895</v>
      </c>
      <c r="I49" s="13">
        <f t="shared" si="53"/>
        <v>1.6532</v>
      </c>
      <c r="J49" s="13">
        <f t="shared" si="54"/>
        <v>0.14050000000000043</v>
      </c>
      <c r="K49" s="13">
        <f t="shared" si="55"/>
        <v>7.4799999999999964E-2</v>
      </c>
      <c r="M49" s="1">
        <f t="shared" si="56"/>
        <v>1.1E-5</v>
      </c>
      <c r="N49">
        <f t="shared" si="57"/>
        <v>1.5784</v>
      </c>
      <c r="O49" s="1">
        <f t="shared" si="58"/>
        <v>1.1E-5</v>
      </c>
      <c r="P49">
        <f t="shared" si="59"/>
        <v>1.728</v>
      </c>
      <c r="Q49" s="1">
        <f t="shared" si="60"/>
        <v>1.1E-5</v>
      </c>
      <c r="R49">
        <f t="shared" si="61"/>
        <v>1.2490000000000001</v>
      </c>
      <c r="S49" s="1">
        <f t="shared" si="62"/>
        <v>1.1E-5</v>
      </c>
      <c r="T49">
        <f t="shared" si="63"/>
        <v>1.53</v>
      </c>
    </row>
    <row r="51" spans="1:20" x14ac:dyDescent="0.2">
      <c r="A51" t="str">
        <f>CONCATENATE(BindingFits_DSRMs!N7,"_",BindingFits_DSRMs!O7)</f>
        <v>DCL1_dsrm1_ancDRB1DRB6_dsrm2</v>
      </c>
      <c r="G51" t="str">
        <f>A51</f>
        <v>DCL1_dsrm1_ancDRB1DRB6_dsrm2</v>
      </c>
      <c r="M51" t="str">
        <f>G51</f>
        <v>DCL1_dsrm1_ancDRB1DRB6_dsrm2</v>
      </c>
    </row>
    <row r="52" spans="1:20" x14ac:dyDescent="0.2">
      <c r="A52" t="s">
        <v>8</v>
      </c>
      <c r="B52" t="s">
        <v>9</v>
      </c>
      <c r="C52" t="s">
        <v>10</v>
      </c>
      <c r="D52" t="s">
        <v>9</v>
      </c>
      <c r="E52" t="s">
        <v>10</v>
      </c>
      <c r="G52" t="s">
        <v>8</v>
      </c>
      <c r="H52" t="s">
        <v>10</v>
      </c>
      <c r="I52" t="s">
        <v>9</v>
      </c>
      <c r="J52" t="s">
        <v>12</v>
      </c>
      <c r="K52" t="s">
        <v>11</v>
      </c>
      <c r="M52" t="s">
        <v>8</v>
      </c>
      <c r="N52" t="s">
        <v>9</v>
      </c>
      <c r="O52" t="s">
        <v>8</v>
      </c>
      <c r="P52" t="s">
        <v>9</v>
      </c>
      <c r="Q52" t="s">
        <v>8</v>
      </c>
      <c r="R52" t="s">
        <v>10</v>
      </c>
      <c r="S52" t="s">
        <v>8</v>
      </c>
      <c r="T52" t="s">
        <v>10</v>
      </c>
    </row>
    <row r="53" spans="1:20" x14ac:dyDescent="0.2">
      <c r="A53" s="1">
        <v>4.9999999999999998E-8</v>
      </c>
      <c r="B53">
        <v>0.35110000000000002</v>
      </c>
      <c r="C53">
        <v>0.21099999999999999</v>
      </c>
      <c r="D53">
        <v>0.31280000000000002</v>
      </c>
      <c r="E53">
        <v>0.128</v>
      </c>
      <c r="G53" s="13">
        <f>A53*1000000</f>
        <v>4.9999999999999996E-2</v>
      </c>
      <c r="H53" s="13">
        <f>AVERAGE(C53,E53)</f>
        <v>0.16949999999999998</v>
      </c>
      <c r="I53" s="13">
        <f>AVERAGE(B53,D53)</f>
        <v>0.33195000000000002</v>
      </c>
      <c r="J53" s="13">
        <f>_xlfn.STDEV.S(E53,C53)/SQRT(2)</f>
        <v>4.1500000000000058E-2</v>
      </c>
      <c r="K53" s="13">
        <f>_xlfn.STDEV.S(D53,B53)/SQRT(2)</f>
        <v>1.915E-2</v>
      </c>
      <c r="M53" s="1">
        <f>A53</f>
        <v>4.9999999999999998E-8</v>
      </c>
      <c r="N53">
        <f>B53</f>
        <v>0.35110000000000002</v>
      </c>
      <c r="O53" s="1">
        <f>M53</f>
        <v>4.9999999999999998E-8</v>
      </c>
      <c r="P53">
        <f>D53</f>
        <v>0.31280000000000002</v>
      </c>
      <c r="Q53" s="1">
        <f>M53</f>
        <v>4.9999999999999998E-8</v>
      </c>
      <c r="R53">
        <f>C53</f>
        <v>0.21099999999999999</v>
      </c>
      <c r="S53" s="1">
        <f>M53</f>
        <v>4.9999999999999998E-8</v>
      </c>
      <c r="T53">
        <f>E53</f>
        <v>0.128</v>
      </c>
    </row>
    <row r="54" spans="1:20" x14ac:dyDescent="0.2">
      <c r="A54" s="1">
        <v>9.1500000000000003E-7</v>
      </c>
      <c r="B54">
        <v>0.60109999999999997</v>
      </c>
      <c r="C54">
        <v>0.56011</v>
      </c>
      <c r="D54">
        <v>0.52590000000000003</v>
      </c>
      <c r="E54">
        <v>0.4259</v>
      </c>
      <c r="G54" s="13">
        <f t="shared" ref="G54:G59" si="64">A54*1000000</f>
        <v>0.91500000000000004</v>
      </c>
      <c r="H54" s="13">
        <f t="shared" ref="H54:H59" si="65">AVERAGE(C54,E54)</f>
        <v>0.49300500000000003</v>
      </c>
      <c r="I54" s="13">
        <f t="shared" ref="I54:I59" si="66">AVERAGE(B54,D54)</f>
        <v>0.5635</v>
      </c>
      <c r="J54" s="13">
        <f t="shared" ref="J54:J59" si="67">_xlfn.STDEV.S(E54,C54)/SQRT(2)</f>
        <v>6.7104999999999748E-2</v>
      </c>
      <c r="K54" s="13">
        <f t="shared" ref="K54:K59" si="68">_xlfn.STDEV.S(D54,B54)/SQRT(2)</f>
        <v>3.7599999999999967E-2</v>
      </c>
      <c r="M54" s="1">
        <f t="shared" ref="M54:M59" si="69">A54</f>
        <v>9.1500000000000003E-7</v>
      </c>
      <c r="N54">
        <f t="shared" ref="N54:N59" si="70">B54</f>
        <v>0.60109999999999997</v>
      </c>
      <c r="O54" s="1">
        <f t="shared" ref="O54:O59" si="71">M54</f>
        <v>9.1500000000000003E-7</v>
      </c>
      <c r="P54">
        <f t="shared" ref="P54:P59" si="72">D54</f>
        <v>0.52590000000000003</v>
      </c>
      <c r="Q54" s="1">
        <f t="shared" ref="Q54:Q59" si="73">M54</f>
        <v>9.1500000000000003E-7</v>
      </c>
      <c r="R54">
        <f t="shared" ref="R54:R59" si="74">C54</f>
        <v>0.56011</v>
      </c>
      <c r="S54" s="1">
        <f t="shared" ref="S54:S59" si="75">M54</f>
        <v>9.1500000000000003E-7</v>
      </c>
      <c r="T54">
        <f t="shared" ref="T54:T59" si="76">E54</f>
        <v>0.4259</v>
      </c>
    </row>
    <row r="55" spans="1:20" x14ac:dyDescent="0.2">
      <c r="A55" s="1">
        <v>1.84E-6</v>
      </c>
      <c r="B55">
        <v>0.82410000000000005</v>
      </c>
      <c r="C55">
        <v>0.84099999999999997</v>
      </c>
      <c r="D55">
        <v>0.71870000000000001</v>
      </c>
      <c r="E55">
        <v>0.71870000000000001</v>
      </c>
      <c r="G55" s="13">
        <f t="shared" si="64"/>
        <v>1.8399999999999999</v>
      </c>
      <c r="H55" s="13">
        <f t="shared" si="65"/>
        <v>0.77984999999999993</v>
      </c>
      <c r="I55" s="13">
        <f t="shared" si="66"/>
        <v>0.77140000000000009</v>
      </c>
      <c r="J55" s="13">
        <f t="shared" si="67"/>
        <v>6.1149999999999975E-2</v>
      </c>
      <c r="K55" s="13">
        <f t="shared" si="68"/>
        <v>5.2700000000000025E-2</v>
      </c>
      <c r="M55" s="1">
        <f t="shared" si="69"/>
        <v>1.84E-6</v>
      </c>
      <c r="N55">
        <f t="shared" si="70"/>
        <v>0.82410000000000005</v>
      </c>
      <c r="O55" s="1">
        <f t="shared" si="71"/>
        <v>1.84E-6</v>
      </c>
      <c r="P55">
        <f t="shared" si="72"/>
        <v>0.71870000000000001</v>
      </c>
      <c r="Q55" s="1">
        <f t="shared" si="73"/>
        <v>1.84E-6</v>
      </c>
      <c r="R55">
        <f t="shared" si="74"/>
        <v>0.84099999999999997</v>
      </c>
      <c r="S55" s="1">
        <f t="shared" si="75"/>
        <v>1.84E-6</v>
      </c>
      <c r="T55">
        <f t="shared" si="76"/>
        <v>0.71870000000000001</v>
      </c>
    </row>
    <row r="56" spans="1:20" x14ac:dyDescent="0.2">
      <c r="A56" s="1">
        <v>3.5999999999999998E-6</v>
      </c>
      <c r="B56">
        <v>1.0692999999999999</v>
      </c>
      <c r="C56">
        <v>0.93799999999999994</v>
      </c>
      <c r="D56">
        <v>0.96340000000000003</v>
      </c>
      <c r="E56">
        <v>0.93400000000000005</v>
      </c>
      <c r="G56" s="13">
        <f t="shared" si="64"/>
        <v>3.5999999999999996</v>
      </c>
      <c r="H56" s="13">
        <f t="shared" si="65"/>
        <v>0.93599999999999994</v>
      </c>
      <c r="I56" s="13">
        <f t="shared" si="66"/>
        <v>1.0163500000000001</v>
      </c>
      <c r="J56" s="13">
        <f t="shared" si="67"/>
        <v>1.9999999999999463E-3</v>
      </c>
      <c r="K56" s="13">
        <f t="shared" si="68"/>
        <v>5.2949999999999935E-2</v>
      </c>
      <c r="M56" s="1">
        <f t="shared" si="69"/>
        <v>3.5999999999999998E-6</v>
      </c>
      <c r="N56">
        <f t="shared" si="70"/>
        <v>1.0692999999999999</v>
      </c>
      <c r="O56" s="1">
        <f t="shared" si="71"/>
        <v>3.5999999999999998E-6</v>
      </c>
      <c r="P56">
        <f t="shared" si="72"/>
        <v>0.96340000000000003</v>
      </c>
      <c r="Q56" s="1">
        <f t="shared" si="73"/>
        <v>3.5999999999999998E-6</v>
      </c>
      <c r="R56">
        <f t="shared" si="74"/>
        <v>0.93799999999999994</v>
      </c>
      <c r="S56" s="1">
        <f t="shared" si="75"/>
        <v>3.5999999999999998E-6</v>
      </c>
      <c r="T56">
        <f t="shared" si="76"/>
        <v>0.93400000000000005</v>
      </c>
    </row>
    <row r="57" spans="1:20" x14ac:dyDescent="0.2">
      <c r="A57" s="1">
        <v>5.4999999999999999E-6</v>
      </c>
      <c r="B57">
        <v>1.3318000000000001</v>
      </c>
      <c r="C57">
        <v>1.18</v>
      </c>
      <c r="D57">
        <v>1.2319</v>
      </c>
      <c r="E57">
        <v>1.19</v>
      </c>
      <c r="G57" s="13">
        <f t="shared" si="64"/>
        <v>5.5</v>
      </c>
      <c r="H57" s="13">
        <f t="shared" si="65"/>
        <v>1.1850000000000001</v>
      </c>
      <c r="I57" s="13">
        <f t="shared" si="66"/>
        <v>1.2818499999999999</v>
      </c>
      <c r="J57" s="13">
        <f t="shared" si="67"/>
        <v>5.0000000000000044E-3</v>
      </c>
      <c r="K57" s="13">
        <f t="shared" si="68"/>
        <v>4.995000000000005E-2</v>
      </c>
      <c r="M57" s="1">
        <f t="shared" si="69"/>
        <v>5.4999999999999999E-6</v>
      </c>
      <c r="N57">
        <f t="shared" si="70"/>
        <v>1.3318000000000001</v>
      </c>
      <c r="O57" s="1">
        <f t="shared" si="71"/>
        <v>5.4999999999999999E-6</v>
      </c>
      <c r="P57">
        <f t="shared" si="72"/>
        <v>1.2319</v>
      </c>
      <c r="Q57" s="1">
        <f t="shared" si="73"/>
        <v>5.4999999999999999E-6</v>
      </c>
      <c r="R57">
        <f t="shared" si="74"/>
        <v>1.18</v>
      </c>
      <c r="S57" s="1">
        <f t="shared" si="75"/>
        <v>5.4999999999999999E-6</v>
      </c>
      <c r="T57">
        <f t="shared" si="76"/>
        <v>1.19</v>
      </c>
    </row>
    <row r="58" spans="1:20" x14ac:dyDescent="0.2">
      <c r="A58" s="1">
        <v>7.3000000000000004E-6</v>
      </c>
      <c r="B58">
        <v>1.5184</v>
      </c>
      <c r="C58">
        <v>1.4184000000000001</v>
      </c>
      <c r="D58">
        <v>1.3842000000000001</v>
      </c>
      <c r="E58">
        <v>1.242</v>
      </c>
      <c r="G58" s="13">
        <f t="shared" si="64"/>
        <v>7.3000000000000007</v>
      </c>
      <c r="H58" s="13">
        <f t="shared" si="65"/>
        <v>1.3302</v>
      </c>
      <c r="I58" s="13">
        <f t="shared" si="66"/>
        <v>1.4513</v>
      </c>
      <c r="J58" s="13">
        <f t="shared" si="67"/>
        <v>8.8200000000000056E-2</v>
      </c>
      <c r="K58" s="13">
        <f t="shared" si="68"/>
        <v>6.7099999999999937E-2</v>
      </c>
      <c r="M58" s="1">
        <f t="shared" si="69"/>
        <v>7.3000000000000004E-6</v>
      </c>
      <c r="N58">
        <f t="shared" si="70"/>
        <v>1.5184</v>
      </c>
      <c r="O58" s="1">
        <f t="shared" si="71"/>
        <v>7.3000000000000004E-6</v>
      </c>
      <c r="P58">
        <f t="shared" si="72"/>
        <v>1.3842000000000001</v>
      </c>
      <c r="Q58" s="1">
        <f t="shared" si="73"/>
        <v>7.3000000000000004E-6</v>
      </c>
      <c r="R58">
        <f t="shared" si="74"/>
        <v>1.4184000000000001</v>
      </c>
      <c r="S58" s="1">
        <f t="shared" si="75"/>
        <v>7.3000000000000004E-6</v>
      </c>
      <c r="T58">
        <f t="shared" si="76"/>
        <v>1.242</v>
      </c>
    </row>
    <row r="59" spans="1:20" x14ac:dyDescent="0.2">
      <c r="A59" s="1">
        <v>1.1E-5</v>
      </c>
      <c r="B59">
        <v>1.6129</v>
      </c>
      <c r="C59">
        <v>1.5289999999999999</v>
      </c>
      <c r="D59">
        <v>1.5046999999999999</v>
      </c>
      <c r="E59">
        <v>1.4047000000000001</v>
      </c>
      <c r="G59" s="13">
        <f t="shared" si="64"/>
        <v>11</v>
      </c>
      <c r="H59" s="13">
        <f t="shared" si="65"/>
        <v>1.46685</v>
      </c>
      <c r="I59" s="13">
        <f t="shared" si="66"/>
        <v>1.5588</v>
      </c>
      <c r="J59" s="13">
        <f t="shared" si="67"/>
        <v>6.2149999999999928E-2</v>
      </c>
      <c r="K59" s="13">
        <f t="shared" si="68"/>
        <v>5.4100000000000037E-2</v>
      </c>
      <c r="M59" s="1">
        <f t="shared" si="69"/>
        <v>1.1E-5</v>
      </c>
      <c r="N59">
        <f t="shared" si="70"/>
        <v>1.6129</v>
      </c>
      <c r="O59" s="1">
        <f t="shared" si="71"/>
        <v>1.1E-5</v>
      </c>
      <c r="P59">
        <f t="shared" si="72"/>
        <v>1.5046999999999999</v>
      </c>
      <c r="Q59" s="1">
        <f t="shared" si="73"/>
        <v>1.1E-5</v>
      </c>
      <c r="R59">
        <f t="shared" si="74"/>
        <v>1.5289999999999999</v>
      </c>
      <c r="S59" s="1">
        <f t="shared" si="75"/>
        <v>1.1E-5</v>
      </c>
      <c r="T59">
        <f t="shared" si="76"/>
        <v>1.4047000000000001</v>
      </c>
    </row>
    <row r="61" spans="1:20" x14ac:dyDescent="0.2">
      <c r="A61" t="str">
        <f>CONCATENATE(BindingFits_DSRMs!N8,"_",BindingFits_DSRMs!O8)</f>
        <v>DCL1_dsrm2_ancDRB1DRB6_dsrm1</v>
      </c>
      <c r="G61" t="str">
        <f>A61</f>
        <v>DCL1_dsrm2_ancDRB1DRB6_dsrm1</v>
      </c>
      <c r="M61" t="str">
        <f>G61</f>
        <v>DCL1_dsrm2_ancDRB1DRB6_dsrm1</v>
      </c>
    </row>
    <row r="62" spans="1:20" x14ac:dyDescent="0.2">
      <c r="A62" t="s">
        <v>8</v>
      </c>
      <c r="B62" t="s">
        <v>9</v>
      </c>
      <c r="C62" t="s">
        <v>10</v>
      </c>
      <c r="D62" t="s">
        <v>9</v>
      </c>
      <c r="E62" t="s">
        <v>10</v>
      </c>
      <c r="G62" t="s">
        <v>8</v>
      </c>
      <c r="H62" t="s">
        <v>10</v>
      </c>
      <c r="I62" t="s">
        <v>9</v>
      </c>
      <c r="J62" t="s">
        <v>12</v>
      </c>
      <c r="K62" t="s">
        <v>11</v>
      </c>
      <c r="M62" t="s">
        <v>8</v>
      </c>
      <c r="N62" t="s">
        <v>9</v>
      </c>
      <c r="O62" t="s">
        <v>8</v>
      </c>
      <c r="P62" t="s">
        <v>9</v>
      </c>
      <c r="Q62" t="s">
        <v>8</v>
      </c>
      <c r="R62" t="s">
        <v>10</v>
      </c>
      <c r="S62" t="s">
        <v>8</v>
      </c>
      <c r="T62" t="s">
        <v>10</v>
      </c>
    </row>
    <row r="63" spans="1:20" x14ac:dyDescent="0.2">
      <c r="A63" s="1">
        <v>4.9999999999999998E-8</v>
      </c>
      <c r="B63">
        <v>0</v>
      </c>
      <c r="C63">
        <v>0</v>
      </c>
      <c r="D63">
        <v>0</v>
      </c>
      <c r="E63">
        <v>8.9999999999999998E-4</v>
      </c>
      <c r="G63" s="13">
        <f>A63*1000000</f>
        <v>4.9999999999999996E-2</v>
      </c>
      <c r="H63" s="13">
        <f>AVERAGE(C63,E63)</f>
        <v>4.4999999999999999E-4</v>
      </c>
      <c r="I63" s="13">
        <f>AVERAGE(B63,D63)</f>
        <v>0</v>
      </c>
      <c r="J63" s="13">
        <f>_xlfn.STDEV.S(E63,C63)/SQRT(2)</f>
        <v>4.4999999999999999E-4</v>
      </c>
      <c r="K63" s="13">
        <f>_xlfn.STDEV.S(D63,B63)/SQRT(2)</f>
        <v>0</v>
      </c>
      <c r="M63" s="1">
        <f>A63</f>
        <v>4.9999999999999998E-8</v>
      </c>
      <c r="N63">
        <f>B63</f>
        <v>0</v>
      </c>
      <c r="O63" s="1">
        <f>M63</f>
        <v>4.9999999999999998E-8</v>
      </c>
      <c r="P63">
        <f>D63</f>
        <v>0</v>
      </c>
      <c r="Q63" s="1">
        <f>M63</f>
        <v>4.9999999999999998E-8</v>
      </c>
      <c r="R63">
        <f>C63</f>
        <v>0</v>
      </c>
      <c r="S63" s="1">
        <f>M63</f>
        <v>4.9999999999999998E-8</v>
      </c>
      <c r="T63">
        <f>E63</f>
        <v>8.9999999999999998E-4</v>
      </c>
    </row>
    <row r="64" spans="1:20" x14ac:dyDescent="0.2">
      <c r="A64" s="1">
        <v>9.1500000000000003E-7</v>
      </c>
      <c r="B64">
        <v>0.13189999999999999</v>
      </c>
      <c r="C64">
        <v>3.9571000000000002E-2</v>
      </c>
      <c r="D64">
        <v>7.6999999999999999E-2</v>
      </c>
      <c r="E64">
        <v>0.160167</v>
      </c>
      <c r="G64" s="13">
        <f t="shared" ref="G64:G69" si="77">A64*1000000</f>
        <v>0.91500000000000004</v>
      </c>
      <c r="H64" s="13">
        <f t="shared" ref="H64:H69" si="78">AVERAGE(C64,E64)</f>
        <v>9.9868999999999999E-2</v>
      </c>
      <c r="I64" s="13">
        <f t="shared" ref="I64:I69" si="79">AVERAGE(B64,D64)</f>
        <v>0.10444999999999999</v>
      </c>
      <c r="J64" s="13">
        <f t="shared" ref="J64:J69" si="80">_xlfn.STDEV.S(E64,C64)/SQRT(2)</f>
        <v>6.0297999999999997E-2</v>
      </c>
      <c r="K64" s="13">
        <f t="shared" ref="K64:K69" si="81">_xlfn.STDEV.S(D64,B64)/SQRT(2)</f>
        <v>2.745000000000002E-2</v>
      </c>
      <c r="M64" s="1">
        <f t="shared" ref="M64:M69" si="82">A64</f>
        <v>9.1500000000000003E-7</v>
      </c>
      <c r="N64">
        <f t="shared" ref="N64:N69" si="83">B64</f>
        <v>0.13189999999999999</v>
      </c>
      <c r="O64" s="1">
        <f t="shared" ref="O64:O69" si="84">M64</f>
        <v>9.1500000000000003E-7</v>
      </c>
      <c r="P64">
        <f t="shared" ref="P64:P69" si="85">D64</f>
        <v>7.6999999999999999E-2</v>
      </c>
      <c r="Q64" s="1">
        <f t="shared" ref="Q64:Q69" si="86">M64</f>
        <v>9.1500000000000003E-7</v>
      </c>
      <c r="R64">
        <f t="shared" ref="R64:R69" si="87">C64</f>
        <v>3.9571000000000002E-2</v>
      </c>
      <c r="S64" s="1">
        <f t="shared" ref="S64:S69" si="88">M64</f>
        <v>9.1500000000000003E-7</v>
      </c>
      <c r="T64">
        <f t="shared" ref="T64:T69" si="89">E64</f>
        <v>0.160167</v>
      </c>
    </row>
    <row r="65" spans="1:20" x14ac:dyDescent="0.2">
      <c r="A65" s="1">
        <v>1.84E-6</v>
      </c>
      <c r="B65">
        <v>0.29730000000000001</v>
      </c>
      <c r="C65">
        <v>0.29949999999999999</v>
      </c>
      <c r="D65">
        <v>0.32090000000000002</v>
      </c>
      <c r="E65">
        <v>0.3407</v>
      </c>
      <c r="G65" s="13">
        <f t="shared" si="77"/>
        <v>1.8399999999999999</v>
      </c>
      <c r="H65" s="13">
        <f t="shared" si="78"/>
        <v>0.3201</v>
      </c>
      <c r="I65" s="13">
        <f t="shared" si="79"/>
        <v>0.30910000000000004</v>
      </c>
      <c r="J65" s="13">
        <f t="shared" si="80"/>
        <v>2.0600000000000007E-2</v>
      </c>
      <c r="K65" s="13">
        <f t="shared" si="81"/>
        <v>1.1800000000000003E-2</v>
      </c>
      <c r="M65" s="1">
        <f t="shared" si="82"/>
        <v>1.84E-6</v>
      </c>
      <c r="N65">
        <f t="shared" si="83"/>
        <v>0.29730000000000001</v>
      </c>
      <c r="O65" s="1">
        <f t="shared" si="84"/>
        <v>1.84E-6</v>
      </c>
      <c r="P65">
        <f t="shared" si="85"/>
        <v>0.32090000000000002</v>
      </c>
      <c r="Q65" s="1">
        <f t="shared" si="86"/>
        <v>1.84E-6</v>
      </c>
      <c r="R65">
        <f t="shared" si="87"/>
        <v>0.29949999999999999</v>
      </c>
      <c r="S65" s="1">
        <f t="shared" si="88"/>
        <v>1.84E-6</v>
      </c>
      <c r="T65">
        <f t="shared" si="89"/>
        <v>0.3407</v>
      </c>
    </row>
    <row r="66" spans="1:20" x14ac:dyDescent="0.2">
      <c r="A66" s="1">
        <v>3.5999999999999998E-6</v>
      </c>
      <c r="B66">
        <v>0.58440000000000003</v>
      </c>
      <c r="C66">
        <v>0.53310000000000002</v>
      </c>
      <c r="D66">
        <v>0.68359999999999999</v>
      </c>
      <c r="E66">
        <v>0.63280000000000003</v>
      </c>
      <c r="G66" s="13">
        <f t="shared" si="77"/>
        <v>3.5999999999999996</v>
      </c>
      <c r="H66" s="13">
        <f t="shared" si="78"/>
        <v>0.58295000000000008</v>
      </c>
      <c r="I66" s="13">
        <f t="shared" si="79"/>
        <v>0.63400000000000001</v>
      </c>
      <c r="J66" s="13">
        <f t="shared" si="80"/>
        <v>4.9850000000000005E-2</v>
      </c>
      <c r="K66" s="13">
        <f t="shared" si="81"/>
        <v>4.9599999999999977E-2</v>
      </c>
      <c r="M66" s="1">
        <f t="shared" si="82"/>
        <v>3.5999999999999998E-6</v>
      </c>
      <c r="N66">
        <f t="shared" si="83"/>
        <v>0.58440000000000003</v>
      </c>
      <c r="O66" s="1">
        <f t="shared" si="84"/>
        <v>3.5999999999999998E-6</v>
      </c>
      <c r="P66">
        <f t="shared" si="85"/>
        <v>0.68359999999999999</v>
      </c>
      <c r="Q66" s="1">
        <f t="shared" si="86"/>
        <v>3.5999999999999998E-6</v>
      </c>
      <c r="R66">
        <f t="shared" si="87"/>
        <v>0.53310000000000002</v>
      </c>
      <c r="S66" s="1">
        <f t="shared" si="88"/>
        <v>3.5999999999999998E-6</v>
      </c>
      <c r="T66">
        <f t="shared" si="89"/>
        <v>0.63280000000000003</v>
      </c>
    </row>
    <row r="67" spans="1:20" x14ac:dyDescent="0.2">
      <c r="A67" s="1">
        <v>5.4999999999999999E-6</v>
      </c>
      <c r="B67">
        <v>0.77180000000000004</v>
      </c>
      <c r="C67">
        <v>0.71579999999999999</v>
      </c>
      <c r="D67">
        <v>0.95169999999999999</v>
      </c>
      <c r="E67">
        <v>0.87119999999999997</v>
      </c>
      <c r="G67" s="13">
        <f t="shared" si="77"/>
        <v>5.5</v>
      </c>
      <c r="H67" s="13">
        <f t="shared" si="78"/>
        <v>0.79349999999999998</v>
      </c>
      <c r="I67" s="13">
        <f t="shared" si="79"/>
        <v>0.86175000000000002</v>
      </c>
      <c r="J67" s="13">
        <f t="shared" si="80"/>
        <v>7.7699999999999991E-2</v>
      </c>
      <c r="K67" s="13">
        <f t="shared" si="81"/>
        <v>8.9950000000000307E-2</v>
      </c>
      <c r="M67" s="1">
        <f t="shared" si="82"/>
        <v>5.4999999999999999E-6</v>
      </c>
      <c r="N67">
        <f t="shared" si="83"/>
        <v>0.77180000000000004</v>
      </c>
      <c r="O67" s="1">
        <f t="shared" si="84"/>
        <v>5.4999999999999999E-6</v>
      </c>
      <c r="P67">
        <f t="shared" si="85"/>
        <v>0.95169999999999999</v>
      </c>
      <c r="Q67" s="1">
        <f t="shared" si="86"/>
        <v>5.4999999999999999E-6</v>
      </c>
      <c r="R67">
        <f t="shared" si="87"/>
        <v>0.71579999999999999</v>
      </c>
      <c r="S67" s="1">
        <f t="shared" si="88"/>
        <v>5.4999999999999999E-6</v>
      </c>
      <c r="T67">
        <f t="shared" si="89"/>
        <v>0.87119999999999997</v>
      </c>
    </row>
    <row r="68" spans="1:20" x14ac:dyDescent="0.2">
      <c r="A68" s="1">
        <v>7.3000000000000004E-6</v>
      </c>
      <c r="B68">
        <v>0.90200000000000002</v>
      </c>
      <c r="C68">
        <v>0.84860000000000002</v>
      </c>
      <c r="D68">
        <v>1.2104999999999999</v>
      </c>
      <c r="E68">
        <v>1.1307</v>
      </c>
      <c r="G68" s="13">
        <f t="shared" si="77"/>
        <v>7.3000000000000007</v>
      </c>
      <c r="H68" s="13">
        <f t="shared" si="78"/>
        <v>0.98965000000000003</v>
      </c>
      <c r="I68" s="13">
        <f t="shared" si="79"/>
        <v>1.0562499999999999</v>
      </c>
      <c r="J68" s="13">
        <f t="shared" si="80"/>
        <v>0.14105000000000012</v>
      </c>
      <c r="K68" s="13">
        <f t="shared" si="81"/>
        <v>0.15425000000000005</v>
      </c>
      <c r="M68" s="1">
        <f t="shared" si="82"/>
        <v>7.3000000000000004E-6</v>
      </c>
      <c r="N68">
        <f t="shared" si="83"/>
        <v>0.90200000000000002</v>
      </c>
      <c r="O68" s="1">
        <f t="shared" si="84"/>
        <v>7.3000000000000004E-6</v>
      </c>
      <c r="P68">
        <f t="shared" si="85"/>
        <v>1.2104999999999999</v>
      </c>
      <c r="Q68" s="1">
        <f t="shared" si="86"/>
        <v>7.3000000000000004E-6</v>
      </c>
      <c r="R68">
        <f t="shared" si="87"/>
        <v>0.84860000000000002</v>
      </c>
      <c r="S68" s="1">
        <f t="shared" si="88"/>
        <v>7.3000000000000004E-6</v>
      </c>
      <c r="T68">
        <f t="shared" si="89"/>
        <v>1.1307</v>
      </c>
    </row>
    <row r="69" spans="1:20" x14ac:dyDescent="0.2">
      <c r="A69" s="1">
        <v>1.1E-5</v>
      </c>
      <c r="B69">
        <v>1.0784</v>
      </c>
      <c r="C69">
        <v>1.0248999999999999</v>
      </c>
      <c r="D69">
        <v>1.4728000000000001</v>
      </c>
      <c r="E69">
        <v>1.393</v>
      </c>
      <c r="G69" s="13">
        <f t="shared" si="77"/>
        <v>11</v>
      </c>
      <c r="H69" s="13">
        <f t="shared" si="78"/>
        <v>1.20895</v>
      </c>
      <c r="I69" s="13">
        <f t="shared" si="79"/>
        <v>1.2756000000000001</v>
      </c>
      <c r="J69" s="13">
        <f t="shared" si="80"/>
        <v>0.18404999999999988</v>
      </c>
      <c r="K69" s="13">
        <f t="shared" si="81"/>
        <v>0.19719999999999974</v>
      </c>
      <c r="M69" s="1">
        <f t="shared" si="82"/>
        <v>1.1E-5</v>
      </c>
      <c r="N69">
        <f t="shared" si="83"/>
        <v>1.0784</v>
      </c>
      <c r="O69" s="1">
        <f t="shared" si="84"/>
        <v>1.1E-5</v>
      </c>
      <c r="P69">
        <f t="shared" si="85"/>
        <v>1.4728000000000001</v>
      </c>
      <c r="Q69" s="1">
        <f t="shared" si="86"/>
        <v>1.1E-5</v>
      </c>
      <c r="R69">
        <f t="shared" si="87"/>
        <v>1.0248999999999999</v>
      </c>
      <c r="S69" s="1">
        <f t="shared" si="88"/>
        <v>1.1E-5</v>
      </c>
      <c r="T69">
        <f t="shared" si="89"/>
        <v>1.393</v>
      </c>
    </row>
    <row r="71" spans="1:20" x14ac:dyDescent="0.2">
      <c r="A71" t="str">
        <f>CONCATENATE(BindingFits_DSRMs!N9,"_",BindingFits_DSRMs!O9)</f>
        <v>DCL1_dsrm2_ancDRB1DRB6_dsrm2</v>
      </c>
      <c r="G71" t="str">
        <f>A71</f>
        <v>DCL1_dsrm2_ancDRB1DRB6_dsrm2</v>
      </c>
      <c r="M71" t="str">
        <f>G71</f>
        <v>DCL1_dsrm2_ancDRB1DRB6_dsrm2</v>
      </c>
    </row>
    <row r="72" spans="1:20" x14ac:dyDescent="0.2">
      <c r="A72" t="s">
        <v>8</v>
      </c>
      <c r="B72" t="s">
        <v>9</v>
      </c>
      <c r="C72" t="s">
        <v>10</v>
      </c>
      <c r="D72" t="s">
        <v>9</v>
      </c>
      <c r="E72" t="s">
        <v>10</v>
      </c>
      <c r="G72" t="s">
        <v>8</v>
      </c>
      <c r="H72" t="s">
        <v>10</v>
      </c>
      <c r="I72" t="s">
        <v>9</v>
      </c>
      <c r="J72" t="s">
        <v>12</v>
      </c>
      <c r="K72" t="s">
        <v>11</v>
      </c>
      <c r="M72" t="s">
        <v>8</v>
      </c>
      <c r="N72" t="s">
        <v>9</v>
      </c>
      <c r="O72" t="s">
        <v>8</v>
      </c>
      <c r="P72" t="s">
        <v>9</v>
      </c>
      <c r="Q72" t="s">
        <v>8</v>
      </c>
      <c r="R72" t="s">
        <v>10</v>
      </c>
      <c r="S72" t="s">
        <v>8</v>
      </c>
      <c r="T72" t="s">
        <v>10</v>
      </c>
    </row>
    <row r="73" spans="1:20" x14ac:dyDescent="0.2">
      <c r="A73" s="1">
        <v>4.9999999999999998E-8</v>
      </c>
      <c r="B73">
        <v>0.13542999999999999</v>
      </c>
      <c r="C73">
        <v>0.04</v>
      </c>
      <c r="D73">
        <v>0.2361</v>
      </c>
      <c r="E73">
        <v>0.15</v>
      </c>
      <c r="G73" s="13">
        <f>A73*1000000</f>
        <v>4.9999999999999996E-2</v>
      </c>
      <c r="H73" s="13">
        <f>AVERAGE(C73,E73)</f>
        <v>9.5000000000000001E-2</v>
      </c>
      <c r="I73" s="13">
        <f>AVERAGE(B73,D73)</f>
        <v>0.18576500000000001</v>
      </c>
      <c r="J73" s="13">
        <f>_xlfn.STDEV.S(E73,C73)/SQRT(2)</f>
        <v>5.5E-2</v>
      </c>
      <c r="K73" s="13">
        <f>_xlfn.STDEV.S(D73,B73)/SQRT(2)</f>
        <v>5.033499999999988E-2</v>
      </c>
      <c r="M73" s="1">
        <f>A73</f>
        <v>4.9999999999999998E-8</v>
      </c>
      <c r="N73">
        <f>B73</f>
        <v>0.13542999999999999</v>
      </c>
      <c r="O73" s="1">
        <f>M73</f>
        <v>4.9999999999999998E-8</v>
      </c>
      <c r="P73">
        <f>D73</f>
        <v>0.2361</v>
      </c>
      <c r="Q73" s="1">
        <f>M73</f>
        <v>4.9999999999999998E-8</v>
      </c>
      <c r="R73">
        <f>C73</f>
        <v>0.04</v>
      </c>
      <c r="S73" s="1">
        <f>M73</f>
        <v>4.9999999999999998E-8</v>
      </c>
      <c r="T73">
        <f>E73</f>
        <v>0.15</v>
      </c>
    </row>
    <row r="74" spans="1:20" x14ac:dyDescent="0.2">
      <c r="A74" s="1">
        <v>9.1500000000000003E-7</v>
      </c>
      <c r="B74">
        <v>0.36597000000000002</v>
      </c>
      <c r="C74">
        <v>0.255</v>
      </c>
      <c r="D74">
        <v>0.48399999999999999</v>
      </c>
      <c r="E74">
        <v>0.35752</v>
      </c>
      <c r="G74" s="13">
        <f t="shared" ref="G74:G79" si="90">A74*1000000</f>
        <v>0.91500000000000004</v>
      </c>
      <c r="H74" s="13">
        <f t="shared" ref="H74:H79" si="91">AVERAGE(C74,E74)</f>
        <v>0.30625999999999998</v>
      </c>
      <c r="I74" s="13">
        <f t="shared" ref="I74:I79" si="92">AVERAGE(B74,D74)</f>
        <v>0.424985</v>
      </c>
      <c r="J74" s="13">
        <f t="shared" ref="J74:J79" si="93">_xlfn.STDEV.S(E74,C74)/SQRT(2)</f>
        <v>5.1260000000000215E-2</v>
      </c>
      <c r="K74" s="13">
        <f t="shared" ref="K74:K79" si="94">_xlfn.STDEV.S(D74,B74)/SQRT(2)</f>
        <v>5.9015000000000116E-2</v>
      </c>
      <c r="M74" s="1">
        <f t="shared" ref="M74:M79" si="95">A74</f>
        <v>9.1500000000000003E-7</v>
      </c>
      <c r="N74">
        <f t="shared" ref="N74:N79" si="96">B74</f>
        <v>0.36597000000000002</v>
      </c>
      <c r="O74" s="1">
        <f t="shared" ref="O74:O79" si="97">M74</f>
        <v>9.1500000000000003E-7</v>
      </c>
      <c r="P74">
        <f t="shared" ref="P74:P79" si="98">D74</f>
        <v>0.48399999999999999</v>
      </c>
      <c r="Q74" s="1">
        <f t="shared" ref="Q74:Q79" si="99">M74</f>
        <v>9.1500000000000003E-7</v>
      </c>
      <c r="R74">
        <f t="shared" ref="R74:R79" si="100">C74</f>
        <v>0.255</v>
      </c>
      <c r="S74" s="1">
        <f t="shared" ref="S74:S79" si="101">M74</f>
        <v>9.1500000000000003E-7</v>
      </c>
      <c r="T74">
        <f t="shared" ref="T74:T79" si="102">E74</f>
        <v>0.35752</v>
      </c>
    </row>
    <row r="75" spans="1:20" x14ac:dyDescent="0.2">
      <c r="A75" s="1">
        <v>1.84E-6</v>
      </c>
      <c r="B75">
        <v>0.69020999999999999</v>
      </c>
      <c r="C75">
        <v>0.64800000000000002</v>
      </c>
      <c r="D75">
        <v>0.4909</v>
      </c>
      <c r="E75">
        <v>0.78159999999999996</v>
      </c>
      <c r="G75" s="13">
        <f t="shared" si="90"/>
        <v>1.8399999999999999</v>
      </c>
      <c r="H75" s="13">
        <f t="shared" si="91"/>
        <v>0.71479999999999999</v>
      </c>
      <c r="I75" s="13">
        <f t="shared" si="92"/>
        <v>0.59055499999999994</v>
      </c>
      <c r="J75" s="13">
        <f t="shared" si="93"/>
        <v>6.6799999999999971E-2</v>
      </c>
      <c r="K75" s="13">
        <f t="shared" si="94"/>
        <v>9.965500000000023E-2</v>
      </c>
      <c r="M75" s="1">
        <f t="shared" si="95"/>
        <v>1.84E-6</v>
      </c>
      <c r="N75">
        <f t="shared" si="96"/>
        <v>0.69020999999999999</v>
      </c>
      <c r="O75" s="1">
        <f t="shared" si="97"/>
        <v>1.84E-6</v>
      </c>
      <c r="P75">
        <f t="shared" si="98"/>
        <v>0.4909</v>
      </c>
      <c r="Q75" s="1">
        <f t="shared" si="99"/>
        <v>1.84E-6</v>
      </c>
      <c r="R75">
        <f t="shared" si="100"/>
        <v>0.64800000000000002</v>
      </c>
      <c r="S75" s="1">
        <f t="shared" si="101"/>
        <v>1.84E-6</v>
      </c>
      <c r="T75">
        <f t="shared" si="102"/>
        <v>0.78159999999999996</v>
      </c>
    </row>
    <row r="76" spans="1:20" x14ac:dyDescent="0.2">
      <c r="A76" s="1">
        <v>3.5999999999999998E-6</v>
      </c>
      <c r="B76">
        <v>0.93</v>
      </c>
      <c r="C76">
        <v>0.83520000000000005</v>
      </c>
      <c r="D76">
        <v>0.84530000000000005</v>
      </c>
      <c r="E76">
        <v>0.95220000000000005</v>
      </c>
      <c r="G76" s="13">
        <f t="shared" si="90"/>
        <v>3.5999999999999996</v>
      </c>
      <c r="H76" s="13">
        <f t="shared" si="91"/>
        <v>0.89370000000000005</v>
      </c>
      <c r="I76" s="13">
        <f t="shared" si="92"/>
        <v>0.88765000000000005</v>
      </c>
      <c r="J76" s="13">
        <f t="shared" si="93"/>
        <v>5.8499999999999996E-2</v>
      </c>
      <c r="K76" s="13">
        <f t="shared" si="94"/>
        <v>4.2349999999999999E-2</v>
      </c>
      <c r="M76" s="1">
        <f t="shared" si="95"/>
        <v>3.5999999999999998E-6</v>
      </c>
      <c r="N76">
        <f t="shared" si="96"/>
        <v>0.93</v>
      </c>
      <c r="O76" s="1">
        <f t="shared" si="97"/>
        <v>3.5999999999999998E-6</v>
      </c>
      <c r="P76">
        <f t="shared" si="98"/>
        <v>0.84530000000000005</v>
      </c>
      <c r="Q76" s="1">
        <f t="shared" si="99"/>
        <v>3.5999999999999998E-6</v>
      </c>
      <c r="R76">
        <f t="shared" si="100"/>
        <v>0.83520000000000005</v>
      </c>
      <c r="S76" s="1">
        <f t="shared" si="101"/>
        <v>3.5999999999999998E-6</v>
      </c>
      <c r="T76">
        <f t="shared" si="102"/>
        <v>0.95220000000000005</v>
      </c>
    </row>
    <row r="77" spans="1:20" x14ac:dyDescent="0.2">
      <c r="A77" s="1">
        <v>5.4999999999999999E-6</v>
      </c>
      <c r="B77">
        <v>1.0443100000000001</v>
      </c>
      <c r="C77">
        <v>0.97640000000000005</v>
      </c>
      <c r="D77">
        <v>1.0925</v>
      </c>
      <c r="E77">
        <v>1.0338000000000001</v>
      </c>
      <c r="G77" s="13">
        <f t="shared" si="90"/>
        <v>5.5</v>
      </c>
      <c r="H77" s="13">
        <f t="shared" si="91"/>
        <v>1.0051000000000001</v>
      </c>
      <c r="I77" s="13">
        <f t="shared" si="92"/>
        <v>1.068405</v>
      </c>
      <c r="J77" s="13">
        <f t="shared" si="93"/>
        <v>2.87E-2</v>
      </c>
      <c r="K77" s="13">
        <f t="shared" si="94"/>
        <v>2.4094999999999974E-2</v>
      </c>
      <c r="M77" s="1">
        <f t="shared" si="95"/>
        <v>5.4999999999999999E-6</v>
      </c>
      <c r="N77">
        <f t="shared" si="96"/>
        <v>1.0443100000000001</v>
      </c>
      <c r="O77" s="1">
        <f t="shared" si="97"/>
        <v>5.4999999999999999E-6</v>
      </c>
      <c r="P77">
        <f t="shared" si="98"/>
        <v>1.0925</v>
      </c>
      <c r="Q77" s="1">
        <f t="shared" si="99"/>
        <v>5.4999999999999999E-6</v>
      </c>
      <c r="R77">
        <f t="shared" si="100"/>
        <v>0.97640000000000005</v>
      </c>
      <c r="S77" s="1">
        <f t="shared" si="101"/>
        <v>5.4999999999999999E-6</v>
      </c>
      <c r="T77">
        <f t="shared" si="102"/>
        <v>1.0338000000000001</v>
      </c>
    </row>
    <row r="78" spans="1:20" x14ac:dyDescent="0.2">
      <c r="A78" s="1">
        <v>7.3000000000000004E-6</v>
      </c>
      <c r="B78">
        <v>1.6198999999999999</v>
      </c>
      <c r="C78">
        <v>1.2025999999999999</v>
      </c>
      <c r="D78">
        <v>1.2827999999999999</v>
      </c>
      <c r="E78">
        <v>1.4621999999999999</v>
      </c>
      <c r="G78" s="13">
        <f t="shared" si="90"/>
        <v>7.3000000000000007</v>
      </c>
      <c r="H78" s="13">
        <f t="shared" si="91"/>
        <v>1.3323999999999998</v>
      </c>
      <c r="I78" s="13">
        <f t="shared" si="92"/>
        <v>1.4513499999999999</v>
      </c>
      <c r="J78" s="13">
        <f t="shared" si="93"/>
        <v>0.12980000000000003</v>
      </c>
      <c r="K78" s="13">
        <f t="shared" si="94"/>
        <v>0.16854999999999853</v>
      </c>
      <c r="M78" s="1">
        <f t="shared" si="95"/>
        <v>7.3000000000000004E-6</v>
      </c>
      <c r="N78">
        <f t="shared" si="96"/>
        <v>1.6198999999999999</v>
      </c>
      <c r="O78" s="1">
        <f t="shared" si="97"/>
        <v>7.3000000000000004E-6</v>
      </c>
      <c r="P78">
        <f t="shared" si="98"/>
        <v>1.2827999999999999</v>
      </c>
      <c r="Q78" s="1">
        <f t="shared" si="99"/>
        <v>7.3000000000000004E-6</v>
      </c>
      <c r="R78">
        <f t="shared" si="100"/>
        <v>1.2025999999999999</v>
      </c>
      <c r="S78" s="1">
        <f t="shared" si="101"/>
        <v>7.3000000000000004E-6</v>
      </c>
      <c r="T78">
        <f t="shared" si="102"/>
        <v>1.4621999999999999</v>
      </c>
    </row>
    <row r="79" spans="1:20" x14ac:dyDescent="0.2">
      <c r="A79" s="1">
        <v>1.1E-5</v>
      </c>
      <c r="B79">
        <v>1.7028000000000001</v>
      </c>
      <c r="C79">
        <v>1.5863</v>
      </c>
      <c r="D79">
        <v>1.5928</v>
      </c>
      <c r="E79">
        <v>1.5871</v>
      </c>
      <c r="G79" s="13">
        <f t="shared" si="90"/>
        <v>11</v>
      </c>
      <c r="H79" s="13">
        <f t="shared" si="91"/>
        <v>1.5867</v>
      </c>
      <c r="I79" s="13">
        <f t="shared" si="92"/>
        <v>1.6478000000000002</v>
      </c>
      <c r="J79" s="13">
        <f t="shared" si="93"/>
        <v>3.9999999999995589E-4</v>
      </c>
      <c r="K79" s="13">
        <f t="shared" si="94"/>
        <v>5.5000000000000049E-2</v>
      </c>
      <c r="M79" s="1">
        <f t="shared" si="95"/>
        <v>1.1E-5</v>
      </c>
      <c r="N79">
        <f t="shared" si="96"/>
        <v>1.7028000000000001</v>
      </c>
      <c r="O79" s="1">
        <f t="shared" si="97"/>
        <v>1.1E-5</v>
      </c>
      <c r="P79">
        <f t="shared" si="98"/>
        <v>1.5928</v>
      </c>
      <c r="Q79" s="1">
        <f t="shared" si="99"/>
        <v>1.1E-5</v>
      </c>
      <c r="R79">
        <f t="shared" si="100"/>
        <v>1.5863</v>
      </c>
      <c r="S79" s="1">
        <f t="shared" si="101"/>
        <v>1.1E-5</v>
      </c>
      <c r="T79">
        <f t="shared" si="102"/>
        <v>1.5871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BindingFits_RNA</vt:lpstr>
      <vt:lpstr>BindingFits_AtDCL1</vt:lpstr>
      <vt:lpstr>toRNA</vt:lpstr>
      <vt:lpstr>to_AtDCL1</vt:lpstr>
      <vt:lpstr>BindingFits_DSRMs</vt:lpstr>
      <vt:lpstr>Curves_DSRMs</vt:lpstr>
    </vt:vector>
  </TitlesOfParts>
  <Company>university of oregon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kolaczkowski</dc:creator>
  <cp:lastModifiedBy>Kolaczkowski,Bryan D</cp:lastModifiedBy>
  <dcterms:created xsi:type="dcterms:W3CDTF">2014-02-11T16:59:39Z</dcterms:created>
  <dcterms:modified xsi:type="dcterms:W3CDTF">2017-08-03T19:55:50Z</dcterms:modified>
</cp:coreProperties>
</file>