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yan/Desktop/DRB1_DCL1-MS/ANALYSES/kinetics/protein-protein_Anc/"/>
    </mc:Choice>
  </mc:AlternateContent>
  <bookViews>
    <workbookView xWindow="1640" yWindow="460" windowWidth="26780" windowHeight="17180" tabRatio="500"/>
  </bookViews>
  <sheets>
    <sheet name="BindingFits_DSRMs" sheetId="7" r:id="rId1"/>
    <sheet name="Curves_DSRMs" sheetId="8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7" l="1"/>
  <c r="M12" i="7"/>
  <c r="M16" i="7"/>
  <c r="L17" i="7"/>
  <c r="L16" i="7"/>
  <c r="L15" i="7"/>
  <c r="L14" i="7"/>
  <c r="L13" i="7"/>
  <c r="L12" i="7"/>
  <c r="G17" i="7"/>
  <c r="G16" i="7"/>
  <c r="G15" i="7"/>
  <c r="G12" i="7"/>
  <c r="G13" i="7"/>
  <c r="G14" i="7"/>
  <c r="A1" i="8"/>
  <c r="A11" i="8"/>
  <c r="A21" i="8"/>
  <c r="A31" i="8"/>
  <c r="N2" i="7"/>
  <c r="O2" i="7"/>
  <c r="G9" i="7"/>
  <c r="H9" i="7"/>
  <c r="K9" i="7"/>
  <c r="S5" i="7"/>
  <c r="G8" i="7"/>
  <c r="H8" i="7"/>
  <c r="K8" i="7"/>
  <c r="R5" i="7"/>
  <c r="J9" i="7"/>
  <c r="Q5" i="7"/>
  <c r="J8" i="7"/>
  <c r="P5" i="7"/>
  <c r="O5" i="7"/>
  <c r="N5" i="7"/>
  <c r="G7" i="7"/>
  <c r="H7" i="7"/>
  <c r="K7" i="7"/>
  <c r="S4" i="7"/>
  <c r="G6" i="7"/>
  <c r="H6" i="7"/>
  <c r="K6" i="7"/>
  <c r="R4" i="7"/>
  <c r="J7" i="7"/>
  <c r="Q4" i="7"/>
  <c r="J6" i="7"/>
  <c r="P4" i="7"/>
  <c r="O4" i="7"/>
  <c r="N4" i="7"/>
  <c r="G5" i="7"/>
  <c r="H5" i="7"/>
  <c r="K5" i="7"/>
  <c r="S3" i="7"/>
  <c r="G4" i="7"/>
  <c r="H4" i="7"/>
  <c r="K4" i="7"/>
  <c r="R3" i="7"/>
  <c r="J5" i="7"/>
  <c r="Q3" i="7"/>
  <c r="J4" i="7"/>
  <c r="P3" i="7"/>
  <c r="O3" i="7"/>
  <c r="N3" i="7"/>
  <c r="G3" i="7"/>
  <c r="H3" i="7"/>
  <c r="K3" i="7"/>
  <c r="S2" i="7"/>
  <c r="G2" i="7"/>
  <c r="H2" i="7"/>
  <c r="K2" i="7"/>
  <c r="R2" i="7"/>
  <c r="J3" i="7"/>
  <c r="Q2" i="7"/>
  <c r="J2" i="7"/>
  <c r="P2" i="7"/>
  <c r="L9" i="7"/>
  <c r="L8" i="7"/>
  <c r="L7" i="7"/>
  <c r="L6" i="7"/>
  <c r="L5" i="7"/>
  <c r="L4" i="7"/>
  <c r="L3" i="7"/>
  <c r="L2" i="7"/>
  <c r="T39" i="8"/>
  <c r="M39" i="8"/>
  <c r="S39" i="8"/>
  <c r="R39" i="8"/>
  <c r="Q39" i="8"/>
  <c r="P39" i="8"/>
  <c r="O39" i="8"/>
  <c r="N39" i="8"/>
  <c r="K39" i="8"/>
  <c r="J39" i="8"/>
  <c r="I39" i="8"/>
  <c r="H39" i="8"/>
  <c r="G39" i="8"/>
  <c r="T38" i="8"/>
  <c r="M38" i="8"/>
  <c r="S38" i="8"/>
  <c r="R38" i="8"/>
  <c r="Q38" i="8"/>
  <c r="P38" i="8"/>
  <c r="O38" i="8"/>
  <c r="N38" i="8"/>
  <c r="K38" i="8"/>
  <c r="J38" i="8"/>
  <c r="I38" i="8"/>
  <c r="H38" i="8"/>
  <c r="G38" i="8"/>
  <c r="T37" i="8"/>
  <c r="M37" i="8"/>
  <c r="S37" i="8"/>
  <c r="R37" i="8"/>
  <c r="Q37" i="8"/>
  <c r="P37" i="8"/>
  <c r="O37" i="8"/>
  <c r="N37" i="8"/>
  <c r="K37" i="8"/>
  <c r="J37" i="8"/>
  <c r="I37" i="8"/>
  <c r="H37" i="8"/>
  <c r="G37" i="8"/>
  <c r="T36" i="8"/>
  <c r="M36" i="8"/>
  <c r="S36" i="8"/>
  <c r="R36" i="8"/>
  <c r="Q36" i="8"/>
  <c r="P36" i="8"/>
  <c r="O36" i="8"/>
  <c r="N36" i="8"/>
  <c r="K36" i="8"/>
  <c r="J36" i="8"/>
  <c r="I36" i="8"/>
  <c r="H36" i="8"/>
  <c r="G36" i="8"/>
  <c r="T35" i="8"/>
  <c r="M35" i="8"/>
  <c r="S35" i="8"/>
  <c r="R35" i="8"/>
  <c r="Q35" i="8"/>
  <c r="P35" i="8"/>
  <c r="O35" i="8"/>
  <c r="N35" i="8"/>
  <c r="K35" i="8"/>
  <c r="J35" i="8"/>
  <c r="I35" i="8"/>
  <c r="H35" i="8"/>
  <c r="G35" i="8"/>
  <c r="T34" i="8"/>
  <c r="M34" i="8"/>
  <c r="S34" i="8"/>
  <c r="R34" i="8"/>
  <c r="Q34" i="8"/>
  <c r="P34" i="8"/>
  <c r="O34" i="8"/>
  <c r="N34" i="8"/>
  <c r="K34" i="8"/>
  <c r="J34" i="8"/>
  <c r="I34" i="8"/>
  <c r="H34" i="8"/>
  <c r="G34" i="8"/>
  <c r="T33" i="8"/>
  <c r="M33" i="8"/>
  <c r="S33" i="8"/>
  <c r="R33" i="8"/>
  <c r="Q33" i="8"/>
  <c r="P33" i="8"/>
  <c r="O33" i="8"/>
  <c r="N33" i="8"/>
  <c r="K33" i="8"/>
  <c r="J33" i="8"/>
  <c r="I33" i="8"/>
  <c r="H33" i="8"/>
  <c r="G33" i="8"/>
  <c r="G31" i="8"/>
  <c r="M31" i="8"/>
  <c r="T29" i="8"/>
  <c r="M29" i="8"/>
  <c r="S29" i="8"/>
  <c r="R29" i="8"/>
  <c r="Q29" i="8"/>
  <c r="P29" i="8"/>
  <c r="O29" i="8"/>
  <c r="N29" i="8"/>
  <c r="K29" i="8"/>
  <c r="J29" i="8"/>
  <c r="I29" i="8"/>
  <c r="H29" i="8"/>
  <c r="G29" i="8"/>
  <c r="T28" i="8"/>
  <c r="M28" i="8"/>
  <c r="S28" i="8"/>
  <c r="R28" i="8"/>
  <c r="Q28" i="8"/>
  <c r="P28" i="8"/>
  <c r="O28" i="8"/>
  <c r="N28" i="8"/>
  <c r="K28" i="8"/>
  <c r="J28" i="8"/>
  <c r="I28" i="8"/>
  <c r="H28" i="8"/>
  <c r="G28" i="8"/>
  <c r="T27" i="8"/>
  <c r="M27" i="8"/>
  <c r="S27" i="8"/>
  <c r="R27" i="8"/>
  <c r="Q27" i="8"/>
  <c r="P27" i="8"/>
  <c r="O27" i="8"/>
  <c r="N27" i="8"/>
  <c r="K27" i="8"/>
  <c r="J27" i="8"/>
  <c r="I27" i="8"/>
  <c r="H27" i="8"/>
  <c r="G27" i="8"/>
  <c r="T26" i="8"/>
  <c r="M26" i="8"/>
  <c r="S26" i="8"/>
  <c r="R26" i="8"/>
  <c r="Q26" i="8"/>
  <c r="P26" i="8"/>
  <c r="O26" i="8"/>
  <c r="N26" i="8"/>
  <c r="K26" i="8"/>
  <c r="J26" i="8"/>
  <c r="I26" i="8"/>
  <c r="H26" i="8"/>
  <c r="G26" i="8"/>
  <c r="T25" i="8"/>
  <c r="M25" i="8"/>
  <c r="S25" i="8"/>
  <c r="R25" i="8"/>
  <c r="Q25" i="8"/>
  <c r="P25" i="8"/>
  <c r="O25" i="8"/>
  <c r="N25" i="8"/>
  <c r="K25" i="8"/>
  <c r="J25" i="8"/>
  <c r="I25" i="8"/>
  <c r="H25" i="8"/>
  <c r="G25" i="8"/>
  <c r="T24" i="8"/>
  <c r="M24" i="8"/>
  <c r="S24" i="8"/>
  <c r="R24" i="8"/>
  <c r="Q24" i="8"/>
  <c r="P24" i="8"/>
  <c r="O24" i="8"/>
  <c r="N24" i="8"/>
  <c r="K24" i="8"/>
  <c r="J24" i="8"/>
  <c r="I24" i="8"/>
  <c r="H24" i="8"/>
  <c r="G24" i="8"/>
  <c r="T23" i="8"/>
  <c r="M23" i="8"/>
  <c r="S23" i="8"/>
  <c r="R23" i="8"/>
  <c r="Q23" i="8"/>
  <c r="P23" i="8"/>
  <c r="O23" i="8"/>
  <c r="N23" i="8"/>
  <c r="K23" i="8"/>
  <c r="J23" i="8"/>
  <c r="I23" i="8"/>
  <c r="H23" i="8"/>
  <c r="G23" i="8"/>
  <c r="G21" i="8"/>
  <c r="M21" i="8"/>
  <c r="T19" i="8"/>
  <c r="M19" i="8"/>
  <c r="S19" i="8"/>
  <c r="R19" i="8"/>
  <c r="Q19" i="8"/>
  <c r="P19" i="8"/>
  <c r="O19" i="8"/>
  <c r="N19" i="8"/>
  <c r="K19" i="8"/>
  <c r="J19" i="8"/>
  <c r="I19" i="8"/>
  <c r="H19" i="8"/>
  <c r="G19" i="8"/>
  <c r="T18" i="8"/>
  <c r="M18" i="8"/>
  <c r="S18" i="8"/>
  <c r="R18" i="8"/>
  <c r="Q18" i="8"/>
  <c r="P18" i="8"/>
  <c r="O18" i="8"/>
  <c r="N18" i="8"/>
  <c r="K18" i="8"/>
  <c r="J18" i="8"/>
  <c r="I18" i="8"/>
  <c r="H18" i="8"/>
  <c r="G18" i="8"/>
  <c r="T17" i="8"/>
  <c r="M17" i="8"/>
  <c r="S17" i="8"/>
  <c r="R17" i="8"/>
  <c r="Q17" i="8"/>
  <c r="P17" i="8"/>
  <c r="O17" i="8"/>
  <c r="N17" i="8"/>
  <c r="K17" i="8"/>
  <c r="J17" i="8"/>
  <c r="I17" i="8"/>
  <c r="H17" i="8"/>
  <c r="G17" i="8"/>
  <c r="T16" i="8"/>
  <c r="M16" i="8"/>
  <c r="S16" i="8"/>
  <c r="R16" i="8"/>
  <c r="Q16" i="8"/>
  <c r="P16" i="8"/>
  <c r="O16" i="8"/>
  <c r="N16" i="8"/>
  <c r="K16" i="8"/>
  <c r="J16" i="8"/>
  <c r="I16" i="8"/>
  <c r="H16" i="8"/>
  <c r="G16" i="8"/>
  <c r="T15" i="8"/>
  <c r="M15" i="8"/>
  <c r="S15" i="8"/>
  <c r="R15" i="8"/>
  <c r="Q15" i="8"/>
  <c r="P15" i="8"/>
  <c r="O15" i="8"/>
  <c r="N15" i="8"/>
  <c r="K15" i="8"/>
  <c r="J15" i="8"/>
  <c r="I15" i="8"/>
  <c r="H15" i="8"/>
  <c r="G15" i="8"/>
  <c r="T14" i="8"/>
  <c r="M14" i="8"/>
  <c r="S14" i="8"/>
  <c r="R14" i="8"/>
  <c r="Q14" i="8"/>
  <c r="P14" i="8"/>
  <c r="O14" i="8"/>
  <c r="N14" i="8"/>
  <c r="K14" i="8"/>
  <c r="J14" i="8"/>
  <c r="I14" i="8"/>
  <c r="H14" i="8"/>
  <c r="G14" i="8"/>
  <c r="T13" i="8"/>
  <c r="M13" i="8"/>
  <c r="S13" i="8"/>
  <c r="R13" i="8"/>
  <c r="Q13" i="8"/>
  <c r="P13" i="8"/>
  <c r="O13" i="8"/>
  <c r="N13" i="8"/>
  <c r="K13" i="8"/>
  <c r="J13" i="8"/>
  <c r="I13" i="8"/>
  <c r="H13" i="8"/>
  <c r="G13" i="8"/>
  <c r="G11" i="8"/>
  <c r="M11" i="8"/>
  <c r="T9" i="8"/>
  <c r="M9" i="8"/>
  <c r="S9" i="8"/>
  <c r="R9" i="8"/>
  <c r="Q9" i="8"/>
  <c r="P9" i="8"/>
  <c r="O9" i="8"/>
  <c r="N9" i="8"/>
  <c r="K9" i="8"/>
  <c r="J9" i="8"/>
  <c r="I9" i="8"/>
  <c r="H9" i="8"/>
  <c r="G9" i="8"/>
  <c r="T8" i="8"/>
  <c r="M8" i="8"/>
  <c r="S8" i="8"/>
  <c r="R8" i="8"/>
  <c r="Q8" i="8"/>
  <c r="P8" i="8"/>
  <c r="O8" i="8"/>
  <c r="N8" i="8"/>
  <c r="K8" i="8"/>
  <c r="J8" i="8"/>
  <c r="I8" i="8"/>
  <c r="H8" i="8"/>
  <c r="G8" i="8"/>
  <c r="T7" i="8"/>
  <c r="M7" i="8"/>
  <c r="S7" i="8"/>
  <c r="R7" i="8"/>
  <c r="Q7" i="8"/>
  <c r="P7" i="8"/>
  <c r="O7" i="8"/>
  <c r="N7" i="8"/>
  <c r="K7" i="8"/>
  <c r="J7" i="8"/>
  <c r="I7" i="8"/>
  <c r="H7" i="8"/>
  <c r="G7" i="8"/>
  <c r="T6" i="8"/>
  <c r="M6" i="8"/>
  <c r="S6" i="8"/>
  <c r="R6" i="8"/>
  <c r="Q6" i="8"/>
  <c r="P6" i="8"/>
  <c r="O6" i="8"/>
  <c r="N6" i="8"/>
  <c r="K6" i="8"/>
  <c r="J6" i="8"/>
  <c r="I6" i="8"/>
  <c r="H6" i="8"/>
  <c r="G6" i="8"/>
  <c r="T5" i="8"/>
  <c r="M5" i="8"/>
  <c r="S5" i="8"/>
  <c r="R5" i="8"/>
  <c r="Q5" i="8"/>
  <c r="P5" i="8"/>
  <c r="O5" i="8"/>
  <c r="N5" i="8"/>
  <c r="K5" i="8"/>
  <c r="J5" i="8"/>
  <c r="I5" i="8"/>
  <c r="H5" i="8"/>
  <c r="G5" i="8"/>
  <c r="T4" i="8"/>
  <c r="M4" i="8"/>
  <c r="S4" i="8"/>
  <c r="R4" i="8"/>
  <c r="Q4" i="8"/>
  <c r="P4" i="8"/>
  <c r="O4" i="8"/>
  <c r="N4" i="8"/>
  <c r="K4" i="8"/>
  <c r="J4" i="8"/>
  <c r="I4" i="8"/>
  <c r="H4" i="8"/>
  <c r="G4" i="8"/>
  <c r="T3" i="8"/>
  <c r="M3" i="8"/>
  <c r="S3" i="8"/>
  <c r="R3" i="8"/>
  <c r="Q3" i="8"/>
  <c r="P3" i="8"/>
  <c r="O3" i="8"/>
  <c r="N3" i="8"/>
  <c r="K3" i="8"/>
  <c r="J3" i="8"/>
  <c r="I3" i="8"/>
  <c r="H3" i="8"/>
  <c r="G3" i="8"/>
  <c r="G1" i="8"/>
  <c r="M1" i="8"/>
</calcChain>
</file>

<file path=xl/sharedStrings.xml><?xml version="1.0" encoding="utf-8"?>
<sst xmlns="http://schemas.openxmlformats.org/spreadsheetml/2006/main" count="109" uniqueCount="20">
  <si>
    <t>Kd</t>
  </si>
  <si>
    <t>Km</t>
  </si>
  <si>
    <t>binding affinities</t>
  </si>
  <si>
    <t>neg log binding affinities</t>
  </si>
  <si>
    <t>mean</t>
  </si>
  <si>
    <t>stderr</t>
  </si>
  <si>
    <t>SE(Kd)</t>
  </si>
  <si>
    <t>SE(Km)</t>
  </si>
  <si>
    <t>conc</t>
  </si>
  <si>
    <t>kd</t>
  </si>
  <si>
    <t>km</t>
  </si>
  <si>
    <t>se(kd)</t>
  </si>
  <si>
    <t>se(km)</t>
  </si>
  <si>
    <t>uM</t>
  </si>
  <si>
    <t>DCL1</t>
  </si>
  <si>
    <t>DRB1</t>
  </si>
  <si>
    <t>DCL1_dsrm1</t>
  </si>
  <si>
    <t>ancDRB1DRB6_dsrm2</t>
  </si>
  <si>
    <t>ancDRB1DRB6_dsrm1</t>
  </si>
  <si>
    <t>DCL1_dsrm2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</si>
</sst>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E+00"/>
    <numFmt numFmtId="166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1" fontId="4" fillId="0" borderId="0" xfId="0" applyNumberFormat="1" applyFont="1"/>
    <xf numFmtId="164" fontId="0" fillId="0" borderId="0" xfId="0" applyNumberFormat="1" applyFont="1" applyAlignment="1">
      <alignment horizontal="left"/>
    </xf>
    <xf numFmtId="11" fontId="0" fillId="0" borderId="0" xfId="0" applyNumberFormat="1" applyFont="1" applyAlignment="1">
      <alignment horizontal="left"/>
    </xf>
    <xf numFmtId="0" fontId="0" fillId="0" borderId="0" xfId="0" applyAlignment="1">
      <alignment horizontal="center"/>
    </xf>
  </cellXfs>
  <cellStyles count="4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K19" sqref="K19"/>
    </sheetView>
  </sheetViews>
  <sheetFormatPr baseColWidth="10" defaultRowHeight="16" x14ac:dyDescent="0.2"/>
  <cols>
    <col min="1" max="1" width="11.33203125" bestFit="1" customWidth="1"/>
    <col min="2" max="2" width="18.83203125" bestFit="1" customWidth="1"/>
    <col min="3" max="3" width="3.6640625" bestFit="1" customWidth="1"/>
    <col min="14" max="14" width="11.33203125" bestFit="1" customWidth="1"/>
    <col min="15" max="15" width="18.83203125" bestFit="1" customWidth="1"/>
    <col min="16" max="19" width="10.83203125" style="8"/>
  </cols>
  <sheetData>
    <row r="1" spans="1:19" x14ac:dyDescent="0.2">
      <c r="A1" s="2" t="s">
        <v>14</v>
      </c>
      <c r="B1" s="2" t="s">
        <v>15</v>
      </c>
      <c r="C1" s="2"/>
      <c r="D1" s="16" t="s">
        <v>2</v>
      </c>
      <c r="E1" s="16"/>
      <c r="F1" s="16"/>
      <c r="G1" s="16" t="s">
        <v>3</v>
      </c>
      <c r="H1" s="16"/>
      <c r="I1" s="16"/>
      <c r="J1" s="2" t="s">
        <v>4</v>
      </c>
      <c r="K1" s="2" t="s">
        <v>5</v>
      </c>
      <c r="L1" s="2" t="s">
        <v>13</v>
      </c>
      <c r="M1" s="2"/>
      <c r="N1" s="6" t="s">
        <v>14</v>
      </c>
      <c r="O1" s="12" t="s">
        <v>15</v>
      </c>
      <c r="P1" s="8" t="s">
        <v>0</v>
      </c>
      <c r="Q1" s="8" t="s">
        <v>1</v>
      </c>
      <c r="R1" s="8" t="s">
        <v>6</v>
      </c>
      <c r="S1" s="8" t="s">
        <v>7</v>
      </c>
    </row>
    <row r="2" spans="1:19" x14ac:dyDescent="0.2">
      <c r="A2" t="s">
        <v>16</v>
      </c>
      <c r="B2" t="s">
        <v>18</v>
      </c>
      <c r="C2" t="s">
        <v>0</v>
      </c>
      <c r="D2" s="1">
        <v>2.2905370000000001E-5</v>
      </c>
      <c r="E2" s="1">
        <v>2.1400720000000001E-5</v>
      </c>
      <c r="F2" s="1"/>
      <c r="G2">
        <f t="shared" ref="G2:G9" si="0">-LOG(D2,10)</f>
        <v>4.6400626884912386</v>
      </c>
      <c r="H2">
        <f t="shared" ref="H2:H9" si="1">-LOG(E2,10)</f>
        <v>4.6695716151196471</v>
      </c>
      <c r="J2" s="3">
        <f t="shared" ref="J2:J8" si="2">AVERAGE(G2:I2)</f>
        <v>4.6548171518054424</v>
      </c>
      <c r="K2" s="3">
        <f t="shared" ref="K2:K8" si="3">_xlfn.STDEV.S(G2:I2)/SQRT(COUNT(G2:I2))</f>
        <v>1.4754463314204269E-2</v>
      </c>
      <c r="L2" s="3">
        <f>POWER(10,-J2)*1000000</f>
        <v>22.14026670721022</v>
      </c>
      <c r="M2" s="3"/>
      <c r="N2" s="7" t="str">
        <f>A2</f>
        <v>DCL1_dsrm1</v>
      </c>
      <c r="O2" s="9" t="str">
        <f>B2</f>
        <v>ancDRB1DRB6_dsrm1</v>
      </c>
      <c r="P2" s="11">
        <f>J2</f>
        <v>4.6548171518054424</v>
      </c>
      <c r="Q2" s="10">
        <f>J3</f>
        <v>4.9472744160378053</v>
      </c>
      <c r="R2" s="10">
        <f>K2</f>
        <v>1.4754463314204269E-2</v>
      </c>
      <c r="S2" s="10">
        <f>K3</f>
        <v>0.15703331763001183</v>
      </c>
    </row>
    <row r="3" spans="1:19" x14ac:dyDescent="0.2">
      <c r="A3" t="s">
        <v>16</v>
      </c>
      <c r="B3" t="s">
        <v>18</v>
      </c>
      <c r="C3" t="s">
        <v>1</v>
      </c>
      <c r="D3" s="1">
        <v>1.62091E-5</v>
      </c>
      <c r="E3" s="13">
        <v>7.864883E-6</v>
      </c>
      <c r="F3" s="1"/>
      <c r="G3">
        <f t="shared" si="0"/>
        <v>4.7902410984077939</v>
      </c>
      <c r="H3">
        <f t="shared" si="1"/>
        <v>5.1043077336678175</v>
      </c>
      <c r="J3" s="3">
        <f t="shared" si="2"/>
        <v>4.9472744160378053</v>
      </c>
      <c r="K3" s="3">
        <f t="shared" si="3"/>
        <v>0.15703331763001183</v>
      </c>
      <c r="L3" s="3">
        <f t="shared" ref="L3:L8" si="4">POWER(10,-J3)*1000000</f>
        <v>11.290822602242073</v>
      </c>
      <c r="M3" s="3"/>
      <c r="N3" s="14" t="str">
        <f>A4</f>
        <v>DCL1_dsrm1</v>
      </c>
      <c r="O3" s="15" t="str">
        <f>B4</f>
        <v>ancDRB1DRB6_dsrm2</v>
      </c>
      <c r="P3" s="11">
        <f>J4</f>
        <v>5.6840896102504015</v>
      </c>
      <c r="Q3" s="10">
        <f>J5</f>
        <v>5.6894014145992511</v>
      </c>
      <c r="R3" s="10">
        <f>K4</f>
        <v>2.097022561694217E-2</v>
      </c>
      <c r="S3" s="10">
        <f>K5</f>
        <v>4.4177308560707999E-2</v>
      </c>
    </row>
    <row r="4" spans="1:19" x14ac:dyDescent="0.2">
      <c r="A4" t="s">
        <v>16</v>
      </c>
      <c r="B4" t="s">
        <v>17</v>
      </c>
      <c r="C4" t="s">
        <v>0</v>
      </c>
      <c r="D4" s="1">
        <v>1.9721510000000001E-6</v>
      </c>
      <c r="E4" s="1">
        <v>2.172104E-6</v>
      </c>
      <c r="F4" s="1"/>
      <c r="G4">
        <f t="shared" si="0"/>
        <v>5.7050598358673437</v>
      </c>
      <c r="H4">
        <f t="shared" si="1"/>
        <v>5.6631193846334593</v>
      </c>
      <c r="J4" s="3">
        <f t="shared" si="2"/>
        <v>5.6840896102504015</v>
      </c>
      <c r="K4" s="3">
        <f t="shared" si="3"/>
        <v>2.097022561694217E-2</v>
      </c>
      <c r="L4" s="3">
        <f t="shared" si="4"/>
        <v>2.0697142497707257</v>
      </c>
      <c r="M4" s="3"/>
      <c r="N4" s="4" t="str">
        <f>A6</f>
        <v>DCL1_dsrm2</v>
      </c>
      <c r="O4" s="1" t="str">
        <f>B6</f>
        <v>ancDRB1DRB6_dsrm1</v>
      </c>
      <c r="P4" s="10">
        <f>J6</f>
        <v>5.0127271481589961</v>
      </c>
      <c r="Q4" s="10">
        <f>J7</f>
        <v>4.9390957377557463</v>
      </c>
      <c r="R4" s="10">
        <f>K6</f>
        <v>8.1773992174163351E-3</v>
      </c>
      <c r="S4" s="10">
        <f>K7</f>
        <v>0.11891055358514489</v>
      </c>
    </row>
    <row r="5" spans="1:19" x14ac:dyDescent="0.2">
      <c r="A5" t="s">
        <v>16</v>
      </c>
      <c r="B5" t="s">
        <v>17</v>
      </c>
      <c r="C5" t="s">
        <v>1</v>
      </c>
      <c r="D5" s="1">
        <v>1.846806E-6</v>
      </c>
      <c r="E5" s="1">
        <v>2.2634760000000002E-6</v>
      </c>
      <c r="F5" s="1"/>
      <c r="G5">
        <f t="shared" si="0"/>
        <v>5.7335787231599591</v>
      </c>
      <c r="H5">
        <f t="shared" si="1"/>
        <v>5.6452241060385431</v>
      </c>
      <c r="J5" s="3">
        <f t="shared" si="2"/>
        <v>5.6894014145992511</v>
      </c>
      <c r="K5" s="3">
        <f t="shared" si="3"/>
        <v>4.4177308560707999E-2</v>
      </c>
      <c r="L5" s="3">
        <f t="shared" si="4"/>
        <v>2.044553999691864</v>
      </c>
      <c r="M5" s="3"/>
      <c r="N5" t="str">
        <f>A8</f>
        <v>DCL1_dsrm2</v>
      </c>
      <c r="O5" t="str">
        <f>B8</f>
        <v>ancDRB1DRB6_dsrm2</v>
      </c>
      <c r="P5" s="10">
        <f>J8</f>
        <v>5.1519316647259172</v>
      </c>
      <c r="Q5" s="10">
        <f>J9</f>
        <v>5.1540170120926767</v>
      </c>
      <c r="R5" s="10">
        <f>K8</f>
        <v>2.1963392285711866E-2</v>
      </c>
      <c r="S5" s="10">
        <f>K9</f>
        <v>5.2264316602154803E-2</v>
      </c>
    </row>
    <row r="6" spans="1:19" x14ac:dyDescent="0.2">
      <c r="A6" t="s">
        <v>19</v>
      </c>
      <c r="B6" t="s">
        <v>18</v>
      </c>
      <c r="C6" t="s">
        <v>0</v>
      </c>
      <c r="D6" s="1">
        <v>9.895785E-6</v>
      </c>
      <c r="E6" s="1">
        <v>9.5300560000000001E-6</v>
      </c>
      <c r="F6" s="1"/>
      <c r="G6">
        <f t="shared" si="0"/>
        <v>5.0045497489415798</v>
      </c>
      <c r="H6">
        <f t="shared" si="1"/>
        <v>5.0209045473764125</v>
      </c>
      <c r="J6" s="3">
        <f t="shared" si="2"/>
        <v>5.0127271481589961</v>
      </c>
      <c r="K6" s="3">
        <f t="shared" si="3"/>
        <v>8.1773992174163351E-3</v>
      </c>
      <c r="L6" s="3">
        <f t="shared" si="4"/>
        <v>9.711198958622985</v>
      </c>
      <c r="M6" s="3"/>
      <c r="P6"/>
      <c r="Q6"/>
      <c r="R6"/>
      <c r="S6"/>
    </row>
    <row r="7" spans="1:19" x14ac:dyDescent="0.2">
      <c r="A7" t="s">
        <v>19</v>
      </c>
      <c r="B7" t="s">
        <v>18</v>
      </c>
      <c r="C7" t="s">
        <v>1</v>
      </c>
      <c r="D7" s="1">
        <v>1.512916E-5</v>
      </c>
      <c r="E7" s="1">
        <v>8.7497110000000004E-6</v>
      </c>
      <c r="F7" s="1"/>
      <c r="G7">
        <f t="shared" si="0"/>
        <v>4.8201851841706009</v>
      </c>
      <c r="H7">
        <f t="shared" si="1"/>
        <v>5.0580062913408907</v>
      </c>
      <c r="J7" s="3">
        <f t="shared" si="2"/>
        <v>4.9390957377557463</v>
      </c>
      <c r="K7" s="3">
        <f t="shared" si="3"/>
        <v>0.11891055358514489</v>
      </c>
      <c r="L7" s="3">
        <f t="shared" si="4"/>
        <v>11.505467294845515</v>
      </c>
      <c r="M7" s="3"/>
      <c r="P7"/>
      <c r="Q7"/>
      <c r="R7"/>
      <c r="S7"/>
    </row>
    <row r="8" spans="1:19" x14ac:dyDescent="0.2">
      <c r="A8" t="s">
        <v>19</v>
      </c>
      <c r="B8" t="s">
        <v>17</v>
      </c>
      <c r="C8" t="s">
        <v>0</v>
      </c>
      <c r="D8" s="1">
        <v>7.413644E-6</v>
      </c>
      <c r="E8" s="1">
        <v>6.7004649999999997E-6</v>
      </c>
      <c r="F8" s="1"/>
      <c r="G8">
        <f t="shared" si="0"/>
        <v>5.1299682724402054</v>
      </c>
      <c r="H8">
        <f t="shared" si="1"/>
        <v>5.1738950570116291</v>
      </c>
      <c r="J8" s="3">
        <f t="shared" si="2"/>
        <v>5.1519316647259172</v>
      </c>
      <c r="K8" s="3">
        <f t="shared" si="3"/>
        <v>2.1963392285711866E-2</v>
      </c>
      <c r="L8" s="3">
        <f t="shared" si="4"/>
        <v>7.0480395958351378</v>
      </c>
      <c r="M8" s="3"/>
      <c r="P8"/>
      <c r="Q8"/>
      <c r="R8"/>
      <c r="S8"/>
    </row>
    <row r="9" spans="1:19" x14ac:dyDescent="0.2">
      <c r="A9" t="s">
        <v>19</v>
      </c>
      <c r="B9" t="s">
        <v>17</v>
      </c>
      <c r="C9" t="s">
        <v>1</v>
      </c>
      <c r="D9" s="1">
        <v>6.2189730000000004E-6</v>
      </c>
      <c r="E9" s="1">
        <v>7.9112899999999993E-6</v>
      </c>
      <c r="G9">
        <f t="shared" si="0"/>
        <v>5.206281328694832</v>
      </c>
      <c r="H9">
        <f t="shared" si="1"/>
        <v>5.1017526954905223</v>
      </c>
      <c r="J9" s="3">
        <f t="shared" ref="J9" si="5">AVERAGE(G9:I9)</f>
        <v>5.1540170120926767</v>
      </c>
      <c r="K9" s="3">
        <f t="shared" ref="K9" si="6">_xlfn.STDEV.S(G9:I9)/SQRT(COUNT(G9:I9))</f>
        <v>5.2264316602154803E-2</v>
      </c>
      <c r="L9" s="3">
        <f t="shared" ref="L9" si="7">POWER(10,-J9)*1000000</f>
        <v>7.0142782169778544</v>
      </c>
      <c r="P9"/>
      <c r="Q9"/>
      <c r="R9"/>
      <c r="S9"/>
    </row>
    <row r="10" spans="1:19" x14ac:dyDescent="0.2">
      <c r="P10"/>
      <c r="Q10"/>
      <c r="R10"/>
      <c r="S10"/>
    </row>
    <row r="11" spans="1:19" x14ac:dyDescent="0.2">
      <c r="P11"/>
      <c r="Q11"/>
      <c r="R11"/>
      <c r="S11"/>
    </row>
    <row r="12" spans="1:19" x14ac:dyDescent="0.2">
      <c r="G12">
        <f>_xlfn.T.TEST(G4:H4,G2:H2,1,2)</f>
        <v>3.1000192277861227E-4</v>
      </c>
      <c r="L12">
        <f>L2/L4</f>
        <v>10.69725770582235</v>
      </c>
      <c r="M12">
        <f>AVERAGE(L12:L13)</f>
        <v>8.109823373560598</v>
      </c>
      <c r="P12"/>
      <c r="Q12"/>
      <c r="R12"/>
      <c r="S12"/>
    </row>
    <row r="13" spans="1:19" x14ac:dyDescent="0.2">
      <c r="G13">
        <f>_xlfn.T.TEST(G5:H5,G3:H3,1,2)</f>
        <v>2.2537936368452298E-2</v>
      </c>
      <c r="L13">
        <f>L3/L5</f>
        <v>5.5223890412988457</v>
      </c>
      <c r="P13"/>
      <c r="Q13"/>
      <c r="R13"/>
      <c r="S13"/>
    </row>
    <row r="14" spans="1:19" x14ac:dyDescent="0.2">
      <c r="G14">
        <f>_xlfn.T.TEST(G4:H4,G6:H6,1,2)</f>
        <v>5.6105694603503361E-4</v>
      </c>
      <c r="L14">
        <f>L6/L4</f>
        <v>4.6920481702721766</v>
      </c>
      <c r="M14">
        <f>AVERAGE(L14:L15)</f>
        <v>5.1597104188253695</v>
      </c>
      <c r="P14"/>
      <c r="Q14"/>
      <c r="R14"/>
      <c r="S14"/>
    </row>
    <row r="15" spans="1:19" x14ac:dyDescent="0.2">
      <c r="G15">
        <f>_xlfn.T.TEST(G5:H5,G7:H7,1,2)</f>
        <v>1.3706812355418117E-2</v>
      </c>
      <c r="L15">
        <f>L7/L5</f>
        <v>5.6273726673785633</v>
      </c>
      <c r="P15"/>
      <c r="Q15"/>
      <c r="R15"/>
      <c r="S15"/>
    </row>
    <row r="16" spans="1:19" x14ac:dyDescent="0.2">
      <c r="G16">
        <f>_xlfn.T.TEST(G4:H4,G8:H8,1,2)</f>
        <v>1.6202098684532757E-3</v>
      </c>
      <c r="L16">
        <f>L8/L4</f>
        <v>3.4053201289095294</v>
      </c>
      <c r="M16">
        <f>AVERAGE(L16:L17)</f>
        <v>3.4180166209543681</v>
      </c>
      <c r="P16"/>
      <c r="Q16"/>
      <c r="R16"/>
      <c r="S16"/>
    </row>
    <row r="17" spans="6:19" x14ac:dyDescent="0.2">
      <c r="G17">
        <f>_xlfn.T.TEST(G5:H5,G9:H9,1,2)</f>
        <v>7.9743132635996788E-3</v>
      </c>
      <c r="L17">
        <f>L9/L5</f>
        <v>3.4307131129992068</v>
      </c>
      <c r="P17"/>
      <c r="Q17"/>
      <c r="R17"/>
      <c r="S17"/>
    </row>
    <row r="19" spans="6:19" x14ac:dyDescent="0.2">
      <c r="J19" s="3"/>
      <c r="L19" s="3"/>
    </row>
    <row r="22" spans="6:19" x14ac:dyDescent="0.2">
      <c r="F22" s="1"/>
      <c r="G22" s="1"/>
      <c r="H22" s="1"/>
      <c r="I22" s="1"/>
    </row>
    <row r="23" spans="6:19" x14ac:dyDescent="0.2">
      <c r="F23" s="1"/>
      <c r="G23" s="1"/>
    </row>
    <row r="24" spans="6:19" x14ac:dyDescent="0.2">
      <c r="F24" s="1"/>
      <c r="G24" s="1"/>
      <c r="H24" s="1"/>
      <c r="I24" s="1"/>
    </row>
    <row r="25" spans="6:19" x14ac:dyDescent="0.2">
      <c r="F25" s="1"/>
      <c r="G25" s="1"/>
    </row>
    <row r="26" spans="6:19" x14ac:dyDescent="0.2">
      <c r="F26" s="1"/>
      <c r="G26" s="1"/>
      <c r="H26" s="1"/>
      <c r="I26" s="1"/>
    </row>
    <row r="27" spans="6:19" x14ac:dyDescent="0.2">
      <c r="F27" s="1"/>
      <c r="G27" s="1"/>
    </row>
    <row r="30" spans="6:19" x14ac:dyDescent="0.2">
      <c r="F30" s="1"/>
      <c r="G30" s="1"/>
    </row>
    <row r="32" spans="6:19" x14ac:dyDescent="0.2">
      <c r="F32" s="1"/>
      <c r="G32" s="1"/>
    </row>
  </sheetData>
  <mergeCells count="2">
    <mergeCell ref="D1:F1"/>
    <mergeCell ref="G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opLeftCell="A5" workbookViewId="0">
      <selection activeCell="G31" sqref="G31:K39"/>
    </sheetView>
  </sheetViews>
  <sheetFormatPr baseColWidth="10" defaultRowHeight="16" x14ac:dyDescent="0.2"/>
  <sheetData>
    <row r="1" spans="1:20" x14ac:dyDescent="0.2">
      <c r="A1" t="str">
        <f>CONCATENATE(BindingFits_DSRMs!N2,"_",BindingFits_DSRMs!O2)</f>
        <v>DCL1_dsrm1_ancDRB1DRB6_dsrm1</v>
      </c>
      <c r="G1" t="str">
        <f>A1</f>
        <v>DCL1_dsrm1_ancDRB1DRB6_dsrm1</v>
      </c>
      <c r="M1" t="str">
        <f>G1</f>
        <v>DCL1_dsrm1_ancDRB1DRB6_dsrm1</v>
      </c>
    </row>
    <row r="2" spans="1:20" x14ac:dyDescent="0.2">
      <c r="A2" t="s">
        <v>8</v>
      </c>
      <c r="B2" t="s">
        <v>9</v>
      </c>
      <c r="C2" t="s">
        <v>10</v>
      </c>
      <c r="D2" t="s">
        <v>9</v>
      </c>
      <c r="E2" t="s">
        <v>10</v>
      </c>
      <c r="G2" t="s">
        <v>8</v>
      </c>
      <c r="H2" t="s">
        <v>10</v>
      </c>
      <c r="I2" t="s">
        <v>9</v>
      </c>
      <c r="J2" t="s">
        <v>12</v>
      </c>
      <c r="K2" t="s">
        <v>11</v>
      </c>
      <c r="M2" t="s">
        <v>8</v>
      </c>
      <c r="N2" t="s">
        <v>9</v>
      </c>
      <c r="O2" t="s">
        <v>8</v>
      </c>
      <c r="P2" t="s">
        <v>9</v>
      </c>
      <c r="Q2" t="s">
        <v>8</v>
      </c>
      <c r="R2" t="s">
        <v>10</v>
      </c>
      <c r="S2" t="s">
        <v>8</v>
      </c>
      <c r="T2" t="s">
        <v>10</v>
      </c>
    </row>
    <row r="3" spans="1:20" x14ac:dyDescent="0.2">
      <c r="A3" s="1">
        <v>4.9999999999999998E-8</v>
      </c>
      <c r="B3">
        <v>0.10199999999999999</v>
      </c>
      <c r="C3">
        <v>7.3999999999999996E-2</v>
      </c>
      <c r="D3">
        <v>3.3000000000000002E-2</v>
      </c>
      <c r="E3">
        <v>0.1</v>
      </c>
      <c r="G3" s="5">
        <f>A3*1000000</f>
        <v>4.9999999999999996E-2</v>
      </c>
      <c r="H3" s="5">
        <f>AVERAGE(C3,E3)</f>
        <v>8.6999999999999994E-2</v>
      </c>
      <c r="I3" s="5">
        <f>AVERAGE(B3,D3)</f>
        <v>6.7500000000000004E-2</v>
      </c>
      <c r="J3" s="5">
        <f>_xlfn.STDEV.S(E3,C3)/SQRT(2)</f>
        <v>1.3000000000000027E-2</v>
      </c>
      <c r="K3" s="5">
        <f>_xlfn.STDEV.S(D3,B3)/SQRT(2)</f>
        <v>3.4499999999999975E-2</v>
      </c>
      <c r="M3" s="1">
        <f>A3</f>
        <v>4.9999999999999998E-8</v>
      </c>
      <c r="N3">
        <f>B3</f>
        <v>0.10199999999999999</v>
      </c>
      <c r="O3" s="1">
        <f>M3</f>
        <v>4.9999999999999998E-8</v>
      </c>
      <c r="P3">
        <f>D3</f>
        <v>3.3000000000000002E-2</v>
      </c>
      <c r="Q3" s="1">
        <f>M3</f>
        <v>4.9999999999999998E-8</v>
      </c>
      <c r="R3">
        <f>C3</f>
        <v>7.3999999999999996E-2</v>
      </c>
      <c r="S3" s="1">
        <f>M3</f>
        <v>4.9999999999999998E-8</v>
      </c>
      <c r="T3">
        <f>E3</f>
        <v>0.1</v>
      </c>
    </row>
    <row r="4" spans="1:20" x14ac:dyDescent="0.2">
      <c r="A4" s="1">
        <v>9.1500000000000003E-7</v>
      </c>
      <c r="B4">
        <v>0.13200000000000001</v>
      </c>
      <c r="C4">
        <v>7.0999999999999994E-2</v>
      </c>
      <c r="D4">
        <v>0.17699999999999999</v>
      </c>
      <c r="E4">
        <v>0.20100000000000001</v>
      </c>
      <c r="G4" s="5">
        <f t="shared" ref="G4:G9" si="0">A4*1000000</f>
        <v>0.91500000000000004</v>
      </c>
      <c r="H4" s="5">
        <f t="shared" ref="H4:H9" si="1">AVERAGE(C4,E4)</f>
        <v>0.13600000000000001</v>
      </c>
      <c r="I4" s="5">
        <f t="shared" ref="I4:I9" si="2">AVERAGE(B4,D4)</f>
        <v>0.1545</v>
      </c>
      <c r="J4" s="5">
        <f t="shared" ref="J4:J9" si="3">_xlfn.STDEV.S(E4,C4)/SQRT(2)</f>
        <v>6.4999999999999988E-2</v>
      </c>
      <c r="K4" s="5">
        <f t="shared" ref="K4:K9" si="4">_xlfn.STDEV.S(D4,B4)/SQRT(2)</f>
        <v>2.2499999999999992E-2</v>
      </c>
      <c r="M4" s="1">
        <f t="shared" ref="M4:N9" si="5">A4</f>
        <v>9.1500000000000003E-7</v>
      </c>
      <c r="N4">
        <f t="shared" si="5"/>
        <v>0.13200000000000001</v>
      </c>
      <c r="O4" s="1">
        <f t="shared" ref="O4:O9" si="6">M4</f>
        <v>9.1500000000000003E-7</v>
      </c>
      <c r="P4">
        <f t="shared" ref="P4:P9" si="7">D4</f>
        <v>0.17699999999999999</v>
      </c>
      <c r="Q4" s="1">
        <f t="shared" ref="Q4:Q9" si="8">M4</f>
        <v>9.1500000000000003E-7</v>
      </c>
      <c r="R4">
        <f t="shared" ref="R4:R9" si="9">C4</f>
        <v>7.0999999999999994E-2</v>
      </c>
      <c r="S4" s="1">
        <f t="shared" ref="S4:S9" si="10">M4</f>
        <v>9.1500000000000003E-7</v>
      </c>
      <c r="T4">
        <f t="shared" ref="T4:T9" si="11">E4</f>
        <v>0.20100000000000001</v>
      </c>
    </row>
    <row r="5" spans="1:20" x14ac:dyDescent="0.2">
      <c r="A5" s="1">
        <v>1.84E-6</v>
      </c>
      <c r="B5">
        <v>0.29099999999999998</v>
      </c>
      <c r="C5">
        <v>0.32</v>
      </c>
      <c r="D5">
        <v>0.40200000000000002</v>
      </c>
      <c r="E5">
        <v>0.51100000000000001</v>
      </c>
      <c r="G5" s="5">
        <f t="shared" si="0"/>
        <v>1.8399999999999999</v>
      </c>
      <c r="H5" s="5">
        <f t="shared" si="1"/>
        <v>0.41549999999999998</v>
      </c>
      <c r="I5" s="5">
        <f t="shared" si="2"/>
        <v>0.34650000000000003</v>
      </c>
      <c r="J5" s="5">
        <f t="shared" si="3"/>
        <v>9.5499999999999974E-2</v>
      </c>
      <c r="K5" s="5">
        <f t="shared" si="4"/>
        <v>5.5499999999999924E-2</v>
      </c>
      <c r="M5" s="1">
        <f t="shared" si="5"/>
        <v>1.84E-6</v>
      </c>
      <c r="N5">
        <f t="shared" si="5"/>
        <v>0.29099999999999998</v>
      </c>
      <c r="O5" s="1">
        <f t="shared" si="6"/>
        <v>1.84E-6</v>
      </c>
      <c r="P5">
        <f t="shared" si="7"/>
        <v>0.40200000000000002</v>
      </c>
      <c r="Q5" s="1">
        <f t="shared" si="8"/>
        <v>1.84E-6</v>
      </c>
      <c r="R5">
        <f t="shared" si="9"/>
        <v>0.32</v>
      </c>
      <c r="S5" s="1">
        <f t="shared" si="10"/>
        <v>1.84E-6</v>
      </c>
      <c r="T5">
        <f t="shared" si="11"/>
        <v>0.51100000000000001</v>
      </c>
    </row>
    <row r="6" spans="1:20" x14ac:dyDescent="0.2">
      <c r="A6" s="1">
        <v>3.5999999999999998E-6</v>
      </c>
      <c r="B6">
        <v>0.622</v>
      </c>
      <c r="C6">
        <v>0.46200000000000002</v>
      </c>
      <c r="D6">
        <v>0.72099999999999997</v>
      </c>
      <c r="E6">
        <v>0.76200000000000001</v>
      </c>
      <c r="G6" s="5">
        <f t="shared" si="0"/>
        <v>3.5999999999999996</v>
      </c>
      <c r="H6" s="5">
        <f t="shared" si="1"/>
        <v>0.61199999999999999</v>
      </c>
      <c r="I6" s="5">
        <f t="shared" si="2"/>
        <v>0.67149999999999999</v>
      </c>
      <c r="J6" s="5">
        <f t="shared" si="3"/>
        <v>0.15000000000000024</v>
      </c>
      <c r="K6" s="5">
        <f t="shared" si="4"/>
        <v>4.9499999999999988E-2</v>
      </c>
      <c r="M6" s="1">
        <f t="shared" si="5"/>
        <v>3.5999999999999998E-6</v>
      </c>
      <c r="N6">
        <f t="shared" si="5"/>
        <v>0.622</v>
      </c>
      <c r="O6" s="1">
        <f t="shared" si="6"/>
        <v>3.5999999999999998E-6</v>
      </c>
      <c r="P6">
        <f t="shared" si="7"/>
        <v>0.72099999999999997</v>
      </c>
      <c r="Q6" s="1">
        <f t="shared" si="8"/>
        <v>3.5999999999999998E-6</v>
      </c>
      <c r="R6">
        <f t="shared" si="9"/>
        <v>0.46200000000000002</v>
      </c>
      <c r="S6" s="1">
        <f t="shared" si="10"/>
        <v>3.5999999999999998E-6</v>
      </c>
      <c r="T6">
        <f t="shared" si="11"/>
        <v>0.76200000000000001</v>
      </c>
    </row>
    <row r="7" spans="1:20" x14ac:dyDescent="0.2">
      <c r="A7" s="1">
        <v>5.4999999999999999E-6</v>
      </c>
      <c r="B7">
        <v>0.89900000000000002</v>
      </c>
      <c r="C7">
        <v>0.81200000000000006</v>
      </c>
      <c r="D7">
        <v>0.89900000000000002</v>
      </c>
      <c r="E7">
        <v>0.99199999999999999</v>
      </c>
      <c r="G7" s="5">
        <f t="shared" si="0"/>
        <v>5.5</v>
      </c>
      <c r="H7" s="5">
        <f t="shared" si="1"/>
        <v>0.90200000000000002</v>
      </c>
      <c r="I7" s="5">
        <f t="shared" si="2"/>
        <v>0.89900000000000002</v>
      </c>
      <c r="J7" s="5">
        <f t="shared" si="3"/>
        <v>8.9999999999999969E-2</v>
      </c>
      <c r="K7" s="5">
        <f t="shared" si="4"/>
        <v>0</v>
      </c>
      <c r="M7" s="1">
        <f t="shared" si="5"/>
        <v>5.4999999999999999E-6</v>
      </c>
      <c r="N7">
        <f t="shared" si="5"/>
        <v>0.89900000000000002</v>
      </c>
      <c r="O7" s="1">
        <f t="shared" si="6"/>
        <v>5.4999999999999999E-6</v>
      </c>
      <c r="P7">
        <f t="shared" si="7"/>
        <v>0.89900000000000002</v>
      </c>
      <c r="Q7" s="1">
        <f t="shared" si="8"/>
        <v>5.4999999999999999E-6</v>
      </c>
      <c r="R7">
        <f t="shared" si="9"/>
        <v>0.81200000000000006</v>
      </c>
      <c r="S7" s="1">
        <f t="shared" si="10"/>
        <v>5.4999999999999999E-6</v>
      </c>
      <c r="T7">
        <f t="shared" si="11"/>
        <v>0.99199999999999999</v>
      </c>
    </row>
    <row r="8" spans="1:20" x14ac:dyDescent="0.2">
      <c r="A8" s="1">
        <v>7.3000000000000004E-6</v>
      </c>
      <c r="B8">
        <v>1.2010000000000001</v>
      </c>
      <c r="C8">
        <v>0.98799999999999999</v>
      </c>
      <c r="D8">
        <v>1.2829999999999999</v>
      </c>
      <c r="E8">
        <v>1.2490000000000001</v>
      </c>
      <c r="G8" s="5">
        <f t="shared" si="0"/>
        <v>7.3000000000000007</v>
      </c>
      <c r="H8" s="5">
        <f t="shared" si="1"/>
        <v>1.1185</v>
      </c>
      <c r="I8" s="5">
        <f t="shared" si="2"/>
        <v>1.242</v>
      </c>
      <c r="J8" s="5">
        <f t="shared" si="3"/>
        <v>0.1305000000000005</v>
      </c>
      <c r="K8" s="5">
        <f t="shared" si="4"/>
        <v>4.0999999999999918E-2</v>
      </c>
      <c r="M8" s="1">
        <f t="shared" si="5"/>
        <v>7.3000000000000004E-6</v>
      </c>
      <c r="N8">
        <f t="shared" si="5"/>
        <v>1.2010000000000001</v>
      </c>
      <c r="O8" s="1">
        <f t="shared" si="6"/>
        <v>7.3000000000000004E-6</v>
      </c>
      <c r="P8">
        <f t="shared" si="7"/>
        <v>1.2829999999999999</v>
      </c>
      <c r="Q8" s="1">
        <f t="shared" si="8"/>
        <v>7.3000000000000004E-6</v>
      </c>
      <c r="R8">
        <f t="shared" si="9"/>
        <v>0.98799999999999999</v>
      </c>
      <c r="S8" s="1">
        <f t="shared" si="10"/>
        <v>7.3000000000000004E-6</v>
      </c>
      <c r="T8">
        <f t="shared" si="11"/>
        <v>1.2490000000000001</v>
      </c>
    </row>
    <row r="9" spans="1:20" x14ac:dyDescent="0.2">
      <c r="A9" s="1">
        <v>1.1E-5</v>
      </c>
      <c r="B9">
        <v>1.464</v>
      </c>
      <c r="C9">
        <v>1.155</v>
      </c>
      <c r="D9">
        <v>1.623</v>
      </c>
      <c r="E9">
        <v>1.4219999999999999</v>
      </c>
      <c r="G9" s="5">
        <f t="shared" si="0"/>
        <v>11</v>
      </c>
      <c r="H9" s="5">
        <f t="shared" si="1"/>
        <v>1.2885</v>
      </c>
      <c r="I9" s="5">
        <f t="shared" si="2"/>
        <v>1.5434999999999999</v>
      </c>
      <c r="J9" s="5">
        <f t="shared" si="3"/>
        <v>0.13350000000000015</v>
      </c>
      <c r="K9" s="5">
        <f t="shared" si="4"/>
        <v>7.9500000000000015E-2</v>
      </c>
      <c r="M9" s="1">
        <f t="shared" si="5"/>
        <v>1.1E-5</v>
      </c>
      <c r="N9">
        <f t="shared" si="5"/>
        <v>1.464</v>
      </c>
      <c r="O9" s="1">
        <f t="shared" si="6"/>
        <v>1.1E-5</v>
      </c>
      <c r="P9">
        <f t="shared" si="7"/>
        <v>1.623</v>
      </c>
      <c r="Q9" s="1">
        <f t="shared" si="8"/>
        <v>1.1E-5</v>
      </c>
      <c r="R9">
        <f t="shared" si="9"/>
        <v>1.155</v>
      </c>
      <c r="S9" s="1">
        <f t="shared" si="10"/>
        <v>1.1E-5</v>
      </c>
      <c r="T9">
        <f t="shared" si="11"/>
        <v>1.4219999999999999</v>
      </c>
    </row>
    <row r="11" spans="1:20" x14ac:dyDescent="0.2">
      <c r="A11" t="str">
        <f>CONCATENATE(BindingFits_DSRMs!N3,"_",BindingFits_DSRMs!O3)</f>
        <v>DCL1_dsrm1_ancDRB1DRB6_dsrm2</v>
      </c>
      <c r="G11" t="str">
        <f>A11</f>
        <v>DCL1_dsrm1_ancDRB1DRB6_dsrm2</v>
      </c>
      <c r="M11" t="str">
        <f>G11</f>
        <v>DCL1_dsrm1_ancDRB1DRB6_dsrm2</v>
      </c>
    </row>
    <row r="12" spans="1:20" x14ac:dyDescent="0.2">
      <c r="A12" t="s">
        <v>8</v>
      </c>
      <c r="B12" t="s">
        <v>9</v>
      </c>
      <c r="C12" t="s">
        <v>10</v>
      </c>
      <c r="D12" t="s">
        <v>9</v>
      </c>
      <c r="E12" t="s">
        <v>10</v>
      </c>
      <c r="G12" t="s">
        <v>8</v>
      </c>
      <c r="H12" t="s">
        <v>10</v>
      </c>
      <c r="I12" t="s">
        <v>9</v>
      </c>
      <c r="J12" t="s">
        <v>12</v>
      </c>
      <c r="K12" t="s">
        <v>11</v>
      </c>
      <c r="M12" t="s">
        <v>8</v>
      </c>
      <c r="N12" t="s">
        <v>9</v>
      </c>
      <c r="O12" t="s">
        <v>8</v>
      </c>
      <c r="P12" t="s">
        <v>9</v>
      </c>
      <c r="Q12" t="s">
        <v>8</v>
      </c>
      <c r="R12" t="s">
        <v>10</v>
      </c>
      <c r="S12" t="s">
        <v>8</v>
      </c>
      <c r="T12" t="s">
        <v>10</v>
      </c>
    </row>
    <row r="13" spans="1:20" x14ac:dyDescent="0.2">
      <c r="A13" s="1">
        <v>4.9999999999999998E-8</v>
      </c>
      <c r="B13">
        <v>0.34100000000000003</v>
      </c>
      <c r="C13">
        <v>0.221</v>
      </c>
      <c r="D13">
        <v>0.371</v>
      </c>
      <c r="E13">
        <v>0.18099999999999999</v>
      </c>
      <c r="G13" s="5">
        <f>A13*1000000</f>
        <v>4.9999999999999996E-2</v>
      </c>
      <c r="H13" s="5">
        <f>AVERAGE(C13,E13)</f>
        <v>0.20100000000000001</v>
      </c>
      <c r="I13" s="5">
        <f>AVERAGE(B13,D13)</f>
        <v>0.35599999999999998</v>
      </c>
      <c r="J13" s="5">
        <f>_xlfn.STDEV.S(E13,C13)/SQRT(2)</f>
        <v>2.0000000000000004E-2</v>
      </c>
      <c r="K13" s="5">
        <f>_xlfn.STDEV.S(D13,B13)/SQRT(2)</f>
        <v>1.4999999999999986E-2</v>
      </c>
      <c r="M13" s="1">
        <f>A13</f>
        <v>4.9999999999999998E-8</v>
      </c>
      <c r="N13">
        <f>B13</f>
        <v>0.34100000000000003</v>
      </c>
      <c r="O13" s="1">
        <f>M13</f>
        <v>4.9999999999999998E-8</v>
      </c>
      <c r="P13">
        <f>D13</f>
        <v>0.371</v>
      </c>
      <c r="Q13" s="1">
        <f>M13</f>
        <v>4.9999999999999998E-8</v>
      </c>
      <c r="R13">
        <f>C13</f>
        <v>0.221</v>
      </c>
      <c r="S13" s="1">
        <f>M13</f>
        <v>4.9999999999999998E-8</v>
      </c>
      <c r="T13">
        <f>E13</f>
        <v>0.18099999999999999</v>
      </c>
    </row>
    <row r="14" spans="1:20" x14ac:dyDescent="0.2">
      <c r="A14" s="1">
        <v>9.1500000000000003E-7</v>
      </c>
      <c r="B14">
        <v>0.61099999999999999</v>
      </c>
      <c r="C14">
        <v>0.63</v>
      </c>
      <c r="D14">
        <v>0.60199999999999998</v>
      </c>
      <c r="E14">
        <v>0.46100000000000002</v>
      </c>
      <c r="G14" s="5">
        <f t="shared" ref="G14:G19" si="12">A14*1000000</f>
        <v>0.91500000000000004</v>
      </c>
      <c r="H14" s="5">
        <f t="shared" ref="H14:H19" si="13">AVERAGE(C14,E14)</f>
        <v>0.54549999999999998</v>
      </c>
      <c r="I14" s="5">
        <f t="shared" ref="I14:I19" si="14">AVERAGE(B14,D14)</f>
        <v>0.60650000000000004</v>
      </c>
      <c r="J14" s="5">
        <f t="shared" ref="J14:J19" si="15">_xlfn.STDEV.S(E14,C14)/SQRT(2)</f>
        <v>8.4500000000000075E-2</v>
      </c>
      <c r="K14" s="5">
        <f t="shared" ref="K14:K19" si="16">_xlfn.STDEV.S(D14,B14)/SQRT(2)</f>
        <v>4.500000000000004E-3</v>
      </c>
      <c r="M14" s="1">
        <f t="shared" ref="M14:M19" si="17">A14</f>
        <v>9.1500000000000003E-7</v>
      </c>
      <c r="N14">
        <f t="shared" ref="N14:N19" si="18">B14</f>
        <v>0.61099999999999999</v>
      </c>
      <c r="O14" s="1">
        <f t="shared" ref="O14:O19" si="19">M14</f>
        <v>9.1500000000000003E-7</v>
      </c>
      <c r="P14">
        <f t="shared" ref="P14:P19" si="20">D14</f>
        <v>0.60199999999999998</v>
      </c>
      <c r="Q14" s="1">
        <f t="shared" ref="Q14:Q19" si="21">M14</f>
        <v>9.1500000000000003E-7</v>
      </c>
      <c r="R14">
        <f t="shared" ref="R14:R19" si="22">C14</f>
        <v>0.63</v>
      </c>
      <c r="S14" s="1">
        <f t="shared" ref="S14:S19" si="23">M14</f>
        <v>9.1500000000000003E-7</v>
      </c>
      <c r="T14">
        <f t="shared" ref="T14:T19" si="24">E14</f>
        <v>0.46100000000000002</v>
      </c>
    </row>
    <row r="15" spans="1:20" x14ac:dyDescent="0.2">
      <c r="A15" s="1">
        <v>1.84E-6</v>
      </c>
      <c r="B15">
        <v>0.83199999999999996</v>
      </c>
      <c r="C15">
        <v>0.85399999999999998</v>
      </c>
      <c r="D15">
        <v>0.76600000000000001</v>
      </c>
      <c r="E15">
        <v>0.78200000000000003</v>
      </c>
      <c r="G15" s="5">
        <f t="shared" si="12"/>
        <v>1.8399999999999999</v>
      </c>
      <c r="H15" s="5">
        <f t="shared" si="13"/>
        <v>0.81800000000000006</v>
      </c>
      <c r="I15" s="5">
        <f t="shared" si="14"/>
        <v>0.79899999999999993</v>
      </c>
      <c r="J15" s="5">
        <f t="shared" si="15"/>
        <v>3.5999999999999976E-2</v>
      </c>
      <c r="K15" s="5">
        <f t="shared" si="16"/>
        <v>3.2999999999999974E-2</v>
      </c>
      <c r="M15" s="1">
        <f t="shared" si="17"/>
        <v>1.84E-6</v>
      </c>
      <c r="N15">
        <f t="shared" si="18"/>
        <v>0.83199999999999996</v>
      </c>
      <c r="O15" s="1">
        <f t="shared" si="19"/>
        <v>1.84E-6</v>
      </c>
      <c r="P15">
        <f t="shared" si="20"/>
        <v>0.76600000000000001</v>
      </c>
      <c r="Q15" s="1">
        <f t="shared" si="21"/>
        <v>1.84E-6</v>
      </c>
      <c r="R15">
        <f t="shared" si="22"/>
        <v>0.85399999999999998</v>
      </c>
      <c r="S15" s="1">
        <f t="shared" si="23"/>
        <v>1.84E-6</v>
      </c>
      <c r="T15">
        <f t="shared" si="24"/>
        <v>0.78200000000000003</v>
      </c>
    </row>
    <row r="16" spans="1:20" x14ac:dyDescent="0.2">
      <c r="A16" s="1">
        <v>3.5999999999999998E-6</v>
      </c>
      <c r="B16">
        <v>1.143</v>
      </c>
      <c r="C16">
        <v>0.95099999999999996</v>
      </c>
      <c r="D16">
        <v>0.98099999999999998</v>
      </c>
      <c r="E16">
        <v>0.99399999999999999</v>
      </c>
      <c r="G16" s="5">
        <f t="shared" si="12"/>
        <v>3.5999999999999996</v>
      </c>
      <c r="H16" s="5">
        <f t="shared" si="13"/>
        <v>0.97249999999999992</v>
      </c>
      <c r="I16" s="5">
        <f t="shared" si="14"/>
        <v>1.0620000000000001</v>
      </c>
      <c r="J16" s="5">
        <f t="shared" si="15"/>
        <v>2.1500000000000019E-2</v>
      </c>
      <c r="K16" s="5">
        <f t="shared" si="16"/>
        <v>8.1000000000000016E-2</v>
      </c>
      <c r="M16" s="1">
        <f t="shared" si="17"/>
        <v>3.5999999999999998E-6</v>
      </c>
      <c r="N16">
        <f t="shared" si="18"/>
        <v>1.143</v>
      </c>
      <c r="O16" s="1">
        <f t="shared" si="19"/>
        <v>3.5999999999999998E-6</v>
      </c>
      <c r="P16">
        <f t="shared" si="20"/>
        <v>0.98099999999999998</v>
      </c>
      <c r="Q16" s="1">
        <f t="shared" si="21"/>
        <v>3.5999999999999998E-6</v>
      </c>
      <c r="R16">
        <f t="shared" si="22"/>
        <v>0.95099999999999996</v>
      </c>
      <c r="S16" s="1">
        <f t="shared" si="23"/>
        <v>3.5999999999999998E-6</v>
      </c>
      <c r="T16">
        <f t="shared" si="24"/>
        <v>0.99399999999999999</v>
      </c>
    </row>
    <row r="17" spans="1:20" x14ac:dyDescent="0.2">
      <c r="A17" s="1">
        <v>5.4999999999999999E-6</v>
      </c>
      <c r="B17">
        <v>1.3220000000000001</v>
      </c>
      <c r="C17">
        <v>1.2010000000000001</v>
      </c>
      <c r="D17">
        <v>1.3009999999999999</v>
      </c>
      <c r="E17">
        <v>1.0189999999999999</v>
      </c>
      <c r="G17" s="5">
        <f t="shared" si="12"/>
        <v>5.5</v>
      </c>
      <c r="H17" s="5">
        <f t="shared" si="13"/>
        <v>1.1099999999999999</v>
      </c>
      <c r="I17" s="5">
        <f t="shared" si="14"/>
        <v>1.3115000000000001</v>
      </c>
      <c r="J17" s="5">
        <f t="shared" si="15"/>
        <v>9.1000000000000067E-2</v>
      </c>
      <c r="K17" s="5">
        <f t="shared" si="16"/>
        <v>1.0500000000000063E-2</v>
      </c>
      <c r="M17" s="1">
        <f t="shared" si="17"/>
        <v>5.4999999999999999E-6</v>
      </c>
      <c r="N17">
        <f t="shared" si="18"/>
        <v>1.3220000000000001</v>
      </c>
      <c r="O17" s="1">
        <f t="shared" si="19"/>
        <v>5.4999999999999999E-6</v>
      </c>
      <c r="P17">
        <f t="shared" si="20"/>
        <v>1.3009999999999999</v>
      </c>
      <c r="Q17" s="1">
        <f t="shared" si="21"/>
        <v>5.4999999999999999E-6</v>
      </c>
      <c r="R17">
        <f t="shared" si="22"/>
        <v>1.2010000000000001</v>
      </c>
      <c r="S17" s="1">
        <f t="shared" si="23"/>
        <v>5.4999999999999999E-6</v>
      </c>
      <c r="T17">
        <f t="shared" si="24"/>
        <v>1.0189999999999999</v>
      </c>
    </row>
    <row r="18" spans="1:20" x14ac:dyDescent="0.2">
      <c r="A18" s="1">
        <v>7.3000000000000004E-6</v>
      </c>
      <c r="B18">
        <v>1.482</v>
      </c>
      <c r="C18">
        <v>1.3919999999999999</v>
      </c>
      <c r="D18">
        <v>1.41</v>
      </c>
      <c r="E18">
        <v>1.2549999999999999</v>
      </c>
      <c r="G18" s="5">
        <f t="shared" si="12"/>
        <v>7.3000000000000007</v>
      </c>
      <c r="H18" s="5">
        <f t="shared" si="13"/>
        <v>1.3234999999999999</v>
      </c>
      <c r="I18" s="5">
        <f t="shared" si="14"/>
        <v>1.446</v>
      </c>
      <c r="J18" s="5">
        <f t="shared" si="15"/>
        <v>6.8500000000000005E-2</v>
      </c>
      <c r="K18" s="5">
        <f t="shared" si="16"/>
        <v>3.6000000000000025E-2</v>
      </c>
      <c r="M18" s="1">
        <f t="shared" si="17"/>
        <v>7.3000000000000004E-6</v>
      </c>
      <c r="N18">
        <f t="shared" si="18"/>
        <v>1.482</v>
      </c>
      <c r="O18" s="1">
        <f t="shared" si="19"/>
        <v>7.3000000000000004E-6</v>
      </c>
      <c r="P18">
        <f t="shared" si="20"/>
        <v>1.41</v>
      </c>
      <c r="Q18" s="1">
        <f t="shared" si="21"/>
        <v>7.3000000000000004E-6</v>
      </c>
      <c r="R18">
        <f t="shared" si="22"/>
        <v>1.3919999999999999</v>
      </c>
      <c r="S18" s="1">
        <f t="shared" si="23"/>
        <v>7.3000000000000004E-6</v>
      </c>
      <c r="T18">
        <f t="shared" si="24"/>
        <v>1.2549999999999999</v>
      </c>
    </row>
    <row r="19" spans="1:20" x14ac:dyDescent="0.2">
      <c r="A19" s="1">
        <v>1.1E-5</v>
      </c>
      <c r="B19">
        <v>1.5449999999999999</v>
      </c>
      <c r="C19">
        <v>1.488</v>
      </c>
      <c r="D19">
        <v>1.482</v>
      </c>
      <c r="E19">
        <v>1.415</v>
      </c>
      <c r="G19" s="5">
        <f t="shared" si="12"/>
        <v>11</v>
      </c>
      <c r="H19" s="5">
        <f t="shared" si="13"/>
        <v>1.4515</v>
      </c>
      <c r="I19" s="5">
        <f t="shared" si="14"/>
        <v>1.5135000000000001</v>
      </c>
      <c r="J19" s="5">
        <f t="shared" si="15"/>
        <v>3.6499999999999977E-2</v>
      </c>
      <c r="K19" s="5">
        <f t="shared" si="16"/>
        <v>3.1499999999999972E-2</v>
      </c>
      <c r="M19" s="1">
        <f t="shared" si="17"/>
        <v>1.1E-5</v>
      </c>
      <c r="N19">
        <f t="shared" si="18"/>
        <v>1.5449999999999999</v>
      </c>
      <c r="O19" s="1">
        <f t="shared" si="19"/>
        <v>1.1E-5</v>
      </c>
      <c r="P19">
        <f t="shared" si="20"/>
        <v>1.482</v>
      </c>
      <c r="Q19" s="1">
        <f t="shared" si="21"/>
        <v>1.1E-5</v>
      </c>
      <c r="R19">
        <f t="shared" si="22"/>
        <v>1.488</v>
      </c>
      <c r="S19" s="1">
        <f t="shared" si="23"/>
        <v>1.1E-5</v>
      </c>
      <c r="T19">
        <f t="shared" si="24"/>
        <v>1.415</v>
      </c>
    </row>
    <row r="21" spans="1:20" x14ac:dyDescent="0.2">
      <c r="A21" t="str">
        <f>CONCATENATE(BindingFits_DSRMs!N4,"_",BindingFits_DSRMs!O4)</f>
        <v>DCL1_dsrm2_ancDRB1DRB6_dsrm1</v>
      </c>
      <c r="G21" t="str">
        <f>A21</f>
        <v>DCL1_dsrm2_ancDRB1DRB6_dsrm1</v>
      </c>
      <c r="M21" t="str">
        <f>G21</f>
        <v>DCL1_dsrm2_ancDRB1DRB6_dsrm1</v>
      </c>
    </row>
    <row r="22" spans="1:20" x14ac:dyDescent="0.2">
      <c r="A22" t="s">
        <v>8</v>
      </c>
      <c r="B22" t="s">
        <v>9</v>
      </c>
      <c r="C22" t="s">
        <v>10</v>
      </c>
      <c r="D22" t="s">
        <v>9</v>
      </c>
      <c r="E22" t="s">
        <v>10</v>
      </c>
      <c r="G22" t="s">
        <v>8</v>
      </c>
      <c r="H22" t="s">
        <v>10</v>
      </c>
      <c r="I22" t="s">
        <v>9</v>
      </c>
      <c r="J22" t="s">
        <v>12</v>
      </c>
      <c r="K22" t="s">
        <v>11</v>
      </c>
      <c r="M22" t="s">
        <v>8</v>
      </c>
      <c r="N22" t="s">
        <v>9</v>
      </c>
      <c r="O22" t="s">
        <v>8</v>
      </c>
      <c r="P22" t="s">
        <v>9</v>
      </c>
      <c r="Q22" t="s">
        <v>8</v>
      </c>
      <c r="R22" t="s">
        <v>10</v>
      </c>
      <c r="S22" t="s">
        <v>8</v>
      </c>
      <c r="T22" t="s">
        <v>10</v>
      </c>
    </row>
    <row r="23" spans="1:20" x14ac:dyDescent="0.2">
      <c r="A23" s="1">
        <v>4.9999999999999998E-8</v>
      </c>
      <c r="B23">
        <v>3.4000000000000002E-2</v>
      </c>
      <c r="C23">
        <v>4.3999999999999997E-2</v>
      </c>
      <c r="D23">
        <v>0.13200000000000001</v>
      </c>
      <c r="E23">
        <v>9.0999999999999998E-2</v>
      </c>
      <c r="G23" s="5">
        <f>A23*1000000</f>
        <v>4.9999999999999996E-2</v>
      </c>
      <c r="H23" s="5">
        <f>AVERAGE(C23,E23)</f>
        <v>6.7500000000000004E-2</v>
      </c>
      <c r="I23" s="5">
        <f>AVERAGE(B23,D23)</f>
        <v>8.3000000000000004E-2</v>
      </c>
      <c r="J23" s="5">
        <f>_xlfn.STDEV.S(E23,C23)/SQRT(2)</f>
        <v>2.3499999999999993E-2</v>
      </c>
      <c r="K23" s="5">
        <f>_xlfn.STDEV.S(D23,B23)/SQRT(2)</f>
        <v>4.9000000000000002E-2</v>
      </c>
      <c r="M23" s="1">
        <f>A23</f>
        <v>4.9999999999999998E-8</v>
      </c>
      <c r="N23">
        <f>B23</f>
        <v>3.4000000000000002E-2</v>
      </c>
      <c r="O23" s="1">
        <f>M23</f>
        <v>4.9999999999999998E-8</v>
      </c>
      <c r="P23">
        <f>D23</f>
        <v>0.13200000000000001</v>
      </c>
      <c r="Q23" s="1">
        <f>M23</f>
        <v>4.9999999999999998E-8</v>
      </c>
      <c r="R23">
        <f>C23</f>
        <v>4.3999999999999997E-2</v>
      </c>
      <c r="S23" s="1">
        <f>M23</f>
        <v>4.9999999999999998E-8</v>
      </c>
      <c r="T23">
        <f>E23</f>
        <v>9.0999999999999998E-2</v>
      </c>
    </row>
    <row r="24" spans="1:20" x14ac:dyDescent="0.2">
      <c r="A24" s="1">
        <v>9.1500000000000003E-7</v>
      </c>
      <c r="B24">
        <v>0.14099999999999999</v>
      </c>
      <c r="C24">
        <v>0.17100000000000001</v>
      </c>
      <c r="D24">
        <v>0.221</v>
      </c>
      <c r="E24">
        <v>0.20100000000000001</v>
      </c>
      <c r="G24" s="5">
        <f t="shared" ref="G24:G29" si="25">A24*1000000</f>
        <v>0.91500000000000004</v>
      </c>
      <c r="H24" s="5">
        <f t="shared" ref="H24:H29" si="26">AVERAGE(C24,E24)</f>
        <v>0.186</v>
      </c>
      <c r="I24" s="5">
        <f t="shared" ref="I24:I29" si="27">AVERAGE(B24,D24)</f>
        <v>0.18099999999999999</v>
      </c>
      <c r="J24" s="5">
        <f t="shared" ref="J24:J29" si="28">_xlfn.STDEV.S(E24,C24)/SQRT(2)</f>
        <v>1.4999999999999999E-2</v>
      </c>
      <c r="K24" s="5">
        <f t="shared" ref="K24:K29" si="29">_xlfn.STDEV.S(D24,B24)/SQRT(2)</f>
        <v>4.0000000000000049E-2</v>
      </c>
      <c r="M24" s="1">
        <f t="shared" ref="M24:M29" si="30">A24</f>
        <v>9.1500000000000003E-7</v>
      </c>
      <c r="N24">
        <f t="shared" ref="N24:N29" si="31">B24</f>
        <v>0.14099999999999999</v>
      </c>
      <c r="O24" s="1">
        <f t="shared" ref="O24:O29" si="32">M24</f>
        <v>9.1500000000000003E-7</v>
      </c>
      <c r="P24">
        <f t="shared" ref="P24:P29" si="33">D24</f>
        <v>0.221</v>
      </c>
      <c r="Q24" s="1">
        <f t="shared" ref="Q24:Q29" si="34">M24</f>
        <v>9.1500000000000003E-7</v>
      </c>
      <c r="R24">
        <f t="shared" ref="R24:R29" si="35">C24</f>
        <v>0.17100000000000001</v>
      </c>
      <c r="S24" s="1">
        <f t="shared" ref="S24:S29" si="36">M24</f>
        <v>9.1500000000000003E-7</v>
      </c>
      <c r="T24">
        <f t="shared" ref="T24:T29" si="37">E24</f>
        <v>0.20100000000000001</v>
      </c>
    </row>
    <row r="25" spans="1:20" x14ac:dyDescent="0.2">
      <c r="A25" s="1">
        <v>1.84E-6</v>
      </c>
      <c r="B25">
        <v>0.34200000000000003</v>
      </c>
      <c r="C25">
        <v>0.30199999999999999</v>
      </c>
      <c r="D25">
        <v>0.36</v>
      </c>
      <c r="E25">
        <v>0.32200000000000001</v>
      </c>
      <c r="G25" s="5">
        <f t="shared" si="25"/>
        <v>1.8399999999999999</v>
      </c>
      <c r="H25" s="5">
        <f t="shared" si="26"/>
        <v>0.312</v>
      </c>
      <c r="I25" s="5">
        <f t="shared" si="27"/>
        <v>0.35099999999999998</v>
      </c>
      <c r="J25" s="5">
        <f t="shared" si="28"/>
        <v>1.0000000000000009E-2</v>
      </c>
      <c r="K25" s="5">
        <f t="shared" si="29"/>
        <v>8.9999999999999802E-3</v>
      </c>
      <c r="M25" s="1">
        <f t="shared" si="30"/>
        <v>1.84E-6</v>
      </c>
      <c r="N25">
        <f t="shared" si="31"/>
        <v>0.34200000000000003</v>
      </c>
      <c r="O25" s="1">
        <f t="shared" si="32"/>
        <v>1.84E-6</v>
      </c>
      <c r="P25">
        <f t="shared" si="33"/>
        <v>0.36</v>
      </c>
      <c r="Q25" s="1">
        <f t="shared" si="34"/>
        <v>1.84E-6</v>
      </c>
      <c r="R25">
        <f t="shared" si="35"/>
        <v>0.30199999999999999</v>
      </c>
      <c r="S25" s="1">
        <f t="shared" si="36"/>
        <v>1.84E-6</v>
      </c>
      <c r="T25">
        <f t="shared" si="37"/>
        <v>0.32200000000000001</v>
      </c>
    </row>
    <row r="26" spans="1:20" x14ac:dyDescent="0.2">
      <c r="A26" s="1">
        <v>3.5999999999999998E-6</v>
      </c>
      <c r="B26">
        <v>0.60099999999999998</v>
      </c>
      <c r="C26">
        <v>0.54500000000000004</v>
      </c>
      <c r="D26">
        <v>0.70299999999999996</v>
      </c>
      <c r="E26">
        <v>0.67200000000000004</v>
      </c>
      <c r="G26" s="5">
        <f t="shared" si="25"/>
        <v>3.5999999999999996</v>
      </c>
      <c r="H26" s="5">
        <f t="shared" si="26"/>
        <v>0.60850000000000004</v>
      </c>
      <c r="I26" s="5">
        <f t="shared" si="27"/>
        <v>0.65199999999999991</v>
      </c>
      <c r="J26" s="5">
        <f t="shared" si="28"/>
        <v>6.3500000000000112E-2</v>
      </c>
      <c r="K26" s="5">
        <f t="shared" si="29"/>
        <v>5.099999999999999E-2</v>
      </c>
      <c r="M26" s="1">
        <f t="shared" si="30"/>
        <v>3.5999999999999998E-6</v>
      </c>
      <c r="N26">
        <f t="shared" si="31"/>
        <v>0.60099999999999998</v>
      </c>
      <c r="O26" s="1">
        <f t="shared" si="32"/>
        <v>3.5999999999999998E-6</v>
      </c>
      <c r="P26">
        <f t="shared" si="33"/>
        <v>0.70299999999999996</v>
      </c>
      <c r="Q26" s="1">
        <f t="shared" si="34"/>
        <v>3.5999999999999998E-6</v>
      </c>
      <c r="R26">
        <f t="shared" si="35"/>
        <v>0.54500000000000004</v>
      </c>
      <c r="S26" s="1">
        <f t="shared" si="36"/>
        <v>3.5999999999999998E-6</v>
      </c>
      <c r="T26">
        <f t="shared" si="37"/>
        <v>0.67200000000000004</v>
      </c>
    </row>
    <row r="27" spans="1:20" x14ac:dyDescent="0.2">
      <c r="A27" s="1">
        <v>5.4999999999999999E-6</v>
      </c>
      <c r="B27">
        <v>0.79200000000000004</v>
      </c>
      <c r="C27">
        <v>0.77300000000000002</v>
      </c>
      <c r="D27">
        <v>0.96099999999999997</v>
      </c>
      <c r="E27">
        <v>0.92</v>
      </c>
      <c r="G27" s="5">
        <f t="shared" si="25"/>
        <v>5.5</v>
      </c>
      <c r="H27" s="5">
        <f t="shared" si="26"/>
        <v>0.84650000000000003</v>
      </c>
      <c r="I27" s="5">
        <f t="shared" si="27"/>
        <v>0.87650000000000006</v>
      </c>
      <c r="J27" s="5">
        <f t="shared" si="28"/>
        <v>7.350000000000001E-2</v>
      </c>
      <c r="K27" s="5">
        <f t="shared" si="29"/>
        <v>8.4499999999999964E-2</v>
      </c>
      <c r="M27" s="1">
        <f t="shared" si="30"/>
        <v>5.4999999999999999E-6</v>
      </c>
      <c r="N27">
        <f t="shared" si="31"/>
        <v>0.79200000000000004</v>
      </c>
      <c r="O27" s="1">
        <f t="shared" si="32"/>
        <v>5.4999999999999999E-6</v>
      </c>
      <c r="P27">
        <f t="shared" si="33"/>
        <v>0.96099999999999997</v>
      </c>
      <c r="Q27" s="1">
        <f t="shared" si="34"/>
        <v>5.4999999999999999E-6</v>
      </c>
      <c r="R27">
        <f t="shared" si="35"/>
        <v>0.77300000000000002</v>
      </c>
      <c r="S27" s="1">
        <f t="shared" si="36"/>
        <v>5.4999999999999999E-6</v>
      </c>
      <c r="T27">
        <f t="shared" si="37"/>
        <v>0.92</v>
      </c>
    </row>
    <row r="28" spans="1:20" x14ac:dyDescent="0.2">
      <c r="A28" s="1">
        <v>7.3000000000000004E-6</v>
      </c>
      <c r="B28">
        <v>0.99099999999999999</v>
      </c>
      <c r="C28">
        <v>0.92300000000000004</v>
      </c>
      <c r="D28">
        <v>1.0189999999999999</v>
      </c>
      <c r="E28">
        <v>1.0249999999999999</v>
      </c>
      <c r="G28" s="5">
        <f t="shared" si="25"/>
        <v>7.3000000000000007</v>
      </c>
      <c r="H28" s="5">
        <f t="shared" si="26"/>
        <v>0.97399999999999998</v>
      </c>
      <c r="I28" s="5">
        <f t="shared" si="27"/>
        <v>1.0049999999999999</v>
      </c>
      <c r="J28" s="5">
        <f t="shared" si="28"/>
        <v>5.0999999999999934E-2</v>
      </c>
      <c r="K28" s="5">
        <f t="shared" si="29"/>
        <v>1.3999999999999957E-2</v>
      </c>
      <c r="M28" s="1">
        <f t="shared" si="30"/>
        <v>7.3000000000000004E-6</v>
      </c>
      <c r="N28">
        <f t="shared" si="31"/>
        <v>0.99099999999999999</v>
      </c>
      <c r="O28" s="1">
        <f t="shared" si="32"/>
        <v>7.3000000000000004E-6</v>
      </c>
      <c r="P28">
        <f t="shared" si="33"/>
        <v>1.0189999999999999</v>
      </c>
      <c r="Q28" s="1">
        <f t="shared" si="34"/>
        <v>7.3000000000000004E-6</v>
      </c>
      <c r="R28">
        <f t="shared" si="35"/>
        <v>0.92300000000000004</v>
      </c>
      <c r="S28" s="1">
        <f t="shared" si="36"/>
        <v>7.3000000000000004E-6</v>
      </c>
      <c r="T28">
        <f t="shared" si="37"/>
        <v>1.0249999999999999</v>
      </c>
    </row>
    <row r="29" spans="1:20" x14ac:dyDescent="0.2">
      <c r="A29" s="1">
        <v>1.1E-5</v>
      </c>
      <c r="B29">
        <v>1.1459999999999999</v>
      </c>
      <c r="C29">
        <v>1.204</v>
      </c>
      <c r="D29">
        <v>1.345</v>
      </c>
      <c r="E29">
        <v>1.228</v>
      </c>
      <c r="G29" s="5">
        <f t="shared" si="25"/>
        <v>11</v>
      </c>
      <c r="H29" s="5">
        <f t="shared" si="26"/>
        <v>1.216</v>
      </c>
      <c r="I29" s="5">
        <f t="shared" si="27"/>
        <v>1.2454999999999998</v>
      </c>
      <c r="J29" s="5">
        <f t="shared" si="28"/>
        <v>1.2000000000000011E-2</v>
      </c>
      <c r="K29" s="5">
        <f t="shared" si="29"/>
        <v>9.9500000000000033E-2</v>
      </c>
      <c r="M29" s="1">
        <f t="shared" si="30"/>
        <v>1.1E-5</v>
      </c>
      <c r="N29">
        <f t="shared" si="31"/>
        <v>1.1459999999999999</v>
      </c>
      <c r="O29" s="1">
        <f t="shared" si="32"/>
        <v>1.1E-5</v>
      </c>
      <c r="P29">
        <f t="shared" si="33"/>
        <v>1.345</v>
      </c>
      <c r="Q29" s="1">
        <f t="shared" si="34"/>
        <v>1.1E-5</v>
      </c>
      <c r="R29">
        <f t="shared" si="35"/>
        <v>1.204</v>
      </c>
      <c r="S29" s="1">
        <f t="shared" si="36"/>
        <v>1.1E-5</v>
      </c>
      <c r="T29">
        <f t="shared" si="37"/>
        <v>1.228</v>
      </c>
    </row>
    <row r="31" spans="1:20" x14ac:dyDescent="0.2">
      <c r="A31" t="str">
        <f>CONCATENATE(BindingFits_DSRMs!N5,"_",BindingFits_DSRMs!O5)</f>
        <v>DCL1_dsrm2_ancDRB1DRB6_dsrm2</v>
      </c>
      <c r="G31" t="str">
        <f>A31</f>
        <v>DCL1_dsrm2_ancDRB1DRB6_dsrm2</v>
      </c>
      <c r="M31" t="str">
        <f>G31</f>
        <v>DCL1_dsrm2_ancDRB1DRB6_dsrm2</v>
      </c>
    </row>
    <row r="32" spans="1:20" x14ac:dyDescent="0.2">
      <c r="A32" t="s">
        <v>8</v>
      </c>
      <c r="B32" t="s">
        <v>9</v>
      </c>
      <c r="C32" t="s">
        <v>10</v>
      </c>
      <c r="D32" t="s">
        <v>9</v>
      </c>
      <c r="E32" t="s">
        <v>10</v>
      </c>
      <c r="G32" t="s">
        <v>8</v>
      </c>
      <c r="H32" t="s">
        <v>10</v>
      </c>
      <c r="I32" t="s">
        <v>9</v>
      </c>
      <c r="J32" t="s">
        <v>12</v>
      </c>
      <c r="K32" t="s">
        <v>11</v>
      </c>
      <c r="M32" t="s">
        <v>8</v>
      </c>
      <c r="N32" t="s">
        <v>9</v>
      </c>
      <c r="O32" t="s">
        <v>8</v>
      </c>
      <c r="P32" t="s">
        <v>9</v>
      </c>
      <c r="Q32" t="s">
        <v>8</v>
      </c>
      <c r="R32" t="s">
        <v>10</v>
      </c>
      <c r="S32" t="s">
        <v>8</v>
      </c>
      <c r="T32" t="s">
        <v>10</v>
      </c>
    </row>
    <row r="33" spans="1:20" x14ac:dyDescent="0.2">
      <c r="A33" s="1">
        <v>4.9999999999999998E-8</v>
      </c>
      <c r="B33">
        <v>0.114</v>
      </c>
      <c r="C33">
        <v>0.13300000000000001</v>
      </c>
      <c r="D33">
        <v>0.23100000000000001</v>
      </c>
      <c r="E33">
        <v>0.13200000000000001</v>
      </c>
      <c r="G33" s="5">
        <f>A33*1000000</f>
        <v>4.9999999999999996E-2</v>
      </c>
      <c r="H33" s="5">
        <f>AVERAGE(C33,E33)</f>
        <v>0.13250000000000001</v>
      </c>
      <c r="I33" s="5">
        <f>AVERAGE(B33,D33)</f>
        <v>0.17250000000000001</v>
      </c>
      <c r="J33" s="5">
        <f>_xlfn.STDEV.S(E33,C33)/SQRT(2)</f>
        <v>5.0000000000000044E-4</v>
      </c>
      <c r="K33" s="5">
        <f>_xlfn.STDEV.S(D33,B33)/SQRT(2)</f>
        <v>5.8499999999999955E-2</v>
      </c>
      <c r="M33" s="1">
        <f>A33</f>
        <v>4.9999999999999998E-8</v>
      </c>
      <c r="N33">
        <f>B33</f>
        <v>0.114</v>
      </c>
      <c r="O33" s="1">
        <f>M33</f>
        <v>4.9999999999999998E-8</v>
      </c>
      <c r="P33">
        <f>D33</f>
        <v>0.23100000000000001</v>
      </c>
      <c r="Q33" s="1">
        <f>M33</f>
        <v>4.9999999999999998E-8</v>
      </c>
      <c r="R33">
        <f>C33</f>
        <v>0.13300000000000001</v>
      </c>
      <c r="S33" s="1">
        <f>M33</f>
        <v>4.9999999999999998E-8</v>
      </c>
      <c r="T33">
        <f>E33</f>
        <v>0.13200000000000001</v>
      </c>
    </row>
    <row r="34" spans="1:20" x14ac:dyDescent="0.2">
      <c r="A34" s="1">
        <v>9.1500000000000003E-7</v>
      </c>
      <c r="B34">
        <v>0.30199999999999999</v>
      </c>
      <c r="C34">
        <v>0.30199999999999999</v>
      </c>
      <c r="D34">
        <v>0.39900000000000002</v>
      </c>
      <c r="E34">
        <v>0.33200000000000002</v>
      </c>
      <c r="G34" s="5">
        <f t="shared" ref="G34:G39" si="38">A34*1000000</f>
        <v>0.91500000000000004</v>
      </c>
      <c r="H34" s="5">
        <f t="shared" ref="H34:H39" si="39">AVERAGE(C34,E34)</f>
        <v>0.317</v>
      </c>
      <c r="I34" s="5">
        <f t="shared" ref="I34:I39" si="40">AVERAGE(B34,D34)</f>
        <v>0.35050000000000003</v>
      </c>
      <c r="J34" s="5">
        <f t="shared" ref="J34:J39" si="41">_xlfn.STDEV.S(E34,C34)/SQRT(2)</f>
        <v>1.5000000000000012E-2</v>
      </c>
      <c r="K34" s="5">
        <f t="shared" ref="K34:K39" si="42">_xlfn.STDEV.S(D34,B34)/SQRT(2)</f>
        <v>4.8499999999999717E-2</v>
      </c>
      <c r="M34" s="1">
        <f t="shared" ref="M34:M39" si="43">A34</f>
        <v>9.1500000000000003E-7</v>
      </c>
      <c r="N34">
        <f t="shared" ref="N34:N39" si="44">B34</f>
        <v>0.30199999999999999</v>
      </c>
      <c r="O34" s="1">
        <f t="shared" ref="O34:O39" si="45">M34</f>
        <v>9.1500000000000003E-7</v>
      </c>
      <c r="P34">
        <f t="shared" ref="P34:P39" si="46">D34</f>
        <v>0.39900000000000002</v>
      </c>
      <c r="Q34" s="1">
        <f t="shared" ref="Q34:Q39" si="47">M34</f>
        <v>9.1500000000000003E-7</v>
      </c>
      <c r="R34">
        <f t="shared" ref="R34:R39" si="48">C34</f>
        <v>0.30199999999999999</v>
      </c>
      <c r="S34" s="1">
        <f t="shared" ref="S34:S39" si="49">M34</f>
        <v>9.1500000000000003E-7</v>
      </c>
      <c r="T34">
        <f t="shared" ref="T34:T39" si="50">E34</f>
        <v>0.33200000000000002</v>
      </c>
    </row>
    <row r="35" spans="1:20" x14ac:dyDescent="0.2">
      <c r="A35" s="1">
        <v>1.84E-6</v>
      </c>
      <c r="B35">
        <v>0.66500000000000004</v>
      </c>
      <c r="C35">
        <v>0.56899999999999995</v>
      </c>
      <c r="D35">
        <v>0.502</v>
      </c>
      <c r="E35">
        <v>0.51600000000000001</v>
      </c>
      <c r="G35" s="5">
        <f t="shared" si="38"/>
        <v>1.8399999999999999</v>
      </c>
      <c r="H35" s="5">
        <f t="shared" si="39"/>
        <v>0.54249999999999998</v>
      </c>
      <c r="I35" s="5">
        <f t="shared" si="40"/>
        <v>0.58350000000000002</v>
      </c>
      <c r="J35" s="5">
        <f t="shared" si="41"/>
        <v>2.6499999999999968E-2</v>
      </c>
      <c r="K35" s="5">
        <f t="shared" si="42"/>
        <v>8.1499999999999753E-2</v>
      </c>
      <c r="M35" s="1">
        <f t="shared" si="43"/>
        <v>1.84E-6</v>
      </c>
      <c r="N35">
        <f t="shared" si="44"/>
        <v>0.66500000000000004</v>
      </c>
      <c r="O35" s="1">
        <f t="shared" si="45"/>
        <v>1.84E-6</v>
      </c>
      <c r="P35">
        <f t="shared" si="46"/>
        <v>0.502</v>
      </c>
      <c r="Q35" s="1">
        <f t="shared" si="47"/>
        <v>1.84E-6</v>
      </c>
      <c r="R35">
        <f t="shared" si="48"/>
        <v>0.56899999999999995</v>
      </c>
      <c r="S35" s="1">
        <f t="shared" si="49"/>
        <v>1.84E-6</v>
      </c>
      <c r="T35">
        <f t="shared" si="50"/>
        <v>0.51600000000000001</v>
      </c>
    </row>
    <row r="36" spans="1:20" x14ac:dyDescent="0.2">
      <c r="A36" s="1">
        <v>3.5999999999999998E-6</v>
      </c>
      <c r="B36">
        <v>0.93100000000000005</v>
      </c>
      <c r="C36">
        <v>0.82</v>
      </c>
      <c r="D36">
        <v>0.82499999999999996</v>
      </c>
      <c r="E36">
        <v>0.74299999999999999</v>
      </c>
      <c r="G36" s="5">
        <f t="shared" si="38"/>
        <v>3.5999999999999996</v>
      </c>
      <c r="H36" s="5">
        <f t="shared" si="39"/>
        <v>0.78149999999999997</v>
      </c>
      <c r="I36" s="5">
        <f t="shared" si="40"/>
        <v>0.878</v>
      </c>
      <c r="J36" s="5">
        <f t="shared" si="41"/>
        <v>3.8499999999999972E-2</v>
      </c>
      <c r="K36" s="5">
        <f t="shared" si="42"/>
        <v>5.3000000000000047E-2</v>
      </c>
      <c r="M36" s="1">
        <f t="shared" si="43"/>
        <v>3.5999999999999998E-6</v>
      </c>
      <c r="N36">
        <f t="shared" si="44"/>
        <v>0.93100000000000005</v>
      </c>
      <c r="O36" s="1">
        <f t="shared" si="45"/>
        <v>3.5999999999999998E-6</v>
      </c>
      <c r="P36">
        <f t="shared" si="46"/>
        <v>0.82499999999999996</v>
      </c>
      <c r="Q36" s="1">
        <f t="shared" si="47"/>
        <v>3.5999999999999998E-6</v>
      </c>
      <c r="R36">
        <f t="shared" si="48"/>
        <v>0.82</v>
      </c>
      <c r="S36" s="1">
        <f t="shared" si="49"/>
        <v>3.5999999999999998E-6</v>
      </c>
      <c r="T36">
        <f t="shared" si="50"/>
        <v>0.74299999999999999</v>
      </c>
    </row>
    <row r="37" spans="1:20" x14ac:dyDescent="0.2">
      <c r="A37" s="1">
        <v>5.4999999999999999E-6</v>
      </c>
      <c r="B37">
        <v>1.01</v>
      </c>
      <c r="C37">
        <v>0.99099999999999999</v>
      </c>
      <c r="D37">
        <v>1.0620000000000001</v>
      </c>
      <c r="E37">
        <v>1.01</v>
      </c>
      <c r="G37" s="5">
        <f t="shared" si="38"/>
        <v>5.5</v>
      </c>
      <c r="H37" s="5">
        <f t="shared" si="39"/>
        <v>1.0004999999999999</v>
      </c>
      <c r="I37" s="5">
        <f t="shared" si="40"/>
        <v>1.036</v>
      </c>
      <c r="J37" s="5">
        <f t="shared" si="41"/>
        <v>9.5000000000000067E-3</v>
      </c>
      <c r="K37" s="5">
        <f t="shared" si="42"/>
        <v>2.6000000000000023E-2</v>
      </c>
      <c r="M37" s="1">
        <f t="shared" si="43"/>
        <v>5.4999999999999999E-6</v>
      </c>
      <c r="N37">
        <f t="shared" si="44"/>
        <v>1.01</v>
      </c>
      <c r="O37" s="1">
        <f t="shared" si="45"/>
        <v>5.4999999999999999E-6</v>
      </c>
      <c r="P37">
        <f t="shared" si="46"/>
        <v>1.0620000000000001</v>
      </c>
      <c r="Q37" s="1">
        <f t="shared" si="47"/>
        <v>5.4999999999999999E-6</v>
      </c>
      <c r="R37">
        <f t="shared" si="48"/>
        <v>0.99099999999999999</v>
      </c>
      <c r="S37" s="1">
        <f t="shared" si="49"/>
        <v>5.4999999999999999E-6</v>
      </c>
      <c r="T37">
        <f t="shared" si="50"/>
        <v>1.01</v>
      </c>
    </row>
    <row r="38" spans="1:20" x14ac:dyDescent="0.2">
      <c r="A38" s="1">
        <v>7.3000000000000004E-6</v>
      </c>
      <c r="B38">
        <v>1.522</v>
      </c>
      <c r="C38">
        <v>1.1060000000000001</v>
      </c>
      <c r="D38">
        <v>1.1919999999999999</v>
      </c>
      <c r="E38">
        <v>1.262</v>
      </c>
      <c r="G38" s="5">
        <f t="shared" si="38"/>
        <v>7.3000000000000007</v>
      </c>
      <c r="H38" s="5">
        <f t="shared" si="39"/>
        <v>1.1840000000000002</v>
      </c>
      <c r="I38" s="5">
        <f t="shared" si="40"/>
        <v>1.357</v>
      </c>
      <c r="J38" s="5">
        <f t="shared" si="41"/>
        <v>7.7999999999999958E-2</v>
      </c>
      <c r="K38" s="5">
        <f t="shared" si="42"/>
        <v>0.16500000000000015</v>
      </c>
      <c r="M38" s="1">
        <f t="shared" si="43"/>
        <v>7.3000000000000004E-6</v>
      </c>
      <c r="N38">
        <f t="shared" si="44"/>
        <v>1.522</v>
      </c>
      <c r="O38" s="1">
        <f t="shared" si="45"/>
        <v>7.3000000000000004E-6</v>
      </c>
      <c r="P38">
        <f t="shared" si="46"/>
        <v>1.1919999999999999</v>
      </c>
      <c r="Q38" s="1">
        <f t="shared" si="47"/>
        <v>7.3000000000000004E-6</v>
      </c>
      <c r="R38">
        <f t="shared" si="48"/>
        <v>1.1060000000000001</v>
      </c>
      <c r="S38" s="1">
        <f t="shared" si="49"/>
        <v>7.3000000000000004E-6</v>
      </c>
      <c r="T38">
        <f t="shared" si="50"/>
        <v>1.262</v>
      </c>
    </row>
    <row r="39" spans="1:20" x14ac:dyDescent="0.2">
      <c r="A39" s="1">
        <v>1.1E-5</v>
      </c>
      <c r="B39">
        <v>1.698</v>
      </c>
      <c r="C39">
        <v>1.492</v>
      </c>
      <c r="D39">
        <v>1.55</v>
      </c>
      <c r="E39">
        <v>1.4990000000000001</v>
      </c>
      <c r="G39" s="5">
        <f t="shared" si="38"/>
        <v>11</v>
      </c>
      <c r="H39" s="5">
        <f t="shared" si="39"/>
        <v>1.4955000000000001</v>
      </c>
      <c r="I39" s="5">
        <f t="shared" si="40"/>
        <v>1.6240000000000001</v>
      </c>
      <c r="J39" s="5">
        <f t="shared" si="41"/>
        <v>3.5000000000000586E-3</v>
      </c>
      <c r="K39" s="5">
        <f t="shared" si="42"/>
        <v>7.3999999999999955E-2</v>
      </c>
      <c r="M39" s="1">
        <f t="shared" si="43"/>
        <v>1.1E-5</v>
      </c>
      <c r="N39">
        <f t="shared" si="44"/>
        <v>1.698</v>
      </c>
      <c r="O39" s="1">
        <f t="shared" si="45"/>
        <v>1.1E-5</v>
      </c>
      <c r="P39">
        <f t="shared" si="46"/>
        <v>1.55</v>
      </c>
      <c r="Q39" s="1">
        <f t="shared" si="47"/>
        <v>1.1E-5</v>
      </c>
      <c r="R39">
        <f t="shared" si="48"/>
        <v>1.492</v>
      </c>
      <c r="S39" s="1">
        <f t="shared" si="49"/>
        <v>1.1E-5</v>
      </c>
      <c r="T39">
        <f t="shared" si="50"/>
        <v>1.4990000000000001</v>
      </c>
    </row>
    <row r="43" spans="1:20" x14ac:dyDescent="0.2">
      <c r="A43" s="1"/>
      <c r="G43" s="5"/>
      <c r="H43" s="5"/>
      <c r="I43" s="5"/>
      <c r="J43" s="5"/>
      <c r="K43" s="5"/>
      <c r="M43" s="1"/>
      <c r="O43" s="1"/>
      <c r="Q43" s="1"/>
      <c r="S43" s="1"/>
    </row>
    <row r="44" spans="1:20" x14ac:dyDescent="0.2">
      <c r="A44" s="1"/>
      <c r="G44" s="5"/>
      <c r="H44" s="5"/>
      <c r="I44" s="5"/>
      <c r="J44" s="5"/>
      <c r="K44" s="5"/>
      <c r="M44" s="1"/>
      <c r="O44" s="1"/>
      <c r="Q44" s="1"/>
      <c r="S44" s="1"/>
    </row>
    <row r="45" spans="1:20" x14ac:dyDescent="0.2">
      <c r="A45" s="1"/>
      <c r="G45" s="5"/>
      <c r="H45" s="5"/>
      <c r="I45" s="5"/>
      <c r="J45" s="5"/>
      <c r="K45" s="5"/>
      <c r="M45" s="1"/>
      <c r="O45" s="1"/>
      <c r="Q45" s="1"/>
      <c r="S45" s="1"/>
    </row>
    <row r="46" spans="1:20" x14ac:dyDescent="0.2">
      <c r="A46" s="1"/>
      <c r="G46" s="5"/>
      <c r="H46" s="5"/>
      <c r="I46" s="5"/>
      <c r="J46" s="5"/>
      <c r="K46" s="5"/>
      <c r="M46" s="1"/>
      <c r="O46" s="1"/>
      <c r="Q46" s="1"/>
      <c r="S46" s="1"/>
    </row>
    <row r="47" spans="1:20" x14ac:dyDescent="0.2">
      <c r="A47" s="1"/>
      <c r="G47" s="5"/>
      <c r="H47" s="5"/>
      <c r="I47" s="5"/>
      <c r="J47" s="5"/>
      <c r="K47" s="5"/>
      <c r="M47" s="1"/>
      <c r="O47" s="1"/>
      <c r="Q47" s="1"/>
      <c r="S47" s="1"/>
    </row>
    <row r="48" spans="1:20" x14ac:dyDescent="0.2">
      <c r="A48" s="1"/>
      <c r="G48" s="5"/>
      <c r="H48" s="5"/>
      <c r="I48" s="5"/>
      <c r="J48" s="5"/>
      <c r="K48" s="5"/>
      <c r="M48" s="1"/>
      <c r="O48" s="1"/>
      <c r="Q48" s="1"/>
      <c r="S48" s="1"/>
    </row>
    <row r="49" spans="1:19" x14ac:dyDescent="0.2">
      <c r="A49" s="1"/>
      <c r="G49" s="5"/>
      <c r="H49" s="5"/>
      <c r="I49" s="5"/>
      <c r="J49" s="5"/>
      <c r="K49" s="5"/>
      <c r="M49" s="1"/>
      <c r="O49" s="1"/>
      <c r="Q49" s="1"/>
      <c r="S49" s="1"/>
    </row>
    <row r="53" spans="1:19" x14ac:dyDescent="0.2">
      <c r="A53" s="1"/>
      <c r="G53" s="5"/>
      <c r="H53" s="5"/>
      <c r="I53" s="5"/>
      <c r="J53" s="5"/>
      <c r="K53" s="5"/>
      <c r="M53" s="1"/>
      <c r="O53" s="1"/>
      <c r="Q53" s="1"/>
      <c r="S53" s="1"/>
    </row>
    <row r="54" spans="1:19" x14ac:dyDescent="0.2">
      <c r="A54" s="1"/>
      <c r="G54" s="5"/>
      <c r="H54" s="5"/>
      <c r="I54" s="5"/>
      <c r="J54" s="5"/>
      <c r="K54" s="5"/>
      <c r="M54" s="1"/>
      <c r="O54" s="1"/>
      <c r="Q54" s="1"/>
      <c r="S54" s="1"/>
    </row>
    <row r="55" spans="1:19" x14ac:dyDescent="0.2">
      <c r="A55" s="1"/>
      <c r="G55" s="5"/>
      <c r="H55" s="5"/>
      <c r="I55" s="5"/>
      <c r="J55" s="5"/>
      <c r="K55" s="5"/>
      <c r="M55" s="1"/>
      <c r="O55" s="1"/>
      <c r="Q55" s="1"/>
      <c r="S55" s="1"/>
    </row>
    <row r="56" spans="1:19" x14ac:dyDescent="0.2">
      <c r="A56" s="1"/>
      <c r="G56" s="5"/>
      <c r="H56" s="5"/>
      <c r="I56" s="5"/>
      <c r="J56" s="5"/>
      <c r="K56" s="5"/>
      <c r="M56" s="1"/>
      <c r="O56" s="1"/>
      <c r="Q56" s="1"/>
      <c r="S56" s="1"/>
    </row>
    <row r="57" spans="1:19" x14ac:dyDescent="0.2">
      <c r="A57" s="1"/>
      <c r="G57" s="5"/>
      <c r="H57" s="5"/>
      <c r="I57" s="5"/>
      <c r="J57" s="5"/>
      <c r="K57" s="5"/>
      <c r="M57" s="1"/>
      <c r="O57" s="1"/>
      <c r="Q57" s="1"/>
      <c r="S57" s="1"/>
    </row>
    <row r="58" spans="1:19" x14ac:dyDescent="0.2">
      <c r="A58" s="1"/>
      <c r="G58" s="5"/>
      <c r="H58" s="5"/>
      <c r="I58" s="5"/>
      <c r="J58" s="5"/>
      <c r="K58" s="5"/>
      <c r="M58" s="1"/>
      <c r="O58" s="1"/>
      <c r="Q58" s="1"/>
      <c r="S58" s="1"/>
    </row>
    <row r="59" spans="1:19" x14ac:dyDescent="0.2">
      <c r="A59" s="1"/>
      <c r="G59" s="5"/>
      <c r="H59" s="5"/>
      <c r="I59" s="5"/>
      <c r="J59" s="5"/>
      <c r="K59" s="5"/>
      <c r="M59" s="1"/>
      <c r="O59" s="1"/>
      <c r="Q59" s="1"/>
      <c r="S59" s="1"/>
    </row>
    <row r="63" spans="1:19" x14ac:dyDescent="0.2">
      <c r="A63" s="1"/>
      <c r="G63" s="5"/>
      <c r="H63" s="5"/>
      <c r="I63" s="5"/>
      <c r="J63" s="5"/>
      <c r="K63" s="5"/>
      <c r="M63" s="1"/>
      <c r="O63" s="1"/>
      <c r="Q63" s="1"/>
      <c r="S63" s="1"/>
    </row>
    <row r="64" spans="1:19" x14ac:dyDescent="0.2">
      <c r="A64" s="1"/>
      <c r="G64" s="5"/>
      <c r="H64" s="5"/>
      <c r="I64" s="5"/>
      <c r="J64" s="5"/>
      <c r="K64" s="5"/>
      <c r="M64" s="1"/>
      <c r="O64" s="1"/>
      <c r="Q64" s="1"/>
      <c r="S64" s="1"/>
    </row>
    <row r="65" spans="1:19" x14ac:dyDescent="0.2">
      <c r="A65" s="1"/>
      <c r="G65" s="5"/>
      <c r="H65" s="5"/>
      <c r="I65" s="5"/>
      <c r="J65" s="5"/>
      <c r="K65" s="5"/>
      <c r="M65" s="1"/>
      <c r="O65" s="1"/>
      <c r="Q65" s="1"/>
      <c r="S65" s="1"/>
    </row>
    <row r="66" spans="1:19" x14ac:dyDescent="0.2">
      <c r="A66" s="1"/>
      <c r="G66" s="5"/>
      <c r="H66" s="5"/>
      <c r="I66" s="5"/>
      <c r="J66" s="5"/>
      <c r="K66" s="5"/>
      <c r="M66" s="1"/>
      <c r="O66" s="1"/>
      <c r="Q66" s="1"/>
      <c r="S66" s="1"/>
    </row>
    <row r="67" spans="1:19" x14ac:dyDescent="0.2">
      <c r="A67" s="1"/>
      <c r="G67" s="5"/>
      <c r="H67" s="5"/>
      <c r="I67" s="5"/>
      <c r="J67" s="5"/>
      <c r="K67" s="5"/>
      <c r="M67" s="1"/>
      <c r="O67" s="1"/>
      <c r="Q67" s="1"/>
      <c r="S67" s="1"/>
    </row>
    <row r="68" spans="1:19" x14ac:dyDescent="0.2">
      <c r="A68" s="1"/>
      <c r="G68" s="5"/>
      <c r="H68" s="5"/>
      <c r="I68" s="5"/>
      <c r="J68" s="5"/>
      <c r="K68" s="5"/>
      <c r="M68" s="1"/>
      <c r="O68" s="1"/>
      <c r="Q68" s="1"/>
      <c r="S68" s="1"/>
    </row>
    <row r="69" spans="1:19" x14ac:dyDescent="0.2">
      <c r="A69" s="1"/>
      <c r="G69" s="5"/>
      <c r="H69" s="5"/>
      <c r="I69" s="5"/>
      <c r="J69" s="5"/>
      <c r="K69" s="5"/>
      <c r="M69" s="1"/>
      <c r="O69" s="1"/>
      <c r="Q69" s="1"/>
      <c r="S69" s="1"/>
    </row>
    <row r="73" spans="1:19" x14ac:dyDescent="0.2">
      <c r="A73" s="1"/>
      <c r="G73" s="5"/>
      <c r="H73" s="5"/>
      <c r="I73" s="5"/>
      <c r="J73" s="5"/>
      <c r="K73" s="5"/>
      <c r="M73" s="1"/>
      <c r="O73" s="1"/>
      <c r="Q73" s="1"/>
      <c r="S73" s="1"/>
    </row>
    <row r="74" spans="1:19" x14ac:dyDescent="0.2">
      <c r="A74" s="1"/>
      <c r="G74" s="5"/>
      <c r="H74" s="5"/>
      <c r="I74" s="5"/>
      <c r="J74" s="5"/>
      <c r="K74" s="5"/>
      <c r="M74" s="1"/>
      <c r="O74" s="1"/>
      <c r="Q74" s="1"/>
      <c r="S74" s="1"/>
    </row>
    <row r="75" spans="1:19" x14ac:dyDescent="0.2">
      <c r="A75" s="1"/>
      <c r="G75" s="5"/>
      <c r="H75" s="5"/>
      <c r="I75" s="5"/>
      <c r="J75" s="5"/>
      <c r="K75" s="5"/>
      <c r="M75" s="1"/>
      <c r="O75" s="1"/>
      <c r="Q75" s="1"/>
      <c r="S75" s="1"/>
    </row>
    <row r="76" spans="1:19" x14ac:dyDescent="0.2">
      <c r="A76" s="1"/>
      <c r="G76" s="5"/>
      <c r="H76" s="5"/>
      <c r="I76" s="5"/>
      <c r="J76" s="5"/>
      <c r="K76" s="5"/>
      <c r="M76" s="1"/>
      <c r="O76" s="1"/>
      <c r="Q76" s="1"/>
      <c r="S76" s="1"/>
    </row>
    <row r="77" spans="1:19" x14ac:dyDescent="0.2">
      <c r="A77" s="1"/>
      <c r="G77" s="5"/>
      <c r="H77" s="5"/>
      <c r="I77" s="5"/>
      <c r="J77" s="5"/>
      <c r="K77" s="5"/>
      <c r="M77" s="1"/>
      <c r="O77" s="1"/>
      <c r="Q77" s="1"/>
      <c r="S77" s="1"/>
    </row>
    <row r="78" spans="1:19" x14ac:dyDescent="0.2">
      <c r="A78" s="1"/>
      <c r="G78" s="5"/>
      <c r="H78" s="5"/>
      <c r="I78" s="5"/>
      <c r="J78" s="5"/>
      <c r="K78" s="5"/>
      <c r="M78" s="1"/>
      <c r="O78" s="1"/>
      <c r="Q78" s="1"/>
      <c r="S78" s="1"/>
    </row>
    <row r="79" spans="1:19" x14ac:dyDescent="0.2">
      <c r="A79" s="1"/>
      <c r="G79" s="5"/>
      <c r="H79" s="5"/>
      <c r="I79" s="5"/>
      <c r="J79" s="5"/>
      <c r="K79" s="5"/>
      <c r="M79" s="1"/>
      <c r="O79" s="1"/>
      <c r="Q79" s="1"/>
      <c r="S7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BindingFits_DSRMs</vt:lpstr>
      <vt:lpstr>Curves_DSRMs</vt:lpstr>
    </vt:vector>
  </TitlesOfParts>
  <Company>university of oregon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kolaczkowski</dc:creator>
  <cp:lastModifiedBy>Kolaczkowski,Bryan D</cp:lastModifiedBy>
  <dcterms:created xsi:type="dcterms:W3CDTF">2014-02-11T16:59:39Z</dcterms:created>
  <dcterms:modified xsi:type="dcterms:W3CDTF">2017-08-04T22:48:47Z</dcterms:modified>
</cp:coreProperties>
</file>