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ayan/Desktop/Tesla_Financial_Analysis/"/>
    </mc:Choice>
  </mc:AlternateContent>
  <xr:revisionPtr revIDLastSave="0" documentId="13_ncr:1_{69A82BB1-7949-2C4B-AE1B-E67355B5FA7D}" xr6:coauthVersionLast="47" xr6:coauthVersionMax="47" xr10:uidLastSave="{00000000-0000-0000-0000-000000000000}"/>
  <bookViews>
    <workbookView xWindow="0" yWindow="740" windowWidth="29400" windowHeight="18380" activeTab="3" xr2:uid="{00000000-000D-0000-FFFF-FFFF00000000}"/>
  </bookViews>
  <sheets>
    <sheet name="Income Statement" sheetId="1" r:id="rId1"/>
    <sheet name="Balance Sheet" sheetId="2" r:id="rId2"/>
    <sheet name="Cash Flow" sheetId="3" r:id="rId3"/>
    <sheet name="Foreca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8" i="4"/>
  <c r="G7" i="4"/>
  <c r="G6" i="4"/>
  <c r="D6" i="4"/>
  <c r="D9" i="4"/>
  <c r="I9" i="4"/>
  <c r="I8" i="4"/>
  <c r="I7" i="4"/>
  <c r="I6" i="4"/>
  <c r="E9" i="4"/>
  <c r="E8" i="4"/>
  <c r="E7" i="4"/>
  <c r="E6" i="4"/>
  <c r="J2" i="4"/>
  <c r="D8" i="4"/>
  <c r="D7" i="4"/>
  <c r="I2" i="1"/>
  <c r="I4" i="1"/>
  <c r="I3" i="1"/>
  <c r="H5" i="1"/>
  <c r="H4" i="1"/>
  <c r="H3" i="1"/>
  <c r="H2" i="1"/>
  <c r="G5" i="1"/>
  <c r="G4" i="1"/>
  <c r="G2" i="1"/>
  <c r="G3" i="1"/>
  <c r="I3" i="3"/>
  <c r="I4" i="3"/>
  <c r="I5" i="3"/>
  <c r="I2" i="3"/>
  <c r="H3" i="3"/>
  <c r="H4" i="3"/>
  <c r="H5" i="3"/>
  <c r="H2" i="3"/>
  <c r="G2" i="2"/>
  <c r="H3" i="2"/>
  <c r="H4" i="2"/>
  <c r="H5" i="2"/>
  <c r="H2" i="2"/>
  <c r="G5" i="2"/>
  <c r="G4" i="2"/>
  <c r="G3" i="2"/>
</calcChain>
</file>

<file path=xl/sharedStrings.xml><?xml version="1.0" encoding="utf-8"?>
<sst xmlns="http://schemas.openxmlformats.org/spreadsheetml/2006/main" count="38" uniqueCount="34">
  <si>
    <t>Date</t>
  </si>
  <si>
    <t>Total Revenue</t>
  </si>
  <si>
    <t>Cost Of Revenue</t>
  </si>
  <si>
    <t>Gross Profit</t>
  </si>
  <si>
    <t>Operating Income</t>
  </si>
  <si>
    <t>Operating Expense</t>
  </si>
  <si>
    <t>Total Assets</t>
  </si>
  <si>
    <t>Total Liabilities Net Minority Interest</t>
  </si>
  <si>
    <t>Stockholders Equity</t>
  </si>
  <si>
    <t>Working Capital</t>
  </si>
  <si>
    <t>Total Debt</t>
  </si>
  <si>
    <t>Operating Cash Flow</t>
  </si>
  <si>
    <t>Investing Cash Flow</t>
  </si>
  <si>
    <t>Financing Cash Flow</t>
  </si>
  <si>
    <t>Free Cash Flow</t>
  </si>
  <si>
    <t>Capital Expenditure</t>
  </si>
  <si>
    <t>Gross Profit Margin</t>
  </si>
  <si>
    <t>Operating Margin</t>
  </si>
  <si>
    <t>YoY Revenue Growth</t>
  </si>
  <si>
    <t>N/A</t>
  </si>
  <si>
    <t>Current Ratio</t>
  </si>
  <si>
    <t>Debt-to-Equity Ratio</t>
  </si>
  <si>
    <t>FCF to Operating Cash Flow Ratio</t>
  </si>
  <si>
    <t>CapEx as % of Revenue</t>
  </si>
  <si>
    <t>Total Revenue (Historical)</t>
  </si>
  <si>
    <t>Total Revenue (Linear Forecast)</t>
  </si>
  <si>
    <t>Total Revenue (CAGR Forecast)</t>
  </si>
  <si>
    <t xml:space="preserve">Operating Income (Historical) </t>
  </si>
  <si>
    <t>Operating Income (Forecast)</t>
  </si>
  <si>
    <t>FCF (Historical)</t>
  </si>
  <si>
    <t>FCF (Forecast)</t>
  </si>
  <si>
    <t>Year #</t>
  </si>
  <si>
    <t>CAGR Calculations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</si>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</sst>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3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73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0" fillId="0" borderId="1" xfId="2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73" fontId="0" fillId="0" borderId="1" xfId="0" applyNumberFormat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5"/>
  <sheetViews>
    <sheetView workbookViewId="0"/>
  </sheetViews>
  <sheetFormatPr baseColWidth="10" defaultColWidth="8.83203125" defaultRowHeight="15" x14ac:dyDescent="0.2"/>
  <cols>
    <col min="1" max="1" width="8.5" bestFit="1" customWidth="1"/>
    <col min="2" max="5" width="18.33203125" bestFit="1" customWidth="1"/>
    <col min="6" max="6" width="17.33203125" bestFit="1" customWidth="1"/>
    <col min="7" max="7" width="15.83203125" bestFit="1" customWidth="1"/>
    <col min="8" max="8" width="14.6640625" bestFit="1" customWidth="1"/>
    <col min="9" max="9" width="17.664062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16</v>
      </c>
      <c r="H1" s="2" t="s">
        <v>17</v>
      </c>
      <c r="I1" s="1" t="s">
        <v>18</v>
      </c>
    </row>
    <row r="2" spans="1:9" x14ac:dyDescent="0.2">
      <c r="A2" s="3">
        <v>45291</v>
      </c>
      <c r="B2" s="4">
        <v>96773000000</v>
      </c>
      <c r="C2" s="4">
        <v>79113000000</v>
      </c>
      <c r="D2" s="4">
        <v>17660000000</v>
      </c>
      <c r="E2" s="4">
        <v>8891000000</v>
      </c>
      <c r="F2" s="4">
        <v>8769000000</v>
      </c>
      <c r="G2" s="5">
        <f>D2/B2</f>
        <v>0.18248891736331416</v>
      </c>
      <c r="H2" s="6">
        <f>E2/B2</f>
        <v>9.1874799789197395E-2</v>
      </c>
      <c r="I2" s="6">
        <f>(B2 - B3) / B3</f>
        <v>0.18795266504627925</v>
      </c>
    </row>
    <row r="3" spans="1:9" x14ac:dyDescent="0.2">
      <c r="A3" s="3">
        <v>44926</v>
      </c>
      <c r="B3" s="4">
        <v>81462000000</v>
      </c>
      <c r="C3" s="4">
        <v>60609000000</v>
      </c>
      <c r="D3" s="4">
        <v>20853000000</v>
      </c>
      <c r="E3" s="4">
        <v>13832000000</v>
      </c>
      <c r="F3" s="4">
        <v>7021000000</v>
      </c>
      <c r="G3" s="5">
        <f>D3/B3</f>
        <v>0.25598438535759005</v>
      </c>
      <c r="H3" s="6">
        <f>E3/B3</f>
        <v>0.16979696054602145</v>
      </c>
      <c r="I3" s="6">
        <f>(B3 - B4) / B4</f>
        <v>0.51351652639206291</v>
      </c>
    </row>
    <row r="4" spans="1:9" x14ac:dyDescent="0.2">
      <c r="A4" s="3">
        <v>44561</v>
      </c>
      <c r="B4" s="4">
        <v>53823000000</v>
      </c>
      <c r="C4" s="4">
        <v>40217000000</v>
      </c>
      <c r="D4" s="4">
        <v>13606000000</v>
      </c>
      <c r="E4" s="4">
        <v>6496000000</v>
      </c>
      <c r="F4" s="4">
        <v>7110000000</v>
      </c>
      <c r="G4" s="5">
        <f>D4/B4</f>
        <v>0.25279155751258753</v>
      </c>
      <c r="H4" s="6">
        <f>E4/B4</f>
        <v>0.12069189751593185</v>
      </c>
      <c r="I4" s="6">
        <f>(B4 - B5) / B5</f>
        <v>0.70671613394216137</v>
      </c>
    </row>
    <row r="5" spans="1:9" x14ac:dyDescent="0.2">
      <c r="A5" s="3">
        <v>44196</v>
      </c>
      <c r="B5" s="4">
        <v>31536000000</v>
      </c>
      <c r="C5" s="4">
        <v>24906000000</v>
      </c>
      <c r="D5" s="4">
        <v>6630000000</v>
      </c>
      <c r="E5" s="4">
        <v>1994000000</v>
      </c>
      <c r="F5" s="4">
        <v>4636000000</v>
      </c>
      <c r="G5" s="5">
        <f>D5/B5</f>
        <v>0.2102359208523592</v>
      </c>
      <c r="H5" s="6">
        <f>E5/B5</f>
        <v>6.3229325215626589E-2</v>
      </c>
      <c r="I5" s="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H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8.5" bestFit="1" customWidth="1"/>
    <col min="2" max="2" width="19.33203125" bestFit="1" customWidth="1"/>
    <col min="3" max="3" width="30.1640625" bestFit="1" customWidth="1"/>
    <col min="4" max="6" width="18.33203125" bestFit="1" customWidth="1"/>
    <col min="7" max="7" width="11.5" bestFit="1" customWidth="1"/>
    <col min="8" max="8" width="17" bestFit="1" customWidth="1"/>
  </cols>
  <sheetData>
    <row r="1" spans="1:8" x14ac:dyDescent="0.2">
      <c r="A1" s="1" t="s">
        <v>0</v>
      </c>
      <c r="B1" s="2" t="s">
        <v>6</v>
      </c>
      <c r="C1" s="1" t="s">
        <v>7</v>
      </c>
      <c r="D1" s="2" t="s">
        <v>8</v>
      </c>
      <c r="E1" s="1" t="s">
        <v>9</v>
      </c>
      <c r="F1" s="2" t="s">
        <v>10</v>
      </c>
      <c r="G1" s="1" t="s">
        <v>20</v>
      </c>
      <c r="H1" s="2" t="s">
        <v>21</v>
      </c>
    </row>
    <row r="2" spans="1:8" x14ac:dyDescent="0.2">
      <c r="A2" s="3">
        <v>45291</v>
      </c>
      <c r="B2" s="4">
        <v>106618000000</v>
      </c>
      <c r="C2" s="9">
        <v>43009000000</v>
      </c>
      <c r="D2" s="4">
        <v>62634000000</v>
      </c>
      <c r="E2" s="4">
        <v>20868000000</v>
      </c>
      <c r="F2" s="4">
        <v>9573000000</v>
      </c>
      <c r="G2" s="8">
        <f>B2/C2</f>
        <v>2.478969518007859</v>
      </c>
      <c r="H2" s="8">
        <f>F2/D2</f>
        <v>0.15284031037455695</v>
      </c>
    </row>
    <row r="3" spans="1:8" x14ac:dyDescent="0.2">
      <c r="A3" s="3">
        <v>44926</v>
      </c>
      <c r="B3" s="4">
        <v>82338000000</v>
      </c>
      <c r="C3" s="9">
        <v>36440000000</v>
      </c>
      <c r="D3" s="4">
        <v>44704000000</v>
      </c>
      <c r="E3" s="4">
        <v>14208000000</v>
      </c>
      <c r="F3" s="4">
        <v>5748000000</v>
      </c>
      <c r="G3" s="8">
        <f>B3/C3</f>
        <v>2.2595499451152579</v>
      </c>
      <c r="H3" s="8">
        <f t="shared" ref="H3:H5" si="0">F3/D3</f>
        <v>0.12857909806728704</v>
      </c>
    </row>
    <row r="4" spans="1:8" x14ac:dyDescent="0.2">
      <c r="A4" s="3">
        <v>44561</v>
      </c>
      <c r="B4" s="4">
        <v>62131000000</v>
      </c>
      <c r="C4" s="9">
        <v>30548000000</v>
      </c>
      <c r="D4" s="4">
        <v>30189000000</v>
      </c>
      <c r="E4" s="4">
        <v>7395000000</v>
      </c>
      <c r="F4" s="4">
        <v>8873000000</v>
      </c>
      <c r="G4" s="8">
        <f>B4/C4</f>
        <v>2.033881105146</v>
      </c>
      <c r="H4" s="8">
        <f t="shared" si="0"/>
        <v>0.29391500215310212</v>
      </c>
    </row>
    <row r="5" spans="1:8" x14ac:dyDescent="0.2">
      <c r="A5" s="3">
        <v>44196</v>
      </c>
      <c r="B5" s="4">
        <v>52148000000</v>
      </c>
      <c r="C5" s="9">
        <v>28469000000</v>
      </c>
      <c r="D5" s="4">
        <v>22225000000</v>
      </c>
      <c r="E5" s="4">
        <v>12469000000</v>
      </c>
      <c r="F5" s="4">
        <v>13279000000</v>
      </c>
      <c r="G5" s="8">
        <f>B5/C5</f>
        <v>1.831746812322175</v>
      </c>
      <c r="H5" s="8">
        <f t="shared" si="0"/>
        <v>0.59748031496062992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8.5" bestFit="1" customWidth="1"/>
    <col min="2" max="3" width="18.33203125" bestFit="1" customWidth="1"/>
    <col min="4" max="4" width="18.83203125" bestFit="1" customWidth="1"/>
    <col min="5" max="5" width="17.83203125" bestFit="1" customWidth="1"/>
    <col min="6" max="6" width="17.33203125" bestFit="1" customWidth="1"/>
    <col min="7" max="7" width="17.83203125" bestFit="1" customWidth="1"/>
    <col min="8" max="8" width="18.33203125" bestFit="1" customWidth="1"/>
    <col min="9" max="9" width="26.33203125" bestFit="1" customWidth="1"/>
  </cols>
  <sheetData>
    <row r="1" spans="1:9" x14ac:dyDescent="0.2">
      <c r="A1" s="1" t="s">
        <v>0</v>
      </c>
      <c r="B1" s="2" t="s">
        <v>1</v>
      </c>
      <c r="C1" s="1" t="s">
        <v>11</v>
      </c>
      <c r="D1" s="2" t="s">
        <v>12</v>
      </c>
      <c r="E1" s="1" t="s">
        <v>13</v>
      </c>
      <c r="F1" s="2" t="s">
        <v>14</v>
      </c>
      <c r="G1" s="1" t="s">
        <v>15</v>
      </c>
      <c r="H1" s="2" t="s">
        <v>23</v>
      </c>
      <c r="I1" s="1" t="s">
        <v>22</v>
      </c>
    </row>
    <row r="2" spans="1:9" x14ac:dyDescent="0.2">
      <c r="A2" s="3">
        <v>45291</v>
      </c>
      <c r="B2" s="4">
        <v>96773000000</v>
      </c>
      <c r="C2" s="4">
        <v>13256000000</v>
      </c>
      <c r="D2" s="4">
        <v>-15584000000</v>
      </c>
      <c r="E2" s="4">
        <v>2589000000</v>
      </c>
      <c r="F2" s="4">
        <v>4357000000</v>
      </c>
      <c r="G2" s="4">
        <v>-8899000000</v>
      </c>
      <c r="H2" s="6">
        <f>G2/B2</f>
        <v>-9.1957467475432195E-2</v>
      </c>
      <c r="I2" s="8">
        <f>F2/C2</f>
        <v>0.32868135184067593</v>
      </c>
    </row>
    <row r="3" spans="1:9" x14ac:dyDescent="0.2">
      <c r="A3" s="3">
        <v>44926</v>
      </c>
      <c r="B3" s="4">
        <v>81462000000</v>
      </c>
      <c r="C3" s="4">
        <v>14724000000</v>
      </c>
      <c r="D3" s="4">
        <v>-11973000000</v>
      </c>
      <c r="E3" s="4">
        <v>-3527000000</v>
      </c>
      <c r="F3" s="4">
        <v>7552000000</v>
      </c>
      <c r="G3" s="4">
        <v>-7172000000</v>
      </c>
      <c r="H3" s="6">
        <f t="shared" ref="H3:H5" si="0">G3/B3</f>
        <v>-8.8041049814637506E-2</v>
      </c>
      <c r="I3" s="8">
        <f t="shared" ref="I3:I5" si="1">F3/C3</f>
        <v>0.51290410214615589</v>
      </c>
    </row>
    <row r="4" spans="1:9" x14ac:dyDescent="0.2">
      <c r="A4" s="3">
        <v>44561</v>
      </c>
      <c r="B4" s="4">
        <v>53823000000</v>
      </c>
      <c r="C4" s="4">
        <v>11497000000</v>
      </c>
      <c r="D4" s="4">
        <v>-7868000000</v>
      </c>
      <c r="E4" s="4">
        <v>-5203000000</v>
      </c>
      <c r="F4" s="4">
        <v>3483000000</v>
      </c>
      <c r="G4" s="4">
        <v>-8014000000</v>
      </c>
      <c r="H4" s="6">
        <f t="shared" si="0"/>
        <v>-0.14889545361648365</v>
      </c>
      <c r="I4" s="8">
        <f t="shared" si="1"/>
        <v>0.30294859528572671</v>
      </c>
    </row>
    <row r="5" spans="1:9" x14ac:dyDescent="0.2">
      <c r="A5" s="3">
        <v>44196</v>
      </c>
      <c r="B5" s="4">
        <v>31536000000</v>
      </c>
      <c r="C5" s="4">
        <v>5943000000</v>
      </c>
      <c r="D5" s="4">
        <v>-3132000000</v>
      </c>
      <c r="E5" s="4">
        <v>9973000000</v>
      </c>
      <c r="F5" s="4">
        <v>2701000000</v>
      </c>
      <c r="G5" s="4">
        <v>-3242000000</v>
      </c>
      <c r="H5" s="6">
        <f t="shared" si="0"/>
        <v>-0.10280314561136479</v>
      </c>
      <c r="I5" s="8">
        <f t="shared" si="1"/>
        <v>0.45448426720511526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ED38-8744-D442-94E6-6C25AA000059}">
  <sheetPr>
    <tabColor rgb="FFC00000"/>
  </sheetPr>
  <dimension ref="A1:J14"/>
  <sheetViews>
    <sheetView tabSelected="1" workbookViewId="0">
      <selection activeCell="G10" sqref="G10"/>
    </sheetView>
  </sheetViews>
  <sheetFormatPr baseColWidth="10" defaultRowHeight="15" x14ac:dyDescent="0.2"/>
  <cols>
    <col min="1" max="1" width="8.5" bestFit="1" customWidth="1"/>
    <col min="2" max="2" width="8.5" hidden="1" customWidth="1"/>
    <col min="3" max="3" width="20.5" bestFit="1" customWidth="1"/>
    <col min="4" max="4" width="24.6640625" bestFit="1" customWidth="1"/>
    <col min="5" max="5" width="24.1640625" bestFit="1" customWidth="1"/>
    <col min="6" max="6" width="24" bestFit="1" customWidth="1"/>
    <col min="7" max="7" width="22.6640625" bestFit="1" customWidth="1"/>
    <col min="8" max="8" width="17.33203125" bestFit="1" customWidth="1"/>
    <col min="9" max="9" width="18.33203125" bestFit="1" customWidth="1"/>
    <col min="10" max="10" width="17.33203125" hidden="1" customWidth="1"/>
  </cols>
  <sheetData>
    <row r="1" spans="1:10" x14ac:dyDescent="0.2">
      <c r="A1" s="10" t="s">
        <v>0</v>
      </c>
      <c r="B1" s="11" t="s">
        <v>31</v>
      </c>
      <c r="C1" s="11" t="s">
        <v>24</v>
      </c>
      <c r="D1" s="10" t="s">
        <v>25</v>
      </c>
      <c r="E1" s="11" t="s">
        <v>26</v>
      </c>
      <c r="F1" s="10" t="s">
        <v>27</v>
      </c>
      <c r="G1" s="11" t="s">
        <v>28</v>
      </c>
      <c r="H1" s="10" t="s">
        <v>29</v>
      </c>
      <c r="I1" s="11" t="s">
        <v>30</v>
      </c>
      <c r="J1" s="11" t="s">
        <v>32</v>
      </c>
    </row>
    <row r="2" spans="1:10" x14ac:dyDescent="0.2">
      <c r="A2" s="3">
        <v>44196</v>
      </c>
      <c r="B2" s="12">
        <v>1</v>
      </c>
      <c r="C2" s="13">
        <v>31536000000</v>
      </c>
      <c r="D2" s="13"/>
      <c r="E2" s="16"/>
      <c r="F2" s="9">
        <v>1994000000</v>
      </c>
      <c r="G2" s="13"/>
      <c r="H2" s="9">
        <v>2701000000</v>
      </c>
      <c r="I2" s="13"/>
      <c r="J2" s="6">
        <f>((C5 / C2) ^ (1 / 3)) - 1</f>
        <v>0.45316813421678059</v>
      </c>
    </row>
    <row r="3" spans="1:10" x14ac:dyDescent="0.2">
      <c r="A3" s="3">
        <v>44561</v>
      </c>
      <c r="B3" s="12">
        <v>2</v>
      </c>
      <c r="C3" s="13">
        <v>53823000000</v>
      </c>
      <c r="D3" s="13"/>
      <c r="E3" s="16"/>
      <c r="F3" s="9">
        <v>6496000000</v>
      </c>
      <c r="G3" s="14"/>
      <c r="H3" s="13">
        <v>3483000000</v>
      </c>
      <c r="I3" s="13"/>
      <c r="J3" s="15"/>
    </row>
    <row r="4" spans="1:10" x14ac:dyDescent="0.2">
      <c r="A4" s="3">
        <v>44926</v>
      </c>
      <c r="B4" s="12">
        <v>3</v>
      </c>
      <c r="C4" s="13">
        <v>81462000000</v>
      </c>
      <c r="D4" s="13"/>
      <c r="E4" s="16"/>
      <c r="F4" s="9">
        <v>13832000000</v>
      </c>
      <c r="G4" s="14"/>
      <c r="H4" s="9">
        <v>7552000000</v>
      </c>
      <c r="I4" s="13"/>
      <c r="J4" s="7"/>
    </row>
    <row r="5" spans="1:10" x14ac:dyDescent="0.2">
      <c r="A5" s="3">
        <v>45291</v>
      </c>
      <c r="B5" s="12">
        <v>4</v>
      </c>
      <c r="C5" s="9">
        <v>96773000000</v>
      </c>
      <c r="D5" s="13"/>
      <c r="E5" s="16"/>
      <c r="F5" s="9">
        <v>8891000000</v>
      </c>
      <c r="G5" s="14"/>
      <c r="H5" s="9">
        <v>4357000000</v>
      </c>
      <c r="I5" s="13"/>
      <c r="J5" s="7"/>
    </row>
    <row r="6" spans="1:10" x14ac:dyDescent="0.2">
      <c r="A6" s="3">
        <v>45657</v>
      </c>
      <c r="B6" s="12">
        <v>5</v>
      </c>
      <c r="C6" s="13"/>
      <c r="D6" s="9">
        <f>_xlfn.FORECAST.LINEAR(5, C2:C5, B2:B5)</f>
        <v>121736000000</v>
      </c>
      <c r="E6" s="13">
        <f>C5 * (1 + J2)</f>
        <v>140627439852.56052</v>
      </c>
      <c r="F6" s="13"/>
      <c r="G6" s="9">
        <f xml:space="preserve"> F5 * (1 + 0.2)</f>
        <v>10669200000</v>
      </c>
      <c r="H6" s="13"/>
      <c r="I6" s="13">
        <f xml:space="preserve"> H5* (1 + 0.6)</f>
        <v>6971200000</v>
      </c>
      <c r="J6" s="7"/>
    </row>
    <row r="7" spans="1:10" x14ac:dyDescent="0.2">
      <c r="A7" s="3">
        <v>46022</v>
      </c>
      <c r="B7" s="12">
        <v>6</v>
      </c>
      <c r="C7" s="13"/>
      <c r="D7" s="13">
        <f>_xlfn.FORECAST.LINEAR(6, C2:C5,B2:B5)</f>
        <v>144071000000</v>
      </c>
      <c r="E7" s="13">
        <f>E6 * (1 + J2)</f>
        <v>204355314390.22791</v>
      </c>
      <c r="F7" s="13"/>
      <c r="G7" s="9">
        <f xml:space="preserve"> G6 * (1 + 0.5)</f>
        <v>16003800000</v>
      </c>
      <c r="H7" s="13"/>
      <c r="I7" s="13">
        <f xml:space="preserve"> I6 * (1 + 0.5)</f>
        <v>10456800000</v>
      </c>
      <c r="J7" s="7"/>
    </row>
    <row r="8" spans="1:10" x14ac:dyDescent="0.2">
      <c r="A8" s="3">
        <v>46387</v>
      </c>
      <c r="B8" s="12">
        <v>7</v>
      </c>
      <c r="C8" s="13"/>
      <c r="D8" s="9">
        <f>_xlfn.FORECAST.LINEAR(7, C2:C5,B2:B5)</f>
        <v>166406000000</v>
      </c>
      <c r="E8" s="13">
        <f>E7 * (1 + J2)</f>
        <v>296962630929.73108</v>
      </c>
      <c r="F8" s="13"/>
      <c r="G8" s="9">
        <f xml:space="preserve"> G7 * (1 - 0.1)</f>
        <v>14403420000</v>
      </c>
      <c r="H8" s="13"/>
      <c r="I8" s="13">
        <f xml:space="preserve"> I7* (1 - 0.2)</f>
        <v>8365440000</v>
      </c>
      <c r="J8" s="7"/>
    </row>
    <row r="9" spans="1:10" x14ac:dyDescent="0.2">
      <c r="A9" s="3">
        <v>46752</v>
      </c>
      <c r="B9" s="12">
        <v>8</v>
      </c>
      <c r="C9" s="13"/>
      <c r="D9" s="9">
        <f>_xlfn.FORECAST.LINEAR(8, C2:C5, B2:B5)</f>
        <v>188741000000</v>
      </c>
      <c r="E9" s="13">
        <f>E8 * (1 + J2)</f>
        <v>431536632320.26373</v>
      </c>
      <c r="F9" s="13"/>
      <c r="G9" s="9">
        <f xml:space="preserve"> G8 * (1 + 0.6)</f>
        <v>23045472000</v>
      </c>
      <c r="H9" s="13"/>
      <c r="I9" s="13">
        <f xml:space="preserve"> I8 * (1 + 0.2)</f>
        <v>10038528000</v>
      </c>
      <c r="J9" s="7"/>
    </row>
    <row r="14" spans="1:10" x14ac:dyDescent="0.2">
      <c r="F14" t="s">
        <v>33</v>
      </c>
    </row>
  </sheetData>
  <pageMargins left="0.7" right="0.7" top="0.75" bottom="0.75" header="0.3" footer="0.3"/>
  <ignoredErrors>
    <ignoredError sqref="D6:D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BRAYAN.CONDE</cp:lastModifiedBy>
  <dcterms:created xsi:type="dcterms:W3CDTF">2024-11-06T21:20:38Z</dcterms:created>
  <dcterms:modified xsi:type="dcterms:W3CDTF">2024-11-12T01:17:47Z</dcterms:modified>
</cp:coreProperties>
</file>