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5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8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9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10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1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3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4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5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6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7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20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curams-my.sharepoint.com/personal/bowlesbe_vcu_edu/Documents/VCU/SCMA_669_Forecasting_Methods/Midterm/"/>
    </mc:Choice>
  </mc:AlternateContent>
  <xr:revisionPtr revIDLastSave="6323" documentId="13_ncr:4000b_{381B79DF-6F8B-4781-A516-B9C74692584E}" xr6:coauthVersionLast="46" xr6:coauthVersionMax="46" xr10:uidLastSave="{6DFCCD01-0F1D-4E86-84AE-158883F42D34}"/>
  <bookViews>
    <workbookView xWindow="30525" yWindow="1230" windowWidth="19545" windowHeight="11400" tabRatio="867" activeTab="7" xr2:uid="{00000000-000D-0000-FFFF-FFFF00000000}"/>
  </bookViews>
  <sheets>
    <sheet name="KJ Data" sheetId="2" r:id="rId1"/>
    <sheet name="First_Look" sheetId="3" r:id="rId2"/>
    <sheet name="First_Look Seasonal" sheetId="4" r:id="rId3"/>
    <sheet name="Seasonally Adj" sheetId="5" r:id="rId4"/>
    <sheet name="Linear F-C" sheetId="6" r:id="rId5"/>
    <sheet name="Linear F-C Damp" sheetId="7" r:id="rId6"/>
    <sheet name="Exp_Smooth" sheetId="9" r:id="rId7"/>
    <sheet name="Holt" sheetId="10" r:id="rId8"/>
    <sheet name="Combined" sheetId="8" r:id="rId9"/>
  </sheets>
  <definedNames>
    <definedName name="_xlnm._FilterDatabase" localSheetId="2" hidden="1">'First_Look Seasonal'!$H$2:$M$14</definedName>
    <definedName name="solver_adj" localSheetId="6" hidden="1">Exp_Smooth!$I$3</definedName>
    <definedName name="solver_adj" localSheetId="7" hidden="1">Holt!$I$2:$J$2</definedName>
    <definedName name="solver_adj" localSheetId="4" hidden="1">'Linear F-C'!$H$2:$I$2</definedName>
    <definedName name="solver_adj" localSheetId="5" hidden="1">'Linear F-C Damp'!$H$2:$I$2</definedName>
    <definedName name="solver_cvg" localSheetId="6" hidden="1">0.0001</definedName>
    <definedName name="solver_cvg" localSheetId="7" hidden="1">0.0001</definedName>
    <definedName name="solver_cvg" localSheetId="4" hidden="1">0.0001</definedName>
    <definedName name="solver_cvg" localSheetId="5" hidden="1">0.0001</definedName>
    <definedName name="solver_drv" localSheetId="6" hidden="1">1</definedName>
    <definedName name="solver_drv" localSheetId="7" hidden="1">1</definedName>
    <definedName name="solver_drv" localSheetId="4" hidden="1">1</definedName>
    <definedName name="solver_drv" localSheetId="5" hidden="1">2</definedName>
    <definedName name="solver_eng" localSheetId="6" hidden="1">1</definedName>
    <definedName name="solver_eng" localSheetId="7" hidden="1">1</definedName>
    <definedName name="solver_eng" localSheetId="4" hidden="1">1</definedName>
    <definedName name="solver_eng" localSheetId="5" hidden="1">1</definedName>
    <definedName name="solver_est" localSheetId="6" hidden="1">1</definedName>
    <definedName name="solver_est" localSheetId="7" hidden="1">1</definedName>
    <definedName name="solver_est" localSheetId="4" hidden="1">1</definedName>
    <definedName name="solver_est" localSheetId="5" hidden="1">1</definedName>
    <definedName name="solver_itr" localSheetId="6" hidden="1">2147483647</definedName>
    <definedName name="solver_itr" localSheetId="7" hidden="1">2147483647</definedName>
    <definedName name="solver_itr" localSheetId="4" hidden="1">2147483647</definedName>
    <definedName name="solver_itr" localSheetId="5" hidden="1">2147483647</definedName>
    <definedName name="solver_lhs1" localSheetId="6" hidden="1">Exp_Smooth!$I$3</definedName>
    <definedName name="solver_lhs1" localSheetId="7" hidden="1">Holt!$I$2</definedName>
    <definedName name="solver_lhs1" localSheetId="4" hidden="1">'Linear F-C'!$H$2</definedName>
    <definedName name="solver_lhs1" localSheetId="5" hidden="1">'Linear F-C Damp'!$H$2</definedName>
    <definedName name="solver_lhs2" localSheetId="6" hidden="1">Exp_Smooth!$I$3</definedName>
    <definedName name="solver_lhs2" localSheetId="7" hidden="1">Holt!$I$2</definedName>
    <definedName name="solver_lhs2" localSheetId="4" hidden="1">'Linear F-C'!$H$2</definedName>
    <definedName name="solver_lhs2" localSheetId="5" hidden="1">'Linear F-C Damp'!$H$2</definedName>
    <definedName name="solver_lhs3" localSheetId="7" hidden="1">Holt!$J$2</definedName>
    <definedName name="solver_lhs3" localSheetId="4" hidden="1">'Linear F-C'!$I$2</definedName>
    <definedName name="solver_lhs3" localSheetId="5" hidden="1">'Linear F-C Damp'!$I$2</definedName>
    <definedName name="solver_lhs4" localSheetId="7" hidden="1">Holt!$J$2</definedName>
    <definedName name="solver_lhs4" localSheetId="4" hidden="1">'Linear F-C'!$I$2</definedName>
    <definedName name="solver_lhs4" localSheetId="5" hidden="1">'Linear F-C Damp'!$I$2</definedName>
    <definedName name="solver_lhs5" localSheetId="5" hidden="1">'Linear F-C Damp'!$J$2</definedName>
    <definedName name="solver_lhs6" localSheetId="5" hidden="1">'Linear F-C Damp'!$J$2</definedName>
    <definedName name="solver_mip" localSheetId="6" hidden="1">2147483647</definedName>
    <definedName name="solver_mip" localSheetId="7" hidden="1">2147483647</definedName>
    <definedName name="solver_mip" localSheetId="4" hidden="1">2147483647</definedName>
    <definedName name="solver_mip" localSheetId="5" hidden="1">2147483647</definedName>
    <definedName name="solver_mni" localSheetId="6" hidden="1">30</definedName>
    <definedName name="solver_mni" localSheetId="7" hidden="1">30</definedName>
    <definedName name="solver_mni" localSheetId="4" hidden="1">30</definedName>
    <definedName name="solver_mni" localSheetId="5" hidden="1">30</definedName>
    <definedName name="solver_mrt" localSheetId="6" hidden="1">0.075</definedName>
    <definedName name="solver_mrt" localSheetId="7" hidden="1">0.075</definedName>
    <definedName name="solver_mrt" localSheetId="4" hidden="1">0.075</definedName>
    <definedName name="solver_mrt" localSheetId="5" hidden="1">0.075</definedName>
    <definedName name="solver_msl" localSheetId="6" hidden="1">2</definedName>
    <definedName name="solver_msl" localSheetId="7" hidden="1">2</definedName>
    <definedName name="solver_msl" localSheetId="4" hidden="1">2</definedName>
    <definedName name="solver_msl" localSheetId="5" hidden="1">2</definedName>
    <definedName name="solver_neg" localSheetId="6" hidden="1">2</definedName>
    <definedName name="solver_neg" localSheetId="7" hidden="1">2</definedName>
    <definedName name="solver_neg" localSheetId="4" hidden="1">2</definedName>
    <definedName name="solver_neg" localSheetId="5" hidden="1">2</definedName>
    <definedName name="solver_nod" localSheetId="6" hidden="1">2147483647</definedName>
    <definedName name="solver_nod" localSheetId="7" hidden="1">2147483647</definedName>
    <definedName name="solver_nod" localSheetId="4" hidden="1">2147483647</definedName>
    <definedName name="solver_nod" localSheetId="5" hidden="1">2147483647</definedName>
    <definedName name="solver_num" localSheetId="6" hidden="1">2</definedName>
    <definedName name="solver_num" localSheetId="7" hidden="1">4</definedName>
    <definedName name="solver_num" localSheetId="4" hidden="1">4</definedName>
    <definedName name="solver_num" localSheetId="5" hidden="1">4</definedName>
    <definedName name="solver_nwt" localSheetId="6" hidden="1">1</definedName>
    <definedName name="solver_nwt" localSheetId="7" hidden="1">1</definedName>
    <definedName name="solver_nwt" localSheetId="4" hidden="1">1</definedName>
    <definedName name="solver_nwt" localSheetId="5" hidden="1">1</definedName>
    <definedName name="solver_opt" localSheetId="6" hidden="1">Exp_Smooth!$K$75</definedName>
    <definedName name="solver_opt" localSheetId="7" hidden="1">Holt!$O$74</definedName>
    <definedName name="solver_opt" localSheetId="4" hidden="1">'Linear F-C'!$M$75</definedName>
    <definedName name="solver_opt" localSheetId="5" hidden="1">'Linear F-C Damp'!$L$73</definedName>
    <definedName name="solver_pre" localSheetId="6" hidden="1">0.000001</definedName>
    <definedName name="solver_pre" localSheetId="7" hidden="1">0.000001</definedName>
    <definedName name="solver_pre" localSheetId="4" hidden="1">0.000001</definedName>
    <definedName name="solver_pre" localSheetId="5" hidden="1">0.000001</definedName>
    <definedName name="solver_rbv" localSheetId="6" hidden="1">1</definedName>
    <definedName name="solver_rbv" localSheetId="7" hidden="1">1</definedName>
    <definedName name="solver_rbv" localSheetId="4" hidden="1">1</definedName>
    <definedName name="solver_rbv" localSheetId="5" hidden="1">2</definedName>
    <definedName name="solver_rel1" localSheetId="6" hidden="1">1</definedName>
    <definedName name="solver_rel1" localSheetId="7" hidden="1">1</definedName>
    <definedName name="solver_rel1" localSheetId="4" hidden="1">1</definedName>
    <definedName name="solver_rel1" localSheetId="5" hidden="1">1</definedName>
    <definedName name="solver_rel2" localSheetId="6" hidden="1">3</definedName>
    <definedName name="solver_rel2" localSheetId="7" hidden="1">3</definedName>
    <definedName name="solver_rel2" localSheetId="4" hidden="1">3</definedName>
    <definedName name="solver_rel2" localSheetId="5" hidden="1">3</definedName>
    <definedName name="solver_rel3" localSheetId="7" hidden="1">1</definedName>
    <definedName name="solver_rel3" localSheetId="4" hidden="1">1</definedName>
    <definedName name="solver_rel3" localSheetId="5" hidden="1">1</definedName>
    <definedName name="solver_rel4" localSheetId="7" hidden="1">3</definedName>
    <definedName name="solver_rel4" localSheetId="4" hidden="1">3</definedName>
    <definedName name="solver_rel4" localSheetId="5" hidden="1">3</definedName>
    <definedName name="solver_rel5" localSheetId="5" hidden="1">1</definedName>
    <definedName name="solver_rel6" localSheetId="5" hidden="1">3</definedName>
    <definedName name="solver_rhs1" localSheetId="6" hidden="1">1</definedName>
    <definedName name="solver_rhs1" localSheetId="7" hidden="1">1</definedName>
    <definedName name="solver_rhs1" localSheetId="4" hidden="1">1</definedName>
    <definedName name="solver_rhs1" localSheetId="5" hidden="1">1</definedName>
    <definedName name="solver_rhs2" localSheetId="6" hidden="1">0</definedName>
    <definedName name="solver_rhs2" localSheetId="7" hidden="1">0</definedName>
    <definedName name="solver_rhs2" localSheetId="4" hidden="1">0</definedName>
    <definedName name="solver_rhs2" localSheetId="5" hidden="1">0</definedName>
    <definedName name="solver_rhs3" localSheetId="7" hidden="1">1</definedName>
    <definedName name="solver_rhs3" localSheetId="4" hidden="1">1</definedName>
    <definedName name="solver_rhs3" localSheetId="5" hidden="1">1</definedName>
    <definedName name="solver_rhs4" localSheetId="7" hidden="1">0</definedName>
    <definedName name="solver_rhs4" localSheetId="4" hidden="1">0</definedName>
    <definedName name="solver_rhs4" localSheetId="5" hidden="1">0</definedName>
    <definedName name="solver_rhs5" localSheetId="5" hidden="1">1</definedName>
    <definedName name="solver_rhs6" localSheetId="5" hidden="1">0</definedName>
    <definedName name="solver_rlx" localSheetId="6" hidden="1">2</definedName>
    <definedName name="solver_rlx" localSheetId="7" hidden="1">2</definedName>
    <definedName name="solver_rlx" localSheetId="4" hidden="1">2</definedName>
    <definedName name="solver_rlx" localSheetId="5" hidden="1">2</definedName>
    <definedName name="solver_rsd" localSheetId="6" hidden="1">0</definedName>
    <definedName name="solver_rsd" localSheetId="7" hidden="1">0</definedName>
    <definedName name="solver_rsd" localSheetId="4" hidden="1">0</definedName>
    <definedName name="solver_rsd" localSheetId="5" hidden="1">0</definedName>
    <definedName name="solver_scl" localSheetId="6" hidden="1">1</definedName>
    <definedName name="solver_scl" localSheetId="7" hidden="1">1</definedName>
    <definedName name="solver_scl" localSheetId="4" hidden="1">1</definedName>
    <definedName name="solver_scl" localSheetId="5" hidden="1">2</definedName>
    <definedName name="solver_sho" localSheetId="6" hidden="1">2</definedName>
    <definedName name="solver_sho" localSheetId="7" hidden="1">2</definedName>
    <definedName name="solver_sho" localSheetId="4" hidden="1">2</definedName>
    <definedName name="solver_sho" localSheetId="5" hidden="1">2</definedName>
    <definedName name="solver_ssz" localSheetId="6" hidden="1">100</definedName>
    <definedName name="solver_ssz" localSheetId="7" hidden="1">100</definedName>
    <definedName name="solver_ssz" localSheetId="4" hidden="1">100</definedName>
    <definedName name="solver_ssz" localSheetId="5" hidden="1">100</definedName>
    <definedName name="solver_tim" localSheetId="6" hidden="1">2147483647</definedName>
    <definedName name="solver_tim" localSheetId="7" hidden="1">2147483647</definedName>
    <definedName name="solver_tim" localSheetId="4" hidden="1">2147483647</definedName>
    <definedName name="solver_tim" localSheetId="5" hidden="1">2147483647</definedName>
    <definedName name="solver_tol" localSheetId="6" hidden="1">0.01</definedName>
    <definedName name="solver_tol" localSheetId="7" hidden="1">0.01</definedName>
    <definedName name="solver_tol" localSheetId="4" hidden="1">0.01</definedName>
    <definedName name="solver_tol" localSheetId="5" hidden="1">0.01</definedName>
    <definedName name="solver_typ" localSheetId="6" hidden="1">2</definedName>
    <definedName name="solver_typ" localSheetId="7" hidden="1">2</definedName>
    <definedName name="solver_typ" localSheetId="4" hidden="1">2</definedName>
    <definedName name="solver_typ" localSheetId="5" hidden="1">2</definedName>
    <definedName name="solver_val" localSheetId="6" hidden="1">0</definedName>
    <definedName name="solver_val" localSheetId="7" hidden="1">0</definedName>
    <definedName name="solver_val" localSheetId="4" hidden="1">0</definedName>
    <definedName name="solver_val" localSheetId="5" hidden="1">0</definedName>
    <definedName name="solver_ver" localSheetId="6" hidden="1">3</definedName>
    <definedName name="solver_ver" localSheetId="7" hidden="1">3</definedName>
    <definedName name="solver_ver" localSheetId="4" hidden="1">3</definedName>
    <definedName name="solver_ver" localSheetId="5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81" i="8" l="1"/>
  <c r="J4" i="10"/>
  <c r="I4" i="10"/>
  <c r="I81" i="8"/>
  <c r="K81" i="8"/>
  <c r="L81" i="8"/>
  <c r="M81" i="8"/>
  <c r="H81" i="8"/>
  <c r="K49" i="2" l="1"/>
  <c r="X8" i="5"/>
  <c r="J57" i="7"/>
  <c r="I57" i="7"/>
  <c r="I4" i="7"/>
  <c r="H4" i="7"/>
  <c r="I73" i="9" l="1"/>
  <c r="H92" i="8"/>
  <c r="H87" i="8"/>
  <c r="H86" i="8"/>
  <c r="H84" i="8"/>
  <c r="J94" i="8"/>
  <c r="N94" i="8" s="1"/>
  <c r="J93" i="8"/>
  <c r="N93" i="8" s="1"/>
  <c r="J89" i="8"/>
  <c r="N89" i="8" s="1"/>
  <c r="J86" i="8"/>
  <c r="N86" i="8" s="1"/>
  <c r="F8" i="5"/>
  <c r="E65" i="5"/>
  <c r="E63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4" i="5"/>
  <c r="E5" i="5"/>
  <c r="M90" i="8"/>
  <c r="I84" i="8"/>
  <c r="K84" i="8"/>
  <c r="I85" i="8"/>
  <c r="K85" i="8"/>
  <c r="I86" i="8"/>
  <c r="K86" i="8"/>
  <c r="I87" i="8"/>
  <c r="K87" i="8"/>
  <c r="I88" i="8"/>
  <c r="K88" i="8"/>
  <c r="I89" i="8"/>
  <c r="K89" i="8"/>
  <c r="I90" i="8"/>
  <c r="K90" i="8"/>
  <c r="I91" i="8"/>
  <c r="K91" i="8"/>
  <c r="I92" i="8"/>
  <c r="K92" i="8"/>
  <c r="I93" i="8"/>
  <c r="K93" i="8"/>
  <c r="I94" i="8"/>
  <c r="K94" i="8"/>
  <c r="I83" i="8"/>
  <c r="K83" i="8"/>
  <c r="M84" i="8"/>
  <c r="L84" i="8"/>
  <c r="J84" i="8"/>
  <c r="N84" i="8" s="1"/>
  <c r="H85" i="8"/>
  <c r="M85" i="8"/>
  <c r="L85" i="8"/>
  <c r="J85" i="8"/>
  <c r="N85" i="8" s="1"/>
  <c r="M86" i="8"/>
  <c r="L86" i="8"/>
  <c r="M87" i="8"/>
  <c r="L87" i="8"/>
  <c r="J87" i="8"/>
  <c r="N87" i="8" s="1"/>
  <c r="H88" i="8"/>
  <c r="M88" i="8"/>
  <c r="L88" i="8"/>
  <c r="J88" i="8"/>
  <c r="N88" i="8" s="1"/>
  <c r="H89" i="8"/>
  <c r="M89" i="8"/>
  <c r="L89" i="8"/>
  <c r="H90" i="8"/>
  <c r="L90" i="8"/>
  <c r="J90" i="8"/>
  <c r="N90" i="8" s="1"/>
  <c r="H91" i="8"/>
  <c r="M91" i="8"/>
  <c r="L91" i="8"/>
  <c r="J91" i="8"/>
  <c r="N91" i="8" s="1"/>
  <c r="M92" i="8"/>
  <c r="L92" i="8"/>
  <c r="J92" i="8"/>
  <c r="N92" i="8" s="1"/>
  <c r="H93" i="8"/>
  <c r="M93" i="8"/>
  <c r="L93" i="8"/>
  <c r="H94" i="8"/>
  <c r="M94" i="8"/>
  <c r="L94" i="8"/>
  <c r="M83" i="8"/>
  <c r="L83" i="8"/>
  <c r="J83" i="8"/>
  <c r="N83" i="8" s="1"/>
  <c r="H83" i="8"/>
  <c r="H7" i="10"/>
  <c r="H10" i="10"/>
  <c r="H4" i="10"/>
  <c r="I7" i="9"/>
  <c r="I8" i="9"/>
  <c r="I9" i="9" s="1"/>
  <c r="A71" i="10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E64" i="10"/>
  <c r="F64" i="10" s="1"/>
  <c r="E63" i="10"/>
  <c r="F63" i="10" s="1"/>
  <c r="E62" i="10"/>
  <c r="F62" i="10" s="1"/>
  <c r="E61" i="10"/>
  <c r="F61" i="10" s="1"/>
  <c r="E60" i="10"/>
  <c r="F60" i="10" s="1"/>
  <c r="E59" i="10"/>
  <c r="F59" i="10" s="1"/>
  <c r="E58" i="10"/>
  <c r="F58" i="10" s="1"/>
  <c r="E57" i="10"/>
  <c r="F57" i="10" s="1"/>
  <c r="E56" i="10"/>
  <c r="F56" i="10" s="1"/>
  <c r="E55" i="10"/>
  <c r="F55" i="10" s="1"/>
  <c r="E54" i="10"/>
  <c r="F54" i="10" s="1"/>
  <c r="E53" i="10"/>
  <c r="F53" i="10" s="1"/>
  <c r="E52" i="10"/>
  <c r="F52" i="10" s="1"/>
  <c r="E51" i="10"/>
  <c r="F51" i="10" s="1"/>
  <c r="E50" i="10"/>
  <c r="F50" i="10" s="1"/>
  <c r="E49" i="10"/>
  <c r="F49" i="10" s="1"/>
  <c r="E48" i="10"/>
  <c r="F48" i="10" s="1"/>
  <c r="E47" i="10"/>
  <c r="F47" i="10" s="1"/>
  <c r="E46" i="10"/>
  <c r="F46" i="10" s="1"/>
  <c r="E45" i="10"/>
  <c r="F45" i="10" s="1"/>
  <c r="E44" i="10"/>
  <c r="F44" i="10" s="1"/>
  <c r="E43" i="10"/>
  <c r="F43" i="10" s="1"/>
  <c r="E42" i="10"/>
  <c r="F42" i="10" s="1"/>
  <c r="E41" i="10"/>
  <c r="F41" i="10" s="1"/>
  <c r="E40" i="10"/>
  <c r="F40" i="10" s="1"/>
  <c r="E39" i="10"/>
  <c r="F39" i="10" s="1"/>
  <c r="E38" i="10"/>
  <c r="F38" i="10" s="1"/>
  <c r="E37" i="10"/>
  <c r="F37" i="10" s="1"/>
  <c r="E36" i="10"/>
  <c r="F36" i="10" s="1"/>
  <c r="E35" i="10"/>
  <c r="F35" i="10" s="1"/>
  <c r="G34" i="10"/>
  <c r="H34" i="10" s="1"/>
  <c r="E34" i="10"/>
  <c r="F34" i="10" s="1"/>
  <c r="G33" i="10"/>
  <c r="G45" i="10" s="1"/>
  <c r="E33" i="10"/>
  <c r="F33" i="10" s="1"/>
  <c r="G32" i="10"/>
  <c r="H32" i="10" s="1"/>
  <c r="E32" i="10"/>
  <c r="F32" i="10" s="1"/>
  <c r="G31" i="10"/>
  <c r="G43" i="10" s="1"/>
  <c r="E31" i="10"/>
  <c r="F31" i="10" s="1"/>
  <c r="G30" i="10"/>
  <c r="H30" i="10" s="1"/>
  <c r="E30" i="10"/>
  <c r="F30" i="10" s="1"/>
  <c r="G29" i="10"/>
  <c r="G41" i="10" s="1"/>
  <c r="E29" i="10"/>
  <c r="F29" i="10" s="1"/>
  <c r="G28" i="10"/>
  <c r="H28" i="10" s="1"/>
  <c r="E28" i="10"/>
  <c r="F28" i="10" s="1"/>
  <c r="G27" i="10"/>
  <c r="G39" i="10" s="1"/>
  <c r="E27" i="10"/>
  <c r="F27" i="10" s="1"/>
  <c r="G26" i="10"/>
  <c r="H26" i="10" s="1"/>
  <c r="E26" i="10"/>
  <c r="F26" i="10" s="1"/>
  <c r="G25" i="10"/>
  <c r="G37" i="10" s="1"/>
  <c r="E25" i="10"/>
  <c r="F25" i="10" s="1"/>
  <c r="G24" i="10"/>
  <c r="H24" i="10" s="1"/>
  <c r="E24" i="10"/>
  <c r="F24" i="10" s="1"/>
  <c r="G23" i="10"/>
  <c r="G35" i="10" s="1"/>
  <c r="E23" i="10"/>
  <c r="F23" i="10" s="1"/>
  <c r="H22" i="10"/>
  <c r="E22" i="10"/>
  <c r="F22" i="10" s="1"/>
  <c r="H21" i="10"/>
  <c r="E21" i="10"/>
  <c r="F21" i="10" s="1"/>
  <c r="H20" i="10"/>
  <c r="E20" i="10"/>
  <c r="F20" i="10" s="1"/>
  <c r="H19" i="10"/>
  <c r="E19" i="10"/>
  <c r="F19" i="10" s="1"/>
  <c r="H18" i="10"/>
  <c r="E18" i="10"/>
  <c r="F18" i="10" s="1"/>
  <c r="H17" i="10"/>
  <c r="E17" i="10"/>
  <c r="F17" i="10" s="1"/>
  <c r="H16" i="10"/>
  <c r="E16" i="10"/>
  <c r="F16" i="10" s="1"/>
  <c r="H15" i="10"/>
  <c r="E15" i="10"/>
  <c r="F15" i="10" s="1"/>
  <c r="H14" i="10"/>
  <c r="E14" i="10"/>
  <c r="F14" i="10" s="1"/>
  <c r="H13" i="10"/>
  <c r="E13" i="10"/>
  <c r="F13" i="10" s="1"/>
  <c r="H12" i="10"/>
  <c r="E12" i="10"/>
  <c r="F12" i="10" s="1"/>
  <c r="H11" i="10"/>
  <c r="E11" i="10"/>
  <c r="F11" i="10" s="1"/>
  <c r="E10" i="10"/>
  <c r="F10" i="10" s="1"/>
  <c r="H9" i="10"/>
  <c r="H8" i="10"/>
  <c r="H6" i="10"/>
  <c r="H5" i="10"/>
  <c r="I6" i="9"/>
  <c r="E12" i="9"/>
  <c r="E13" i="9"/>
  <c r="E14" i="9"/>
  <c r="E15" i="9"/>
  <c r="E16" i="9"/>
  <c r="E17" i="9"/>
  <c r="E18" i="9"/>
  <c r="E19" i="9"/>
  <c r="F19" i="9" s="1"/>
  <c r="E20" i="9"/>
  <c r="E21" i="9"/>
  <c r="E22" i="9"/>
  <c r="E23" i="9"/>
  <c r="E24" i="9"/>
  <c r="E25" i="9"/>
  <c r="E26" i="9"/>
  <c r="E27" i="9"/>
  <c r="F27" i="9" s="1"/>
  <c r="E28" i="9"/>
  <c r="E29" i="9"/>
  <c r="E30" i="9"/>
  <c r="E31" i="9"/>
  <c r="E32" i="9"/>
  <c r="E33" i="9"/>
  <c r="E34" i="9"/>
  <c r="E35" i="9"/>
  <c r="F35" i="9" s="1"/>
  <c r="E36" i="9"/>
  <c r="E37" i="9"/>
  <c r="E38" i="9"/>
  <c r="E39" i="9"/>
  <c r="E40" i="9"/>
  <c r="E41" i="9"/>
  <c r="F41" i="9" s="1"/>
  <c r="E42" i="9"/>
  <c r="E43" i="9"/>
  <c r="F43" i="9" s="1"/>
  <c r="E44" i="9"/>
  <c r="E45" i="9"/>
  <c r="E46" i="9"/>
  <c r="E47" i="9"/>
  <c r="E48" i="9"/>
  <c r="E49" i="9"/>
  <c r="F49" i="9" s="1"/>
  <c r="E50" i="9"/>
  <c r="E51" i="9"/>
  <c r="F51" i="9" s="1"/>
  <c r="E52" i="9"/>
  <c r="E53" i="9"/>
  <c r="E54" i="9"/>
  <c r="E55" i="9"/>
  <c r="E56" i="9"/>
  <c r="E57" i="9"/>
  <c r="F57" i="9" s="1"/>
  <c r="E58" i="9"/>
  <c r="E59" i="9"/>
  <c r="F59" i="9" s="1"/>
  <c r="E60" i="9"/>
  <c r="E61" i="9"/>
  <c r="E62" i="9"/>
  <c r="E63" i="9"/>
  <c r="E64" i="9"/>
  <c r="E65" i="9"/>
  <c r="F65" i="9" s="1"/>
  <c r="E66" i="9"/>
  <c r="A73" i="9"/>
  <c r="A74" i="9" s="1"/>
  <c r="A75" i="9" s="1"/>
  <c r="A76" i="9" s="1"/>
  <c r="A77" i="9" s="1"/>
  <c r="A78" i="9" s="1"/>
  <c r="A79" i="9" s="1"/>
  <c r="A80" i="9" s="1"/>
  <c r="A81" i="9" s="1"/>
  <c r="A82" i="9" s="1"/>
  <c r="A83" i="9" s="1"/>
  <c r="A84" i="9" s="1"/>
  <c r="F66" i="9"/>
  <c r="F64" i="9"/>
  <c r="F63" i="9"/>
  <c r="F62" i="9"/>
  <c r="F61" i="9"/>
  <c r="F60" i="9"/>
  <c r="F58" i="9"/>
  <c r="F56" i="9"/>
  <c r="F55" i="9"/>
  <c r="F54" i="9"/>
  <c r="F53" i="9"/>
  <c r="F52" i="9"/>
  <c r="F50" i="9"/>
  <c r="F48" i="9"/>
  <c r="F47" i="9"/>
  <c r="F46" i="9"/>
  <c r="F45" i="9"/>
  <c r="F44" i="9"/>
  <c r="F42" i="9"/>
  <c r="F40" i="9"/>
  <c r="F39" i="9"/>
  <c r="F38" i="9"/>
  <c r="F37" i="9"/>
  <c r="G36" i="9"/>
  <c r="H36" i="9" s="1"/>
  <c r="F36" i="9"/>
  <c r="G35" i="9"/>
  <c r="H35" i="9" s="1"/>
  <c r="G34" i="9"/>
  <c r="H34" i="9" s="1"/>
  <c r="F34" i="9"/>
  <c r="G33" i="9"/>
  <c r="H33" i="9" s="1"/>
  <c r="F33" i="9"/>
  <c r="G32" i="9"/>
  <c r="H32" i="9" s="1"/>
  <c r="F32" i="9"/>
  <c r="G31" i="9"/>
  <c r="H31" i="9" s="1"/>
  <c r="F31" i="9"/>
  <c r="G30" i="9"/>
  <c r="H30" i="9" s="1"/>
  <c r="F30" i="9"/>
  <c r="G29" i="9"/>
  <c r="H29" i="9" s="1"/>
  <c r="F29" i="9"/>
  <c r="G28" i="9"/>
  <c r="H28" i="9" s="1"/>
  <c r="F28" i="9"/>
  <c r="G27" i="9"/>
  <c r="H27" i="9" s="1"/>
  <c r="G26" i="9"/>
  <c r="H26" i="9" s="1"/>
  <c r="F26" i="9"/>
  <c r="G25" i="9"/>
  <c r="H25" i="9" s="1"/>
  <c r="F25" i="9"/>
  <c r="H24" i="9"/>
  <c r="F24" i="9"/>
  <c r="H23" i="9"/>
  <c r="F23" i="9"/>
  <c r="H22" i="9"/>
  <c r="F22" i="9"/>
  <c r="H21" i="9"/>
  <c r="F21" i="9"/>
  <c r="H20" i="9"/>
  <c r="F20" i="9"/>
  <c r="H19" i="9"/>
  <c r="H18" i="9"/>
  <c r="F18" i="9"/>
  <c r="H17" i="9"/>
  <c r="F17" i="9"/>
  <c r="H16" i="9"/>
  <c r="F16" i="9"/>
  <c r="H15" i="9"/>
  <c r="F15" i="9"/>
  <c r="H14" i="9"/>
  <c r="F14" i="9"/>
  <c r="H13" i="9"/>
  <c r="F13" i="9"/>
  <c r="H12" i="9"/>
  <c r="F12" i="9"/>
  <c r="H11" i="9"/>
  <c r="H10" i="9"/>
  <c r="H9" i="9"/>
  <c r="H8" i="9"/>
  <c r="H7" i="9"/>
  <c r="H6" i="9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A49" i="8" s="1"/>
  <c r="A50" i="8" s="1"/>
  <c r="A51" i="8" s="1"/>
  <c r="A52" i="8" s="1"/>
  <c r="A53" i="8" s="1"/>
  <c r="A54" i="8" s="1"/>
  <c r="A55" i="8" s="1"/>
  <c r="A56" i="8" s="1"/>
  <c r="A57" i="8" s="1"/>
  <c r="A58" i="8" s="1"/>
  <c r="A59" i="8" s="1"/>
  <c r="A60" i="8" s="1"/>
  <c r="A61" i="8" s="1"/>
  <c r="A62" i="8" s="1"/>
  <c r="A63" i="8" s="1"/>
  <c r="A64" i="8" s="1"/>
  <c r="A65" i="8" s="1"/>
  <c r="A66" i="8" s="1"/>
  <c r="A67" i="8" s="1"/>
  <c r="A68" i="8" s="1"/>
  <c r="A69" i="8" s="1"/>
  <c r="A70" i="8" s="1"/>
  <c r="A71" i="8" s="1"/>
  <c r="A72" i="8" s="1"/>
  <c r="A73" i="8" s="1"/>
  <c r="A74" i="8" s="1"/>
  <c r="A75" i="8" s="1"/>
  <c r="A76" i="8" s="1"/>
  <c r="A77" i="8" s="1"/>
  <c r="A78" i="8" s="1"/>
  <c r="A79" i="8" s="1"/>
  <c r="A80" i="8" s="1"/>
  <c r="I39" i="2"/>
  <c r="I40" i="2"/>
  <c r="I41" i="2"/>
  <c r="I42" i="2"/>
  <c r="I43" i="2"/>
  <c r="I44" i="2"/>
  <c r="I45" i="2"/>
  <c r="I46" i="2"/>
  <c r="I87" i="2" s="1"/>
  <c r="I47" i="2"/>
  <c r="I48" i="2"/>
  <c r="I49" i="2"/>
  <c r="I50" i="2"/>
  <c r="H51" i="2"/>
  <c r="H52" i="2"/>
  <c r="H53" i="2"/>
  <c r="H54" i="2"/>
  <c r="H55" i="2"/>
  <c r="H56" i="2"/>
  <c r="H57" i="2"/>
  <c r="H58" i="2"/>
  <c r="H59" i="2"/>
  <c r="H60" i="2"/>
  <c r="H61" i="2"/>
  <c r="H62" i="2"/>
  <c r="G87" i="2"/>
  <c r="G64" i="2"/>
  <c r="G65" i="2"/>
  <c r="G66" i="2"/>
  <c r="G67" i="2"/>
  <c r="G68" i="2"/>
  <c r="G69" i="2"/>
  <c r="G70" i="2"/>
  <c r="G71" i="2"/>
  <c r="G72" i="2"/>
  <c r="G73" i="2"/>
  <c r="G74" i="2"/>
  <c r="G63" i="2"/>
  <c r="F87" i="2"/>
  <c r="F76" i="2"/>
  <c r="F77" i="2"/>
  <c r="F78" i="2"/>
  <c r="F79" i="2"/>
  <c r="F80" i="2"/>
  <c r="F81" i="2"/>
  <c r="F82" i="2"/>
  <c r="F83" i="2"/>
  <c r="F84" i="2"/>
  <c r="F85" i="2"/>
  <c r="F86" i="2"/>
  <c r="F75" i="2"/>
  <c r="K5" i="10" l="1"/>
  <c r="H29" i="10"/>
  <c r="H25" i="10"/>
  <c r="H33" i="10"/>
  <c r="H23" i="10"/>
  <c r="H31" i="10"/>
  <c r="H27" i="10"/>
  <c r="I96" i="8"/>
  <c r="H96" i="8"/>
  <c r="K96" i="8"/>
  <c r="L96" i="8"/>
  <c r="M96" i="8"/>
  <c r="J96" i="8"/>
  <c r="H35" i="10"/>
  <c r="G47" i="10"/>
  <c r="H43" i="10"/>
  <c r="G55" i="10"/>
  <c r="G67" i="10" s="1"/>
  <c r="H41" i="10"/>
  <c r="G53" i="10"/>
  <c r="H39" i="10"/>
  <c r="G51" i="10"/>
  <c r="H37" i="10"/>
  <c r="G49" i="10"/>
  <c r="H45" i="10"/>
  <c r="G57" i="10"/>
  <c r="G36" i="10"/>
  <c r="G38" i="10"/>
  <c r="G40" i="10"/>
  <c r="G42" i="10"/>
  <c r="G44" i="10"/>
  <c r="G46" i="10"/>
  <c r="J7" i="9"/>
  <c r="K7" i="9" s="1"/>
  <c r="I10" i="9"/>
  <c r="I11" i="9" s="1"/>
  <c r="I12" i="9" s="1"/>
  <c r="I13" i="9" s="1"/>
  <c r="I14" i="9" s="1"/>
  <c r="I15" i="9" s="1"/>
  <c r="J9" i="9"/>
  <c r="K9" i="9" s="1"/>
  <c r="J8" i="9"/>
  <c r="K8" i="9" s="1"/>
  <c r="G38" i="9"/>
  <c r="G40" i="9"/>
  <c r="G42" i="9"/>
  <c r="G44" i="9"/>
  <c r="G46" i="9"/>
  <c r="G48" i="9"/>
  <c r="G37" i="9"/>
  <c r="G39" i="9"/>
  <c r="G41" i="9"/>
  <c r="G43" i="9"/>
  <c r="G45" i="9"/>
  <c r="G47" i="9"/>
  <c r="H87" i="2"/>
  <c r="M5" i="10" l="1"/>
  <c r="I5" i="10"/>
  <c r="J5" i="10" s="1"/>
  <c r="J11" i="9"/>
  <c r="K11" i="9" s="1"/>
  <c r="H46" i="10"/>
  <c r="G58" i="10"/>
  <c r="H47" i="10"/>
  <c r="G59" i="10"/>
  <c r="H44" i="10"/>
  <c r="G56" i="10"/>
  <c r="H42" i="10"/>
  <c r="G54" i="10"/>
  <c r="H51" i="10"/>
  <c r="G63" i="10"/>
  <c r="H40" i="10"/>
  <c r="G52" i="10"/>
  <c r="H49" i="10"/>
  <c r="G61" i="10"/>
  <c r="H38" i="10"/>
  <c r="G50" i="10"/>
  <c r="H36" i="10"/>
  <c r="G48" i="10"/>
  <c r="H53" i="10"/>
  <c r="G65" i="10"/>
  <c r="H57" i="10"/>
  <c r="G69" i="10"/>
  <c r="H55" i="10"/>
  <c r="J12" i="9"/>
  <c r="K12" i="9" s="1"/>
  <c r="J13" i="9"/>
  <c r="K13" i="9" s="1"/>
  <c r="J14" i="9"/>
  <c r="K14" i="9" s="1"/>
  <c r="J10" i="9"/>
  <c r="K10" i="9" s="1"/>
  <c r="I16" i="9"/>
  <c r="J15" i="9"/>
  <c r="K15" i="9" s="1"/>
  <c r="H43" i="9"/>
  <c r="G55" i="9"/>
  <c r="H38" i="9"/>
  <c r="G50" i="9"/>
  <c r="H39" i="9"/>
  <c r="G51" i="9"/>
  <c r="H37" i="9"/>
  <c r="G49" i="9"/>
  <c r="H42" i="9"/>
  <c r="G54" i="9"/>
  <c r="H41" i="9"/>
  <c r="G53" i="9"/>
  <c r="H46" i="9"/>
  <c r="G58" i="9"/>
  <c r="H45" i="9"/>
  <c r="G57" i="9"/>
  <c r="H40" i="9"/>
  <c r="G52" i="9"/>
  <c r="H48" i="9"/>
  <c r="G60" i="9"/>
  <c r="H47" i="9"/>
  <c r="G59" i="9"/>
  <c r="H44" i="9"/>
  <c r="G56" i="9"/>
  <c r="N5" i="10" l="1"/>
  <c r="O5" i="10" s="1"/>
  <c r="K6" i="10"/>
  <c r="I6" i="10" s="1"/>
  <c r="H63" i="10"/>
  <c r="G75" i="10"/>
  <c r="G79" i="10"/>
  <c r="H67" i="10"/>
  <c r="H50" i="10"/>
  <c r="G62" i="10"/>
  <c r="G66" i="10"/>
  <c r="H66" i="10" s="1"/>
  <c r="H54" i="10"/>
  <c r="G70" i="10"/>
  <c r="H70" i="10" s="1"/>
  <c r="H58" i="10"/>
  <c r="H61" i="10"/>
  <c r="G73" i="10"/>
  <c r="H48" i="10"/>
  <c r="G60" i="10"/>
  <c r="G81" i="10"/>
  <c r="H69" i="10"/>
  <c r="H56" i="10"/>
  <c r="G68" i="10"/>
  <c r="G77" i="10"/>
  <c r="H65" i="10"/>
  <c r="H52" i="10"/>
  <c r="G64" i="10"/>
  <c r="H59" i="10"/>
  <c r="G71" i="10"/>
  <c r="I17" i="9"/>
  <c r="J16" i="9"/>
  <c r="K16" i="9" s="1"/>
  <c r="G68" i="9"/>
  <c r="H56" i="9"/>
  <c r="H57" i="9"/>
  <c r="G69" i="9"/>
  <c r="H49" i="9"/>
  <c r="G61" i="9"/>
  <c r="H52" i="9"/>
  <c r="G64" i="9"/>
  <c r="H59" i="9"/>
  <c r="G71" i="9"/>
  <c r="H51" i="9"/>
  <c r="G63" i="9"/>
  <c r="H58" i="9"/>
  <c r="G70" i="9"/>
  <c r="G72" i="9"/>
  <c r="H60" i="9"/>
  <c r="H53" i="9"/>
  <c r="G65" i="9"/>
  <c r="H50" i="9"/>
  <c r="G62" i="9"/>
  <c r="H54" i="9"/>
  <c r="G66" i="9"/>
  <c r="H55" i="9"/>
  <c r="G67" i="9"/>
  <c r="J6" i="10" l="1"/>
  <c r="K7" i="10" s="1"/>
  <c r="M6" i="10"/>
  <c r="N6" i="10" s="1"/>
  <c r="O6" i="10" s="1"/>
  <c r="G78" i="10"/>
  <c r="G76" i="10"/>
  <c r="H64" i="10"/>
  <c r="G72" i="10"/>
  <c r="H60" i="10"/>
  <c r="G74" i="10"/>
  <c r="H62" i="10"/>
  <c r="G82" i="10"/>
  <c r="G80" i="10"/>
  <c r="H68" i="10"/>
  <c r="I18" i="9"/>
  <c r="J17" i="9"/>
  <c r="K17" i="9" s="1"/>
  <c r="G79" i="9"/>
  <c r="H67" i="9"/>
  <c r="G76" i="9"/>
  <c r="H64" i="9"/>
  <c r="G84" i="9"/>
  <c r="H72" i="9"/>
  <c r="H61" i="9"/>
  <c r="G73" i="9"/>
  <c r="G80" i="9"/>
  <c r="H68" i="9"/>
  <c r="G82" i="9"/>
  <c r="H70" i="9"/>
  <c r="G74" i="9"/>
  <c r="H62" i="9"/>
  <c r="H63" i="9"/>
  <c r="G75" i="9"/>
  <c r="G81" i="9"/>
  <c r="H69" i="9"/>
  <c r="G78" i="9"/>
  <c r="H66" i="9"/>
  <c r="H65" i="9"/>
  <c r="G77" i="9"/>
  <c r="G83" i="9"/>
  <c r="H71" i="9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4" i="7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6" i="6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" i="5"/>
  <c r="M7" i="10" l="1"/>
  <c r="N7" i="10" s="1"/>
  <c r="O7" i="10" s="1"/>
  <c r="I7" i="10"/>
  <c r="J7" i="10" s="1"/>
  <c r="I19" i="9"/>
  <c r="J18" i="9"/>
  <c r="K18" i="9" s="1"/>
  <c r="K8" i="10" l="1"/>
  <c r="M8" i="10" s="1"/>
  <c r="N8" i="10" s="1"/>
  <c r="O8" i="10" s="1"/>
  <c r="I20" i="9"/>
  <c r="J19" i="9"/>
  <c r="K19" i="9" s="1"/>
  <c r="I8" i="10" l="1"/>
  <c r="J8" i="10" s="1"/>
  <c r="K9" i="10" s="1"/>
  <c r="I21" i="9"/>
  <c r="J20" i="9"/>
  <c r="K20" i="9" s="1"/>
  <c r="I9" i="10" l="1"/>
  <c r="M9" i="10"/>
  <c r="N9" i="10" s="1"/>
  <c r="O9" i="10" s="1"/>
  <c r="I22" i="9"/>
  <c r="J21" i="9"/>
  <c r="K21" i="9" s="1"/>
  <c r="J9" i="10" l="1"/>
  <c r="K10" i="10" s="1"/>
  <c r="I23" i="9"/>
  <c r="J22" i="9"/>
  <c r="K22" i="9" s="1"/>
  <c r="I10" i="10" l="1"/>
  <c r="M10" i="10"/>
  <c r="N10" i="10" s="1"/>
  <c r="O10" i="10" s="1"/>
  <c r="I24" i="9"/>
  <c r="J23" i="9"/>
  <c r="K23" i="9" s="1"/>
  <c r="J10" i="10" l="1"/>
  <c r="K11" i="10" s="1"/>
  <c r="I25" i="9"/>
  <c r="J24" i="9"/>
  <c r="K24" i="9" s="1"/>
  <c r="I11" i="10" l="1"/>
  <c r="M11" i="10"/>
  <c r="N11" i="10" s="1"/>
  <c r="O11" i="10" s="1"/>
  <c r="I26" i="9"/>
  <c r="J25" i="9"/>
  <c r="K25" i="9" s="1"/>
  <c r="J11" i="10" l="1"/>
  <c r="K12" i="10" s="1"/>
  <c r="I27" i="9"/>
  <c r="J26" i="9"/>
  <c r="K26" i="9" s="1"/>
  <c r="I12" i="10" l="1"/>
  <c r="M12" i="10"/>
  <c r="N12" i="10" s="1"/>
  <c r="O12" i="10" s="1"/>
  <c r="I28" i="9"/>
  <c r="J27" i="9"/>
  <c r="K27" i="9" s="1"/>
  <c r="J12" i="10" l="1"/>
  <c r="K13" i="10" s="1"/>
  <c r="I29" i="9"/>
  <c r="J28" i="9"/>
  <c r="K28" i="9" s="1"/>
  <c r="M13" i="10" l="1"/>
  <c r="N13" i="10" s="1"/>
  <c r="O13" i="10" s="1"/>
  <c r="I13" i="10"/>
  <c r="I30" i="9"/>
  <c r="J29" i="9"/>
  <c r="K29" i="9" s="1"/>
  <c r="J13" i="10" l="1"/>
  <c r="K14" i="10" s="1"/>
  <c r="I31" i="9"/>
  <c r="J30" i="9"/>
  <c r="K30" i="9" s="1"/>
  <c r="I14" i="10" l="1"/>
  <c r="M14" i="10"/>
  <c r="N14" i="10" s="1"/>
  <c r="O14" i="10" s="1"/>
  <c r="I32" i="9"/>
  <c r="J31" i="9"/>
  <c r="K31" i="9" s="1"/>
  <c r="J14" i="10" l="1"/>
  <c r="K15" i="10" s="1"/>
  <c r="I33" i="9"/>
  <c r="J32" i="9"/>
  <c r="K32" i="9" s="1"/>
  <c r="M15" i="10" l="1"/>
  <c r="N15" i="10" s="1"/>
  <c r="O15" i="10" s="1"/>
  <c r="I15" i="10"/>
  <c r="I34" i="9"/>
  <c r="J33" i="9"/>
  <c r="K33" i="9" s="1"/>
  <c r="J15" i="10" l="1"/>
  <c r="K16" i="10" s="1"/>
  <c r="I35" i="9"/>
  <c r="J34" i="9"/>
  <c r="K34" i="9" s="1"/>
  <c r="M16" i="10" l="1"/>
  <c r="N16" i="10" s="1"/>
  <c r="O16" i="10" s="1"/>
  <c r="I16" i="10"/>
  <c r="I36" i="9"/>
  <c r="J35" i="9"/>
  <c r="K35" i="9" s="1"/>
  <c r="J16" i="10" l="1"/>
  <c r="K17" i="10" s="1"/>
  <c r="I37" i="9"/>
  <c r="J36" i="9"/>
  <c r="K36" i="9" s="1"/>
  <c r="M17" i="10" l="1"/>
  <c r="N17" i="10" s="1"/>
  <c r="O17" i="10" s="1"/>
  <c r="I17" i="10"/>
  <c r="I38" i="9"/>
  <c r="J37" i="9"/>
  <c r="K37" i="9" s="1"/>
  <c r="J17" i="10" l="1"/>
  <c r="K18" i="10" s="1"/>
  <c r="I39" i="9"/>
  <c r="J38" i="9"/>
  <c r="K38" i="9" s="1"/>
  <c r="I18" i="10" l="1"/>
  <c r="M18" i="10"/>
  <c r="N18" i="10" s="1"/>
  <c r="O18" i="10" s="1"/>
  <c r="I40" i="9"/>
  <c r="J39" i="9"/>
  <c r="K39" i="9" s="1"/>
  <c r="J18" i="10" l="1"/>
  <c r="K19" i="10" s="1"/>
  <c r="I41" i="9"/>
  <c r="J40" i="9"/>
  <c r="K40" i="9" s="1"/>
  <c r="I19" i="10" l="1"/>
  <c r="M19" i="10"/>
  <c r="N19" i="10" s="1"/>
  <c r="O19" i="10" s="1"/>
  <c r="I42" i="9"/>
  <c r="J41" i="9"/>
  <c r="K41" i="9" s="1"/>
  <c r="J19" i="10" l="1"/>
  <c r="K20" i="10" s="1"/>
  <c r="I43" i="9"/>
  <c r="J42" i="9"/>
  <c r="K42" i="9" s="1"/>
  <c r="M20" i="10" l="1"/>
  <c r="N20" i="10" s="1"/>
  <c r="O20" i="10" s="1"/>
  <c r="I20" i="10"/>
  <c r="I44" i="9"/>
  <c r="J43" i="9"/>
  <c r="K43" i="9" s="1"/>
  <c r="J20" i="10" l="1"/>
  <c r="K21" i="10" s="1"/>
  <c r="I45" i="9"/>
  <c r="J44" i="9"/>
  <c r="K44" i="9" s="1"/>
  <c r="M21" i="10" l="1"/>
  <c r="N21" i="10" s="1"/>
  <c r="O21" i="10" s="1"/>
  <c r="I21" i="10"/>
  <c r="I46" i="9"/>
  <c r="J45" i="9"/>
  <c r="K45" i="9" s="1"/>
  <c r="J21" i="10" l="1"/>
  <c r="K22" i="10" s="1"/>
  <c r="I47" i="9"/>
  <c r="J46" i="9"/>
  <c r="K46" i="9" s="1"/>
  <c r="I22" i="10" l="1"/>
  <c r="M22" i="10"/>
  <c r="N22" i="10" s="1"/>
  <c r="O22" i="10" s="1"/>
  <c r="I48" i="9"/>
  <c r="J47" i="9"/>
  <c r="K47" i="9" s="1"/>
  <c r="J22" i="10" l="1"/>
  <c r="K23" i="10" s="1"/>
  <c r="I49" i="9"/>
  <c r="J48" i="9"/>
  <c r="K48" i="9" s="1"/>
  <c r="I23" i="10" l="1"/>
  <c r="M23" i="10"/>
  <c r="N23" i="10" s="1"/>
  <c r="O23" i="10" s="1"/>
  <c r="I50" i="9"/>
  <c r="J49" i="9"/>
  <c r="K49" i="9" s="1"/>
  <c r="J23" i="10" l="1"/>
  <c r="K24" i="10" s="1"/>
  <c r="I51" i="9"/>
  <c r="J50" i="9"/>
  <c r="K50" i="9" s="1"/>
  <c r="I24" i="10" l="1"/>
  <c r="M24" i="10"/>
  <c r="N24" i="10" s="1"/>
  <c r="O24" i="10" s="1"/>
  <c r="I52" i="9"/>
  <c r="J51" i="9"/>
  <c r="K51" i="9" s="1"/>
  <c r="J24" i="10" l="1"/>
  <c r="K25" i="10" s="1"/>
  <c r="I53" i="9"/>
  <c r="J52" i="9"/>
  <c r="K52" i="9" s="1"/>
  <c r="M25" i="10" l="1"/>
  <c r="N25" i="10" s="1"/>
  <c r="O25" i="10" s="1"/>
  <c r="I25" i="10"/>
  <c r="I54" i="9"/>
  <c r="J53" i="9"/>
  <c r="K53" i="9" s="1"/>
  <c r="J25" i="10" l="1"/>
  <c r="K26" i="10" s="1"/>
  <c r="I55" i="9"/>
  <c r="J54" i="9"/>
  <c r="K54" i="9" s="1"/>
  <c r="I26" i="10" l="1"/>
  <c r="M26" i="10"/>
  <c r="N26" i="10" s="1"/>
  <c r="O26" i="10" s="1"/>
  <c r="I56" i="9"/>
  <c r="J55" i="9"/>
  <c r="K55" i="9" s="1"/>
  <c r="J26" i="10" l="1"/>
  <c r="K27" i="10" s="1"/>
  <c r="I57" i="9"/>
  <c r="J56" i="9"/>
  <c r="K56" i="9" s="1"/>
  <c r="M27" i="10" l="1"/>
  <c r="N27" i="10" s="1"/>
  <c r="O27" i="10" s="1"/>
  <c r="I27" i="10"/>
  <c r="I58" i="9"/>
  <c r="J57" i="9"/>
  <c r="K57" i="9" s="1"/>
  <c r="J27" i="10" l="1"/>
  <c r="K28" i="10" s="1"/>
  <c r="I59" i="9"/>
  <c r="J58" i="9"/>
  <c r="K58" i="9" s="1"/>
  <c r="I28" i="10" l="1"/>
  <c r="M28" i="10"/>
  <c r="N28" i="10" s="1"/>
  <c r="O28" i="10" s="1"/>
  <c r="I60" i="9"/>
  <c r="J59" i="9"/>
  <c r="K59" i="9" s="1"/>
  <c r="J28" i="10" l="1"/>
  <c r="K29" i="10" s="1"/>
  <c r="I61" i="9"/>
  <c r="J60" i="9"/>
  <c r="K60" i="9" s="1"/>
  <c r="I29" i="10" l="1"/>
  <c r="M29" i="10"/>
  <c r="N29" i="10" s="1"/>
  <c r="O29" i="10" s="1"/>
  <c r="I62" i="9"/>
  <c r="J61" i="9"/>
  <c r="K61" i="9" s="1"/>
  <c r="J29" i="10" l="1"/>
  <c r="K30" i="10" s="1"/>
  <c r="I63" i="9"/>
  <c r="J62" i="9"/>
  <c r="K62" i="9" s="1"/>
  <c r="I30" i="10" l="1"/>
  <c r="M30" i="10"/>
  <c r="N30" i="10" s="1"/>
  <c r="O30" i="10" s="1"/>
  <c r="I64" i="9"/>
  <c r="J63" i="9"/>
  <c r="K63" i="9" s="1"/>
  <c r="J30" i="10" l="1"/>
  <c r="K31" i="10" s="1"/>
  <c r="I65" i="9"/>
  <c r="J64" i="9"/>
  <c r="K64" i="9" s="1"/>
  <c r="M31" i="10" l="1"/>
  <c r="N31" i="10" s="1"/>
  <c r="O31" i="10" s="1"/>
  <c r="I31" i="10"/>
  <c r="I66" i="9"/>
  <c r="J65" i="9"/>
  <c r="K65" i="9" s="1"/>
  <c r="J31" i="10" l="1"/>
  <c r="K32" i="10" s="1"/>
  <c r="I67" i="9"/>
  <c r="J66" i="9"/>
  <c r="K66" i="9" s="1"/>
  <c r="M32" i="10" l="1"/>
  <c r="N32" i="10" s="1"/>
  <c r="O32" i="10" s="1"/>
  <c r="I32" i="10"/>
  <c r="I68" i="9"/>
  <c r="J67" i="9"/>
  <c r="K67" i="9" s="1"/>
  <c r="J32" i="10" l="1"/>
  <c r="K33" i="10" s="1"/>
  <c r="I69" i="9"/>
  <c r="J68" i="9"/>
  <c r="K68" i="9" s="1"/>
  <c r="I33" i="10" l="1"/>
  <c r="M33" i="10"/>
  <c r="N33" i="10" s="1"/>
  <c r="O33" i="10" s="1"/>
  <c r="I70" i="9"/>
  <c r="J69" i="9"/>
  <c r="K69" i="9" s="1"/>
  <c r="J33" i="10" l="1"/>
  <c r="K34" i="10" s="1"/>
  <c r="I71" i="9"/>
  <c r="J70" i="9"/>
  <c r="K70" i="9" s="1"/>
  <c r="M34" i="10" l="1"/>
  <c r="N34" i="10" s="1"/>
  <c r="O34" i="10" s="1"/>
  <c r="I34" i="10"/>
  <c r="I72" i="9"/>
  <c r="J71" i="9"/>
  <c r="K71" i="9" s="1"/>
  <c r="J34" i="10" l="1"/>
  <c r="K35" i="10" s="1"/>
  <c r="L73" i="9"/>
  <c r="J72" i="9"/>
  <c r="K72" i="9" s="1"/>
  <c r="K75" i="9" s="1"/>
  <c r="M35" i="10" l="1"/>
  <c r="N35" i="10" s="1"/>
  <c r="O35" i="10" s="1"/>
  <c r="I35" i="10"/>
  <c r="L74" i="9"/>
  <c r="M73" i="9"/>
  <c r="J35" i="10" l="1"/>
  <c r="K36" i="10" s="1"/>
  <c r="M74" i="9"/>
  <c r="L75" i="9"/>
  <c r="I36" i="10" l="1"/>
  <c r="M36" i="10"/>
  <c r="N36" i="10" s="1"/>
  <c r="O36" i="10" s="1"/>
  <c r="L76" i="9"/>
  <c r="M75" i="9"/>
  <c r="J36" i="10" l="1"/>
  <c r="K37" i="10" s="1"/>
  <c r="L77" i="9"/>
  <c r="M76" i="9"/>
  <c r="M37" i="10" l="1"/>
  <c r="N37" i="10" s="1"/>
  <c r="O37" i="10" s="1"/>
  <c r="I37" i="10"/>
  <c r="L78" i="9"/>
  <c r="M77" i="9"/>
  <c r="J37" i="10" l="1"/>
  <c r="K38" i="10" s="1"/>
  <c r="L79" i="9"/>
  <c r="M78" i="9"/>
  <c r="I38" i="10" l="1"/>
  <c r="M38" i="10"/>
  <c r="N38" i="10" s="1"/>
  <c r="O38" i="10" s="1"/>
  <c r="L80" i="9"/>
  <c r="M79" i="9"/>
  <c r="J38" i="10" l="1"/>
  <c r="K39" i="10" s="1"/>
  <c r="L81" i="9"/>
  <c r="M80" i="9"/>
  <c r="M39" i="10" l="1"/>
  <c r="N39" i="10" s="1"/>
  <c r="O39" i="10" s="1"/>
  <c r="I39" i="10"/>
  <c r="L82" i="9"/>
  <c r="M81" i="9"/>
  <c r="J39" i="10" l="1"/>
  <c r="K40" i="10" s="1"/>
  <c r="M82" i="9"/>
  <c r="L83" i="9"/>
  <c r="M40" i="10" l="1"/>
  <c r="N40" i="10" s="1"/>
  <c r="O40" i="10" s="1"/>
  <c r="I40" i="10"/>
  <c r="L84" i="9"/>
  <c r="M84" i="9" s="1"/>
  <c r="M83" i="9"/>
  <c r="J40" i="10" l="1"/>
  <c r="K41" i="10" s="1"/>
  <c r="I41" i="10" l="1"/>
  <c r="M41" i="10"/>
  <c r="N41" i="10" s="1"/>
  <c r="O41" i="10" s="1"/>
  <c r="J41" i="10" l="1"/>
  <c r="K42" i="10" s="1"/>
  <c r="M42" i="10" l="1"/>
  <c r="N42" i="10" s="1"/>
  <c r="O42" i="10" s="1"/>
  <c r="I42" i="10"/>
  <c r="J42" i="10" l="1"/>
  <c r="K43" i="10" s="1"/>
  <c r="M43" i="10" l="1"/>
  <c r="N43" i="10" s="1"/>
  <c r="O43" i="10" s="1"/>
  <c r="I43" i="10"/>
  <c r="J43" i="10" l="1"/>
  <c r="K44" i="10" s="1"/>
  <c r="M44" i="10" l="1"/>
  <c r="N44" i="10" s="1"/>
  <c r="O44" i="10" s="1"/>
  <c r="I44" i="10"/>
  <c r="J44" i="10" l="1"/>
  <c r="K45" i="10" s="1"/>
  <c r="I45" i="10" l="1"/>
  <c r="M45" i="10"/>
  <c r="N45" i="10" s="1"/>
  <c r="O45" i="10" s="1"/>
  <c r="J45" i="10" l="1"/>
  <c r="K46" i="10" s="1"/>
  <c r="M46" i="10" l="1"/>
  <c r="N46" i="10" s="1"/>
  <c r="O46" i="10" s="1"/>
  <c r="I46" i="10"/>
  <c r="J46" i="10" l="1"/>
  <c r="K47" i="10" s="1"/>
  <c r="M47" i="10" l="1"/>
  <c r="N47" i="10" s="1"/>
  <c r="O47" i="10" s="1"/>
  <c r="I47" i="10"/>
  <c r="J47" i="10" l="1"/>
  <c r="K48" i="10" s="1"/>
  <c r="M48" i="10" l="1"/>
  <c r="N48" i="10" s="1"/>
  <c r="O48" i="10" s="1"/>
  <c r="I48" i="10"/>
  <c r="J48" i="10" l="1"/>
  <c r="K49" i="10" s="1"/>
  <c r="I49" i="10" l="1"/>
  <c r="M49" i="10"/>
  <c r="N49" i="10" s="1"/>
  <c r="O49" i="10" s="1"/>
  <c r="J49" i="10" l="1"/>
  <c r="K50" i="10" s="1"/>
  <c r="M50" i="10" l="1"/>
  <c r="N50" i="10" s="1"/>
  <c r="O50" i="10" s="1"/>
  <c r="I50" i="10"/>
  <c r="J50" i="10" l="1"/>
  <c r="K51" i="10" s="1"/>
  <c r="M51" i="10" l="1"/>
  <c r="N51" i="10" s="1"/>
  <c r="O51" i="10" s="1"/>
  <c r="I51" i="10"/>
  <c r="J51" i="10" l="1"/>
  <c r="K52" i="10" s="1"/>
  <c r="M52" i="10" l="1"/>
  <c r="N52" i="10" s="1"/>
  <c r="O52" i="10" s="1"/>
  <c r="I52" i="10"/>
  <c r="J52" i="10" l="1"/>
  <c r="K53" i="10" s="1"/>
  <c r="M53" i="10" l="1"/>
  <c r="N53" i="10" s="1"/>
  <c r="O53" i="10" s="1"/>
  <c r="I53" i="10"/>
  <c r="J53" i="10" l="1"/>
  <c r="K54" i="10" s="1"/>
  <c r="I54" i="10" l="1"/>
  <c r="M54" i="10"/>
  <c r="N54" i="10" s="1"/>
  <c r="O54" i="10" s="1"/>
  <c r="J54" i="10" l="1"/>
  <c r="K55" i="10" s="1"/>
  <c r="M55" i="10" l="1"/>
  <c r="N55" i="10" s="1"/>
  <c r="O55" i="10" s="1"/>
  <c r="I55" i="10"/>
  <c r="J55" i="10" l="1"/>
  <c r="K56" i="10" s="1"/>
  <c r="I56" i="10" l="1"/>
  <c r="M56" i="10"/>
  <c r="N56" i="10" s="1"/>
  <c r="O56" i="10" s="1"/>
  <c r="J56" i="10" l="1"/>
  <c r="K57" i="10" s="1"/>
  <c r="M57" i="10" l="1"/>
  <c r="N57" i="10" s="1"/>
  <c r="O57" i="10" s="1"/>
  <c r="I57" i="10"/>
  <c r="J57" i="10" l="1"/>
  <c r="K58" i="10" s="1"/>
  <c r="M58" i="10" l="1"/>
  <c r="N58" i="10" s="1"/>
  <c r="O58" i="10" s="1"/>
  <c r="I58" i="10"/>
  <c r="A71" i="7"/>
  <c r="A72" i="7" s="1"/>
  <c r="A73" i="7" s="1"/>
  <c r="A74" i="7" s="1"/>
  <c r="A75" i="7" s="1"/>
  <c r="A76" i="7" s="1"/>
  <c r="A77" i="7" s="1"/>
  <c r="A78" i="7" s="1"/>
  <c r="A79" i="7" s="1"/>
  <c r="A80" i="7" s="1"/>
  <c r="A81" i="7" s="1"/>
  <c r="A82" i="7" s="1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F34" i="7"/>
  <c r="F46" i="7" s="1"/>
  <c r="E34" i="7"/>
  <c r="F33" i="7"/>
  <c r="F45" i="7" s="1"/>
  <c r="E33" i="7"/>
  <c r="F32" i="7"/>
  <c r="E32" i="7"/>
  <c r="F31" i="7"/>
  <c r="F43" i="7" s="1"/>
  <c r="E31" i="7"/>
  <c r="F30" i="7"/>
  <c r="F42" i="7" s="1"/>
  <c r="E30" i="7"/>
  <c r="F29" i="7"/>
  <c r="F41" i="7" s="1"/>
  <c r="E29" i="7"/>
  <c r="F28" i="7"/>
  <c r="E28" i="7"/>
  <c r="F27" i="7"/>
  <c r="F39" i="7" s="1"/>
  <c r="E27" i="7"/>
  <c r="F26" i="7"/>
  <c r="F38" i="7" s="1"/>
  <c r="E26" i="7"/>
  <c r="F25" i="7"/>
  <c r="F37" i="7" s="1"/>
  <c r="E25" i="7"/>
  <c r="F24" i="7"/>
  <c r="E24" i="7"/>
  <c r="F23" i="7"/>
  <c r="F35" i="7" s="1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I6" i="6"/>
  <c r="A69" i="5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73" i="6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F36" i="6"/>
  <c r="E36" i="6"/>
  <c r="F35" i="6"/>
  <c r="F47" i="6" s="1"/>
  <c r="E35" i="6"/>
  <c r="F34" i="6"/>
  <c r="E34" i="6"/>
  <c r="F33" i="6"/>
  <c r="E33" i="6"/>
  <c r="F32" i="6"/>
  <c r="E32" i="6"/>
  <c r="F31" i="6"/>
  <c r="E31" i="6"/>
  <c r="F30" i="6"/>
  <c r="E30" i="6"/>
  <c r="F29" i="6"/>
  <c r="F41" i="6" s="1"/>
  <c r="E29" i="6"/>
  <c r="F28" i="6"/>
  <c r="E28" i="6"/>
  <c r="F27" i="6"/>
  <c r="F39" i="6" s="1"/>
  <c r="E27" i="6"/>
  <c r="F26" i="6"/>
  <c r="E26" i="6"/>
  <c r="F25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H22" i="5"/>
  <c r="H23" i="5"/>
  <c r="H24" i="5"/>
  <c r="H25" i="5"/>
  <c r="I25" i="5" s="1"/>
  <c r="H26" i="5"/>
  <c r="I26" i="5" s="1"/>
  <c r="H27" i="5"/>
  <c r="I27" i="5" s="1"/>
  <c r="H28" i="5"/>
  <c r="I28" i="5" s="1"/>
  <c r="H29" i="5"/>
  <c r="H30" i="5"/>
  <c r="H31" i="5"/>
  <c r="H32" i="5"/>
  <c r="H37" i="5"/>
  <c r="H38" i="5"/>
  <c r="H39" i="5"/>
  <c r="H40" i="5"/>
  <c r="H21" i="5"/>
  <c r="I21" i="5" s="1"/>
  <c r="X5" i="5"/>
  <c r="W7" i="5"/>
  <c r="V11" i="5"/>
  <c r="U7" i="5"/>
  <c r="T11" i="5"/>
  <c r="Y11" i="5" s="1"/>
  <c r="G18" i="5"/>
  <c r="T12" i="5" s="1"/>
  <c r="G50" i="5"/>
  <c r="W8" i="5" s="1"/>
  <c r="F9" i="5"/>
  <c r="G9" i="5" s="1"/>
  <c r="T3" i="5" s="1"/>
  <c r="F10" i="5"/>
  <c r="G10" i="5" s="1"/>
  <c r="T4" i="5" s="1"/>
  <c r="F11" i="5"/>
  <c r="G11" i="5" s="1"/>
  <c r="T5" i="5" s="1"/>
  <c r="F12" i="5"/>
  <c r="G12" i="5" s="1"/>
  <c r="T6" i="5" s="1"/>
  <c r="F13" i="5"/>
  <c r="G13" i="5" s="1"/>
  <c r="T7" i="5" s="1"/>
  <c r="F14" i="5"/>
  <c r="G14" i="5" s="1"/>
  <c r="T8" i="5" s="1"/>
  <c r="F15" i="5"/>
  <c r="G15" i="5" s="1"/>
  <c r="T9" i="5" s="1"/>
  <c r="F16" i="5"/>
  <c r="G16" i="5" s="1"/>
  <c r="T10" i="5" s="1"/>
  <c r="F17" i="5"/>
  <c r="G17" i="5" s="1"/>
  <c r="F18" i="5"/>
  <c r="F19" i="5"/>
  <c r="G19" i="5" s="1"/>
  <c r="T13" i="5" s="1"/>
  <c r="F20" i="5"/>
  <c r="G20" i="5" s="1"/>
  <c r="T14" i="5" s="1"/>
  <c r="F21" i="5"/>
  <c r="G21" i="5" s="1"/>
  <c r="U3" i="5" s="1"/>
  <c r="F22" i="5"/>
  <c r="G22" i="5" s="1"/>
  <c r="U4" i="5" s="1"/>
  <c r="F23" i="5"/>
  <c r="G23" i="5" s="1"/>
  <c r="U5" i="5" s="1"/>
  <c r="F24" i="5"/>
  <c r="G24" i="5" s="1"/>
  <c r="U6" i="5" s="1"/>
  <c r="F25" i="5"/>
  <c r="G25" i="5" s="1"/>
  <c r="F26" i="5"/>
  <c r="G26" i="5" s="1"/>
  <c r="U8" i="5" s="1"/>
  <c r="F27" i="5"/>
  <c r="G27" i="5" s="1"/>
  <c r="U9" i="5" s="1"/>
  <c r="F28" i="5"/>
  <c r="G28" i="5" s="1"/>
  <c r="U10" i="5" s="1"/>
  <c r="F29" i="5"/>
  <c r="G29" i="5" s="1"/>
  <c r="U11" i="5" s="1"/>
  <c r="F30" i="5"/>
  <c r="G30" i="5" s="1"/>
  <c r="U12" i="5" s="1"/>
  <c r="F31" i="5"/>
  <c r="G31" i="5" s="1"/>
  <c r="U13" i="5" s="1"/>
  <c r="F32" i="5"/>
  <c r="G32" i="5" s="1"/>
  <c r="U14" i="5" s="1"/>
  <c r="F33" i="5"/>
  <c r="G33" i="5" s="1"/>
  <c r="V3" i="5" s="1"/>
  <c r="F34" i="5"/>
  <c r="G34" i="5" s="1"/>
  <c r="V4" i="5" s="1"/>
  <c r="F35" i="5"/>
  <c r="G35" i="5" s="1"/>
  <c r="V5" i="5" s="1"/>
  <c r="F36" i="5"/>
  <c r="G36" i="5" s="1"/>
  <c r="V6" i="5" s="1"/>
  <c r="F37" i="5"/>
  <c r="G37" i="5" s="1"/>
  <c r="V7" i="5" s="1"/>
  <c r="F38" i="5"/>
  <c r="G38" i="5" s="1"/>
  <c r="V8" i="5" s="1"/>
  <c r="F39" i="5"/>
  <c r="G39" i="5" s="1"/>
  <c r="V9" i="5" s="1"/>
  <c r="F40" i="5"/>
  <c r="G40" i="5" s="1"/>
  <c r="V10" i="5" s="1"/>
  <c r="F41" i="5"/>
  <c r="G41" i="5" s="1"/>
  <c r="F42" i="5"/>
  <c r="G42" i="5" s="1"/>
  <c r="V12" i="5" s="1"/>
  <c r="F43" i="5"/>
  <c r="G43" i="5" s="1"/>
  <c r="V13" i="5" s="1"/>
  <c r="F44" i="5"/>
  <c r="G44" i="5" s="1"/>
  <c r="V14" i="5" s="1"/>
  <c r="F45" i="5"/>
  <c r="G45" i="5" s="1"/>
  <c r="W3" i="5" s="1"/>
  <c r="F46" i="5"/>
  <c r="G46" i="5" s="1"/>
  <c r="W4" i="5" s="1"/>
  <c r="F47" i="5"/>
  <c r="G47" i="5" s="1"/>
  <c r="W5" i="5" s="1"/>
  <c r="F48" i="5"/>
  <c r="G48" i="5" s="1"/>
  <c r="W6" i="5" s="1"/>
  <c r="F49" i="5"/>
  <c r="G49" i="5" s="1"/>
  <c r="F50" i="5"/>
  <c r="F51" i="5"/>
  <c r="G51" i="5" s="1"/>
  <c r="W9" i="5" s="1"/>
  <c r="F52" i="5"/>
  <c r="G52" i="5" s="1"/>
  <c r="W10" i="5" s="1"/>
  <c r="F53" i="5"/>
  <c r="G53" i="5" s="1"/>
  <c r="W11" i="5" s="1"/>
  <c r="F54" i="5"/>
  <c r="G54" i="5" s="1"/>
  <c r="W12" i="5" s="1"/>
  <c r="F55" i="5"/>
  <c r="G55" i="5" s="1"/>
  <c r="W13" i="5" s="1"/>
  <c r="F56" i="5"/>
  <c r="G56" i="5" s="1"/>
  <c r="W14" i="5" s="1"/>
  <c r="F57" i="5"/>
  <c r="G57" i="5" s="1"/>
  <c r="X3" i="5" s="1"/>
  <c r="F58" i="5"/>
  <c r="G58" i="5" s="1"/>
  <c r="X4" i="5" s="1"/>
  <c r="F59" i="5"/>
  <c r="G59" i="5" s="1"/>
  <c r="F60" i="5"/>
  <c r="G60" i="5" s="1"/>
  <c r="X6" i="5" s="1"/>
  <c r="F61" i="5"/>
  <c r="G61" i="5" s="1"/>
  <c r="X7" i="5" s="1"/>
  <c r="F62" i="5"/>
  <c r="G62" i="5" s="1"/>
  <c r="G8" i="5"/>
  <c r="S14" i="5" s="1"/>
  <c r="Y14" i="5" s="1"/>
  <c r="D72" i="4"/>
  <c r="D71" i="4"/>
  <c r="J7" i="3"/>
  <c r="J14" i="3"/>
  <c r="J15" i="3"/>
  <c r="J22" i="3"/>
  <c r="J30" i="3"/>
  <c r="J31" i="3"/>
  <c r="J38" i="3"/>
  <c r="J39" i="3"/>
  <c r="J46" i="3"/>
  <c r="J47" i="3"/>
  <c r="J54" i="3"/>
  <c r="J55" i="3"/>
  <c r="J62" i="3"/>
  <c r="J63" i="3"/>
  <c r="J70" i="3"/>
  <c r="J71" i="3"/>
  <c r="I6" i="3"/>
  <c r="J6" i="3" s="1"/>
  <c r="I7" i="3"/>
  <c r="I8" i="3"/>
  <c r="J8" i="3" s="1"/>
  <c r="I9" i="3"/>
  <c r="J9" i="3" s="1"/>
  <c r="I10" i="3"/>
  <c r="J10" i="3" s="1"/>
  <c r="I11" i="3"/>
  <c r="J11" i="3" s="1"/>
  <c r="I12" i="3"/>
  <c r="J13" i="3" s="1"/>
  <c r="I13" i="3"/>
  <c r="I14" i="3"/>
  <c r="I15" i="3"/>
  <c r="I16" i="3"/>
  <c r="J16" i="3" s="1"/>
  <c r="I17" i="3"/>
  <c r="J17" i="3" s="1"/>
  <c r="I18" i="3"/>
  <c r="J18" i="3" s="1"/>
  <c r="I19" i="3"/>
  <c r="J19" i="3" s="1"/>
  <c r="I20" i="3"/>
  <c r="J21" i="3" s="1"/>
  <c r="I21" i="3"/>
  <c r="I22" i="3"/>
  <c r="I23" i="3"/>
  <c r="J23" i="3" s="1"/>
  <c r="I24" i="3"/>
  <c r="I25" i="3"/>
  <c r="J25" i="3" s="1"/>
  <c r="I26" i="3"/>
  <c r="J26" i="3" s="1"/>
  <c r="I27" i="3"/>
  <c r="J27" i="3" s="1"/>
  <c r="I28" i="3"/>
  <c r="J29" i="3" s="1"/>
  <c r="I29" i="3"/>
  <c r="I30" i="3"/>
  <c r="I31" i="3"/>
  <c r="I32" i="3"/>
  <c r="J32" i="3" s="1"/>
  <c r="I33" i="3"/>
  <c r="J33" i="3" s="1"/>
  <c r="I34" i="3"/>
  <c r="J34" i="3" s="1"/>
  <c r="I35" i="3"/>
  <c r="J35" i="3" s="1"/>
  <c r="I36" i="3"/>
  <c r="J37" i="3" s="1"/>
  <c r="I37" i="3"/>
  <c r="I38" i="3"/>
  <c r="I39" i="3"/>
  <c r="I40" i="3"/>
  <c r="J40" i="3" s="1"/>
  <c r="I41" i="3"/>
  <c r="J41" i="3" s="1"/>
  <c r="I42" i="3"/>
  <c r="J42" i="3" s="1"/>
  <c r="I43" i="3"/>
  <c r="J43" i="3" s="1"/>
  <c r="I44" i="3"/>
  <c r="J45" i="3" s="1"/>
  <c r="I45" i="3"/>
  <c r="I46" i="3"/>
  <c r="I47" i="3"/>
  <c r="I48" i="3"/>
  <c r="J48" i="3" s="1"/>
  <c r="I49" i="3"/>
  <c r="J49" i="3" s="1"/>
  <c r="I50" i="3"/>
  <c r="J50" i="3" s="1"/>
  <c r="I51" i="3"/>
  <c r="J51" i="3" s="1"/>
  <c r="I52" i="3"/>
  <c r="J53" i="3" s="1"/>
  <c r="I53" i="3"/>
  <c r="I54" i="3"/>
  <c r="I55" i="3"/>
  <c r="I56" i="3"/>
  <c r="J56" i="3" s="1"/>
  <c r="I57" i="3"/>
  <c r="J57" i="3" s="1"/>
  <c r="I58" i="3"/>
  <c r="J58" i="3" s="1"/>
  <c r="I59" i="3"/>
  <c r="J59" i="3" s="1"/>
  <c r="I60" i="3"/>
  <c r="J61" i="3" s="1"/>
  <c r="I61" i="3"/>
  <c r="I62" i="3"/>
  <c r="I63" i="3"/>
  <c r="I64" i="3"/>
  <c r="J64" i="3" s="1"/>
  <c r="I65" i="3"/>
  <c r="J65" i="3" s="1"/>
  <c r="I66" i="3"/>
  <c r="J66" i="3" s="1"/>
  <c r="I67" i="3"/>
  <c r="J67" i="3" s="1"/>
  <c r="I68" i="3"/>
  <c r="J69" i="3" s="1"/>
  <c r="I69" i="3"/>
  <c r="I70" i="3"/>
  <c r="I71" i="3"/>
  <c r="I5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6" i="3"/>
  <c r="J58" i="10" l="1"/>
  <c r="K59" i="10" s="1"/>
  <c r="Y7" i="5"/>
  <c r="Y6" i="5"/>
  <c r="Y8" i="5"/>
  <c r="Y13" i="5"/>
  <c r="Y5" i="5"/>
  <c r="Y4" i="5"/>
  <c r="Y3" i="5"/>
  <c r="Y10" i="5"/>
  <c r="Y15" i="5" s="1"/>
  <c r="Y17" i="5" s="1"/>
  <c r="Z3" i="5" s="1"/>
  <c r="Y9" i="5"/>
  <c r="Y12" i="5"/>
  <c r="H41" i="5"/>
  <c r="I29" i="5"/>
  <c r="H51" i="5"/>
  <c r="I39" i="5"/>
  <c r="H50" i="5"/>
  <c r="I38" i="5"/>
  <c r="H49" i="5"/>
  <c r="I37" i="5"/>
  <c r="H33" i="5"/>
  <c r="H44" i="5"/>
  <c r="I32" i="5"/>
  <c r="H36" i="5"/>
  <c r="I24" i="5"/>
  <c r="H43" i="5"/>
  <c r="I31" i="5"/>
  <c r="H35" i="5"/>
  <c r="I23" i="5"/>
  <c r="H52" i="5"/>
  <c r="I40" i="5"/>
  <c r="H42" i="5"/>
  <c r="I30" i="5"/>
  <c r="H34" i="5"/>
  <c r="I22" i="5"/>
  <c r="J24" i="3"/>
  <c r="F54" i="7"/>
  <c r="F57" i="7"/>
  <c r="F49" i="7"/>
  <c r="F55" i="7"/>
  <c r="F58" i="7"/>
  <c r="F51" i="7"/>
  <c r="F47" i="7"/>
  <c r="F50" i="7"/>
  <c r="F53" i="7"/>
  <c r="F36" i="7"/>
  <c r="F40" i="7"/>
  <c r="F44" i="7"/>
  <c r="J5" i="7"/>
  <c r="H6" i="6"/>
  <c r="J60" i="3"/>
  <c r="J52" i="3"/>
  <c r="J44" i="3"/>
  <c r="J20" i="3"/>
  <c r="J12" i="3"/>
  <c r="J68" i="3"/>
  <c r="J36" i="3"/>
  <c r="J28" i="3"/>
  <c r="F59" i="6"/>
  <c r="F53" i="6"/>
  <c r="F51" i="6"/>
  <c r="F37" i="6"/>
  <c r="F43" i="6"/>
  <c r="F45" i="6"/>
  <c r="F38" i="6"/>
  <c r="F40" i="6"/>
  <c r="F42" i="6"/>
  <c r="F44" i="6"/>
  <c r="F46" i="6"/>
  <c r="F48" i="6"/>
  <c r="L5" i="7" l="1"/>
  <c r="H5" i="7"/>
  <c r="M59" i="10"/>
  <c r="N59" i="10" s="1"/>
  <c r="O59" i="10" s="1"/>
  <c r="I59" i="10"/>
  <c r="H62" i="5"/>
  <c r="I50" i="5"/>
  <c r="H63" i="5"/>
  <c r="I51" i="5"/>
  <c r="H46" i="5"/>
  <c r="I34" i="5"/>
  <c r="H56" i="5"/>
  <c r="I44" i="5"/>
  <c r="I33" i="5"/>
  <c r="H45" i="5"/>
  <c r="H53" i="5"/>
  <c r="I41" i="5"/>
  <c r="H55" i="5"/>
  <c r="I43" i="5"/>
  <c r="H54" i="5"/>
  <c r="I42" i="5"/>
  <c r="H64" i="5"/>
  <c r="I52" i="5"/>
  <c r="H47" i="5"/>
  <c r="I35" i="5"/>
  <c r="H48" i="5"/>
  <c r="I36" i="5"/>
  <c r="H61" i="5"/>
  <c r="I49" i="5"/>
  <c r="F56" i="7"/>
  <c r="F69" i="7"/>
  <c r="F48" i="7"/>
  <c r="F67" i="7"/>
  <c r="F63" i="7"/>
  <c r="F65" i="7"/>
  <c r="F70" i="7"/>
  <c r="F59" i="7"/>
  <c r="F52" i="7"/>
  <c r="F62" i="7"/>
  <c r="F61" i="7"/>
  <c r="F66" i="7"/>
  <c r="J7" i="6"/>
  <c r="F58" i="6"/>
  <c r="F71" i="6"/>
  <c r="F55" i="6"/>
  <c r="F54" i="6"/>
  <c r="F49" i="6"/>
  <c r="F56" i="6"/>
  <c r="F52" i="6"/>
  <c r="F60" i="6"/>
  <c r="F57" i="6"/>
  <c r="F50" i="6"/>
  <c r="F63" i="6"/>
  <c r="F65" i="6"/>
  <c r="Z9" i="5"/>
  <c r="Z12" i="5"/>
  <c r="Z13" i="5"/>
  <c r="Z6" i="5"/>
  <c r="Z4" i="5"/>
  <c r="Z5" i="5"/>
  <c r="Z14" i="5"/>
  <c r="Z8" i="5"/>
  <c r="Z10" i="5"/>
  <c r="Z7" i="5"/>
  <c r="Z11" i="5"/>
  <c r="J59" i="10" l="1"/>
  <c r="K60" i="10" s="1"/>
  <c r="I61" i="5"/>
  <c r="H73" i="5"/>
  <c r="H66" i="5"/>
  <c r="I54" i="5"/>
  <c r="H68" i="5"/>
  <c r="I56" i="5"/>
  <c r="H67" i="5"/>
  <c r="I55" i="5"/>
  <c r="H58" i="5"/>
  <c r="I46" i="5"/>
  <c r="H59" i="5"/>
  <c r="I47" i="5"/>
  <c r="H65" i="5"/>
  <c r="I53" i="5"/>
  <c r="I63" i="5"/>
  <c r="H75" i="5"/>
  <c r="H57" i="5"/>
  <c r="I45" i="5"/>
  <c r="H60" i="5"/>
  <c r="I48" i="5"/>
  <c r="I64" i="5"/>
  <c r="H76" i="5"/>
  <c r="I62" i="5"/>
  <c r="H74" i="5"/>
  <c r="H7" i="6"/>
  <c r="I7" i="6" s="1"/>
  <c r="M7" i="6"/>
  <c r="F75" i="7"/>
  <c r="F81" i="7"/>
  <c r="F60" i="7"/>
  <c r="F79" i="7"/>
  <c r="F82" i="7"/>
  <c r="F68" i="7"/>
  <c r="F78" i="7"/>
  <c r="F71" i="7"/>
  <c r="F73" i="7"/>
  <c r="F74" i="7"/>
  <c r="F64" i="7"/>
  <c r="F77" i="7"/>
  <c r="F75" i="6"/>
  <c r="F83" i="6"/>
  <c r="F77" i="6"/>
  <c r="F70" i="6"/>
  <c r="F72" i="6"/>
  <c r="F66" i="6"/>
  <c r="F61" i="6"/>
  <c r="F64" i="6"/>
  <c r="F67" i="6"/>
  <c r="F69" i="6"/>
  <c r="F62" i="6"/>
  <c r="F68" i="6"/>
  <c r="Z15" i="5"/>
  <c r="M60" i="10" l="1"/>
  <c r="N60" i="10" s="1"/>
  <c r="O60" i="10" s="1"/>
  <c r="I60" i="10"/>
  <c r="I67" i="5"/>
  <c r="H79" i="5"/>
  <c r="I65" i="5"/>
  <c r="H77" i="5"/>
  <c r="I68" i="5"/>
  <c r="J69" i="5" s="1"/>
  <c r="J70" i="5" s="1"/>
  <c r="J71" i="5" s="1"/>
  <c r="J72" i="5" s="1"/>
  <c r="J73" i="5" s="1"/>
  <c r="J74" i="5" s="1"/>
  <c r="J75" i="5" s="1"/>
  <c r="J76" i="5" s="1"/>
  <c r="J77" i="5" s="1"/>
  <c r="J78" i="5" s="1"/>
  <c r="J79" i="5" s="1"/>
  <c r="J80" i="5" s="1"/>
  <c r="H80" i="5"/>
  <c r="I60" i="5"/>
  <c r="H72" i="5"/>
  <c r="I59" i="5"/>
  <c r="H71" i="5"/>
  <c r="I66" i="5"/>
  <c r="H78" i="5"/>
  <c r="I57" i="5"/>
  <c r="H69" i="5"/>
  <c r="I58" i="5"/>
  <c r="H70" i="5"/>
  <c r="J8" i="6"/>
  <c r="H8" i="6" s="1"/>
  <c r="I8" i="6" s="1"/>
  <c r="J9" i="6" s="1"/>
  <c r="F80" i="7"/>
  <c r="F72" i="7"/>
  <c r="F76" i="7"/>
  <c r="F74" i="6"/>
  <c r="F81" i="6"/>
  <c r="F82" i="6"/>
  <c r="F73" i="6"/>
  <c r="F78" i="6"/>
  <c r="F84" i="6"/>
  <c r="F79" i="6"/>
  <c r="F76" i="6"/>
  <c r="F80" i="6"/>
  <c r="J60" i="10" l="1"/>
  <c r="K61" i="10" s="1"/>
  <c r="M8" i="6"/>
  <c r="K76" i="5"/>
  <c r="K80" i="5"/>
  <c r="K74" i="5"/>
  <c r="K77" i="5"/>
  <c r="K75" i="5"/>
  <c r="K73" i="5"/>
  <c r="K78" i="5"/>
  <c r="K70" i="5"/>
  <c r="K69" i="5"/>
  <c r="K72" i="5"/>
  <c r="K79" i="5"/>
  <c r="K71" i="5"/>
  <c r="H9" i="6"/>
  <c r="I9" i="6" s="1"/>
  <c r="J10" i="6" s="1"/>
  <c r="M10" i="6" s="1"/>
  <c r="M9" i="6"/>
  <c r="M61" i="10" l="1"/>
  <c r="N61" i="10" s="1"/>
  <c r="O61" i="10" s="1"/>
  <c r="I61" i="10"/>
  <c r="H10" i="6"/>
  <c r="I10" i="6" s="1"/>
  <c r="J61" i="10" l="1"/>
  <c r="K62" i="10" s="1"/>
  <c r="J11" i="6"/>
  <c r="M62" i="10" l="1"/>
  <c r="N62" i="10" s="1"/>
  <c r="O62" i="10" s="1"/>
  <c r="I62" i="10"/>
  <c r="H11" i="6"/>
  <c r="M11" i="6"/>
  <c r="J62" i="10" l="1"/>
  <c r="K63" i="10" s="1"/>
  <c r="I11" i="6"/>
  <c r="J12" i="6" s="1"/>
  <c r="M63" i="10" l="1"/>
  <c r="N63" i="10" s="1"/>
  <c r="O63" i="10" s="1"/>
  <c r="I63" i="10"/>
  <c r="M12" i="6"/>
  <c r="H12" i="6"/>
  <c r="J63" i="10" l="1"/>
  <c r="K64" i="10" s="1"/>
  <c r="I12" i="6"/>
  <c r="J13" i="6" s="1"/>
  <c r="M64" i="10" l="1"/>
  <c r="N64" i="10" s="1"/>
  <c r="O64" i="10" s="1"/>
  <c r="I64" i="10"/>
  <c r="H13" i="6"/>
  <c r="I13" i="6" s="1"/>
  <c r="J14" i="6" s="1"/>
  <c r="M13" i="6"/>
  <c r="J64" i="10" l="1"/>
  <c r="K65" i="10" s="1"/>
  <c r="H14" i="6"/>
  <c r="I14" i="6" s="1"/>
  <c r="J15" i="6" s="1"/>
  <c r="M14" i="6"/>
  <c r="M65" i="10" l="1"/>
  <c r="N65" i="10" s="1"/>
  <c r="O65" i="10" s="1"/>
  <c r="I65" i="10"/>
  <c r="H15" i="6"/>
  <c r="M15" i="6"/>
  <c r="J65" i="10" l="1"/>
  <c r="K66" i="10" s="1"/>
  <c r="I15" i="6"/>
  <c r="J16" i="6" s="1"/>
  <c r="I66" i="10" l="1"/>
  <c r="M66" i="10"/>
  <c r="N66" i="10" s="1"/>
  <c r="O66" i="10" s="1"/>
  <c r="H16" i="6"/>
  <c r="M16" i="6"/>
  <c r="J66" i="10" l="1"/>
  <c r="K67" i="10" s="1"/>
  <c r="I16" i="6"/>
  <c r="J17" i="6" s="1"/>
  <c r="M67" i="10" l="1"/>
  <c r="N67" i="10" s="1"/>
  <c r="O67" i="10" s="1"/>
  <c r="M17" i="6"/>
  <c r="H17" i="6"/>
  <c r="I67" i="10" l="1"/>
  <c r="I17" i="6"/>
  <c r="J18" i="6" s="1"/>
  <c r="J67" i="10" l="1"/>
  <c r="K68" i="10" s="1"/>
  <c r="I68" i="10" s="1"/>
  <c r="M18" i="6"/>
  <c r="H18" i="6"/>
  <c r="M68" i="10" l="1"/>
  <c r="N68" i="10" s="1"/>
  <c r="O68" i="10" s="1"/>
  <c r="J68" i="10"/>
  <c r="K69" i="10" s="1"/>
  <c r="I18" i="6"/>
  <c r="J19" i="6" s="1"/>
  <c r="I69" i="10" l="1"/>
  <c r="M69" i="10"/>
  <c r="N69" i="10" s="1"/>
  <c r="O69" i="10" s="1"/>
  <c r="H19" i="6"/>
  <c r="I19" i="6" s="1"/>
  <c r="J20" i="6" s="1"/>
  <c r="M19" i="6"/>
  <c r="J69" i="10" l="1"/>
  <c r="K70" i="10" s="1"/>
  <c r="H20" i="6"/>
  <c r="M20" i="6"/>
  <c r="I70" i="10" l="1"/>
  <c r="J70" i="10" s="1"/>
  <c r="M70" i="10"/>
  <c r="I20" i="6"/>
  <c r="J21" i="6" s="1"/>
  <c r="N70" i="10" l="1"/>
  <c r="H21" i="6"/>
  <c r="M21" i="6"/>
  <c r="K71" i="10" l="1"/>
  <c r="O70" i="10"/>
  <c r="O74" i="10" s="1"/>
  <c r="I21" i="6"/>
  <c r="J22" i="6" s="1"/>
  <c r="L71" i="10" l="1"/>
  <c r="K72" i="10"/>
  <c r="K73" i="10" s="1"/>
  <c r="M74" i="10"/>
  <c r="H22" i="6"/>
  <c r="I22" i="6" s="1"/>
  <c r="J23" i="6" s="1"/>
  <c r="M22" i="6"/>
  <c r="L72" i="10" l="1"/>
  <c r="K74" i="10"/>
  <c r="K75" i="10" s="1"/>
  <c r="K76" i="10" s="1"/>
  <c r="K77" i="10" s="1"/>
  <c r="K78" i="10" s="1"/>
  <c r="K79" i="10" s="1"/>
  <c r="K80" i="10" s="1"/>
  <c r="K81" i="10" s="1"/>
  <c r="K82" i="10" s="1"/>
  <c r="L73" i="10"/>
  <c r="N74" i="10"/>
  <c r="H23" i="6"/>
  <c r="M23" i="6"/>
  <c r="L74" i="10" l="1"/>
  <c r="I23" i="6"/>
  <c r="J24" i="6" s="1"/>
  <c r="L75" i="10" l="1"/>
  <c r="H24" i="6"/>
  <c r="M24" i="6"/>
  <c r="L76" i="10" l="1"/>
  <c r="I24" i="6"/>
  <c r="J25" i="6" s="1"/>
  <c r="L77" i="10" l="1"/>
  <c r="H25" i="6"/>
  <c r="M25" i="6"/>
  <c r="L78" i="10" l="1"/>
  <c r="I25" i="6"/>
  <c r="J26" i="6" s="1"/>
  <c r="L79" i="10" l="1"/>
  <c r="M26" i="6"/>
  <c r="H26" i="6"/>
  <c r="L80" i="10" l="1"/>
  <c r="I26" i="6"/>
  <c r="J27" i="6" s="1"/>
  <c r="L82" i="10" l="1"/>
  <c r="L81" i="10"/>
  <c r="H27" i="6"/>
  <c r="M27" i="6"/>
  <c r="I27" i="6" l="1"/>
  <c r="J28" i="6" s="1"/>
  <c r="M28" i="6" l="1"/>
  <c r="H28" i="6"/>
  <c r="I28" i="6" l="1"/>
  <c r="J29" i="6" s="1"/>
  <c r="H29" i="6" l="1"/>
  <c r="M29" i="6"/>
  <c r="I29" i="6" l="1"/>
  <c r="J30" i="6" s="1"/>
  <c r="M30" i="6" l="1"/>
  <c r="H30" i="6"/>
  <c r="I30" i="6" s="1"/>
  <c r="J31" i="6" s="1"/>
  <c r="H31" i="6" l="1"/>
  <c r="M31" i="6"/>
  <c r="I31" i="6" l="1"/>
  <c r="J32" i="6" s="1"/>
  <c r="H32" i="6" l="1"/>
  <c r="M32" i="6"/>
  <c r="I32" i="6" l="1"/>
  <c r="J33" i="6" s="1"/>
  <c r="H33" i="6" l="1"/>
  <c r="M33" i="6"/>
  <c r="I33" i="6" l="1"/>
  <c r="J34" i="6" s="1"/>
  <c r="H34" i="6" l="1"/>
  <c r="M34" i="6"/>
  <c r="I34" i="6" l="1"/>
  <c r="J35" i="6" s="1"/>
  <c r="H35" i="6" l="1"/>
  <c r="I35" i="6" s="1"/>
  <c r="J36" i="6" s="1"/>
  <c r="M35" i="6"/>
  <c r="H36" i="6" l="1"/>
  <c r="I36" i="6" s="1"/>
  <c r="J37" i="6" s="1"/>
  <c r="M36" i="6"/>
  <c r="H37" i="6" l="1"/>
  <c r="I37" i="6" s="1"/>
  <c r="J38" i="6" s="1"/>
  <c r="M37" i="6"/>
  <c r="H38" i="6" l="1"/>
  <c r="I38" i="6" s="1"/>
  <c r="J39" i="6" s="1"/>
  <c r="M38" i="6"/>
  <c r="H39" i="6" l="1"/>
  <c r="I39" i="6" s="1"/>
  <c r="J40" i="6" s="1"/>
  <c r="M39" i="6"/>
  <c r="H40" i="6" l="1"/>
  <c r="I40" i="6" s="1"/>
  <c r="J41" i="6" s="1"/>
  <c r="M40" i="6"/>
  <c r="H41" i="6" l="1"/>
  <c r="M41" i="6"/>
  <c r="I41" i="6" l="1"/>
  <c r="J42" i="6" s="1"/>
  <c r="H42" i="6" l="1"/>
  <c r="I42" i="6" s="1"/>
  <c r="J43" i="6" s="1"/>
  <c r="M42" i="6"/>
  <c r="H43" i="6" l="1"/>
  <c r="I43" i="6" s="1"/>
  <c r="J44" i="6" s="1"/>
  <c r="M43" i="6"/>
  <c r="H44" i="6" l="1"/>
  <c r="I44" i="6" s="1"/>
  <c r="J45" i="6" s="1"/>
  <c r="M44" i="6"/>
  <c r="H45" i="6" l="1"/>
  <c r="I45" i="6" s="1"/>
  <c r="J46" i="6" s="1"/>
  <c r="M45" i="6"/>
  <c r="H46" i="6" l="1"/>
  <c r="I46" i="6" s="1"/>
  <c r="J47" i="6" s="1"/>
  <c r="M46" i="6"/>
  <c r="H47" i="6" l="1"/>
  <c r="I47" i="6" s="1"/>
  <c r="J48" i="6" s="1"/>
  <c r="M47" i="6"/>
  <c r="H48" i="6" l="1"/>
  <c r="I48" i="6" s="1"/>
  <c r="J49" i="6" s="1"/>
  <c r="M48" i="6"/>
  <c r="H49" i="6" l="1"/>
  <c r="M49" i="6"/>
  <c r="I49" i="6" l="1"/>
  <c r="J50" i="6" s="1"/>
  <c r="H50" i="6" l="1"/>
  <c r="M50" i="6"/>
  <c r="I50" i="6" l="1"/>
  <c r="J51" i="6" s="1"/>
  <c r="M51" i="6" l="1"/>
  <c r="H51" i="6"/>
  <c r="I51" i="6" s="1"/>
  <c r="J52" i="6" s="1"/>
  <c r="H52" i="6" l="1"/>
  <c r="I52" i="6" s="1"/>
  <c r="J53" i="6" s="1"/>
  <c r="M52" i="6"/>
  <c r="H53" i="6" l="1"/>
  <c r="I53" i="6" s="1"/>
  <c r="J54" i="6" s="1"/>
  <c r="M53" i="6"/>
  <c r="H54" i="6" l="1"/>
  <c r="M54" i="6"/>
  <c r="I54" i="6" l="1"/>
  <c r="J55" i="6" s="1"/>
  <c r="H55" i="6" l="1"/>
  <c r="I55" i="6" s="1"/>
  <c r="J56" i="6" s="1"/>
  <c r="M55" i="6"/>
  <c r="H56" i="6" l="1"/>
  <c r="M56" i="6"/>
  <c r="I56" i="6" l="1"/>
  <c r="J57" i="6" s="1"/>
  <c r="H57" i="6" l="1"/>
  <c r="I57" i="6" s="1"/>
  <c r="J58" i="6" s="1"/>
  <c r="M57" i="6"/>
  <c r="H58" i="6" l="1"/>
  <c r="M58" i="6"/>
  <c r="I58" i="6" l="1"/>
  <c r="J59" i="6" s="1"/>
  <c r="H59" i="6" l="1"/>
  <c r="M59" i="6"/>
  <c r="I59" i="6" l="1"/>
  <c r="J60" i="6" s="1"/>
  <c r="H60" i="6" l="1"/>
  <c r="M60" i="6"/>
  <c r="I60" i="6" l="1"/>
  <c r="J61" i="6" s="1"/>
  <c r="H61" i="6" l="1"/>
  <c r="M61" i="6"/>
  <c r="I61" i="6" l="1"/>
  <c r="J62" i="6" s="1"/>
  <c r="H62" i="6" l="1"/>
  <c r="M62" i="6"/>
  <c r="I62" i="6" l="1"/>
  <c r="J63" i="6" s="1"/>
  <c r="H63" i="6" l="1"/>
  <c r="M63" i="6"/>
  <c r="I63" i="6" l="1"/>
  <c r="J64" i="6" s="1"/>
  <c r="H64" i="6" l="1"/>
  <c r="I64" i="6" s="1"/>
  <c r="J65" i="6" s="1"/>
  <c r="M64" i="6"/>
  <c r="H65" i="6" l="1"/>
  <c r="I65" i="6" s="1"/>
  <c r="J66" i="6" s="1"/>
  <c r="M65" i="6"/>
  <c r="H66" i="6" l="1"/>
  <c r="I66" i="6" s="1"/>
  <c r="J67" i="6" s="1"/>
  <c r="M66" i="6"/>
  <c r="H67" i="6" l="1"/>
  <c r="I67" i="6" s="1"/>
  <c r="J68" i="6" s="1"/>
  <c r="M67" i="6"/>
  <c r="H68" i="6" l="1"/>
  <c r="M68" i="6"/>
  <c r="I68" i="6" l="1"/>
  <c r="J69" i="6" s="1"/>
  <c r="H69" i="6" l="1"/>
  <c r="M69" i="6"/>
  <c r="A9" i="2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D85" i="3"/>
  <c r="D87" i="3" s="1"/>
  <c r="D88" i="3" s="1"/>
  <c r="A6" i="3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I69" i="6" l="1"/>
  <c r="J70" i="6" s="1"/>
  <c r="H70" i="6" l="1"/>
  <c r="M70" i="6"/>
  <c r="I70" i="6" l="1"/>
  <c r="J71" i="6" s="1"/>
  <c r="H71" i="6" l="1"/>
  <c r="M71" i="6"/>
  <c r="I71" i="6" l="1"/>
  <c r="J72" i="6" s="1"/>
  <c r="M72" i="6" l="1"/>
  <c r="M75" i="6" s="1"/>
  <c r="H72" i="6"/>
  <c r="I72" i="6" l="1"/>
  <c r="J73" i="6" s="1"/>
  <c r="K73" i="6" l="1"/>
  <c r="J74" i="6"/>
  <c r="J75" i="6" l="1"/>
  <c r="K74" i="6"/>
  <c r="J76" i="6" l="1"/>
  <c r="K75" i="6"/>
  <c r="J77" i="6" l="1"/>
  <c r="K76" i="6"/>
  <c r="J78" i="6" l="1"/>
  <c r="K77" i="6"/>
  <c r="J79" i="6" l="1"/>
  <c r="K78" i="6"/>
  <c r="J80" i="6" l="1"/>
  <c r="K79" i="6"/>
  <c r="J81" i="6" l="1"/>
  <c r="K80" i="6"/>
  <c r="J82" i="6" l="1"/>
  <c r="K81" i="6"/>
  <c r="J83" i="6" l="1"/>
  <c r="K82" i="6"/>
  <c r="J84" i="6" l="1"/>
  <c r="K84" i="6" s="1"/>
  <c r="K83" i="6"/>
  <c r="I5" i="7"/>
  <c r="J6" i="7" l="1"/>
  <c r="H6" i="7" l="1"/>
  <c r="I6" i="7" s="1"/>
  <c r="J7" i="7" s="1"/>
  <c r="L6" i="7"/>
  <c r="H7" i="7" l="1"/>
  <c r="I7" i="7" s="1"/>
  <c r="J8" i="7" s="1"/>
  <c r="L7" i="7"/>
  <c r="H8" i="7" l="1"/>
  <c r="L8" i="7"/>
  <c r="I8" i="7" l="1"/>
  <c r="J9" i="7" s="1"/>
  <c r="H9" i="7" l="1"/>
  <c r="L9" i="7"/>
  <c r="I9" i="7" l="1"/>
  <c r="J10" i="7" s="1"/>
  <c r="H10" i="7" l="1"/>
  <c r="L10" i="7"/>
  <c r="I10" i="7" l="1"/>
  <c r="J11" i="7" s="1"/>
  <c r="H11" i="7" l="1"/>
  <c r="L11" i="7"/>
  <c r="I11" i="7" l="1"/>
  <c r="J12" i="7" s="1"/>
  <c r="H12" i="7" l="1"/>
  <c r="L12" i="7"/>
  <c r="I12" i="7" l="1"/>
  <c r="J13" i="7" s="1"/>
  <c r="H13" i="7" l="1"/>
  <c r="L13" i="7"/>
  <c r="I13" i="7" l="1"/>
  <c r="J14" i="7" s="1"/>
  <c r="H14" i="7" l="1"/>
  <c r="L14" i="7"/>
  <c r="I14" i="7" l="1"/>
  <c r="J15" i="7" s="1"/>
  <c r="H15" i="7" l="1"/>
  <c r="L15" i="7"/>
  <c r="I15" i="7" l="1"/>
  <c r="J16" i="7" s="1"/>
  <c r="H16" i="7" l="1"/>
  <c r="L16" i="7"/>
  <c r="I16" i="7" l="1"/>
  <c r="J17" i="7" s="1"/>
  <c r="H17" i="7" l="1"/>
  <c r="L17" i="7"/>
  <c r="I17" i="7" l="1"/>
  <c r="J18" i="7" s="1"/>
  <c r="H18" i="7" l="1"/>
  <c r="L18" i="7"/>
  <c r="I18" i="7" l="1"/>
  <c r="J19" i="7" s="1"/>
  <c r="H19" i="7" l="1"/>
  <c r="L19" i="7"/>
  <c r="I19" i="7" l="1"/>
  <c r="J20" i="7" s="1"/>
  <c r="H20" i="7" l="1"/>
  <c r="L20" i="7"/>
  <c r="I20" i="7" l="1"/>
  <c r="J21" i="7" s="1"/>
  <c r="H21" i="7" l="1"/>
  <c r="L21" i="7"/>
  <c r="I21" i="7" l="1"/>
  <c r="J22" i="7" s="1"/>
  <c r="H22" i="7" l="1"/>
  <c r="L22" i="7"/>
  <c r="I22" i="7" l="1"/>
  <c r="J23" i="7" s="1"/>
  <c r="H23" i="7" l="1"/>
  <c r="L23" i="7"/>
  <c r="I23" i="7" l="1"/>
  <c r="J24" i="7" s="1"/>
  <c r="H24" i="7" l="1"/>
  <c r="L24" i="7"/>
  <c r="I24" i="7" l="1"/>
  <c r="J25" i="7" s="1"/>
  <c r="H25" i="7" l="1"/>
  <c r="L25" i="7"/>
  <c r="I25" i="7" l="1"/>
  <c r="J26" i="7" s="1"/>
  <c r="L26" i="7" s="1"/>
  <c r="H26" i="7" l="1"/>
  <c r="I26" i="7" l="1"/>
  <c r="J27" i="7" s="1"/>
  <c r="H27" i="7" l="1"/>
  <c r="L27" i="7"/>
  <c r="I27" i="7" l="1"/>
  <c r="J28" i="7" s="1"/>
  <c r="H28" i="7" l="1"/>
  <c r="L28" i="7"/>
  <c r="I28" i="7" l="1"/>
  <c r="J29" i="7" s="1"/>
  <c r="H29" i="7" l="1"/>
  <c r="L29" i="7"/>
  <c r="I29" i="7" l="1"/>
  <c r="J30" i="7" s="1"/>
  <c r="H30" i="7" l="1"/>
  <c r="L30" i="7"/>
  <c r="I30" i="7" l="1"/>
  <c r="J31" i="7" s="1"/>
  <c r="H31" i="7" l="1"/>
  <c r="L31" i="7"/>
  <c r="I31" i="7" l="1"/>
  <c r="J32" i="7" s="1"/>
  <c r="H32" i="7" l="1"/>
  <c r="L32" i="7"/>
  <c r="I32" i="7" l="1"/>
  <c r="J33" i="7" s="1"/>
  <c r="H33" i="7" l="1"/>
  <c r="L33" i="7"/>
  <c r="I33" i="7" l="1"/>
  <c r="J34" i="7" s="1"/>
  <c r="H34" i="7" l="1"/>
  <c r="L34" i="7"/>
  <c r="I34" i="7" l="1"/>
  <c r="J35" i="7" s="1"/>
  <c r="H35" i="7" l="1"/>
  <c r="L35" i="7"/>
  <c r="I35" i="7" l="1"/>
  <c r="J36" i="7" s="1"/>
  <c r="H36" i="7" l="1"/>
  <c r="L36" i="7"/>
  <c r="I36" i="7" l="1"/>
  <c r="J37" i="7" s="1"/>
  <c r="H37" i="7" l="1"/>
  <c r="L37" i="7"/>
  <c r="I37" i="7" l="1"/>
  <c r="J38" i="7" s="1"/>
  <c r="H38" i="7" l="1"/>
  <c r="L38" i="7"/>
  <c r="I38" i="7" l="1"/>
  <c r="J39" i="7" s="1"/>
  <c r="H39" i="7" l="1"/>
  <c r="L39" i="7"/>
  <c r="I39" i="7" l="1"/>
  <c r="J40" i="7" s="1"/>
  <c r="H40" i="7" l="1"/>
  <c r="L40" i="7"/>
  <c r="I40" i="7" l="1"/>
  <c r="J41" i="7" s="1"/>
  <c r="H41" i="7" l="1"/>
  <c r="L41" i="7"/>
  <c r="I41" i="7" l="1"/>
  <c r="J42" i="7" s="1"/>
  <c r="H42" i="7" l="1"/>
  <c r="L42" i="7"/>
  <c r="I42" i="7" l="1"/>
  <c r="J43" i="7" s="1"/>
  <c r="H43" i="7" l="1"/>
  <c r="L43" i="7"/>
  <c r="I43" i="7" l="1"/>
  <c r="J44" i="7" s="1"/>
  <c r="H44" i="7" l="1"/>
  <c r="L44" i="7"/>
  <c r="I44" i="7" l="1"/>
  <c r="J45" i="7" s="1"/>
  <c r="H45" i="7" l="1"/>
  <c r="L45" i="7"/>
  <c r="I45" i="7" l="1"/>
  <c r="J46" i="7" s="1"/>
  <c r="H46" i="7" l="1"/>
  <c r="L46" i="7"/>
  <c r="I46" i="7" l="1"/>
  <c r="J47" i="7" s="1"/>
  <c r="H47" i="7" l="1"/>
  <c r="L47" i="7"/>
  <c r="I47" i="7" l="1"/>
  <c r="J48" i="7" s="1"/>
  <c r="H48" i="7" l="1"/>
  <c r="L48" i="7"/>
  <c r="I48" i="7" l="1"/>
  <c r="J49" i="7" s="1"/>
  <c r="H49" i="7" l="1"/>
  <c r="L49" i="7"/>
  <c r="I49" i="7" l="1"/>
  <c r="J50" i="7" s="1"/>
  <c r="H50" i="7" l="1"/>
  <c r="L50" i="7"/>
  <c r="I50" i="7" l="1"/>
  <c r="J51" i="7" s="1"/>
  <c r="H51" i="7" l="1"/>
  <c r="L51" i="7"/>
  <c r="I51" i="7" l="1"/>
  <c r="J52" i="7" s="1"/>
  <c r="H52" i="7" l="1"/>
  <c r="L52" i="7"/>
  <c r="I52" i="7" l="1"/>
  <c r="J53" i="7" s="1"/>
  <c r="H53" i="7" l="1"/>
  <c r="L53" i="7"/>
  <c r="I53" i="7" l="1"/>
  <c r="J54" i="7" s="1"/>
  <c r="H54" i="7" l="1"/>
  <c r="L54" i="7"/>
  <c r="I54" i="7" l="1"/>
  <c r="J55" i="7" s="1"/>
  <c r="H55" i="7" l="1"/>
  <c r="L55" i="7"/>
  <c r="I55" i="7" l="1"/>
  <c r="J56" i="7" s="1"/>
  <c r="H56" i="7" l="1"/>
  <c r="L56" i="7"/>
  <c r="I56" i="7" l="1"/>
  <c r="H57" i="7" l="1"/>
  <c r="L57" i="7"/>
  <c r="J58" i="7" l="1"/>
  <c r="H58" i="7" l="1"/>
  <c r="L58" i="7"/>
  <c r="I58" i="7" l="1"/>
  <c r="J59" i="7" s="1"/>
  <c r="H59" i="7" l="1"/>
  <c r="L59" i="7"/>
  <c r="I59" i="7" l="1"/>
  <c r="J60" i="7" s="1"/>
  <c r="H60" i="7" l="1"/>
  <c r="L60" i="7"/>
  <c r="I60" i="7" l="1"/>
  <c r="J61" i="7" s="1"/>
  <c r="H61" i="7" l="1"/>
  <c r="L61" i="7"/>
  <c r="I61" i="7" l="1"/>
  <c r="J62" i="7" s="1"/>
  <c r="H62" i="7" l="1"/>
  <c r="L62" i="7"/>
  <c r="I62" i="7" l="1"/>
  <c r="J63" i="7" s="1"/>
  <c r="H63" i="7" l="1"/>
  <c r="L63" i="7"/>
  <c r="I63" i="7" l="1"/>
  <c r="J64" i="7" s="1"/>
  <c r="H64" i="7" l="1"/>
  <c r="L64" i="7"/>
  <c r="I64" i="7" l="1"/>
  <c r="J65" i="7" s="1"/>
  <c r="H65" i="7" l="1"/>
  <c r="L65" i="7"/>
  <c r="I65" i="7" l="1"/>
  <c r="J66" i="7" s="1"/>
  <c r="H66" i="7" l="1"/>
  <c r="L66" i="7"/>
  <c r="I66" i="7" l="1"/>
  <c r="J67" i="7" s="1"/>
  <c r="H67" i="7" l="1"/>
  <c r="L67" i="7"/>
  <c r="I67" i="7" l="1"/>
  <c r="J68" i="7" s="1"/>
  <c r="H68" i="7" l="1"/>
  <c r="L68" i="7"/>
  <c r="I68" i="7" l="1"/>
  <c r="J69" i="7" s="1"/>
  <c r="H69" i="7" l="1"/>
  <c r="L69" i="7"/>
  <c r="I69" i="7" l="1"/>
  <c r="J70" i="7" s="1"/>
  <c r="L70" i="7" s="1"/>
  <c r="H70" i="7" l="1"/>
  <c r="L73" i="7"/>
  <c r="I70" i="7" l="1"/>
  <c r="J71" i="7" s="1"/>
  <c r="J72" i="7" l="1"/>
  <c r="K71" i="7"/>
  <c r="K72" i="7" l="1"/>
  <c r="J73" i="7"/>
  <c r="J74" i="7" l="1"/>
  <c r="K73" i="7"/>
  <c r="J75" i="7" l="1"/>
  <c r="K74" i="7"/>
  <c r="J76" i="7" l="1"/>
  <c r="K75" i="7"/>
  <c r="J77" i="7" l="1"/>
  <c r="K76" i="7"/>
  <c r="J78" i="7" l="1"/>
  <c r="K77" i="7"/>
  <c r="J79" i="7" l="1"/>
  <c r="K78" i="7"/>
  <c r="J80" i="7" l="1"/>
  <c r="K79" i="7"/>
  <c r="J81" i="7" l="1"/>
  <c r="K81" i="7" s="1"/>
  <c r="K80" i="7"/>
  <c r="J82" i="7" l="1"/>
  <c r="K82" i="7" s="1"/>
</calcChain>
</file>

<file path=xl/sharedStrings.xml><?xml version="1.0" encoding="utf-8"?>
<sst xmlns="http://schemas.openxmlformats.org/spreadsheetml/2006/main" count="890" uniqueCount="97">
  <si>
    <t>Period</t>
  </si>
  <si>
    <t>Final</t>
  </si>
  <si>
    <t>KJ Manufacturing</t>
  </si>
  <si>
    <t>Sales</t>
  </si>
  <si>
    <t>Month</t>
  </si>
  <si>
    <t>Year</t>
  </si>
  <si>
    <t>June</t>
  </si>
  <si>
    <t>July</t>
  </si>
  <si>
    <t>Aug.</t>
  </si>
  <si>
    <t>Sept.</t>
  </si>
  <si>
    <t>Oct.</t>
  </si>
  <si>
    <t>Nov.</t>
  </si>
  <si>
    <t>Jan.</t>
  </si>
  <si>
    <t>Feb.</t>
  </si>
  <si>
    <t>Mar.</t>
  </si>
  <si>
    <t>Apr.</t>
  </si>
  <si>
    <t>May</t>
  </si>
  <si>
    <t>Dec.</t>
  </si>
  <si>
    <t>Ken's Forecast for year 7</t>
  </si>
  <si>
    <t xml:space="preserve">Year 4 sum: </t>
  </si>
  <si>
    <t xml:space="preserve">Year 4 total revenue: </t>
  </si>
  <si>
    <t>Modified
Sales</t>
  </si>
  <si>
    <t>First Diff</t>
  </si>
  <si>
    <t>LN</t>
  </si>
  <si>
    <t>LN Diff</t>
  </si>
  <si>
    <t>Average</t>
  </si>
  <si>
    <t>Sd</t>
  </si>
  <si>
    <t>Jan</t>
  </si>
  <si>
    <t>Feb</t>
  </si>
  <si>
    <t>Mar</t>
  </si>
  <si>
    <t>Apr</t>
  </si>
  <si>
    <t>Jun</t>
  </si>
  <si>
    <t>Jul</t>
  </si>
  <si>
    <t>Aug</t>
  </si>
  <si>
    <t>Sep</t>
  </si>
  <si>
    <t>Oct</t>
  </si>
  <si>
    <t>Nov</t>
  </si>
  <si>
    <t>Dec</t>
  </si>
  <si>
    <t>Modified Rev</t>
  </si>
  <si>
    <t>Sea Fac</t>
  </si>
  <si>
    <t>sum</t>
  </si>
  <si>
    <t>Adj Fac</t>
  </si>
  <si>
    <t>Alpha</t>
  </si>
  <si>
    <t>Beta</t>
  </si>
  <si>
    <r>
      <t>L</t>
    </r>
    <r>
      <rPr>
        <b/>
        <vertAlign val="subscript"/>
        <sz val="12"/>
        <rFont val="Arial"/>
        <family val="2"/>
      </rPr>
      <t>t</t>
    </r>
  </si>
  <si>
    <r>
      <t>b</t>
    </r>
    <r>
      <rPr>
        <b/>
        <vertAlign val="subscript"/>
        <sz val="12"/>
        <rFont val="Arial"/>
        <family val="2"/>
      </rPr>
      <t>t</t>
    </r>
  </si>
  <si>
    <t>F/C</t>
  </si>
  <si>
    <r>
      <t>Error</t>
    </r>
    <r>
      <rPr>
        <b/>
        <vertAlign val="superscript"/>
        <sz val="12"/>
        <rFont val="Arial"/>
        <family val="2"/>
      </rPr>
      <t>2</t>
    </r>
  </si>
  <si>
    <t>MSE</t>
  </si>
  <si>
    <t>Total Revenue - Year 4 sum</t>
  </si>
  <si>
    <t>/2 to get average</t>
  </si>
  <si>
    <t>Adj Factor</t>
  </si>
  <si>
    <t>CMA(12) Trend-Cycle</t>
  </si>
  <si>
    <t>Seasonal Adjusted Rev.</t>
  </si>
  <si>
    <r>
      <t>F</t>
    </r>
    <r>
      <rPr>
        <b/>
        <vertAlign val="subscript"/>
        <sz val="12"/>
        <rFont val="Arial"/>
        <family val="2"/>
      </rPr>
      <t>t+1</t>
    </r>
    <r>
      <rPr>
        <b/>
        <sz val="10"/>
        <rFont val="Arial"/>
        <family val="2"/>
      </rPr>
      <t xml:space="preserve"> (Smoothed Series)</t>
    </r>
  </si>
  <si>
    <t>My F/C</t>
  </si>
  <si>
    <t>f</t>
  </si>
  <si>
    <r>
      <t>F</t>
    </r>
    <r>
      <rPr>
        <b/>
        <vertAlign val="subscript"/>
        <sz val="12"/>
        <rFont val="Arial"/>
        <family val="2"/>
      </rPr>
      <t>t+1</t>
    </r>
    <r>
      <rPr>
        <b/>
        <sz val="10"/>
        <rFont val="Arial"/>
        <family val="2"/>
      </rPr>
      <t xml:space="preserve"> (Damp Series)</t>
    </r>
  </si>
  <si>
    <t>Naïve Sea Adj
Forecast</t>
  </si>
  <si>
    <t>Naïve w/Seasonals
Forecast</t>
  </si>
  <si>
    <t>Seasional Adj. Rev.</t>
  </si>
  <si>
    <t>Ratio Rev/TC</t>
  </si>
  <si>
    <t>Adj. Factor</t>
  </si>
  <si>
    <t xml:space="preserve">Year 7 Growth % </t>
  </si>
  <si>
    <t xml:space="preserve">Year 6 Growth % </t>
  </si>
  <si>
    <t xml:space="preserve">Year 5 Growth % </t>
  </si>
  <si>
    <t xml:space="preserve">Year 4 Growth % </t>
  </si>
  <si>
    <t>Ken's Forecast</t>
  </si>
  <si>
    <t>Linear F-C</t>
  </si>
  <si>
    <t>Linear F-C Damp</t>
  </si>
  <si>
    <r>
      <t>F</t>
    </r>
    <r>
      <rPr>
        <vertAlign val="subscript"/>
        <sz val="10"/>
        <rFont val="Arial"/>
        <family val="2"/>
      </rPr>
      <t>t</t>
    </r>
  </si>
  <si>
    <t>e</t>
  </si>
  <si>
    <t>e^s</t>
  </si>
  <si>
    <t>Sea Adj F/C</t>
  </si>
  <si>
    <t>AVERAGE</t>
  </si>
  <si>
    <t>Exp. Smoothing</t>
  </si>
  <si>
    <t>m=1</t>
  </si>
  <si>
    <t>Seasonal</t>
  </si>
  <si>
    <r>
      <t>L</t>
    </r>
    <r>
      <rPr>
        <vertAlign val="subscript"/>
        <sz val="10"/>
        <rFont val="Arial"/>
        <family val="2"/>
      </rPr>
      <t>t</t>
    </r>
  </si>
  <si>
    <r>
      <t>b</t>
    </r>
    <r>
      <rPr>
        <vertAlign val="subscript"/>
        <sz val="10"/>
        <rFont val="Arial"/>
        <family val="2"/>
      </rPr>
      <t>t</t>
    </r>
  </si>
  <si>
    <r>
      <t>F</t>
    </r>
    <r>
      <rPr>
        <vertAlign val="subscript"/>
        <sz val="10"/>
        <rFont val="Arial"/>
        <family val="2"/>
      </rPr>
      <t>t+m</t>
    </r>
  </si>
  <si>
    <t>error</t>
  </si>
  <si>
    <t>ABS(E)</t>
  </si>
  <si>
    <t>error^2</t>
  </si>
  <si>
    <t>ME</t>
  </si>
  <si>
    <t>MAE</t>
  </si>
  <si>
    <t>Holt's</t>
  </si>
  <si>
    <t>%different</t>
  </si>
  <si>
    <t>CMA(6) Trend-Cycle</t>
  </si>
  <si>
    <t>Holt F/C</t>
  </si>
  <si>
    <t>Holt's FC</t>
  </si>
  <si>
    <t>Seasional Adj. Sales</t>
  </si>
  <si>
    <t>12 month avg</t>
  </si>
  <si>
    <t>3 month avg</t>
  </si>
  <si>
    <t>6 month avg</t>
  </si>
  <si>
    <t>Average/month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</si>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</sst>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3" formatCode="_(* #,##0.00_);_(* \(#,##0.00\);_(* &quot;-&quot;??_);_(@_)"/>
    <numFmt numFmtId="164" formatCode="[$-409]mmm\-yy;@"/>
    <numFmt numFmtId="165" formatCode="&quot;$&quot;#,##0"/>
    <numFmt numFmtId="166" formatCode="&quot;$&quot;#,##0.00"/>
    <numFmt numFmtId="167" formatCode="0.0000"/>
    <numFmt numFmtId="168" formatCode="_(* #,##0.0000_);_(* \(#,##0.0000\);_(* &quot;-&quot;??_);_(@_)"/>
    <numFmt numFmtId="169" formatCode="#,##0.000"/>
  </numFmts>
  <fonts count="13" x14ac:knownFonts="1">
    <font>
      <sz val="10"/>
      <name val="Arial"/>
    </font>
    <font>
      <sz val="8"/>
      <name val="Arial"/>
      <family val="2"/>
    </font>
    <font>
      <sz val="14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b/>
      <vertAlign val="subscript"/>
      <sz val="12"/>
      <name val="Arial"/>
      <family val="2"/>
    </font>
    <font>
      <b/>
      <vertAlign val="superscript"/>
      <sz val="12"/>
      <name val="Arial"/>
      <family val="2"/>
    </font>
    <font>
      <sz val="10"/>
      <name val="Arial"/>
      <family val="2"/>
    </font>
    <font>
      <b/>
      <sz val="16"/>
      <name val="Symbol"/>
      <family val="1"/>
      <charset val="2"/>
    </font>
    <font>
      <b/>
      <sz val="12"/>
      <name val="Arial"/>
      <family val="2"/>
    </font>
    <font>
      <sz val="10"/>
      <name val="Arial"/>
      <family val="2"/>
    </font>
    <font>
      <vertAlign val="subscript"/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9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9" fontId="8" fillId="0" borderId="0" applyFont="0" applyFill="0" applyBorder="0" applyAlignment="0" applyProtection="0"/>
    <xf numFmtId="43" fontId="11" fillId="0" borderId="0" applyFont="0" applyFill="0" applyBorder="0" applyAlignment="0" applyProtection="0"/>
  </cellStyleXfs>
  <cellXfs count="7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65" fontId="0" fillId="0" borderId="0" xfId="0" applyNumberFormat="1"/>
    <xf numFmtId="166" fontId="0" fillId="0" borderId="0" xfId="0" applyNumberFormat="1"/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0" fillId="0" borderId="1" xfId="0" applyBorder="1"/>
    <xf numFmtId="165" fontId="2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164" fontId="3" fillId="0" borderId="0" xfId="0" applyNumberFormat="1" applyFont="1" applyAlignment="1">
      <alignment horizontal="center"/>
    </xf>
    <xf numFmtId="165" fontId="3" fillId="0" borderId="0" xfId="0" applyNumberFormat="1" applyFont="1" applyAlignment="1">
      <alignment horizontal="center"/>
    </xf>
    <xf numFmtId="164" fontId="4" fillId="0" borderId="0" xfId="0" applyNumberFormat="1" applyFont="1" applyAlignment="1">
      <alignment horizontal="center"/>
    </xf>
    <xf numFmtId="164" fontId="4" fillId="0" borderId="1" xfId="0" applyNumberFormat="1" applyFont="1" applyBorder="1" applyAlignment="1">
      <alignment horizontal="center"/>
    </xf>
    <xf numFmtId="165" fontId="0" fillId="2" borderId="0" xfId="0" applyNumberFormat="1" applyFill="1" applyAlignment="1">
      <alignment horizontal="center"/>
    </xf>
    <xf numFmtId="0" fontId="0" fillId="2" borderId="0" xfId="0" applyFill="1"/>
    <xf numFmtId="164" fontId="0" fillId="0" borderId="0" xfId="0" applyNumberFormat="1" applyAlignment="1">
      <alignment horizontal="right"/>
    </xf>
    <xf numFmtId="165" fontId="3" fillId="0" borderId="0" xfId="0" applyNumberFormat="1" applyFont="1" applyAlignment="1">
      <alignment horizontal="center" wrapText="1"/>
    </xf>
    <xf numFmtId="165" fontId="3" fillId="0" borderId="0" xfId="0" applyNumberFormat="1" applyFont="1" applyAlignment="1">
      <alignment horizontal="left"/>
    </xf>
    <xf numFmtId="167" fontId="0" fillId="0" borderId="0" xfId="0" applyNumberFormat="1"/>
    <xf numFmtId="2" fontId="0" fillId="0" borderId="0" xfId="0" applyNumberFormat="1"/>
    <xf numFmtId="164" fontId="4" fillId="0" borderId="0" xfId="0" applyNumberFormat="1" applyFont="1" applyFill="1" applyBorder="1" applyAlignment="1">
      <alignment horizontal="center"/>
    </xf>
    <xf numFmtId="0" fontId="0" fillId="0" borderId="0" xfId="0" applyAlignment="1">
      <alignment horizontal="right"/>
    </xf>
    <xf numFmtId="0" fontId="4" fillId="3" borderId="0" xfId="0" applyFont="1" applyFill="1"/>
    <xf numFmtId="0" fontId="4" fillId="4" borderId="0" xfId="0" applyFont="1" applyFill="1" applyAlignment="1">
      <alignment horizontal="center"/>
    </xf>
    <xf numFmtId="0" fontId="4" fillId="0" borderId="0" xfId="0" applyFont="1"/>
    <xf numFmtId="0" fontId="4" fillId="2" borderId="0" xfId="0" applyFont="1" applyFill="1"/>
    <xf numFmtId="166" fontId="0" fillId="2" borderId="0" xfId="0" applyNumberFormat="1" applyFill="1"/>
    <xf numFmtId="0" fontId="4" fillId="0" borderId="0" xfId="0" applyFont="1" applyFill="1"/>
    <xf numFmtId="0" fontId="0" fillId="0" borderId="0" xfId="0" applyFill="1"/>
    <xf numFmtId="166" fontId="0" fillId="0" borderId="0" xfId="0" applyNumberFormat="1" applyFill="1"/>
    <xf numFmtId="166" fontId="0" fillId="3" borderId="0" xfId="0" applyNumberFormat="1" applyFill="1" applyAlignment="1">
      <alignment horizontal="center"/>
    </xf>
    <xf numFmtId="166" fontId="0" fillId="5" borderId="0" xfId="0" applyNumberFormat="1" applyFill="1" applyAlignment="1">
      <alignment horizontal="center"/>
    </xf>
    <xf numFmtId="0" fontId="4" fillId="0" borderId="0" xfId="0" applyFont="1" applyAlignment="1">
      <alignment horizontal="center"/>
    </xf>
    <xf numFmtId="165" fontId="4" fillId="0" borderId="0" xfId="0" applyNumberFormat="1" applyFont="1" applyAlignment="1">
      <alignment horizontal="right"/>
    </xf>
    <xf numFmtId="0" fontId="0" fillId="0" borderId="0" xfId="0" applyFill="1" applyAlignment="1">
      <alignment wrapText="1"/>
    </xf>
    <xf numFmtId="0" fontId="0" fillId="0" borderId="0" xfId="0" applyAlignment="1">
      <alignment wrapText="1"/>
    </xf>
    <xf numFmtId="0" fontId="3" fillId="0" borderId="0" xfId="0" applyFont="1" applyFill="1" applyAlignment="1">
      <alignment wrapText="1"/>
    </xf>
    <xf numFmtId="0" fontId="3" fillId="0" borderId="0" xfId="0" applyFont="1" applyFill="1" applyAlignment="1">
      <alignment horizontal="center" wrapText="1"/>
    </xf>
    <xf numFmtId="165" fontId="3" fillId="2" borderId="0" xfId="0" applyNumberFormat="1" applyFont="1" applyFill="1" applyAlignment="1">
      <alignment horizontal="center" wrapText="1"/>
    </xf>
    <xf numFmtId="0" fontId="4" fillId="0" borderId="0" xfId="0" applyFont="1" applyFill="1" applyAlignment="1">
      <alignment wrapText="1"/>
    </xf>
    <xf numFmtId="167" fontId="4" fillId="0" borderId="0" xfId="0" applyNumberFormat="1" applyFont="1" applyFill="1" applyAlignment="1">
      <alignment horizontal="center" wrapText="1"/>
    </xf>
    <xf numFmtId="166" fontId="0" fillId="2" borderId="0" xfId="0" applyNumberFormat="1" applyFill="1" applyAlignment="1">
      <alignment wrapText="1"/>
    </xf>
    <xf numFmtId="167" fontId="4" fillId="4" borderId="0" xfId="0" applyNumberFormat="1" applyFont="1" applyFill="1" applyAlignment="1">
      <alignment horizontal="center" wrapText="1"/>
    </xf>
    <xf numFmtId="0" fontId="3" fillId="0" borderId="0" xfId="0" applyFont="1" applyAlignment="1">
      <alignment horizontal="center" wrapText="1"/>
    </xf>
    <xf numFmtId="0" fontId="3" fillId="6" borderId="0" xfId="0" applyFont="1" applyFill="1"/>
    <xf numFmtId="165" fontId="0" fillId="6" borderId="0" xfId="0" applyNumberFormat="1" applyFill="1" applyAlignment="1">
      <alignment horizontal="center"/>
    </xf>
    <xf numFmtId="165" fontId="9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165" fontId="10" fillId="0" borderId="0" xfId="0" applyNumberFormat="1" applyFont="1" applyAlignment="1">
      <alignment horizontal="center"/>
    </xf>
    <xf numFmtId="167" fontId="3" fillId="0" borderId="0" xfId="0" applyNumberFormat="1" applyFont="1" applyAlignment="1">
      <alignment horizontal="center"/>
    </xf>
    <xf numFmtId="165" fontId="0" fillId="3" borderId="0" xfId="0" applyNumberFormat="1" applyFill="1" applyAlignment="1">
      <alignment horizontal="center"/>
    </xf>
    <xf numFmtId="166" fontId="0" fillId="5" borderId="0" xfId="0" applyNumberFormat="1" applyFill="1"/>
    <xf numFmtId="9" fontId="0" fillId="0" borderId="0" xfId="1" applyFont="1"/>
    <xf numFmtId="9" fontId="0" fillId="0" borderId="0" xfId="0" applyNumberFormat="1"/>
    <xf numFmtId="164" fontId="3" fillId="0" borderId="0" xfId="0" applyNumberFormat="1" applyFont="1" applyAlignment="1">
      <alignment horizontal="center" wrapText="1"/>
    </xf>
    <xf numFmtId="0" fontId="3" fillId="3" borderId="0" xfId="0" applyFont="1" applyFill="1" applyAlignment="1">
      <alignment wrapText="1"/>
    </xf>
    <xf numFmtId="0" fontId="3" fillId="4" borderId="0" xfId="0" applyFont="1" applyFill="1" applyAlignment="1">
      <alignment horizontal="center" wrapText="1"/>
    </xf>
    <xf numFmtId="0" fontId="3" fillId="2" borderId="0" xfId="0" applyFont="1" applyFill="1" applyAlignment="1">
      <alignment wrapText="1"/>
    </xf>
    <xf numFmtId="168" fontId="3" fillId="0" borderId="0" xfId="2" applyNumberFormat="1" applyFont="1" applyAlignment="1">
      <alignment horizontal="center"/>
    </xf>
    <xf numFmtId="167" fontId="10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/>
    </xf>
    <xf numFmtId="169" fontId="11" fillId="0" borderId="0" xfId="0" applyNumberFormat="1" applyFont="1" applyAlignment="1">
      <alignment horizontal="center"/>
    </xf>
    <xf numFmtId="165" fontId="11" fillId="0" borderId="0" xfId="0" applyNumberFormat="1" applyFont="1" applyAlignment="1">
      <alignment horizontal="center" wrapText="1"/>
    </xf>
    <xf numFmtId="3" fontId="11" fillId="0" borderId="0" xfId="0" applyNumberFormat="1" applyFont="1" applyAlignment="1">
      <alignment horizontal="center"/>
    </xf>
    <xf numFmtId="167" fontId="4" fillId="4" borderId="0" xfId="0" applyNumberFormat="1" applyFont="1" applyFill="1" applyAlignment="1">
      <alignment horizontal="center"/>
    </xf>
    <xf numFmtId="2" fontId="4" fillId="0" borderId="0" xfId="0" applyNumberFormat="1" applyFont="1" applyFill="1"/>
    <xf numFmtId="2" fontId="4" fillId="3" borderId="0" xfId="0" applyNumberFormat="1" applyFont="1" applyFill="1"/>
    <xf numFmtId="166" fontId="4" fillId="3" borderId="0" xfId="0" applyNumberFormat="1" applyFont="1" applyFill="1"/>
    <xf numFmtId="166" fontId="0" fillId="7" borderId="0" xfId="0" applyNumberFormat="1" applyFill="1"/>
    <xf numFmtId="165" fontId="4" fillId="0" borderId="0" xfId="0" applyNumberFormat="1" applyFont="1" applyAlignment="1">
      <alignment horizontal="center"/>
    </xf>
    <xf numFmtId="165" fontId="0" fillId="7" borderId="0" xfId="0" applyNumberFormat="1" applyFill="1" applyAlignment="1">
      <alignment horizontal="center"/>
    </xf>
    <xf numFmtId="4" fontId="11" fillId="0" borderId="0" xfId="0" applyNumberFormat="1" applyFont="1" applyAlignment="1">
      <alignment horizontal="center"/>
    </xf>
    <xf numFmtId="9" fontId="3" fillId="0" borderId="0" xfId="0" applyNumberFormat="1" applyFont="1"/>
  </cellXfs>
  <cellStyles count="3">
    <cellStyle name="Comma" xfId="2" builtinId="3"/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KJ Manufacturing Sales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801762325274343"/>
          <c:y val="0.12064276483212634"/>
          <c:w val="0.81525090651639387"/>
          <c:h val="0.70270031227505425"/>
        </c:manualLayout>
      </c:layout>
      <c:lineChart>
        <c:grouping val="standard"/>
        <c:varyColors val="0"/>
        <c:ser>
          <c:idx val="0"/>
          <c:order val="0"/>
          <c:tx>
            <c:strRef>
              <c:f>'KJ Data'!$D$7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'KJ Data'!$B$8:$C$74</c:f>
              <c:multiLvlStrCache>
                <c:ptCount val="67"/>
                <c:lvl>
                  <c:pt idx="0">
                    <c:v>June</c:v>
                  </c:pt>
                  <c:pt idx="1">
                    <c:v>July</c:v>
                  </c:pt>
                  <c:pt idx="2">
                    <c:v>Aug.</c:v>
                  </c:pt>
                  <c:pt idx="3">
                    <c:v>Sept.</c:v>
                  </c:pt>
                  <c:pt idx="4">
                    <c:v>Oct.</c:v>
                  </c:pt>
                  <c:pt idx="5">
                    <c:v>Nov.</c:v>
                  </c:pt>
                  <c:pt idx="6">
                    <c:v>Dec.</c:v>
                  </c:pt>
                  <c:pt idx="7">
                    <c:v>Jan.</c:v>
                  </c:pt>
                  <c:pt idx="8">
                    <c:v>Feb.</c:v>
                  </c:pt>
                  <c:pt idx="9">
                    <c:v>Mar.</c:v>
                  </c:pt>
                  <c:pt idx="10">
                    <c:v>Apr.</c:v>
                  </c:pt>
                  <c:pt idx="11">
                    <c:v>May</c:v>
                  </c:pt>
                  <c:pt idx="12">
                    <c:v>June</c:v>
                  </c:pt>
                  <c:pt idx="13">
                    <c:v>July</c:v>
                  </c:pt>
                  <c:pt idx="14">
                    <c:v>Aug.</c:v>
                  </c:pt>
                  <c:pt idx="15">
                    <c:v>Sept.</c:v>
                  </c:pt>
                  <c:pt idx="16">
                    <c:v>Oct.</c:v>
                  </c:pt>
                  <c:pt idx="17">
                    <c:v>Nov.</c:v>
                  </c:pt>
                  <c:pt idx="18">
                    <c:v>Dec.</c:v>
                  </c:pt>
                  <c:pt idx="19">
                    <c:v>Jan.</c:v>
                  </c:pt>
                  <c:pt idx="20">
                    <c:v>Feb.</c:v>
                  </c:pt>
                  <c:pt idx="21">
                    <c:v>Mar.</c:v>
                  </c:pt>
                  <c:pt idx="22">
                    <c:v>Apr.</c:v>
                  </c:pt>
                  <c:pt idx="23">
                    <c:v>May</c:v>
                  </c:pt>
                  <c:pt idx="24">
                    <c:v>June</c:v>
                  </c:pt>
                  <c:pt idx="25">
                    <c:v>July</c:v>
                  </c:pt>
                  <c:pt idx="26">
                    <c:v>Aug.</c:v>
                  </c:pt>
                  <c:pt idx="27">
                    <c:v>Sept.</c:v>
                  </c:pt>
                  <c:pt idx="28">
                    <c:v>Oct.</c:v>
                  </c:pt>
                  <c:pt idx="29">
                    <c:v>Nov.</c:v>
                  </c:pt>
                  <c:pt idx="30">
                    <c:v>Dec.</c:v>
                  </c:pt>
                  <c:pt idx="31">
                    <c:v>Jan.</c:v>
                  </c:pt>
                  <c:pt idx="32">
                    <c:v>Feb.</c:v>
                  </c:pt>
                  <c:pt idx="33">
                    <c:v>Mar.</c:v>
                  </c:pt>
                  <c:pt idx="34">
                    <c:v>Apr.</c:v>
                  </c:pt>
                  <c:pt idx="35">
                    <c:v>May</c:v>
                  </c:pt>
                  <c:pt idx="36">
                    <c:v>June</c:v>
                  </c:pt>
                  <c:pt idx="37">
                    <c:v>July</c:v>
                  </c:pt>
                  <c:pt idx="38">
                    <c:v>Aug.</c:v>
                  </c:pt>
                  <c:pt idx="39">
                    <c:v>Sept.</c:v>
                  </c:pt>
                  <c:pt idx="40">
                    <c:v>Oct.</c:v>
                  </c:pt>
                  <c:pt idx="41">
                    <c:v>Nov.</c:v>
                  </c:pt>
                  <c:pt idx="42">
                    <c:v>Dec.</c:v>
                  </c:pt>
                  <c:pt idx="43">
                    <c:v>Jan.</c:v>
                  </c:pt>
                  <c:pt idx="44">
                    <c:v>Feb.</c:v>
                  </c:pt>
                  <c:pt idx="45">
                    <c:v>Mar.</c:v>
                  </c:pt>
                  <c:pt idx="46">
                    <c:v>Apr.</c:v>
                  </c:pt>
                  <c:pt idx="47">
                    <c:v>May</c:v>
                  </c:pt>
                  <c:pt idx="48">
                    <c:v>June</c:v>
                  </c:pt>
                  <c:pt idx="49">
                    <c:v>July</c:v>
                  </c:pt>
                  <c:pt idx="50">
                    <c:v>Aug.</c:v>
                  </c:pt>
                  <c:pt idx="51">
                    <c:v>Sept.</c:v>
                  </c:pt>
                  <c:pt idx="52">
                    <c:v>Oct.</c:v>
                  </c:pt>
                  <c:pt idx="53">
                    <c:v>Nov.</c:v>
                  </c:pt>
                  <c:pt idx="54">
                    <c:v>Dec.</c:v>
                  </c:pt>
                  <c:pt idx="55">
                    <c:v>Jan.</c:v>
                  </c:pt>
                  <c:pt idx="56">
                    <c:v>Feb.</c:v>
                  </c:pt>
                  <c:pt idx="57">
                    <c:v>Mar.</c:v>
                  </c:pt>
                  <c:pt idx="58">
                    <c:v>Apr.</c:v>
                  </c:pt>
                  <c:pt idx="59">
                    <c:v>May</c:v>
                  </c:pt>
                  <c:pt idx="60">
                    <c:v>June</c:v>
                  </c:pt>
                  <c:pt idx="61">
                    <c:v>July</c:v>
                  </c:pt>
                  <c:pt idx="62">
                    <c:v>Aug.</c:v>
                  </c:pt>
                  <c:pt idx="63">
                    <c:v>Sept.</c:v>
                  </c:pt>
                  <c:pt idx="64">
                    <c:v>Oct.</c:v>
                  </c:pt>
                  <c:pt idx="65">
                    <c:v>Nov.</c:v>
                  </c:pt>
                  <c:pt idx="66">
                    <c:v>Dec.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2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3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3</c:v>
                  </c:pt>
                  <c:pt idx="25">
                    <c:v>3</c:v>
                  </c:pt>
                  <c:pt idx="26">
                    <c:v>3</c:v>
                  </c:pt>
                  <c:pt idx="27">
                    <c:v>3</c:v>
                  </c:pt>
                  <c:pt idx="28">
                    <c:v>3</c:v>
                  </c:pt>
                  <c:pt idx="29">
                    <c:v>3</c:v>
                  </c:pt>
                  <c:pt idx="30">
                    <c:v>3</c:v>
                  </c:pt>
                  <c:pt idx="31">
                    <c:v>4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7">
                    <c:v>4</c:v>
                  </c:pt>
                  <c:pt idx="38">
                    <c:v>4</c:v>
                  </c:pt>
                  <c:pt idx="39">
                    <c:v>4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5</c:v>
                  </c:pt>
                  <c:pt idx="44">
                    <c:v>5</c:v>
                  </c:pt>
                  <c:pt idx="45">
                    <c:v>5</c:v>
                  </c:pt>
                  <c:pt idx="46">
                    <c:v>5</c:v>
                  </c:pt>
                  <c:pt idx="47">
                    <c:v>5</c:v>
                  </c:pt>
                  <c:pt idx="48">
                    <c:v>5</c:v>
                  </c:pt>
                  <c:pt idx="49">
                    <c:v>5</c:v>
                  </c:pt>
                  <c:pt idx="50">
                    <c:v>5</c:v>
                  </c:pt>
                  <c:pt idx="51">
                    <c:v>5</c:v>
                  </c:pt>
                  <c:pt idx="52">
                    <c:v>5</c:v>
                  </c:pt>
                  <c:pt idx="53">
                    <c:v>5</c:v>
                  </c:pt>
                  <c:pt idx="54">
                    <c:v>5</c:v>
                  </c:pt>
                  <c:pt idx="55">
                    <c:v>6</c:v>
                  </c:pt>
                  <c:pt idx="56">
                    <c:v>6</c:v>
                  </c:pt>
                  <c:pt idx="57">
                    <c:v>6</c:v>
                  </c:pt>
                  <c:pt idx="58">
                    <c:v>6</c:v>
                  </c:pt>
                  <c:pt idx="59">
                    <c:v>6</c:v>
                  </c:pt>
                  <c:pt idx="60">
                    <c:v>6</c:v>
                  </c:pt>
                  <c:pt idx="61">
                    <c:v>6</c:v>
                  </c:pt>
                  <c:pt idx="62">
                    <c:v>6</c:v>
                  </c:pt>
                  <c:pt idx="63">
                    <c:v>6</c:v>
                  </c:pt>
                  <c:pt idx="64">
                    <c:v>6</c:v>
                  </c:pt>
                  <c:pt idx="65">
                    <c:v>6</c:v>
                  </c:pt>
                  <c:pt idx="66">
                    <c:v>6</c:v>
                  </c:pt>
                </c:lvl>
              </c:multiLvlStrCache>
            </c:multiLvlStrRef>
          </c:cat>
          <c:val>
            <c:numRef>
              <c:f>'KJ Data'!$D$8:$D$74</c:f>
              <c:numCache>
                <c:formatCode>"$"#,##0</c:formatCode>
                <c:ptCount val="67"/>
                <c:pt idx="0">
                  <c:v>12786.408181309</c:v>
                </c:pt>
                <c:pt idx="1">
                  <c:v>6892.4081813090097</c:v>
                </c:pt>
                <c:pt idx="2">
                  <c:v>7890.4081813090097</c:v>
                </c:pt>
                <c:pt idx="3">
                  <c:v>14601.3524122565</c:v>
                </c:pt>
                <c:pt idx="4">
                  <c:v>30313.066506184874</c:v>
                </c:pt>
                <c:pt idx="5">
                  <c:v>30161.120410207532</c:v>
                </c:pt>
                <c:pt idx="6">
                  <c:v>25183.186200959575</c:v>
                </c:pt>
                <c:pt idx="7">
                  <c:v>55191.54699532206</c:v>
                </c:pt>
                <c:pt idx="8">
                  <c:v>65478.383594016472</c:v>
                </c:pt>
                <c:pt idx="9">
                  <c:v>57249.494800539396</c:v>
                </c:pt>
                <c:pt idx="10">
                  <c:v>71853.850370182743</c:v>
                </c:pt>
                <c:pt idx="11">
                  <c:v>52341.460122215751</c:v>
                </c:pt>
                <c:pt idx="12">
                  <c:v>62226.904353650934</c:v>
                </c:pt>
                <c:pt idx="13">
                  <c:v>61702.494573310483</c:v>
                </c:pt>
                <c:pt idx="14">
                  <c:v>67667.408040814669</c:v>
                </c:pt>
                <c:pt idx="15">
                  <c:v>178373.31563020538</c:v>
                </c:pt>
                <c:pt idx="16">
                  <c:v>172037.31831044893</c:v>
                </c:pt>
                <c:pt idx="17">
                  <c:v>208343.32361701052</c:v>
                </c:pt>
                <c:pt idx="18">
                  <c:v>170317.45152667465</c:v>
                </c:pt>
                <c:pt idx="19">
                  <c:v>386973.04619655199</c:v>
                </c:pt>
                <c:pt idx="20">
                  <c:v>362909.99483235099</c:v>
                </c:pt>
                <c:pt idx="21">
                  <c:v>279726.06922069937</c:v>
                </c:pt>
                <c:pt idx="22">
                  <c:v>299548.74706113664</c:v>
                </c:pt>
                <c:pt idx="23">
                  <c:v>269183.63800471975</c:v>
                </c:pt>
                <c:pt idx="24">
                  <c:v>258781.17594318683</c:v>
                </c:pt>
                <c:pt idx="25">
                  <c:v>201074.60851235775</c:v>
                </c:pt>
                <c:pt idx="26">
                  <c:v>228049.50871578188</c:v>
                </c:pt>
                <c:pt idx="27">
                  <c:v>423168.4588685981</c:v>
                </c:pt>
                <c:pt idx="28">
                  <c:v>537013.57260172884</c:v>
                </c:pt>
                <c:pt idx="29">
                  <c:v>433058.32708873739</c:v>
                </c:pt>
                <c:pt idx="30">
                  <c:v>399299.33592717478</c:v>
                </c:pt>
                <c:pt idx="31">
                  <c:v>856168.91237723199</c:v>
                </c:pt>
                <c:pt idx="32">
                  <c:v>715785.34610602527</c:v>
                </c:pt>
                <c:pt idx="33">
                  <c:v>424179.07650521398</c:v>
                </c:pt>
                <c:pt idx="34">
                  <c:v>490140.55074418517</c:v>
                </c:pt>
                <c:pt idx="35">
                  <c:v>377359.01383323927</c:v>
                </c:pt>
                <c:pt idx="36">
                  <c:v>430992.04056584631</c:v>
                </c:pt>
                <c:pt idx="37">
                  <c:v>461459.21238877694</c:v>
                </c:pt>
                <c:pt idx="38">
                  <c:v>480745.01674198546</c:v>
                </c:pt>
                <c:pt idx="39">
                  <c:v>480745.01674198546</c:v>
                </c:pt>
                <c:pt idx="40">
                  <c:v>701896.66728226468</c:v>
                </c:pt>
                <c:pt idx="41">
                  <c:v>669285.32928972982</c:v>
                </c:pt>
                <c:pt idx="42">
                  <c:v>511243.8174235156</c:v>
                </c:pt>
                <c:pt idx="43">
                  <c:v>1142225.646174738</c:v>
                </c:pt>
                <c:pt idx="44">
                  <c:v>777920.90877914301</c:v>
                </c:pt>
                <c:pt idx="45">
                  <c:v>723704.73110251839</c:v>
                </c:pt>
                <c:pt idx="46">
                  <c:v>834814.61227183149</c:v>
                </c:pt>
                <c:pt idx="47">
                  <c:v>770838.75821685011</c:v>
                </c:pt>
                <c:pt idx="48">
                  <c:v>560905.66861760663</c:v>
                </c:pt>
                <c:pt idx="49">
                  <c:v>545197.9773459452</c:v>
                </c:pt>
                <c:pt idx="50">
                  <c:v>689040.86629208247</c:v>
                </c:pt>
                <c:pt idx="51">
                  <c:v>1105172.6955100191</c:v>
                </c:pt>
                <c:pt idx="52">
                  <c:v>1384090.5399294812</c:v>
                </c:pt>
                <c:pt idx="53">
                  <c:v>983006.26168638421</c:v>
                </c:pt>
                <c:pt idx="54">
                  <c:v>858010.6538055588</c:v>
                </c:pt>
                <c:pt idx="55">
                  <c:v>1770529.8205960258</c:v>
                </c:pt>
                <c:pt idx="56">
                  <c:v>1232577.7738703375</c:v>
                </c:pt>
                <c:pt idx="57">
                  <c:v>1110182.2756485397</c:v>
                </c:pt>
                <c:pt idx="58">
                  <c:v>1091672.3355909172</c:v>
                </c:pt>
                <c:pt idx="59">
                  <c:v>738216.40484787442</c:v>
                </c:pt>
                <c:pt idx="60">
                  <c:v>828809.30021001108</c:v>
                </c:pt>
                <c:pt idx="61">
                  <c:v>720395.72380708123</c:v>
                </c:pt>
                <c:pt idx="62">
                  <c:v>1352694.9160812593</c:v>
                </c:pt>
                <c:pt idx="63">
                  <c:v>737334.85585107293</c:v>
                </c:pt>
                <c:pt idx="64">
                  <c:v>1315334.0565818709</c:v>
                </c:pt>
                <c:pt idx="65">
                  <c:v>1185351.2653433543</c:v>
                </c:pt>
                <c:pt idx="66">
                  <c:v>1010338.1362224401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5DA-4AFD-8687-114565A66C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11420144"/>
        <c:axId val="2011432624"/>
      </c:lineChart>
      <c:catAx>
        <c:axId val="20114201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Year/Month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432624"/>
        <c:crosses val="autoZero"/>
        <c:auto val="1"/>
        <c:lblAlgn val="ctr"/>
        <c:lblOffset val="100"/>
        <c:noMultiLvlLbl val="0"/>
      </c:catAx>
      <c:valAx>
        <c:axId val="2011432624"/>
        <c:scaling>
          <c:orientation val="minMax"/>
          <c:max val="2500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Sales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14201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Sales W </a:t>
            </a:r>
            <a:r>
              <a:rPr lang="en-US" sz="1400" b="0" i="0" u="none" strike="noStrike" baseline="0">
                <a:effectLst/>
              </a:rPr>
              <a:t>Naïve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'Seasonally Adj'!$D$1</c:f>
              <c:strCache>
                <c:ptCount val="1"/>
                <c:pt idx="0">
                  <c:v>Modified
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'Seasonally Adj'!$B$1:$C$80</c:f>
              <c:multiLvlStrCache>
                <c:ptCount val="80"/>
                <c:lvl>
                  <c:pt idx="0">
                    <c:v>Month</c:v>
                  </c:pt>
                  <c:pt idx="1">
                    <c:v>June</c:v>
                  </c:pt>
                  <c:pt idx="2">
                    <c:v>July</c:v>
                  </c:pt>
                  <c:pt idx="3">
                    <c:v>Aug.</c:v>
                  </c:pt>
                  <c:pt idx="4">
                    <c:v>Sept.</c:v>
                  </c:pt>
                  <c:pt idx="5">
                    <c:v>Oct.</c:v>
                  </c:pt>
                  <c:pt idx="6">
                    <c:v>Nov.</c:v>
                  </c:pt>
                  <c:pt idx="7">
                    <c:v>Dec.</c:v>
                  </c:pt>
                  <c:pt idx="8">
                    <c:v>Jan.</c:v>
                  </c:pt>
                  <c:pt idx="9">
                    <c:v>Feb.</c:v>
                  </c:pt>
                  <c:pt idx="10">
                    <c:v>Mar.</c:v>
                  </c:pt>
                  <c:pt idx="11">
                    <c:v>Apr.</c:v>
                  </c:pt>
                  <c:pt idx="12">
                    <c:v>May</c:v>
                  </c:pt>
                  <c:pt idx="13">
                    <c:v>June</c:v>
                  </c:pt>
                  <c:pt idx="14">
                    <c:v>July</c:v>
                  </c:pt>
                  <c:pt idx="15">
                    <c:v>Aug.</c:v>
                  </c:pt>
                  <c:pt idx="16">
                    <c:v>Sept.</c:v>
                  </c:pt>
                  <c:pt idx="17">
                    <c:v>Oct.</c:v>
                  </c:pt>
                  <c:pt idx="18">
                    <c:v>Nov.</c:v>
                  </c:pt>
                  <c:pt idx="19">
                    <c:v>Dec.</c:v>
                  </c:pt>
                  <c:pt idx="20">
                    <c:v>Jan.</c:v>
                  </c:pt>
                  <c:pt idx="21">
                    <c:v>Feb.</c:v>
                  </c:pt>
                  <c:pt idx="22">
                    <c:v>Mar.</c:v>
                  </c:pt>
                  <c:pt idx="23">
                    <c:v>Apr.</c:v>
                  </c:pt>
                  <c:pt idx="24">
                    <c:v>May</c:v>
                  </c:pt>
                  <c:pt idx="25">
                    <c:v>June</c:v>
                  </c:pt>
                  <c:pt idx="26">
                    <c:v>July</c:v>
                  </c:pt>
                  <c:pt idx="27">
                    <c:v>Aug.</c:v>
                  </c:pt>
                  <c:pt idx="28">
                    <c:v>Sept.</c:v>
                  </c:pt>
                  <c:pt idx="29">
                    <c:v>Oct.</c:v>
                  </c:pt>
                  <c:pt idx="30">
                    <c:v>Nov.</c:v>
                  </c:pt>
                  <c:pt idx="31">
                    <c:v>Dec.</c:v>
                  </c:pt>
                  <c:pt idx="32">
                    <c:v>Jan.</c:v>
                  </c:pt>
                  <c:pt idx="33">
                    <c:v>Feb.</c:v>
                  </c:pt>
                  <c:pt idx="34">
                    <c:v>Mar.</c:v>
                  </c:pt>
                  <c:pt idx="35">
                    <c:v>Apr.</c:v>
                  </c:pt>
                  <c:pt idx="36">
                    <c:v>May</c:v>
                  </c:pt>
                  <c:pt idx="37">
                    <c:v>June</c:v>
                  </c:pt>
                  <c:pt idx="38">
                    <c:v>July</c:v>
                  </c:pt>
                  <c:pt idx="39">
                    <c:v>Aug.</c:v>
                  </c:pt>
                  <c:pt idx="40">
                    <c:v>Sept.</c:v>
                  </c:pt>
                  <c:pt idx="41">
                    <c:v>Oct.</c:v>
                  </c:pt>
                  <c:pt idx="42">
                    <c:v>Nov.</c:v>
                  </c:pt>
                  <c:pt idx="43">
                    <c:v>Dec.</c:v>
                  </c:pt>
                  <c:pt idx="44">
                    <c:v>Jan.</c:v>
                  </c:pt>
                  <c:pt idx="45">
                    <c:v>Feb.</c:v>
                  </c:pt>
                  <c:pt idx="46">
                    <c:v>Mar.</c:v>
                  </c:pt>
                  <c:pt idx="47">
                    <c:v>Apr.</c:v>
                  </c:pt>
                  <c:pt idx="48">
                    <c:v>May</c:v>
                  </c:pt>
                  <c:pt idx="49">
                    <c:v>June</c:v>
                  </c:pt>
                  <c:pt idx="50">
                    <c:v>July</c:v>
                  </c:pt>
                  <c:pt idx="51">
                    <c:v>Aug.</c:v>
                  </c:pt>
                  <c:pt idx="52">
                    <c:v>Sept.</c:v>
                  </c:pt>
                  <c:pt idx="53">
                    <c:v>Oct.</c:v>
                  </c:pt>
                  <c:pt idx="54">
                    <c:v>Nov.</c:v>
                  </c:pt>
                  <c:pt idx="55">
                    <c:v>Dec.</c:v>
                  </c:pt>
                  <c:pt idx="56">
                    <c:v>Jan.</c:v>
                  </c:pt>
                  <c:pt idx="57">
                    <c:v>Feb.</c:v>
                  </c:pt>
                  <c:pt idx="58">
                    <c:v>Mar.</c:v>
                  </c:pt>
                  <c:pt idx="59">
                    <c:v>Apr.</c:v>
                  </c:pt>
                  <c:pt idx="60">
                    <c:v>May</c:v>
                  </c:pt>
                  <c:pt idx="61">
                    <c:v>June</c:v>
                  </c:pt>
                  <c:pt idx="62">
                    <c:v>July</c:v>
                  </c:pt>
                  <c:pt idx="63">
                    <c:v>Aug.</c:v>
                  </c:pt>
                  <c:pt idx="64">
                    <c:v>Sept.</c:v>
                  </c:pt>
                  <c:pt idx="65">
                    <c:v>Oct.</c:v>
                  </c:pt>
                  <c:pt idx="66">
                    <c:v>Nov.</c:v>
                  </c:pt>
                  <c:pt idx="67">
                    <c:v>Dec.</c:v>
                  </c:pt>
                  <c:pt idx="68">
                    <c:v>Jan.</c:v>
                  </c:pt>
                  <c:pt idx="69">
                    <c:v>Feb.</c:v>
                  </c:pt>
                  <c:pt idx="70">
                    <c:v>Mar.</c:v>
                  </c:pt>
                  <c:pt idx="71">
                    <c:v>Apr.</c:v>
                  </c:pt>
                  <c:pt idx="72">
                    <c:v>May</c:v>
                  </c:pt>
                  <c:pt idx="73">
                    <c:v>June</c:v>
                  </c:pt>
                  <c:pt idx="74">
                    <c:v>July</c:v>
                  </c:pt>
                  <c:pt idx="75">
                    <c:v>Aug.</c:v>
                  </c:pt>
                  <c:pt idx="76">
                    <c:v>Sept.</c:v>
                  </c:pt>
                  <c:pt idx="77">
                    <c:v>Oct.</c:v>
                  </c:pt>
                  <c:pt idx="78">
                    <c:v>Nov.</c:v>
                  </c:pt>
                  <c:pt idx="79">
                    <c:v>Dec.</c:v>
                  </c:pt>
                </c:lvl>
                <c:lvl>
                  <c:pt idx="0">
                    <c:v>Year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3</c:v>
                  </c:pt>
                  <c:pt idx="25">
                    <c:v>3</c:v>
                  </c:pt>
                  <c:pt idx="26">
                    <c:v>3</c:v>
                  </c:pt>
                  <c:pt idx="27">
                    <c:v>3</c:v>
                  </c:pt>
                  <c:pt idx="28">
                    <c:v>3</c:v>
                  </c:pt>
                  <c:pt idx="29">
                    <c:v>3</c:v>
                  </c:pt>
                  <c:pt idx="30">
                    <c:v>3</c:v>
                  </c:pt>
                  <c:pt idx="31">
                    <c:v>3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7">
                    <c:v>4</c:v>
                  </c:pt>
                  <c:pt idx="38">
                    <c:v>4</c:v>
                  </c:pt>
                  <c:pt idx="39">
                    <c:v>4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5</c:v>
                  </c:pt>
                  <c:pt idx="45">
                    <c:v>5</c:v>
                  </c:pt>
                  <c:pt idx="46">
                    <c:v>5</c:v>
                  </c:pt>
                  <c:pt idx="47">
                    <c:v>5</c:v>
                  </c:pt>
                  <c:pt idx="48">
                    <c:v>5</c:v>
                  </c:pt>
                  <c:pt idx="49">
                    <c:v>5</c:v>
                  </c:pt>
                  <c:pt idx="50">
                    <c:v>5</c:v>
                  </c:pt>
                  <c:pt idx="51">
                    <c:v>5</c:v>
                  </c:pt>
                  <c:pt idx="52">
                    <c:v>5</c:v>
                  </c:pt>
                  <c:pt idx="53">
                    <c:v>5</c:v>
                  </c:pt>
                  <c:pt idx="54">
                    <c:v>5</c:v>
                  </c:pt>
                  <c:pt idx="55">
                    <c:v>5</c:v>
                  </c:pt>
                  <c:pt idx="56">
                    <c:v>6</c:v>
                  </c:pt>
                  <c:pt idx="57">
                    <c:v>6</c:v>
                  </c:pt>
                  <c:pt idx="58">
                    <c:v>6</c:v>
                  </c:pt>
                  <c:pt idx="59">
                    <c:v>6</c:v>
                  </c:pt>
                  <c:pt idx="60">
                    <c:v>6</c:v>
                  </c:pt>
                  <c:pt idx="61">
                    <c:v>6</c:v>
                  </c:pt>
                  <c:pt idx="62">
                    <c:v>6</c:v>
                  </c:pt>
                  <c:pt idx="63">
                    <c:v>6</c:v>
                  </c:pt>
                  <c:pt idx="64">
                    <c:v>6</c:v>
                  </c:pt>
                  <c:pt idx="65">
                    <c:v>6</c:v>
                  </c:pt>
                  <c:pt idx="66">
                    <c:v>6</c:v>
                  </c:pt>
                  <c:pt idx="67">
                    <c:v>6</c:v>
                  </c:pt>
                  <c:pt idx="68">
                    <c:v>7</c:v>
                  </c:pt>
                  <c:pt idx="69">
                    <c:v>7</c:v>
                  </c:pt>
                  <c:pt idx="70">
                    <c:v>7</c:v>
                  </c:pt>
                  <c:pt idx="71">
                    <c:v>7</c:v>
                  </c:pt>
                  <c:pt idx="72">
                    <c:v>7</c:v>
                  </c:pt>
                  <c:pt idx="73">
                    <c:v>7</c:v>
                  </c:pt>
                  <c:pt idx="74">
                    <c:v>7</c:v>
                  </c:pt>
                  <c:pt idx="75">
                    <c:v>7</c:v>
                  </c:pt>
                  <c:pt idx="76">
                    <c:v>7</c:v>
                  </c:pt>
                  <c:pt idx="77">
                    <c:v>7</c:v>
                  </c:pt>
                  <c:pt idx="78">
                    <c:v>7</c:v>
                  </c:pt>
                  <c:pt idx="79">
                    <c:v>7</c:v>
                  </c:pt>
                </c:lvl>
              </c:multiLvlStrCache>
            </c:multiLvlStrRef>
          </c:cat>
          <c:val>
            <c:numRef>
              <c:f>'Seasonally Adj'!$D$2:$D$80</c:f>
              <c:numCache>
                <c:formatCode>"$"#,##0</c:formatCode>
                <c:ptCount val="79"/>
                <c:pt idx="0">
                  <c:v>12786.408181309</c:v>
                </c:pt>
                <c:pt idx="1">
                  <c:v>6892.4081813090097</c:v>
                </c:pt>
                <c:pt idx="2">
                  <c:v>7890.4081813090097</c:v>
                </c:pt>
                <c:pt idx="3">
                  <c:v>14601.3524122565</c:v>
                </c:pt>
                <c:pt idx="4">
                  <c:v>30313.066506184874</c:v>
                </c:pt>
                <c:pt idx="5">
                  <c:v>30161.120410207532</c:v>
                </c:pt>
                <c:pt idx="6">
                  <c:v>25183.186200959575</c:v>
                </c:pt>
                <c:pt idx="7">
                  <c:v>55191.54699532206</c:v>
                </c:pt>
                <c:pt idx="8">
                  <c:v>65478.383594016472</c:v>
                </c:pt>
                <c:pt idx="9">
                  <c:v>57249.494800539396</c:v>
                </c:pt>
                <c:pt idx="10">
                  <c:v>71853.850370182743</c:v>
                </c:pt>
                <c:pt idx="11">
                  <c:v>52341.460122215751</c:v>
                </c:pt>
                <c:pt idx="12">
                  <c:v>62226.904353650934</c:v>
                </c:pt>
                <c:pt idx="13">
                  <c:v>61702.494573310483</c:v>
                </c:pt>
                <c:pt idx="14">
                  <c:v>67667.408040814669</c:v>
                </c:pt>
                <c:pt idx="15">
                  <c:v>178373.31563020538</c:v>
                </c:pt>
                <c:pt idx="16">
                  <c:v>172037.31831044893</c:v>
                </c:pt>
                <c:pt idx="17">
                  <c:v>208343.32361701052</c:v>
                </c:pt>
                <c:pt idx="18">
                  <c:v>170317.45152667465</c:v>
                </c:pt>
                <c:pt idx="19">
                  <c:v>386973.04619655199</c:v>
                </c:pt>
                <c:pt idx="20">
                  <c:v>362909.99483235099</c:v>
                </c:pt>
                <c:pt idx="21">
                  <c:v>279726.06922069937</c:v>
                </c:pt>
                <c:pt idx="22">
                  <c:v>299548.74706113664</c:v>
                </c:pt>
                <c:pt idx="23">
                  <c:v>269183.63800471975</c:v>
                </c:pt>
                <c:pt idx="24">
                  <c:v>258781.17594318683</c:v>
                </c:pt>
                <c:pt idx="25">
                  <c:v>201074.60851235775</c:v>
                </c:pt>
                <c:pt idx="26">
                  <c:v>228049.50871578188</c:v>
                </c:pt>
                <c:pt idx="27">
                  <c:v>423168.4588685981</c:v>
                </c:pt>
                <c:pt idx="28">
                  <c:v>537013.57260172884</c:v>
                </c:pt>
                <c:pt idx="29">
                  <c:v>433058.32708873739</c:v>
                </c:pt>
                <c:pt idx="30">
                  <c:v>399299.33592717478</c:v>
                </c:pt>
                <c:pt idx="31">
                  <c:v>856168.91237723199</c:v>
                </c:pt>
                <c:pt idx="32">
                  <c:v>715785.34610602527</c:v>
                </c:pt>
                <c:pt idx="33">
                  <c:v>424179.07650521398</c:v>
                </c:pt>
                <c:pt idx="34">
                  <c:v>490140.55074418517</c:v>
                </c:pt>
                <c:pt idx="35">
                  <c:v>377359.01383323927</c:v>
                </c:pt>
                <c:pt idx="36">
                  <c:v>430992.04056584631</c:v>
                </c:pt>
                <c:pt idx="37">
                  <c:v>461459.21238877694</c:v>
                </c:pt>
                <c:pt idx="38">
                  <c:v>480745.01674198546</c:v>
                </c:pt>
                <c:pt idx="39">
                  <c:v>480745.01674198546</c:v>
                </c:pt>
                <c:pt idx="40">
                  <c:v>701896.66728226468</c:v>
                </c:pt>
                <c:pt idx="41">
                  <c:v>669285.32928972982</c:v>
                </c:pt>
                <c:pt idx="42">
                  <c:v>511243.8174235156</c:v>
                </c:pt>
                <c:pt idx="43">
                  <c:v>1142225.646174738</c:v>
                </c:pt>
                <c:pt idx="44">
                  <c:v>777920.90877914301</c:v>
                </c:pt>
                <c:pt idx="45">
                  <c:v>723704.73110251839</c:v>
                </c:pt>
                <c:pt idx="46">
                  <c:v>834814.61227183149</c:v>
                </c:pt>
                <c:pt idx="47">
                  <c:v>770838.75821685011</c:v>
                </c:pt>
                <c:pt idx="48">
                  <c:v>560905.66861760663</c:v>
                </c:pt>
                <c:pt idx="49">
                  <c:v>545197.9773459452</c:v>
                </c:pt>
                <c:pt idx="50">
                  <c:v>689040.86629208247</c:v>
                </c:pt>
                <c:pt idx="51">
                  <c:v>1105172.6955100191</c:v>
                </c:pt>
                <c:pt idx="52">
                  <c:v>1384090.5399294812</c:v>
                </c:pt>
                <c:pt idx="53">
                  <c:v>983006.26168638421</c:v>
                </c:pt>
                <c:pt idx="54">
                  <c:v>858010.6538055588</c:v>
                </c:pt>
                <c:pt idx="55">
                  <c:v>1770529.8205960258</c:v>
                </c:pt>
                <c:pt idx="56">
                  <c:v>1232577.7738703375</c:v>
                </c:pt>
                <c:pt idx="57">
                  <c:v>1110182.2756485397</c:v>
                </c:pt>
                <c:pt idx="58">
                  <c:v>1091672.3355909172</c:v>
                </c:pt>
                <c:pt idx="59">
                  <c:v>738216.40484787442</c:v>
                </c:pt>
                <c:pt idx="60">
                  <c:v>828809.30021001108</c:v>
                </c:pt>
                <c:pt idx="61">
                  <c:v>720395.72380708123</c:v>
                </c:pt>
                <c:pt idx="62">
                  <c:v>1352694.9160812593</c:v>
                </c:pt>
                <c:pt idx="63">
                  <c:v>737334.85585107293</c:v>
                </c:pt>
                <c:pt idx="64">
                  <c:v>1315334.0565818709</c:v>
                </c:pt>
                <c:pt idx="65">
                  <c:v>1185351.2653433543</c:v>
                </c:pt>
                <c:pt idx="66">
                  <c:v>1010338.1362224401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A-4111-80C8-9E31910781C4}"/>
            </c:ext>
          </c:extLst>
        </c:ser>
        <c:ser>
          <c:idx val="1"/>
          <c:order val="1"/>
          <c:tx>
            <c:strRef>
              <c:f>'Seasonally Adj'!$K$1</c:f>
              <c:strCache>
                <c:ptCount val="1"/>
                <c:pt idx="0">
                  <c:v>Naïve w/Seasonals
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'Seasonally Adj'!$B$1:$C$80</c:f>
              <c:multiLvlStrCache>
                <c:ptCount val="80"/>
                <c:lvl>
                  <c:pt idx="0">
                    <c:v>Month</c:v>
                  </c:pt>
                  <c:pt idx="1">
                    <c:v>June</c:v>
                  </c:pt>
                  <c:pt idx="2">
                    <c:v>July</c:v>
                  </c:pt>
                  <c:pt idx="3">
                    <c:v>Aug.</c:v>
                  </c:pt>
                  <c:pt idx="4">
                    <c:v>Sept.</c:v>
                  </c:pt>
                  <c:pt idx="5">
                    <c:v>Oct.</c:v>
                  </c:pt>
                  <c:pt idx="6">
                    <c:v>Nov.</c:v>
                  </c:pt>
                  <c:pt idx="7">
                    <c:v>Dec.</c:v>
                  </c:pt>
                  <c:pt idx="8">
                    <c:v>Jan.</c:v>
                  </c:pt>
                  <c:pt idx="9">
                    <c:v>Feb.</c:v>
                  </c:pt>
                  <c:pt idx="10">
                    <c:v>Mar.</c:v>
                  </c:pt>
                  <c:pt idx="11">
                    <c:v>Apr.</c:v>
                  </c:pt>
                  <c:pt idx="12">
                    <c:v>May</c:v>
                  </c:pt>
                  <c:pt idx="13">
                    <c:v>June</c:v>
                  </c:pt>
                  <c:pt idx="14">
                    <c:v>July</c:v>
                  </c:pt>
                  <c:pt idx="15">
                    <c:v>Aug.</c:v>
                  </c:pt>
                  <c:pt idx="16">
                    <c:v>Sept.</c:v>
                  </c:pt>
                  <c:pt idx="17">
                    <c:v>Oct.</c:v>
                  </c:pt>
                  <c:pt idx="18">
                    <c:v>Nov.</c:v>
                  </c:pt>
                  <c:pt idx="19">
                    <c:v>Dec.</c:v>
                  </c:pt>
                  <c:pt idx="20">
                    <c:v>Jan.</c:v>
                  </c:pt>
                  <c:pt idx="21">
                    <c:v>Feb.</c:v>
                  </c:pt>
                  <c:pt idx="22">
                    <c:v>Mar.</c:v>
                  </c:pt>
                  <c:pt idx="23">
                    <c:v>Apr.</c:v>
                  </c:pt>
                  <c:pt idx="24">
                    <c:v>May</c:v>
                  </c:pt>
                  <c:pt idx="25">
                    <c:v>June</c:v>
                  </c:pt>
                  <c:pt idx="26">
                    <c:v>July</c:v>
                  </c:pt>
                  <c:pt idx="27">
                    <c:v>Aug.</c:v>
                  </c:pt>
                  <c:pt idx="28">
                    <c:v>Sept.</c:v>
                  </c:pt>
                  <c:pt idx="29">
                    <c:v>Oct.</c:v>
                  </c:pt>
                  <c:pt idx="30">
                    <c:v>Nov.</c:v>
                  </c:pt>
                  <c:pt idx="31">
                    <c:v>Dec.</c:v>
                  </c:pt>
                  <c:pt idx="32">
                    <c:v>Jan.</c:v>
                  </c:pt>
                  <c:pt idx="33">
                    <c:v>Feb.</c:v>
                  </c:pt>
                  <c:pt idx="34">
                    <c:v>Mar.</c:v>
                  </c:pt>
                  <c:pt idx="35">
                    <c:v>Apr.</c:v>
                  </c:pt>
                  <c:pt idx="36">
                    <c:v>May</c:v>
                  </c:pt>
                  <c:pt idx="37">
                    <c:v>June</c:v>
                  </c:pt>
                  <c:pt idx="38">
                    <c:v>July</c:v>
                  </c:pt>
                  <c:pt idx="39">
                    <c:v>Aug.</c:v>
                  </c:pt>
                  <c:pt idx="40">
                    <c:v>Sept.</c:v>
                  </c:pt>
                  <c:pt idx="41">
                    <c:v>Oct.</c:v>
                  </c:pt>
                  <c:pt idx="42">
                    <c:v>Nov.</c:v>
                  </c:pt>
                  <c:pt idx="43">
                    <c:v>Dec.</c:v>
                  </c:pt>
                  <c:pt idx="44">
                    <c:v>Jan.</c:v>
                  </c:pt>
                  <c:pt idx="45">
                    <c:v>Feb.</c:v>
                  </c:pt>
                  <c:pt idx="46">
                    <c:v>Mar.</c:v>
                  </c:pt>
                  <c:pt idx="47">
                    <c:v>Apr.</c:v>
                  </c:pt>
                  <c:pt idx="48">
                    <c:v>May</c:v>
                  </c:pt>
                  <c:pt idx="49">
                    <c:v>June</c:v>
                  </c:pt>
                  <c:pt idx="50">
                    <c:v>July</c:v>
                  </c:pt>
                  <c:pt idx="51">
                    <c:v>Aug.</c:v>
                  </c:pt>
                  <c:pt idx="52">
                    <c:v>Sept.</c:v>
                  </c:pt>
                  <c:pt idx="53">
                    <c:v>Oct.</c:v>
                  </c:pt>
                  <c:pt idx="54">
                    <c:v>Nov.</c:v>
                  </c:pt>
                  <c:pt idx="55">
                    <c:v>Dec.</c:v>
                  </c:pt>
                  <c:pt idx="56">
                    <c:v>Jan.</c:v>
                  </c:pt>
                  <c:pt idx="57">
                    <c:v>Feb.</c:v>
                  </c:pt>
                  <c:pt idx="58">
                    <c:v>Mar.</c:v>
                  </c:pt>
                  <c:pt idx="59">
                    <c:v>Apr.</c:v>
                  </c:pt>
                  <c:pt idx="60">
                    <c:v>May</c:v>
                  </c:pt>
                  <c:pt idx="61">
                    <c:v>June</c:v>
                  </c:pt>
                  <c:pt idx="62">
                    <c:v>July</c:v>
                  </c:pt>
                  <c:pt idx="63">
                    <c:v>Aug.</c:v>
                  </c:pt>
                  <c:pt idx="64">
                    <c:v>Sept.</c:v>
                  </c:pt>
                  <c:pt idx="65">
                    <c:v>Oct.</c:v>
                  </c:pt>
                  <c:pt idx="66">
                    <c:v>Nov.</c:v>
                  </c:pt>
                  <c:pt idx="67">
                    <c:v>Dec.</c:v>
                  </c:pt>
                  <c:pt idx="68">
                    <c:v>Jan.</c:v>
                  </c:pt>
                  <c:pt idx="69">
                    <c:v>Feb.</c:v>
                  </c:pt>
                  <c:pt idx="70">
                    <c:v>Mar.</c:v>
                  </c:pt>
                  <c:pt idx="71">
                    <c:v>Apr.</c:v>
                  </c:pt>
                  <c:pt idx="72">
                    <c:v>May</c:v>
                  </c:pt>
                  <c:pt idx="73">
                    <c:v>June</c:v>
                  </c:pt>
                  <c:pt idx="74">
                    <c:v>July</c:v>
                  </c:pt>
                  <c:pt idx="75">
                    <c:v>Aug.</c:v>
                  </c:pt>
                  <c:pt idx="76">
                    <c:v>Sept.</c:v>
                  </c:pt>
                  <c:pt idx="77">
                    <c:v>Oct.</c:v>
                  </c:pt>
                  <c:pt idx="78">
                    <c:v>Nov.</c:v>
                  </c:pt>
                  <c:pt idx="79">
                    <c:v>Dec.</c:v>
                  </c:pt>
                </c:lvl>
                <c:lvl>
                  <c:pt idx="0">
                    <c:v>Year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3</c:v>
                  </c:pt>
                  <c:pt idx="25">
                    <c:v>3</c:v>
                  </c:pt>
                  <c:pt idx="26">
                    <c:v>3</c:v>
                  </c:pt>
                  <c:pt idx="27">
                    <c:v>3</c:v>
                  </c:pt>
                  <c:pt idx="28">
                    <c:v>3</c:v>
                  </c:pt>
                  <c:pt idx="29">
                    <c:v>3</c:v>
                  </c:pt>
                  <c:pt idx="30">
                    <c:v>3</c:v>
                  </c:pt>
                  <c:pt idx="31">
                    <c:v>3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7">
                    <c:v>4</c:v>
                  </c:pt>
                  <c:pt idx="38">
                    <c:v>4</c:v>
                  </c:pt>
                  <c:pt idx="39">
                    <c:v>4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5</c:v>
                  </c:pt>
                  <c:pt idx="45">
                    <c:v>5</c:v>
                  </c:pt>
                  <c:pt idx="46">
                    <c:v>5</c:v>
                  </c:pt>
                  <c:pt idx="47">
                    <c:v>5</c:v>
                  </c:pt>
                  <c:pt idx="48">
                    <c:v>5</c:v>
                  </c:pt>
                  <c:pt idx="49">
                    <c:v>5</c:v>
                  </c:pt>
                  <c:pt idx="50">
                    <c:v>5</c:v>
                  </c:pt>
                  <c:pt idx="51">
                    <c:v>5</c:v>
                  </c:pt>
                  <c:pt idx="52">
                    <c:v>5</c:v>
                  </c:pt>
                  <c:pt idx="53">
                    <c:v>5</c:v>
                  </c:pt>
                  <c:pt idx="54">
                    <c:v>5</c:v>
                  </c:pt>
                  <c:pt idx="55">
                    <c:v>5</c:v>
                  </c:pt>
                  <c:pt idx="56">
                    <c:v>6</c:v>
                  </c:pt>
                  <c:pt idx="57">
                    <c:v>6</c:v>
                  </c:pt>
                  <c:pt idx="58">
                    <c:v>6</c:v>
                  </c:pt>
                  <c:pt idx="59">
                    <c:v>6</c:v>
                  </c:pt>
                  <c:pt idx="60">
                    <c:v>6</c:v>
                  </c:pt>
                  <c:pt idx="61">
                    <c:v>6</c:v>
                  </c:pt>
                  <c:pt idx="62">
                    <c:v>6</c:v>
                  </c:pt>
                  <c:pt idx="63">
                    <c:v>6</c:v>
                  </c:pt>
                  <c:pt idx="64">
                    <c:v>6</c:v>
                  </c:pt>
                  <c:pt idx="65">
                    <c:v>6</c:v>
                  </c:pt>
                  <c:pt idx="66">
                    <c:v>6</c:v>
                  </c:pt>
                  <c:pt idx="67">
                    <c:v>6</c:v>
                  </c:pt>
                  <c:pt idx="68">
                    <c:v>7</c:v>
                  </c:pt>
                  <c:pt idx="69">
                    <c:v>7</c:v>
                  </c:pt>
                  <c:pt idx="70">
                    <c:v>7</c:v>
                  </c:pt>
                  <c:pt idx="71">
                    <c:v>7</c:v>
                  </c:pt>
                  <c:pt idx="72">
                    <c:v>7</c:v>
                  </c:pt>
                  <c:pt idx="73">
                    <c:v>7</c:v>
                  </c:pt>
                  <c:pt idx="74">
                    <c:v>7</c:v>
                  </c:pt>
                  <c:pt idx="75">
                    <c:v>7</c:v>
                  </c:pt>
                  <c:pt idx="76">
                    <c:v>7</c:v>
                  </c:pt>
                  <c:pt idx="77">
                    <c:v>7</c:v>
                  </c:pt>
                  <c:pt idx="78">
                    <c:v>7</c:v>
                  </c:pt>
                  <c:pt idx="79">
                    <c:v>7</c:v>
                  </c:pt>
                </c:lvl>
              </c:multiLvlStrCache>
            </c:multiLvlStrRef>
          </c:cat>
          <c:val>
            <c:numRef>
              <c:f>'Seasonally Adj'!$K$2:$K$80</c:f>
              <c:numCache>
                <c:formatCode>General</c:formatCode>
                <c:ptCount val="79"/>
                <c:pt idx="67" formatCode="&quot;$&quot;#,##0.00">
                  <c:v>2101957.1554286988</c:v>
                </c:pt>
                <c:pt idx="68" formatCode="&quot;$&quot;#,##0.00">
                  <c:v>1697088.1854591174</c:v>
                </c:pt>
                <c:pt idx="69" formatCode="&quot;$&quot;#,##0.00">
                  <c:v>1270804.1007276967</c:v>
                </c:pt>
                <c:pt idx="70" formatCode="&quot;$&quot;#,##0.00">
                  <c:v>1318214.8995487057</c:v>
                </c:pt>
                <c:pt idx="71" formatCode="&quot;$&quot;#,##0.00">
                  <c:v>985625.62480921706</c:v>
                </c:pt>
                <c:pt idx="72" formatCode="&quot;$&quot;#,##0.00">
                  <c:v>936611.55859587947</c:v>
                </c:pt>
                <c:pt idx="73" formatCode="&quot;$&quot;#,##0.00">
                  <c:v>810926.96064003976</c:v>
                </c:pt>
                <c:pt idx="74" formatCode="&quot;$&quot;#,##0.00">
                  <c:v>843148.4327091946</c:v>
                </c:pt>
                <c:pt idx="75" formatCode="&quot;$&quot;#,##0.00">
                  <c:v>1304230.1544908923</c:v>
                </c:pt>
                <c:pt idx="76" formatCode="&quot;$&quot;#,##0.00">
                  <c:v>1515137.9909077815</c:v>
                </c:pt>
                <c:pt idx="77" formatCode="&quot;$&quot;#,##0.00">
                  <c:v>1292769.3423684968</c:v>
                </c:pt>
                <c:pt idx="78" formatCode="&quot;$&quot;#,##0.00">
                  <c:v>1010338.1362224401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CA-4111-80C8-9E31910781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61618656"/>
        <c:axId val="1961615744"/>
      </c:lineChart>
      <c:catAx>
        <c:axId val="1961618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615744"/>
        <c:crosses val="autoZero"/>
        <c:auto val="1"/>
        <c:lblAlgn val="ctr"/>
        <c:lblOffset val="100"/>
        <c:noMultiLvlLbl val="0"/>
      </c:catAx>
      <c:valAx>
        <c:axId val="196161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61618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'Seasonally Adj'!$I$1</c:f>
              <c:strCache>
                <c:ptCount val="1"/>
                <c:pt idx="0">
                  <c:v>Seasional Adj.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'Seasonally Adj'!$B$1:$C$68</c:f>
              <c:multiLvlStrCache>
                <c:ptCount val="68"/>
                <c:lvl>
                  <c:pt idx="0">
                    <c:v>Month</c:v>
                  </c:pt>
                  <c:pt idx="1">
                    <c:v>June</c:v>
                  </c:pt>
                  <c:pt idx="2">
                    <c:v>July</c:v>
                  </c:pt>
                  <c:pt idx="3">
                    <c:v>Aug.</c:v>
                  </c:pt>
                  <c:pt idx="4">
                    <c:v>Sept.</c:v>
                  </c:pt>
                  <c:pt idx="5">
                    <c:v>Oct.</c:v>
                  </c:pt>
                  <c:pt idx="6">
                    <c:v>Nov.</c:v>
                  </c:pt>
                  <c:pt idx="7">
                    <c:v>Dec.</c:v>
                  </c:pt>
                  <c:pt idx="8">
                    <c:v>Jan.</c:v>
                  </c:pt>
                  <c:pt idx="9">
                    <c:v>Feb.</c:v>
                  </c:pt>
                  <c:pt idx="10">
                    <c:v>Mar.</c:v>
                  </c:pt>
                  <c:pt idx="11">
                    <c:v>Apr.</c:v>
                  </c:pt>
                  <c:pt idx="12">
                    <c:v>May</c:v>
                  </c:pt>
                  <c:pt idx="13">
                    <c:v>June</c:v>
                  </c:pt>
                  <c:pt idx="14">
                    <c:v>July</c:v>
                  </c:pt>
                  <c:pt idx="15">
                    <c:v>Aug.</c:v>
                  </c:pt>
                  <c:pt idx="16">
                    <c:v>Sept.</c:v>
                  </c:pt>
                  <c:pt idx="17">
                    <c:v>Oct.</c:v>
                  </c:pt>
                  <c:pt idx="18">
                    <c:v>Nov.</c:v>
                  </c:pt>
                  <c:pt idx="19">
                    <c:v>Dec.</c:v>
                  </c:pt>
                  <c:pt idx="20">
                    <c:v>Jan.</c:v>
                  </c:pt>
                  <c:pt idx="21">
                    <c:v>Feb.</c:v>
                  </c:pt>
                  <c:pt idx="22">
                    <c:v>Mar.</c:v>
                  </c:pt>
                  <c:pt idx="23">
                    <c:v>Apr.</c:v>
                  </c:pt>
                  <c:pt idx="24">
                    <c:v>May</c:v>
                  </c:pt>
                  <c:pt idx="25">
                    <c:v>June</c:v>
                  </c:pt>
                  <c:pt idx="26">
                    <c:v>July</c:v>
                  </c:pt>
                  <c:pt idx="27">
                    <c:v>Aug.</c:v>
                  </c:pt>
                  <c:pt idx="28">
                    <c:v>Sept.</c:v>
                  </c:pt>
                  <c:pt idx="29">
                    <c:v>Oct.</c:v>
                  </c:pt>
                  <c:pt idx="30">
                    <c:v>Nov.</c:v>
                  </c:pt>
                  <c:pt idx="31">
                    <c:v>Dec.</c:v>
                  </c:pt>
                  <c:pt idx="32">
                    <c:v>Jan.</c:v>
                  </c:pt>
                  <c:pt idx="33">
                    <c:v>Feb.</c:v>
                  </c:pt>
                  <c:pt idx="34">
                    <c:v>Mar.</c:v>
                  </c:pt>
                  <c:pt idx="35">
                    <c:v>Apr.</c:v>
                  </c:pt>
                  <c:pt idx="36">
                    <c:v>May</c:v>
                  </c:pt>
                  <c:pt idx="37">
                    <c:v>June</c:v>
                  </c:pt>
                  <c:pt idx="38">
                    <c:v>July</c:v>
                  </c:pt>
                  <c:pt idx="39">
                    <c:v>Aug.</c:v>
                  </c:pt>
                  <c:pt idx="40">
                    <c:v>Sept.</c:v>
                  </c:pt>
                  <c:pt idx="41">
                    <c:v>Oct.</c:v>
                  </c:pt>
                  <c:pt idx="42">
                    <c:v>Nov.</c:v>
                  </c:pt>
                  <c:pt idx="43">
                    <c:v>Dec.</c:v>
                  </c:pt>
                  <c:pt idx="44">
                    <c:v>Jan.</c:v>
                  </c:pt>
                  <c:pt idx="45">
                    <c:v>Feb.</c:v>
                  </c:pt>
                  <c:pt idx="46">
                    <c:v>Mar.</c:v>
                  </c:pt>
                  <c:pt idx="47">
                    <c:v>Apr.</c:v>
                  </c:pt>
                  <c:pt idx="48">
                    <c:v>May</c:v>
                  </c:pt>
                  <c:pt idx="49">
                    <c:v>June</c:v>
                  </c:pt>
                  <c:pt idx="50">
                    <c:v>July</c:v>
                  </c:pt>
                  <c:pt idx="51">
                    <c:v>Aug.</c:v>
                  </c:pt>
                  <c:pt idx="52">
                    <c:v>Sept.</c:v>
                  </c:pt>
                  <c:pt idx="53">
                    <c:v>Oct.</c:v>
                  </c:pt>
                  <c:pt idx="54">
                    <c:v>Nov.</c:v>
                  </c:pt>
                  <c:pt idx="55">
                    <c:v>Dec.</c:v>
                  </c:pt>
                  <c:pt idx="56">
                    <c:v>Jan.</c:v>
                  </c:pt>
                  <c:pt idx="57">
                    <c:v>Feb.</c:v>
                  </c:pt>
                  <c:pt idx="58">
                    <c:v>Mar.</c:v>
                  </c:pt>
                  <c:pt idx="59">
                    <c:v>Apr.</c:v>
                  </c:pt>
                  <c:pt idx="60">
                    <c:v>May</c:v>
                  </c:pt>
                  <c:pt idx="61">
                    <c:v>June</c:v>
                  </c:pt>
                  <c:pt idx="62">
                    <c:v>July</c:v>
                  </c:pt>
                  <c:pt idx="63">
                    <c:v>Aug.</c:v>
                  </c:pt>
                  <c:pt idx="64">
                    <c:v>Sept.</c:v>
                  </c:pt>
                  <c:pt idx="65">
                    <c:v>Oct.</c:v>
                  </c:pt>
                  <c:pt idx="66">
                    <c:v>Nov.</c:v>
                  </c:pt>
                  <c:pt idx="67">
                    <c:v>Dec.</c:v>
                  </c:pt>
                </c:lvl>
                <c:lvl>
                  <c:pt idx="0">
                    <c:v>Year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3</c:v>
                  </c:pt>
                  <c:pt idx="25">
                    <c:v>3</c:v>
                  </c:pt>
                  <c:pt idx="26">
                    <c:v>3</c:v>
                  </c:pt>
                  <c:pt idx="27">
                    <c:v>3</c:v>
                  </c:pt>
                  <c:pt idx="28">
                    <c:v>3</c:v>
                  </c:pt>
                  <c:pt idx="29">
                    <c:v>3</c:v>
                  </c:pt>
                  <c:pt idx="30">
                    <c:v>3</c:v>
                  </c:pt>
                  <c:pt idx="31">
                    <c:v>3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7">
                    <c:v>4</c:v>
                  </c:pt>
                  <c:pt idx="38">
                    <c:v>4</c:v>
                  </c:pt>
                  <c:pt idx="39">
                    <c:v>4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5</c:v>
                  </c:pt>
                  <c:pt idx="45">
                    <c:v>5</c:v>
                  </c:pt>
                  <c:pt idx="46">
                    <c:v>5</c:v>
                  </c:pt>
                  <c:pt idx="47">
                    <c:v>5</c:v>
                  </c:pt>
                  <c:pt idx="48">
                    <c:v>5</c:v>
                  </c:pt>
                  <c:pt idx="49">
                    <c:v>5</c:v>
                  </c:pt>
                  <c:pt idx="50">
                    <c:v>5</c:v>
                  </c:pt>
                  <c:pt idx="51">
                    <c:v>5</c:v>
                  </c:pt>
                  <c:pt idx="52">
                    <c:v>5</c:v>
                  </c:pt>
                  <c:pt idx="53">
                    <c:v>5</c:v>
                  </c:pt>
                  <c:pt idx="54">
                    <c:v>5</c:v>
                  </c:pt>
                  <c:pt idx="55">
                    <c:v>5</c:v>
                  </c:pt>
                  <c:pt idx="56">
                    <c:v>6</c:v>
                  </c:pt>
                  <c:pt idx="57">
                    <c:v>6</c:v>
                  </c:pt>
                  <c:pt idx="58">
                    <c:v>6</c:v>
                  </c:pt>
                  <c:pt idx="59">
                    <c:v>6</c:v>
                  </c:pt>
                  <c:pt idx="60">
                    <c:v>6</c:v>
                  </c:pt>
                  <c:pt idx="61">
                    <c:v>6</c:v>
                  </c:pt>
                  <c:pt idx="62">
                    <c:v>6</c:v>
                  </c:pt>
                  <c:pt idx="63">
                    <c:v>6</c:v>
                  </c:pt>
                  <c:pt idx="64">
                    <c:v>6</c:v>
                  </c:pt>
                  <c:pt idx="65">
                    <c:v>6</c:v>
                  </c:pt>
                  <c:pt idx="66">
                    <c:v>6</c:v>
                  </c:pt>
                  <c:pt idx="67">
                    <c:v>6</c:v>
                  </c:pt>
                </c:lvl>
              </c:multiLvlStrCache>
            </c:multiLvlStrRef>
          </c:cat>
          <c:val>
            <c:numRef>
              <c:f>'Seasonally Adj'!$I$2:$I$68</c:f>
              <c:numCache>
                <c:formatCode>"$"#,##0.00</c:formatCode>
                <c:ptCount val="67"/>
                <c:pt idx="0">
                  <c:v>17163.523572608628</c:v>
                </c:pt>
                <c:pt idx="1">
                  <c:v>10685.790350339576</c:v>
                </c:pt>
                <c:pt idx="2">
                  <c:v>11765.566230567918</c:v>
                </c:pt>
                <c:pt idx="3">
                  <c:v>14075.2541513745</c:v>
                </c:pt>
                <c:pt idx="4">
                  <c:v>25153.306564388786</c:v>
                </c:pt>
                <c:pt idx="5">
                  <c:v>29332.145161452427</c:v>
                </c:pt>
                <c:pt idx="6">
                  <c:v>31337.282302490257</c:v>
                </c:pt>
                <c:pt idx="7">
                  <c:v>33011.564520860171</c:v>
                </c:pt>
                <c:pt idx="8">
                  <c:v>48507.728631387938</c:v>
                </c:pt>
                <c:pt idx="9">
                  <c:v>56638.331435184067</c:v>
                </c:pt>
                <c:pt idx="10">
                  <c:v>68530.078408460249</c:v>
                </c:pt>
                <c:pt idx="11">
                  <c:v>66765.368007155164</c:v>
                </c:pt>
                <c:pt idx="12">
                  <c:v>83528.769344747387</c:v>
                </c:pt>
                <c:pt idx="13">
                  <c:v>95661.763459014852</c:v>
                </c:pt>
                <c:pt idx="14">
                  <c:v>100900.40371308009</c:v>
                </c:pt>
                <c:pt idx="15">
                  <c:v>171946.38417267578</c:v>
                </c:pt>
                <c:pt idx="16">
                  <c:v>142753.86513915189</c:v>
                </c:pt>
                <c:pt idx="17">
                  <c:v>202617.02909701565</c:v>
                </c:pt>
                <c:pt idx="18">
                  <c:v>211938.47422407308</c:v>
                </c:pt>
                <c:pt idx="19">
                  <c:v>231459.09795632347</c:v>
                </c:pt>
                <c:pt idx="20">
                  <c:v>268851.16248585522</c:v>
                </c:pt>
                <c:pt idx="21">
                  <c:v>276739.87123872293</c:v>
                </c:pt>
                <c:pt idx="22">
                  <c:v>285692.40225119912</c:v>
                </c:pt>
                <c:pt idx="23">
                  <c:v>343363.45625294995</c:v>
                </c:pt>
                <c:pt idx="24">
                  <c:v>347368.60817105265</c:v>
                </c:pt>
                <c:pt idx="25">
                  <c:v>311740.25896585674</c:v>
                </c:pt>
                <c:pt idx="26">
                  <c:v>340049.78411634959</c:v>
                </c:pt>
                <c:pt idx="27">
                  <c:v>407921.36503885052</c:v>
                </c:pt>
                <c:pt idx="28">
                  <c:v>445605.42953095573</c:v>
                </c:pt>
                <c:pt idx="29">
                  <c:v>421155.7641354606</c:v>
                </c:pt>
                <c:pt idx="30">
                  <c:v>496877.39721632109</c:v>
                </c:pt>
                <c:pt idx="31">
                  <c:v>512097.89959486434</c:v>
                </c:pt>
                <c:pt idx="32">
                  <c:v>530268.45535032486</c:v>
                </c:pt>
                <c:pt idx="33">
                  <c:v>419650.77956890984</c:v>
                </c:pt>
                <c:pt idx="34">
                  <c:v>467467.92552683456</c:v>
                </c:pt>
                <c:pt idx="35">
                  <c:v>481349.07529451675</c:v>
                </c:pt>
                <c:pt idx="36">
                  <c:v>578531.66760872945</c:v>
                </c:pt>
                <c:pt idx="37">
                  <c:v>715433.01979581604</c:v>
                </c:pt>
                <c:pt idx="38">
                  <c:v>716849.77564176521</c:v>
                </c:pt>
                <c:pt idx="39">
                  <c:v>463423.39405288821</c:v>
                </c:pt>
                <c:pt idx="40">
                  <c:v>582422.8322486406</c:v>
                </c:pt>
                <c:pt idx="41">
                  <c:v>650890.0918187662</c:v>
                </c:pt>
                <c:pt idx="42">
                  <c:v>636178.11122696765</c:v>
                </c:pt>
                <c:pt idx="43">
                  <c:v>683196.20791340584</c:v>
                </c:pt>
                <c:pt idx="44">
                  <c:v>576299.75372803281</c:v>
                </c:pt>
                <c:pt idx="45">
                  <c:v>715978.86696126801</c:v>
                </c:pt>
                <c:pt idx="46">
                  <c:v>796198.26273439906</c:v>
                </c:pt>
                <c:pt idx="47">
                  <c:v>983261.32374520088</c:v>
                </c:pt>
                <c:pt idx="48">
                  <c:v>752918.06180572952</c:v>
                </c:pt>
                <c:pt idx="49">
                  <c:v>845259.17967927188</c:v>
                </c:pt>
                <c:pt idx="50">
                  <c:v>1027444.4314720427</c:v>
                </c:pt>
                <c:pt idx="51">
                  <c:v>1065352.4503254679</c:v>
                </c:pt>
                <c:pt idx="52">
                  <c:v>1148496.594912736</c:v>
                </c:pt>
                <c:pt idx="53">
                  <c:v>955988.43710870331</c:v>
                </c:pt>
                <c:pt idx="54">
                  <c:v>1067685.4732474047</c:v>
                </c:pt>
                <c:pt idx="55">
                  <c:v>1059002.013726244</c:v>
                </c:pt>
                <c:pt idx="56">
                  <c:v>913118.87817350228</c:v>
                </c:pt>
                <c:pt idx="57">
                  <c:v>1098330.5948938511</c:v>
                </c:pt>
                <c:pt idx="58">
                  <c:v>1041174.4168053303</c:v>
                </c:pt>
                <c:pt idx="59">
                  <c:v>941649.12143266597</c:v>
                </c:pt>
                <c:pt idx="60">
                  <c:v>1112531.9761139897</c:v>
                </c:pt>
                <c:pt idx="61">
                  <c:v>1116880.6999503032</c:v>
                </c:pt>
                <c:pt idx="62">
                  <c:v>2017034.0062516576</c:v>
                </c:pt>
                <c:pt idx="63">
                  <c:v>710768.09858101932</c:v>
                </c:pt>
                <c:pt idx="64">
                  <c:v>1091443.5447510551</c:v>
                </c:pt>
                <c:pt idx="65">
                  <c:v>1152772.0094441725</c:v>
                </c:pt>
                <c:pt idx="66">
                  <c:v>1257237.7118256802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441-4351-A9E9-D7ECC7E7B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12483104"/>
        <c:axId val="1812488096"/>
      </c:lineChart>
      <c:catAx>
        <c:axId val="181248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488096"/>
        <c:crosses val="autoZero"/>
        <c:auto val="1"/>
        <c:lblAlgn val="ctr"/>
        <c:lblOffset val="100"/>
        <c:noMultiLvlLbl val="0"/>
      </c:catAx>
      <c:valAx>
        <c:axId val="18124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12483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'Linear F-C'!$G$5</c:f>
              <c:strCache>
                <c:ptCount val="1"/>
                <c:pt idx="0">
                  <c:v>Seasonal Adjusted Rev.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'Linear F-C'!$G$6:$G$72</c:f>
              <c:numCache>
                <c:formatCode>"$"#,##0.00</c:formatCode>
                <c:ptCount val="67"/>
                <c:pt idx="0">
                  <c:v>17163.523572608628</c:v>
                </c:pt>
                <c:pt idx="1">
                  <c:v>10685.790350339576</c:v>
                </c:pt>
                <c:pt idx="2">
                  <c:v>11765.566230567918</c:v>
                </c:pt>
                <c:pt idx="3">
                  <c:v>14075.2541513745</c:v>
                </c:pt>
                <c:pt idx="4">
                  <c:v>25153.306564388786</c:v>
                </c:pt>
                <c:pt idx="5">
                  <c:v>29332.145161452427</c:v>
                </c:pt>
                <c:pt idx="6">
                  <c:v>31337.282302490257</c:v>
                </c:pt>
                <c:pt idx="7">
                  <c:v>33011.564520860171</c:v>
                </c:pt>
                <c:pt idx="8">
                  <c:v>48507.728631387938</c:v>
                </c:pt>
                <c:pt idx="9">
                  <c:v>56638.331435184067</c:v>
                </c:pt>
                <c:pt idx="10">
                  <c:v>68530.078408460249</c:v>
                </c:pt>
                <c:pt idx="11">
                  <c:v>66765.368007155164</c:v>
                </c:pt>
                <c:pt idx="12">
                  <c:v>83528.769344747387</c:v>
                </c:pt>
                <c:pt idx="13">
                  <c:v>95661.763459014852</c:v>
                </c:pt>
                <c:pt idx="14">
                  <c:v>100900.40371308009</c:v>
                </c:pt>
                <c:pt idx="15">
                  <c:v>171946.38417267578</c:v>
                </c:pt>
                <c:pt idx="16">
                  <c:v>142753.86513915189</c:v>
                </c:pt>
                <c:pt idx="17">
                  <c:v>202617.02909701565</c:v>
                </c:pt>
                <c:pt idx="18">
                  <c:v>211938.47422407308</c:v>
                </c:pt>
                <c:pt idx="19">
                  <c:v>231459.09795632347</c:v>
                </c:pt>
                <c:pt idx="20">
                  <c:v>268851.16248585522</c:v>
                </c:pt>
                <c:pt idx="21">
                  <c:v>276739.87123872293</c:v>
                </c:pt>
                <c:pt idx="22">
                  <c:v>285692.40225119912</c:v>
                </c:pt>
                <c:pt idx="23">
                  <c:v>343363.45625294995</c:v>
                </c:pt>
                <c:pt idx="24">
                  <c:v>347368.60817105265</c:v>
                </c:pt>
                <c:pt idx="25">
                  <c:v>311740.25896585674</c:v>
                </c:pt>
                <c:pt idx="26">
                  <c:v>340049.78411634959</c:v>
                </c:pt>
                <c:pt idx="27">
                  <c:v>407921.36503885052</c:v>
                </c:pt>
                <c:pt idx="28">
                  <c:v>445605.42953095573</c:v>
                </c:pt>
                <c:pt idx="29">
                  <c:v>421155.7641354606</c:v>
                </c:pt>
                <c:pt idx="30">
                  <c:v>496877.39721632109</c:v>
                </c:pt>
                <c:pt idx="31">
                  <c:v>512097.89959486434</c:v>
                </c:pt>
                <c:pt idx="32">
                  <c:v>530268.45535032486</c:v>
                </c:pt>
                <c:pt idx="33">
                  <c:v>419650.77956890984</c:v>
                </c:pt>
                <c:pt idx="34">
                  <c:v>467467.92552683456</c:v>
                </c:pt>
                <c:pt idx="35">
                  <c:v>481349.07529451675</c:v>
                </c:pt>
                <c:pt idx="36">
                  <c:v>578531.66760872945</c:v>
                </c:pt>
                <c:pt idx="37">
                  <c:v>715433.01979581604</c:v>
                </c:pt>
                <c:pt idx="38">
                  <c:v>716849.77564176521</c:v>
                </c:pt>
                <c:pt idx="39">
                  <c:v>463423.39405288821</c:v>
                </c:pt>
                <c:pt idx="40">
                  <c:v>582422.8322486406</c:v>
                </c:pt>
                <c:pt idx="41">
                  <c:v>650890.0918187662</c:v>
                </c:pt>
                <c:pt idx="42">
                  <c:v>636178.11122696765</c:v>
                </c:pt>
                <c:pt idx="43">
                  <c:v>683196.20791340584</c:v>
                </c:pt>
                <c:pt idx="44">
                  <c:v>576299.75372803281</c:v>
                </c:pt>
                <c:pt idx="45">
                  <c:v>715978.86696126801</c:v>
                </c:pt>
                <c:pt idx="46">
                  <c:v>796198.26273439906</c:v>
                </c:pt>
                <c:pt idx="47">
                  <c:v>983261.32374520088</c:v>
                </c:pt>
                <c:pt idx="48">
                  <c:v>752918.06180572952</c:v>
                </c:pt>
                <c:pt idx="49">
                  <c:v>845259.17967927188</c:v>
                </c:pt>
                <c:pt idx="50">
                  <c:v>1027444.4314720427</c:v>
                </c:pt>
                <c:pt idx="51">
                  <c:v>1065352.4503254679</c:v>
                </c:pt>
                <c:pt idx="52">
                  <c:v>1148496.594912736</c:v>
                </c:pt>
                <c:pt idx="53">
                  <c:v>955988.43710870331</c:v>
                </c:pt>
                <c:pt idx="54">
                  <c:v>1067685.4732474047</c:v>
                </c:pt>
                <c:pt idx="55">
                  <c:v>1059002.013726244</c:v>
                </c:pt>
                <c:pt idx="56">
                  <c:v>913118.87817350228</c:v>
                </c:pt>
                <c:pt idx="57">
                  <c:v>1098330.5948938511</c:v>
                </c:pt>
                <c:pt idx="58">
                  <c:v>1041174.4168053303</c:v>
                </c:pt>
                <c:pt idx="59">
                  <c:v>941649.12143266597</c:v>
                </c:pt>
                <c:pt idx="60">
                  <c:v>1112531.9761139897</c:v>
                </c:pt>
                <c:pt idx="61">
                  <c:v>1116880.6999503032</c:v>
                </c:pt>
                <c:pt idx="62">
                  <c:v>2017034.0062516576</c:v>
                </c:pt>
                <c:pt idx="63">
                  <c:v>710768.09858101932</c:v>
                </c:pt>
                <c:pt idx="64">
                  <c:v>1091443.5447510551</c:v>
                </c:pt>
                <c:pt idx="65">
                  <c:v>1152772.0094441725</c:v>
                </c:pt>
                <c:pt idx="66">
                  <c:v>1257237.7118256802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51-4BBE-976B-DC9CE8642329}"/>
            </c:ext>
          </c:extLst>
        </c:ser>
        <c:ser>
          <c:idx val="1"/>
          <c:order val="1"/>
          <c:tx>
            <c:strRef>
              <c:f>'Linear F-C'!$J$5</c:f>
              <c:strCache>
                <c:ptCount val="1"/>
                <c:pt idx="0">
                  <c:v>Ft+1 (Smoothed Series)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'Linear F-C'!$J$6:$J$84</c:f>
              <c:numCache>
                <c:formatCode>"$"#,##0.00</c:formatCode>
                <c:ptCount val="79"/>
                <c:pt idx="1">
                  <c:v>20391.557460102242</c:v>
                </c:pt>
                <c:pt idx="2">
                  <c:v>17491.65271577856</c:v>
                </c:pt>
                <c:pt idx="3">
                  <c:v>14872.97642455729</c:v>
                </c:pt>
                <c:pt idx="4">
                  <c:v>14212.459284406075</c:v>
                </c:pt>
                <c:pt idx="5">
                  <c:v>16451.935376065521</c:v>
                </c:pt>
                <c:pt idx="6">
                  <c:v>21106.987778808201</c:v>
                </c:pt>
                <c:pt idx="7">
                  <c:v>24781.686639939941</c:v>
                </c:pt>
                <c:pt idx="8">
                  <c:v>27730.424885859622</c:v>
                </c:pt>
                <c:pt idx="9">
                  <c:v>32938.47922019742</c:v>
                </c:pt>
                <c:pt idx="10">
                  <c:v>41239.303551021796</c:v>
                </c:pt>
                <c:pt idx="11">
                  <c:v>49802.382198302461</c:v>
                </c:pt>
                <c:pt idx="12">
                  <c:v>57172.312976951478</c:v>
                </c:pt>
                <c:pt idx="13">
                  <c:v>64087.493878981855</c:v>
                </c:pt>
                <c:pt idx="14">
                  <c:v>74794.406305001787</c:v>
                </c:pt>
                <c:pt idx="15">
                  <c:v>84293.690696386635</c:v>
                </c:pt>
                <c:pt idx="16">
                  <c:v>105106.5426026967</c:v>
                </c:pt>
                <c:pt idx="17">
                  <c:v>128120.75347377863</c:v>
                </c:pt>
                <c:pt idx="18">
                  <c:v>143971.21861489583</c:v>
                </c:pt>
                <c:pt idx="19">
                  <c:v>171474.48272767611</c:v>
                </c:pt>
                <c:pt idx="20">
                  <c:v>190874.66717456834</c:v>
                </c:pt>
                <c:pt idx="21">
                  <c:v>214981.96495112166</c:v>
                </c:pt>
                <c:pt idx="22">
                  <c:v>238844.99828842617</c:v>
                </c:pt>
                <c:pt idx="23">
                  <c:v>255397.67401214052</c:v>
                </c:pt>
                <c:pt idx="24">
                  <c:v>279073.51349528262</c:v>
                </c:pt>
                <c:pt idx="25">
                  <c:v>307145.43969098193</c:v>
                </c:pt>
                <c:pt idx="26">
                  <c:v>315320.46389158</c:v>
                </c:pt>
                <c:pt idx="27">
                  <c:v>318208.69792035007</c:v>
                </c:pt>
                <c:pt idx="28">
                  <c:v>341738.24575353973</c:v>
                </c:pt>
                <c:pt idx="29">
                  <c:v>377464.5088246144</c:v>
                </c:pt>
                <c:pt idx="30">
                  <c:v>400066.7631744672</c:v>
                </c:pt>
                <c:pt idx="31">
                  <c:v>422198.80795251415</c:v>
                </c:pt>
                <c:pt idx="32">
                  <c:v>457633.31092350167</c:v>
                </c:pt>
                <c:pt idx="33">
                  <c:v>482334.2911985275</c:v>
                </c:pt>
                <c:pt idx="34">
                  <c:v>479597.08764480136</c:v>
                </c:pt>
                <c:pt idx="35">
                  <c:v>461174.87051307841</c:v>
                </c:pt>
                <c:pt idx="36">
                  <c:v>469370.61043002346</c:v>
                </c:pt>
                <c:pt idx="37">
                  <c:v>493397.33925736829</c:v>
                </c:pt>
                <c:pt idx="38">
                  <c:v>557875.77000477712</c:v>
                </c:pt>
                <c:pt idx="39">
                  <c:v>624136.26320122462</c:v>
                </c:pt>
                <c:pt idx="40">
                  <c:v>608493.68694144301</c:v>
                </c:pt>
                <c:pt idx="41">
                  <c:v>565763.77382789506</c:v>
                </c:pt>
                <c:pt idx="42">
                  <c:v>593007.17758433276</c:v>
                </c:pt>
                <c:pt idx="43">
                  <c:v>613830.37998451327</c:v>
                </c:pt>
                <c:pt idx="44">
                  <c:v>631049.67852361477</c:v>
                </c:pt>
                <c:pt idx="45">
                  <c:v>632041.0461541824</c:v>
                </c:pt>
                <c:pt idx="46">
                  <c:v>633496.14614223829</c:v>
                </c:pt>
                <c:pt idx="47">
                  <c:v>688369.11891321733</c:v>
                </c:pt>
                <c:pt idx="48">
                  <c:v>769531.75167287223</c:v>
                </c:pt>
                <c:pt idx="49">
                  <c:v>813772.15034278529</c:v>
                </c:pt>
                <c:pt idx="50">
                  <c:v>797604.44328737468</c:v>
                </c:pt>
                <c:pt idx="51">
                  <c:v>858744.26705469214</c:v>
                </c:pt>
                <c:pt idx="52">
                  <c:v>938019.93357099162</c:v>
                </c:pt>
                <c:pt idx="53">
                  <c:v>1004378.0565005654</c:v>
                </c:pt>
                <c:pt idx="54">
                  <c:v>1025226.7126237042</c:v>
                </c:pt>
                <c:pt idx="55">
                  <c:v>1012066.7935949875</c:v>
                </c:pt>
                <c:pt idx="56">
                  <c:v>1038379.9832029671</c:v>
                </c:pt>
                <c:pt idx="57">
                  <c:v>1015453.9046416836</c:v>
                </c:pt>
                <c:pt idx="58">
                  <c:v>1007152.1617224291</c:v>
                </c:pt>
                <c:pt idx="59">
                  <c:v>1039940.8257905896</c:v>
                </c:pt>
                <c:pt idx="60">
                  <c:v>1016262.8236106139</c:v>
                </c:pt>
                <c:pt idx="61">
                  <c:v>1018305.1380135487</c:v>
                </c:pt>
                <c:pt idx="62">
                  <c:v>1063472.5550166348</c:v>
                </c:pt>
                <c:pt idx="63">
                  <c:v>1262878.0212390192</c:v>
                </c:pt>
                <c:pt idx="64">
                  <c:v>1331757.9227896552</c:v>
                </c:pt>
                <c:pt idx="65">
                  <c:v>1105087.8892641948</c:v>
                </c:pt>
                <c:pt idx="66">
                  <c:v>1140946.8843105261</c:v>
                </c:pt>
                <c:pt idx="67">
                  <c:v>1275751.0189122076</c:v>
                </c:pt>
                <c:pt idx="68">
                  <c:v>1332280.3475774194</c:v>
                </c:pt>
                <c:pt idx="69">
                  <c:v>1388809.6762426312</c:v>
                </c:pt>
                <c:pt idx="70">
                  <c:v>1445339.004907843</c:v>
                </c:pt>
                <c:pt idx="71">
                  <c:v>1501868.3335730548</c:v>
                </c:pt>
                <c:pt idx="72">
                  <c:v>1558397.6622382666</c:v>
                </c:pt>
                <c:pt idx="73">
                  <c:v>1614926.9909034783</c:v>
                </c:pt>
                <c:pt idx="74">
                  <c:v>1671456.3195686901</c:v>
                </c:pt>
                <c:pt idx="75">
                  <c:v>1727985.6482339019</c:v>
                </c:pt>
                <c:pt idx="76">
                  <c:v>1784514.9768991137</c:v>
                </c:pt>
                <c:pt idx="77">
                  <c:v>1841044.3055643255</c:v>
                </c:pt>
                <c:pt idx="78">
                  <c:v>1897573.6342295373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51-4BBE-976B-DC9CE8642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27247"/>
        <c:axId val="188130575"/>
      </c:lineChart>
      <c:catAx>
        <c:axId val="188127247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30575"/>
        <c:crosses val="autoZero"/>
        <c:auto val="1"/>
        <c:lblAlgn val="ctr"/>
        <c:lblOffset val="100"/>
        <c:noMultiLvlLbl val="0"/>
      </c:catAx>
      <c:valAx>
        <c:axId val="188130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272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'Linear F-C'!$G$5</c:f>
              <c:strCache>
                <c:ptCount val="1"/>
                <c:pt idx="0">
                  <c:v>Seasonal Adjusted Rev.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'Linear F-C'!$G$6:$G$84</c:f>
              <c:numCache>
                <c:formatCode>"$"#,##0.00</c:formatCode>
                <c:ptCount val="79"/>
                <c:pt idx="0">
                  <c:v>17163.523572608628</c:v>
                </c:pt>
                <c:pt idx="1">
                  <c:v>10685.790350339576</c:v>
                </c:pt>
                <c:pt idx="2">
                  <c:v>11765.566230567918</c:v>
                </c:pt>
                <c:pt idx="3">
                  <c:v>14075.2541513745</c:v>
                </c:pt>
                <c:pt idx="4">
                  <c:v>25153.306564388786</c:v>
                </c:pt>
                <c:pt idx="5">
                  <c:v>29332.145161452427</c:v>
                </c:pt>
                <c:pt idx="6">
                  <c:v>31337.282302490257</c:v>
                </c:pt>
                <c:pt idx="7">
                  <c:v>33011.564520860171</c:v>
                </c:pt>
                <c:pt idx="8">
                  <c:v>48507.728631387938</c:v>
                </c:pt>
                <c:pt idx="9">
                  <c:v>56638.331435184067</c:v>
                </c:pt>
                <c:pt idx="10">
                  <c:v>68530.078408460249</c:v>
                </c:pt>
                <c:pt idx="11">
                  <c:v>66765.368007155164</c:v>
                </c:pt>
                <c:pt idx="12">
                  <c:v>83528.769344747387</c:v>
                </c:pt>
                <c:pt idx="13">
                  <c:v>95661.763459014852</c:v>
                </c:pt>
                <c:pt idx="14">
                  <c:v>100900.40371308009</c:v>
                </c:pt>
                <c:pt idx="15">
                  <c:v>171946.38417267578</c:v>
                </c:pt>
                <c:pt idx="16">
                  <c:v>142753.86513915189</c:v>
                </c:pt>
                <c:pt idx="17">
                  <c:v>202617.02909701565</c:v>
                </c:pt>
                <c:pt idx="18">
                  <c:v>211938.47422407308</c:v>
                </c:pt>
                <c:pt idx="19">
                  <c:v>231459.09795632347</c:v>
                </c:pt>
                <c:pt idx="20">
                  <c:v>268851.16248585522</c:v>
                </c:pt>
                <c:pt idx="21">
                  <c:v>276739.87123872293</c:v>
                </c:pt>
                <c:pt idx="22">
                  <c:v>285692.40225119912</c:v>
                </c:pt>
                <c:pt idx="23">
                  <c:v>343363.45625294995</c:v>
                </c:pt>
                <c:pt idx="24">
                  <c:v>347368.60817105265</c:v>
                </c:pt>
                <c:pt idx="25">
                  <c:v>311740.25896585674</c:v>
                </c:pt>
                <c:pt idx="26">
                  <c:v>340049.78411634959</c:v>
                </c:pt>
                <c:pt idx="27">
                  <c:v>407921.36503885052</c:v>
                </c:pt>
                <c:pt idx="28">
                  <c:v>445605.42953095573</c:v>
                </c:pt>
                <c:pt idx="29">
                  <c:v>421155.7641354606</c:v>
                </c:pt>
                <c:pt idx="30">
                  <c:v>496877.39721632109</c:v>
                </c:pt>
                <c:pt idx="31">
                  <c:v>512097.89959486434</c:v>
                </c:pt>
                <c:pt idx="32">
                  <c:v>530268.45535032486</c:v>
                </c:pt>
                <c:pt idx="33">
                  <c:v>419650.77956890984</c:v>
                </c:pt>
                <c:pt idx="34">
                  <c:v>467467.92552683456</c:v>
                </c:pt>
                <c:pt idx="35">
                  <c:v>481349.07529451675</c:v>
                </c:pt>
                <c:pt idx="36">
                  <c:v>578531.66760872945</c:v>
                </c:pt>
                <c:pt idx="37">
                  <c:v>715433.01979581604</c:v>
                </c:pt>
                <c:pt idx="38">
                  <c:v>716849.77564176521</c:v>
                </c:pt>
                <c:pt idx="39">
                  <c:v>463423.39405288821</c:v>
                </c:pt>
                <c:pt idx="40">
                  <c:v>582422.8322486406</c:v>
                </c:pt>
                <c:pt idx="41">
                  <c:v>650890.0918187662</c:v>
                </c:pt>
                <c:pt idx="42">
                  <c:v>636178.11122696765</c:v>
                </c:pt>
                <c:pt idx="43">
                  <c:v>683196.20791340584</c:v>
                </c:pt>
                <c:pt idx="44">
                  <c:v>576299.75372803281</c:v>
                </c:pt>
                <c:pt idx="45">
                  <c:v>715978.86696126801</c:v>
                </c:pt>
                <c:pt idx="46">
                  <c:v>796198.26273439906</c:v>
                </c:pt>
                <c:pt idx="47">
                  <c:v>983261.32374520088</c:v>
                </c:pt>
                <c:pt idx="48">
                  <c:v>752918.06180572952</c:v>
                </c:pt>
                <c:pt idx="49">
                  <c:v>845259.17967927188</c:v>
                </c:pt>
                <c:pt idx="50">
                  <c:v>1027444.4314720427</c:v>
                </c:pt>
                <c:pt idx="51">
                  <c:v>1065352.4503254679</c:v>
                </c:pt>
                <c:pt idx="52">
                  <c:v>1148496.594912736</c:v>
                </c:pt>
                <c:pt idx="53">
                  <c:v>955988.43710870331</c:v>
                </c:pt>
                <c:pt idx="54">
                  <c:v>1067685.4732474047</c:v>
                </c:pt>
                <c:pt idx="55">
                  <c:v>1059002.013726244</c:v>
                </c:pt>
                <c:pt idx="56">
                  <c:v>913118.87817350228</c:v>
                </c:pt>
                <c:pt idx="57">
                  <c:v>1098330.5948938511</c:v>
                </c:pt>
                <c:pt idx="58">
                  <c:v>1041174.4168053303</c:v>
                </c:pt>
                <c:pt idx="59">
                  <c:v>941649.12143266597</c:v>
                </c:pt>
                <c:pt idx="60">
                  <c:v>1112531.9761139897</c:v>
                </c:pt>
                <c:pt idx="61">
                  <c:v>1116880.6999503032</c:v>
                </c:pt>
                <c:pt idx="62">
                  <c:v>2017034.0062516576</c:v>
                </c:pt>
                <c:pt idx="63">
                  <c:v>710768.09858101932</c:v>
                </c:pt>
                <c:pt idx="64">
                  <c:v>1091443.5447510551</c:v>
                </c:pt>
                <c:pt idx="65">
                  <c:v>1152772.0094441725</c:v>
                </c:pt>
                <c:pt idx="66">
                  <c:v>1257237.7118256802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02-40C1-83C3-54EAFACC9A11}"/>
            </c:ext>
          </c:extLst>
        </c:ser>
        <c:ser>
          <c:idx val="1"/>
          <c:order val="1"/>
          <c:tx>
            <c:strRef>
              <c:f>'Linear F-C'!$K$5</c:f>
              <c:strCache>
                <c:ptCount val="1"/>
                <c:pt idx="0">
                  <c:v>My F/C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'Linear F-C'!$K$6:$K$84</c:f>
              <c:numCache>
                <c:formatCode>General</c:formatCode>
                <c:ptCount val="79"/>
                <c:pt idx="67" formatCode="&quot;$&quot;#,##0.00">
                  <c:v>2132909.2800230738</c:v>
                </c:pt>
                <c:pt idx="68" formatCode="&quot;$&quot;#,##0.00">
                  <c:v>1798384.8371122507</c:v>
                </c:pt>
                <c:pt idx="69" formatCode="&quot;$&quot;#,##0.00">
                  <c:v>1403795.8097331955</c:v>
                </c:pt>
                <c:pt idx="70" formatCode="&quot;$&quot;#,##0.00">
                  <c:v>1515439.2787038744</c:v>
                </c:pt>
                <c:pt idx="71" formatCode="&quot;$&quot;#,##0.00">
                  <c:v>1177406.5482887495</c:v>
                </c:pt>
                <c:pt idx="72" formatCode="&quot;$&quot;#,##0.00">
                  <c:v>1160968.4068588752</c:v>
                </c:pt>
                <c:pt idx="73" formatCode="&quot;$&quot;#,##0.00">
                  <c:v>1041639.002768397</c:v>
                </c:pt>
                <c:pt idx="74" formatCode="&quot;$&quot;#,##0.00">
                  <c:v>1120938.1988229936</c:v>
                </c:pt>
                <c:pt idx="75" formatCode="&quot;$&quot;#,##0.00">
                  <c:v>1792573.4869036668</c:v>
                </c:pt>
                <c:pt idx="76" formatCode="&quot;$&quot;#,##0.00">
                  <c:v>2150576.9445282579</c:v>
                </c:pt>
                <c:pt idx="77" formatCode="&quot;$&quot;#,##0.00">
                  <c:v>1893075.282254705</c:v>
                </c:pt>
                <c:pt idx="78" formatCode="&quot;$&quot;#,##0.00">
                  <c:v>1524923.2431695759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02-40C1-83C3-54EAFACC9A11}"/>
            </c:ext>
          </c:extLst>
        </c:ser>
        <c:ser>
          <c:idx val="2"/>
          <c:order val="2"/>
          <c:tx>
            <c:strRef>
              <c:f>'Linear F-C'!$L$5</c:f>
              <c:strCache>
                <c:ptCount val="1"/>
                <c:pt idx="0">
                  <c:v>Ken's Forecast for year 7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'Linear F-C'!$L$6:$L$84</c:f>
              <c:numCache>
                <c:formatCode>General</c:formatCode>
                <c:ptCount val="79"/>
                <c:pt idx="67" formatCode="&quot;$&quot;#,##0">
                  <c:v>2250000</c:v>
                </c:pt>
                <c:pt idx="68" formatCode="&quot;$&quot;#,##0">
                  <c:v>1750000</c:v>
                </c:pt>
                <c:pt idx="69" formatCode="&quot;$&quot;#,##0">
                  <c:v>1500000</c:v>
                </c:pt>
                <c:pt idx="70" formatCode="&quot;$&quot;#,##0">
                  <c:v>1500000</c:v>
                </c:pt>
                <c:pt idx="71" formatCode="&quot;$&quot;#,##0">
                  <c:v>1000000</c:v>
                </c:pt>
                <c:pt idx="72" formatCode="&quot;$&quot;#,##0">
                  <c:v>1000000</c:v>
                </c:pt>
                <c:pt idx="73" formatCode="&quot;$&quot;#,##0">
                  <c:v>1000000</c:v>
                </c:pt>
                <c:pt idx="74" formatCode="&quot;$&quot;#,##0">
                  <c:v>1000000</c:v>
                </c:pt>
                <c:pt idx="75" formatCode="&quot;$&quot;#,##0">
                  <c:v>1500000</c:v>
                </c:pt>
                <c:pt idx="76" formatCode="&quot;$&quot;#,##0">
                  <c:v>1750000</c:v>
                </c:pt>
                <c:pt idx="77" formatCode="&quot;$&quot;#,##0">
                  <c:v>1500000</c:v>
                </c:pt>
                <c:pt idx="78" formatCode="&quot;$&quot;#,##0">
                  <c:v>1750000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202-40C1-83C3-54EAFACC9A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8135567"/>
        <c:axId val="188135983"/>
      </c:lineChart>
      <c:catAx>
        <c:axId val="188135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35983"/>
        <c:crosses val="autoZero"/>
        <c:auto val="1"/>
        <c:lblAlgn val="ctr"/>
        <c:lblOffset val="100"/>
        <c:noMultiLvlLbl val="0"/>
      </c:catAx>
      <c:valAx>
        <c:axId val="18813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135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'Linear F-C'!$B$45:$C$84</c:f>
              <c:multiLvlStrCache>
                <c:ptCount val="40"/>
                <c:lvl>
                  <c:pt idx="0">
                    <c:v>Sept.</c:v>
                  </c:pt>
                  <c:pt idx="1">
                    <c:v>Oct.</c:v>
                  </c:pt>
                  <c:pt idx="2">
                    <c:v>Nov.</c:v>
                  </c:pt>
                  <c:pt idx="3">
                    <c:v>Dec.</c:v>
                  </c:pt>
                  <c:pt idx="4">
                    <c:v>Jan.</c:v>
                  </c:pt>
                  <c:pt idx="5">
                    <c:v>Feb.</c:v>
                  </c:pt>
                  <c:pt idx="6">
                    <c:v>Mar.</c:v>
                  </c:pt>
                  <c:pt idx="7">
                    <c:v>Apr.</c:v>
                  </c:pt>
                  <c:pt idx="8">
                    <c:v>May</c:v>
                  </c:pt>
                  <c:pt idx="9">
                    <c:v>June</c:v>
                  </c:pt>
                  <c:pt idx="10">
                    <c:v>July</c:v>
                  </c:pt>
                  <c:pt idx="11">
                    <c:v>Aug.</c:v>
                  </c:pt>
                  <c:pt idx="12">
                    <c:v>Sept.</c:v>
                  </c:pt>
                  <c:pt idx="13">
                    <c:v>Oct.</c:v>
                  </c:pt>
                  <c:pt idx="14">
                    <c:v>Nov.</c:v>
                  </c:pt>
                  <c:pt idx="15">
                    <c:v>Dec.</c:v>
                  </c:pt>
                  <c:pt idx="16">
                    <c:v>Jan.</c:v>
                  </c:pt>
                  <c:pt idx="17">
                    <c:v>Feb.</c:v>
                  </c:pt>
                  <c:pt idx="18">
                    <c:v>Mar.</c:v>
                  </c:pt>
                  <c:pt idx="19">
                    <c:v>Apr.</c:v>
                  </c:pt>
                  <c:pt idx="20">
                    <c:v>May</c:v>
                  </c:pt>
                  <c:pt idx="21">
                    <c:v>June</c:v>
                  </c:pt>
                  <c:pt idx="22">
                    <c:v>July</c:v>
                  </c:pt>
                  <c:pt idx="23">
                    <c:v>Aug.</c:v>
                  </c:pt>
                  <c:pt idx="24">
                    <c:v>Sept.</c:v>
                  </c:pt>
                  <c:pt idx="25">
                    <c:v>Oct.</c:v>
                  </c:pt>
                  <c:pt idx="26">
                    <c:v>Nov.</c:v>
                  </c:pt>
                  <c:pt idx="27">
                    <c:v>Dec.</c:v>
                  </c:pt>
                  <c:pt idx="28">
                    <c:v>Jan.</c:v>
                  </c:pt>
                  <c:pt idx="29">
                    <c:v>Feb.</c:v>
                  </c:pt>
                  <c:pt idx="30">
                    <c:v>Mar.</c:v>
                  </c:pt>
                  <c:pt idx="31">
                    <c:v>Apr.</c:v>
                  </c:pt>
                  <c:pt idx="32">
                    <c:v>May</c:v>
                  </c:pt>
                  <c:pt idx="33">
                    <c:v>June</c:v>
                  </c:pt>
                  <c:pt idx="34">
                    <c:v>July</c:v>
                  </c:pt>
                  <c:pt idx="35">
                    <c:v>Aug.</c:v>
                  </c:pt>
                  <c:pt idx="36">
                    <c:v>Sept.</c:v>
                  </c:pt>
                  <c:pt idx="37">
                    <c:v>Oct.</c:v>
                  </c:pt>
                  <c:pt idx="38">
                    <c:v>Nov.</c:v>
                  </c:pt>
                  <c:pt idx="39">
                    <c:v>Dec.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6</c:v>
                  </c:pt>
                  <c:pt idx="17">
                    <c:v>6</c:v>
                  </c:pt>
                  <c:pt idx="18">
                    <c:v>6</c:v>
                  </c:pt>
                  <c:pt idx="19">
                    <c:v>6</c:v>
                  </c:pt>
                  <c:pt idx="20">
                    <c:v>6</c:v>
                  </c:pt>
                  <c:pt idx="21">
                    <c:v>6</c:v>
                  </c:pt>
                  <c:pt idx="22">
                    <c:v>6</c:v>
                  </c:pt>
                  <c:pt idx="23">
                    <c:v>6</c:v>
                  </c:pt>
                  <c:pt idx="24">
                    <c:v>6</c:v>
                  </c:pt>
                  <c:pt idx="25">
                    <c:v>6</c:v>
                  </c:pt>
                  <c:pt idx="26">
                    <c:v>6</c:v>
                  </c:pt>
                  <c:pt idx="27">
                    <c:v>6</c:v>
                  </c:pt>
                  <c:pt idx="28">
                    <c:v>7</c:v>
                  </c:pt>
                  <c:pt idx="29">
                    <c:v>7</c:v>
                  </c:pt>
                  <c:pt idx="30">
                    <c:v>7</c:v>
                  </c:pt>
                  <c:pt idx="31">
                    <c:v>7</c:v>
                  </c:pt>
                  <c:pt idx="32">
                    <c:v>7</c:v>
                  </c:pt>
                  <c:pt idx="33">
                    <c:v>7</c:v>
                  </c:pt>
                  <c:pt idx="34">
                    <c:v>7</c:v>
                  </c:pt>
                  <c:pt idx="35">
                    <c:v>7</c:v>
                  </c:pt>
                  <c:pt idx="36">
                    <c:v>7</c:v>
                  </c:pt>
                  <c:pt idx="37">
                    <c:v>7</c:v>
                  </c:pt>
                  <c:pt idx="38">
                    <c:v>7</c:v>
                  </c:pt>
                  <c:pt idx="39">
                    <c:v>7</c:v>
                  </c:pt>
                </c:lvl>
              </c:multiLvlStrCache>
            </c:multiLvlStrRef>
          </c:cat>
          <c:val>
            <c:numRef>
              <c:f>'Linear F-C'!$G$45:$G$84</c:f>
              <c:numCache>
                <c:formatCode>"$"#,##0.00</c:formatCode>
                <c:ptCount val="40"/>
                <c:pt idx="0">
                  <c:v>463423.39405288821</c:v>
                </c:pt>
                <c:pt idx="1">
                  <c:v>582422.8322486406</c:v>
                </c:pt>
                <c:pt idx="2">
                  <c:v>650890.0918187662</c:v>
                </c:pt>
                <c:pt idx="3">
                  <c:v>636178.11122696765</c:v>
                </c:pt>
                <c:pt idx="4">
                  <c:v>683196.20791340584</c:v>
                </c:pt>
                <c:pt idx="5">
                  <c:v>576299.75372803281</c:v>
                </c:pt>
                <c:pt idx="6">
                  <c:v>715978.86696126801</c:v>
                </c:pt>
                <c:pt idx="7">
                  <c:v>796198.26273439906</c:v>
                </c:pt>
                <c:pt idx="8">
                  <c:v>983261.32374520088</c:v>
                </c:pt>
                <c:pt idx="9">
                  <c:v>752918.06180572952</c:v>
                </c:pt>
                <c:pt idx="10">
                  <c:v>845259.17967927188</c:v>
                </c:pt>
                <c:pt idx="11">
                  <c:v>1027444.4314720427</c:v>
                </c:pt>
                <c:pt idx="12">
                  <c:v>1065352.4503254679</c:v>
                </c:pt>
                <c:pt idx="13">
                  <c:v>1148496.594912736</c:v>
                </c:pt>
                <c:pt idx="14">
                  <c:v>955988.43710870331</c:v>
                </c:pt>
                <c:pt idx="15">
                  <c:v>1067685.4732474047</c:v>
                </c:pt>
                <c:pt idx="16">
                  <c:v>1059002.013726244</c:v>
                </c:pt>
                <c:pt idx="17">
                  <c:v>913118.87817350228</c:v>
                </c:pt>
                <c:pt idx="18">
                  <c:v>1098330.5948938511</c:v>
                </c:pt>
                <c:pt idx="19">
                  <c:v>1041174.4168053303</c:v>
                </c:pt>
                <c:pt idx="20">
                  <c:v>941649.12143266597</c:v>
                </c:pt>
                <c:pt idx="21">
                  <c:v>1112531.9761139897</c:v>
                </c:pt>
                <c:pt idx="22">
                  <c:v>1116880.6999503032</c:v>
                </c:pt>
                <c:pt idx="23">
                  <c:v>2017034.0062516576</c:v>
                </c:pt>
                <c:pt idx="24">
                  <c:v>710768.09858101932</c:v>
                </c:pt>
                <c:pt idx="25">
                  <c:v>1091443.5447510551</c:v>
                </c:pt>
                <c:pt idx="26">
                  <c:v>1152772.0094441725</c:v>
                </c:pt>
                <c:pt idx="27">
                  <c:v>1257237.7118256802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F2-4AF3-8C98-BB2FD684705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'Linear F-C'!$B$45:$C$84</c:f>
              <c:multiLvlStrCache>
                <c:ptCount val="40"/>
                <c:lvl>
                  <c:pt idx="0">
                    <c:v>Sept.</c:v>
                  </c:pt>
                  <c:pt idx="1">
                    <c:v>Oct.</c:v>
                  </c:pt>
                  <c:pt idx="2">
                    <c:v>Nov.</c:v>
                  </c:pt>
                  <c:pt idx="3">
                    <c:v>Dec.</c:v>
                  </c:pt>
                  <c:pt idx="4">
                    <c:v>Jan.</c:v>
                  </c:pt>
                  <c:pt idx="5">
                    <c:v>Feb.</c:v>
                  </c:pt>
                  <c:pt idx="6">
                    <c:v>Mar.</c:v>
                  </c:pt>
                  <c:pt idx="7">
                    <c:v>Apr.</c:v>
                  </c:pt>
                  <c:pt idx="8">
                    <c:v>May</c:v>
                  </c:pt>
                  <c:pt idx="9">
                    <c:v>June</c:v>
                  </c:pt>
                  <c:pt idx="10">
                    <c:v>July</c:v>
                  </c:pt>
                  <c:pt idx="11">
                    <c:v>Aug.</c:v>
                  </c:pt>
                  <c:pt idx="12">
                    <c:v>Sept.</c:v>
                  </c:pt>
                  <c:pt idx="13">
                    <c:v>Oct.</c:v>
                  </c:pt>
                  <c:pt idx="14">
                    <c:v>Nov.</c:v>
                  </c:pt>
                  <c:pt idx="15">
                    <c:v>Dec.</c:v>
                  </c:pt>
                  <c:pt idx="16">
                    <c:v>Jan.</c:v>
                  </c:pt>
                  <c:pt idx="17">
                    <c:v>Feb.</c:v>
                  </c:pt>
                  <c:pt idx="18">
                    <c:v>Mar.</c:v>
                  </c:pt>
                  <c:pt idx="19">
                    <c:v>Apr.</c:v>
                  </c:pt>
                  <c:pt idx="20">
                    <c:v>May</c:v>
                  </c:pt>
                  <c:pt idx="21">
                    <c:v>June</c:v>
                  </c:pt>
                  <c:pt idx="22">
                    <c:v>July</c:v>
                  </c:pt>
                  <c:pt idx="23">
                    <c:v>Aug.</c:v>
                  </c:pt>
                  <c:pt idx="24">
                    <c:v>Sept.</c:v>
                  </c:pt>
                  <c:pt idx="25">
                    <c:v>Oct.</c:v>
                  </c:pt>
                  <c:pt idx="26">
                    <c:v>Nov.</c:v>
                  </c:pt>
                  <c:pt idx="27">
                    <c:v>Dec.</c:v>
                  </c:pt>
                  <c:pt idx="28">
                    <c:v>Jan.</c:v>
                  </c:pt>
                  <c:pt idx="29">
                    <c:v>Feb.</c:v>
                  </c:pt>
                  <c:pt idx="30">
                    <c:v>Mar.</c:v>
                  </c:pt>
                  <c:pt idx="31">
                    <c:v>Apr.</c:v>
                  </c:pt>
                  <c:pt idx="32">
                    <c:v>May</c:v>
                  </c:pt>
                  <c:pt idx="33">
                    <c:v>June</c:v>
                  </c:pt>
                  <c:pt idx="34">
                    <c:v>July</c:v>
                  </c:pt>
                  <c:pt idx="35">
                    <c:v>Aug.</c:v>
                  </c:pt>
                  <c:pt idx="36">
                    <c:v>Sept.</c:v>
                  </c:pt>
                  <c:pt idx="37">
                    <c:v>Oct.</c:v>
                  </c:pt>
                  <c:pt idx="38">
                    <c:v>Nov.</c:v>
                  </c:pt>
                  <c:pt idx="39">
                    <c:v>Dec.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6</c:v>
                  </c:pt>
                  <c:pt idx="17">
                    <c:v>6</c:v>
                  </c:pt>
                  <c:pt idx="18">
                    <c:v>6</c:v>
                  </c:pt>
                  <c:pt idx="19">
                    <c:v>6</c:v>
                  </c:pt>
                  <c:pt idx="20">
                    <c:v>6</c:v>
                  </c:pt>
                  <c:pt idx="21">
                    <c:v>6</c:v>
                  </c:pt>
                  <c:pt idx="22">
                    <c:v>6</c:v>
                  </c:pt>
                  <c:pt idx="23">
                    <c:v>6</c:v>
                  </c:pt>
                  <c:pt idx="24">
                    <c:v>6</c:v>
                  </c:pt>
                  <c:pt idx="25">
                    <c:v>6</c:v>
                  </c:pt>
                  <c:pt idx="26">
                    <c:v>6</c:v>
                  </c:pt>
                  <c:pt idx="27">
                    <c:v>6</c:v>
                  </c:pt>
                  <c:pt idx="28">
                    <c:v>7</c:v>
                  </c:pt>
                  <c:pt idx="29">
                    <c:v>7</c:v>
                  </c:pt>
                  <c:pt idx="30">
                    <c:v>7</c:v>
                  </c:pt>
                  <c:pt idx="31">
                    <c:v>7</c:v>
                  </c:pt>
                  <c:pt idx="32">
                    <c:v>7</c:v>
                  </c:pt>
                  <c:pt idx="33">
                    <c:v>7</c:v>
                  </c:pt>
                  <c:pt idx="34">
                    <c:v>7</c:v>
                  </c:pt>
                  <c:pt idx="35">
                    <c:v>7</c:v>
                  </c:pt>
                  <c:pt idx="36">
                    <c:v>7</c:v>
                  </c:pt>
                  <c:pt idx="37">
                    <c:v>7</c:v>
                  </c:pt>
                  <c:pt idx="38">
                    <c:v>7</c:v>
                  </c:pt>
                  <c:pt idx="39">
                    <c:v>7</c:v>
                  </c:pt>
                </c:lvl>
              </c:multiLvlStrCache>
            </c:multiLvlStrRef>
          </c:cat>
          <c:val>
            <c:numRef>
              <c:f>'Linear F-C'!$K$45:$K$84</c:f>
              <c:numCache>
                <c:formatCode>General</c:formatCode>
                <c:ptCount val="40"/>
                <c:pt idx="28" formatCode="&quot;$&quot;#,##0.00">
                  <c:v>2132909.2800230738</c:v>
                </c:pt>
                <c:pt idx="29" formatCode="&quot;$&quot;#,##0.00">
                  <c:v>1798384.8371122507</c:v>
                </c:pt>
                <c:pt idx="30" formatCode="&quot;$&quot;#,##0.00">
                  <c:v>1403795.8097331955</c:v>
                </c:pt>
                <c:pt idx="31" formatCode="&quot;$&quot;#,##0.00">
                  <c:v>1515439.2787038744</c:v>
                </c:pt>
                <c:pt idx="32" formatCode="&quot;$&quot;#,##0.00">
                  <c:v>1177406.5482887495</c:v>
                </c:pt>
                <c:pt idx="33" formatCode="&quot;$&quot;#,##0.00">
                  <c:v>1160968.4068588752</c:v>
                </c:pt>
                <c:pt idx="34" formatCode="&quot;$&quot;#,##0.00">
                  <c:v>1041639.002768397</c:v>
                </c:pt>
                <c:pt idx="35" formatCode="&quot;$&quot;#,##0.00">
                  <c:v>1120938.1988229936</c:v>
                </c:pt>
                <c:pt idx="36" formatCode="&quot;$&quot;#,##0.00">
                  <c:v>1792573.4869036668</c:v>
                </c:pt>
                <c:pt idx="37" formatCode="&quot;$&quot;#,##0.00">
                  <c:v>2150576.9445282579</c:v>
                </c:pt>
                <c:pt idx="38" formatCode="&quot;$&quot;#,##0.00">
                  <c:v>1893075.282254705</c:v>
                </c:pt>
                <c:pt idx="39" formatCode="&quot;$&quot;#,##0.00">
                  <c:v>1524923.2431695759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5F2-4AF3-8C98-BB2FD684705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'Linear F-C'!$B$45:$C$84</c:f>
              <c:multiLvlStrCache>
                <c:ptCount val="40"/>
                <c:lvl>
                  <c:pt idx="0">
                    <c:v>Sept.</c:v>
                  </c:pt>
                  <c:pt idx="1">
                    <c:v>Oct.</c:v>
                  </c:pt>
                  <c:pt idx="2">
                    <c:v>Nov.</c:v>
                  </c:pt>
                  <c:pt idx="3">
                    <c:v>Dec.</c:v>
                  </c:pt>
                  <c:pt idx="4">
                    <c:v>Jan.</c:v>
                  </c:pt>
                  <c:pt idx="5">
                    <c:v>Feb.</c:v>
                  </c:pt>
                  <c:pt idx="6">
                    <c:v>Mar.</c:v>
                  </c:pt>
                  <c:pt idx="7">
                    <c:v>Apr.</c:v>
                  </c:pt>
                  <c:pt idx="8">
                    <c:v>May</c:v>
                  </c:pt>
                  <c:pt idx="9">
                    <c:v>June</c:v>
                  </c:pt>
                  <c:pt idx="10">
                    <c:v>July</c:v>
                  </c:pt>
                  <c:pt idx="11">
                    <c:v>Aug.</c:v>
                  </c:pt>
                  <c:pt idx="12">
                    <c:v>Sept.</c:v>
                  </c:pt>
                  <c:pt idx="13">
                    <c:v>Oct.</c:v>
                  </c:pt>
                  <c:pt idx="14">
                    <c:v>Nov.</c:v>
                  </c:pt>
                  <c:pt idx="15">
                    <c:v>Dec.</c:v>
                  </c:pt>
                  <c:pt idx="16">
                    <c:v>Jan.</c:v>
                  </c:pt>
                  <c:pt idx="17">
                    <c:v>Feb.</c:v>
                  </c:pt>
                  <c:pt idx="18">
                    <c:v>Mar.</c:v>
                  </c:pt>
                  <c:pt idx="19">
                    <c:v>Apr.</c:v>
                  </c:pt>
                  <c:pt idx="20">
                    <c:v>May</c:v>
                  </c:pt>
                  <c:pt idx="21">
                    <c:v>June</c:v>
                  </c:pt>
                  <c:pt idx="22">
                    <c:v>July</c:v>
                  </c:pt>
                  <c:pt idx="23">
                    <c:v>Aug.</c:v>
                  </c:pt>
                  <c:pt idx="24">
                    <c:v>Sept.</c:v>
                  </c:pt>
                  <c:pt idx="25">
                    <c:v>Oct.</c:v>
                  </c:pt>
                  <c:pt idx="26">
                    <c:v>Nov.</c:v>
                  </c:pt>
                  <c:pt idx="27">
                    <c:v>Dec.</c:v>
                  </c:pt>
                  <c:pt idx="28">
                    <c:v>Jan.</c:v>
                  </c:pt>
                  <c:pt idx="29">
                    <c:v>Feb.</c:v>
                  </c:pt>
                  <c:pt idx="30">
                    <c:v>Mar.</c:v>
                  </c:pt>
                  <c:pt idx="31">
                    <c:v>Apr.</c:v>
                  </c:pt>
                  <c:pt idx="32">
                    <c:v>May</c:v>
                  </c:pt>
                  <c:pt idx="33">
                    <c:v>June</c:v>
                  </c:pt>
                  <c:pt idx="34">
                    <c:v>July</c:v>
                  </c:pt>
                  <c:pt idx="35">
                    <c:v>Aug.</c:v>
                  </c:pt>
                  <c:pt idx="36">
                    <c:v>Sept.</c:v>
                  </c:pt>
                  <c:pt idx="37">
                    <c:v>Oct.</c:v>
                  </c:pt>
                  <c:pt idx="38">
                    <c:v>Nov.</c:v>
                  </c:pt>
                  <c:pt idx="39">
                    <c:v>Dec.</c:v>
                  </c:pt>
                </c:lvl>
                <c:lvl>
                  <c:pt idx="0">
                    <c:v>4</c:v>
                  </c:pt>
                  <c:pt idx="1">
                    <c:v>4</c:v>
                  </c:pt>
                  <c:pt idx="2">
                    <c:v>4</c:v>
                  </c:pt>
                  <c:pt idx="3">
                    <c:v>4</c:v>
                  </c:pt>
                  <c:pt idx="4">
                    <c:v>5</c:v>
                  </c:pt>
                  <c:pt idx="5">
                    <c:v>5</c:v>
                  </c:pt>
                  <c:pt idx="6">
                    <c:v>5</c:v>
                  </c:pt>
                  <c:pt idx="7">
                    <c:v>5</c:v>
                  </c:pt>
                  <c:pt idx="8">
                    <c:v>5</c:v>
                  </c:pt>
                  <c:pt idx="9">
                    <c:v>5</c:v>
                  </c:pt>
                  <c:pt idx="10">
                    <c:v>5</c:v>
                  </c:pt>
                  <c:pt idx="11">
                    <c:v>5</c:v>
                  </c:pt>
                  <c:pt idx="12">
                    <c:v>5</c:v>
                  </c:pt>
                  <c:pt idx="13">
                    <c:v>5</c:v>
                  </c:pt>
                  <c:pt idx="14">
                    <c:v>5</c:v>
                  </c:pt>
                  <c:pt idx="15">
                    <c:v>5</c:v>
                  </c:pt>
                  <c:pt idx="16">
                    <c:v>6</c:v>
                  </c:pt>
                  <c:pt idx="17">
                    <c:v>6</c:v>
                  </c:pt>
                  <c:pt idx="18">
                    <c:v>6</c:v>
                  </c:pt>
                  <c:pt idx="19">
                    <c:v>6</c:v>
                  </c:pt>
                  <c:pt idx="20">
                    <c:v>6</c:v>
                  </c:pt>
                  <c:pt idx="21">
                    <c:v>6</c:v>
                  </c:pt>
                  <c:pt idx="22">
                    <c:v>6</c:v>
                  </c:pt>
                  <c:pt idx="23">
                    <c:v>6</c:v>
                  </c:pt>
                  <c:pt idx="24">
                    <c:v>6</c:v>
                  </c:pt>
                  <c:pt idx="25">
                    <c:v>6</c:v>
                  </c:pt>
                  <c:pt idx="26">
                    <c:v>6</c:v>
                  </c:pt>
                  <c:pt idx="27">
                    <c:v>6</c:v>
                  </c:pt>
                  <c:pt idx="28">
                    <c:v>7</c:v>
                  </c:pt>
                  <c:pt idx="29">
                    <c:v>7</c:v>
                  </c:pt>
                  <c:pt idx="30">
                    <c:v>7</c:v>
                  </c:pt>
                  <c:pt idx="31">
                    <c:v>7</c:v>
                  </c:pt>
                  <c:pt idx="32">
                    <c:v>7</c:v>
                  </c:pt>
                  <c:pt idx="33">
                    <c:v>7</c:v>
                  </c:pt>
                  <c:pt idx="34">
                    <c:v>7</c:v>
                  </c:pt>
                  <c:pt idx="35">
                    <c:v>7</c:v>
                  </c:pt>
                  <c:pt idx="36">
                    <c:v>7</c:v>
                  </c:pt>
                  <c:pt idx="37">
                    <c:v>7</c:v>
                  </c:pt>
                  <c:pt idx="38">
                    <c:v>7</c:v>
                  </c:pt>
                  <c:pt idx="39">
                    <c:v>7</c:v>
                  </c:pt>
                </c:lvl>
              </c:multiLvlStrCache>
            </c:multiLvlStrRef>
          </c:cat>
          <c:val>
            <c:numRef>
              <c:f>'Linear F-C'!$L$45:$L$84</c:f>
              <c:numCache>
                <c:formatCode>General</c:formatCode>
                <c:ptCount val="40"/>
                <c:pt idx="28" formatCode="&quot;$&quot;#,##0">
                  <c:v>2250000</c:v>
                </c:pt>
                <c:pt idx="29" formatCode="&quot;$&quot;#,##0">
                  <c:v>1750000</c:v>
                </c:pt>
                <c:pt idx="30" formatCode="&quot;$&quot;#,##0">
                  <c:v>1500000</c:v>
                </c:pt>
                <c:pt idx="31" formatCode="&quot;$&quot;#,##0">
                  <c:v>1500000</c:v>
                </c:pt>
                <c:pt idx="32" formatCode="&quot;$&quot;#,##0">
                  <c:v>1000000</c:v>
                </c:pt>
                <c:pt idx="33" formatCode="&quot;$&quot;#,##0">
                  <c:v>1000000</c:v>
                </c:pt>
                <c:pt idx="34" formatCode="&quot;$&quot;#,##0">
                  <c:v>1000000</c:v>
                </c:pt>
                <c:pt idx="35" formatCode="&quot;$&quot;#,##0">
                  <c:v>1000000</c:v>
                </c:pt>
                <c:pt idx="36" formatCode="&quot;$&quot;#,##0">
                  <c:v>1500000</c:v>
                </c:pt>
                <c:pt idx="37" formatCode="&quot;$&quot;#,##0">
                  <c:v>1750000</c:v>
                </c:pt>
                <c:pt idx="38" formatCode="&quot;$&quot;#,##0">
                  <c:v>1500000</c:v>
                </c:pt>
                <c:pt idx="39" formatCode="&quot;$&quot;#,##0">
                  <c:v>1750000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5F2-4AF3-8C98-BB2FD6847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83541199"/>
        <c:axId val="383541615"/>
      </c:lineChart>
      <c:catAx>
        <c:axId val="383541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41615"/>
        <c:crosses val="autoZero"/>
        <c:auto val="1"/>
        <c:lblAlgn val="ctr"/>
        <c:lblOffset val="100"/>
        <c:noMultiLvlLbl val="0"/>
      </c:catAx>
      <c:valAx>
        <c:axId val="383541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541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'Linear F-C Damp'!$G$3</c:f>
              <c:strCache>
                <c:ptCount val="1"/>
                <c:pt idx="0">
                  <c:v>Seasonal Adjusted Rev.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'Linear F-C Damp'!$G$4:$G$82</c:f>
              <c:numCache>
                <c:formatCode>"$"#,##0.00</c:formatCode>
                <c:ptCount val="79"/>
                <c:pt idx="0">
                  <c:v>17163.523572608628</c:v>
                </c:pt>
                <c:pt idx="1">
                  <c:v>10685.790350339576</c:v>
                </c:pt>
                <c:pt idx="2">
                  <c:v>11765.566230567918</c:v>
                </c:pt>
                <c:pt idx="3">
                  <c:v>14075.2541513745</c:v>
                </c:pt>
                <c:pt idx="4">
                  <c:v>25153.306564388786</c:v>
                </c:pt>
                <c:pt idx="5">
                  <c:v>29332.145161452427</c:v>
                </c:pt>
                <c:pt idx="6">
                  <c:v>31337.282302490257</c:v>
                </c:pt>
                <c:pt idx="7">
                  <c:v>33011.564520860171</c:v>
                </c:pt>
                <c:pt idx="8">
                  <c:v>48507.728631387938</c:v>
                </c:pt>
                <c:pt idx="9">
                  <c:v>56638.331435184067</c:v>
                </c:pt>
                <c:pt idx="10">
                  <c:v>68530.078408460249</c:v>
                </c:pt>
                <c:pt idx="11">
                  <c:v>66765.368007155164</c:v>
                </c:pt>
                <c:pt idx="12">
                  <c:v>83528.769344747387</c:v>
                </c:pt>
                <c:pt idx="13">
                  <c:v>95661.763459014852</c:v>
                </c:pt>
                <c:pt idx="14">
                  <c:v>100900.40371308009</c:v>
                </c:pt>
                <c:pt idx="15">
                  <c:v>171946.38417267578</c:v>
                </c:pt>
                <c:pt idx="16">
                  <c:v>142753.86513915189</c:v>
                </c:pt>
                <c:pt idx="17">
                  <c:v>202617.02909701565</c:v>
                </c:pt>
                <c:pt idx="18">
                  <c:v>211938.47422407308</c:v>
                </c:pt>
                <c:pt idx="19">
                  <c:v>231459.09795632347</c:v>
                </c:pt>
                <c:pt idx="20">
                  <c:v>268851.16248585522</c:v>
                </c:pt>
                <c:pt idx="21">
                  <c:v>276739.87123872293</c:v>
                </c:pt>
                <c:pt idx="22">
                  <c:v>285692.40225119912</c:v>
                </c:pt>
                <c:pt idx="23">
                  <c:v>343363.45625294995</c:v>
                </c:pt>
                <c:pt idx="24">
                  <c:v>347368.60817105265</c:v>
                </c:pt>
                <c:pt idx="25">
                  <c:v>311740.25896585674</c:v>
                </c:pt>
                <c:pt idx="26">
                  <c:v>340049.78411634959</c:v>
                </c:pt>
                <c:pt idx="27">
                  <c:v>407921.36503885052</c:v>
                </c:pt>
                <c:pt idx="28">
                  <c:v>445605.42953095573</c:v>
                </c:pt>
                <c:pt idx="29">
                  <c:v>421155.7641354606</c:v>
                </c:pt>
                <c:pt idx="30">
                  <c:v>496877.39721632109</c:v>
                </c:pt>
                <c:pt idx="31">
                  <c:v>512097.89959486434</c:v>
                </c:pt>
                <c:pt idx="32">
                  <c:v>530268.45535032486</c:v>
                </c:pt>
                <c:pt idx="33">
                  <c:v>419650.77956890984</c:v>
                </c:pt>
                <c:pt idx="34">
                  <c:v>467467.92552683456</c:v>
                </c:pt>
                <c:pt idx="35">
                  <c:v>481349.07529451675</c:v>
                </c:pt>
                <c:pt idx="36">
                  <c:v>578531.66760872945</c:v>
                </c:pt>
                <c:pt idx="37">
                  <c:v>715433.01979581604</c:v>
                </c:pt>
                <c:pt idx="38">
                  <c:v>716849.77564176521</c:v>
                </c:pt>
                <c:pt idx="39">
                  <c:v>463423.39405288821</c:v>
                </c:pt>
                <c:pt idx="40">
                  <c:v>582422.8322486406</c:v>
                </c:pt>
                <c:pt idx="41">
                  <c:v>650890.0918187662</c:v>
                </c:pt>
                <c:pt idx="42">
                  <c:v>636178.11122696765</c:v>
                </c:pt>
                <c:pt idx="43">
                  <c:v>683196.20791340584</c:v>
                </c:pt>
                <c:pt idx="44">
                  <c:v>576299.75372803281</c:v>
                </c:pt>
                <c:pt idx="45">
                  <c:v>715978.86696126801</c:v>
                </c:pt>
                <c:pt idx="46">
                  <c:v>796198.26273439906</c:v>
                </c:pt>
                <c:pt idx="47">
                  <c:v>983261.32374520088</c:v>
                </c:pt>
                <c:pt idx="48">
                  <c:v>752918.06180572952</c:v>
                </c:pt>
                <c:pt idx="49">
                  <c:v>845259.17967927188</c:v>
                </c:pt>
                <c:pt idx="50">
                  <c:v>1027444.4314720427</c:v>
                </c:pt>
                <c:pt idx="51">
                  <c:v>1065352.4503254679</c:v>
                </c:pt>
                <c:pt idx="52">
                  <c:v>1148496.594912736</c:v>
                </c:pt>
                <c:pt idx="53">
                  <c:v>955988.43710870331</c:v>
                </c:pt>
                <c:pt idx="54">
                  <c:v>1067685.4732474047</c:v>
                </c:pt>
                <c:pt idx="55">
                  <c:v>1059002.013726244</c:v>
                </c:pt>
                <c:pt idx="56">
                  <c:v>913118.87817350228</c:v>
                </c:pt>
                <c:pt idx="57">
                  <c:v>1098330.5948938511</c:v>
                </c:pt>
                <c:pt idx="58">
                  <c:v>1041174.4168053303</c:v>
                </c:pt>
                <c:pt idx="59">
                  <c:v>941649.12143266597</c:v>
                </c:pt>
                <c:pt idx="60">
                  <c:v>1112531.9761139897</c:v>
                </c:pt>
                <c:pt idx="61">
                  <c:v>1116880.6999503032</c:v>
                </c:pt>
                <c:pt idx="62">
                  <c:v>2017034.0062516576</c:v>
                </c:pt>
                <c:pt idx="63">
                  <c:v>710768.09858101932</c:v>
                </c:pt>
                <c:pt idx="64">
                  <c:v>1091443.5447510551</c:v>
                </c:pt>
                <c:pt idx="65">
                  <c:v>1152772.0094441725</c:v>
                </c:pt>
                <c:pt idx="66">
                  <c:v>1257237.7118256802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95-4319-B2F2-4ADD5F4FA6EA}"/>
            </c:ext>
          </c:extLst>
        </c:ser>
        <c:ser>
          <c:idx val="1"/>
          <c:order val="1"/>
          <c:tx>
            <c:strRef>
              <c:f>'Linear F-C Damp'!$J$3</c:f>
              <c:strCache>
                <c:ptCount val="1"/>
                <c:pt idx="0">
                  <c:v>Ft+1 (Damp Series)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'Linear F-C Damp'!$J$4:$J$82</c:f>
              <c:numCache>
                <c:formatCode>"$"#,##0.00</c:formatCode>
                <c:ptCount val="79"/>
                <c:pt idx="1">
                  <c:v>20344.311597669304</c:v>
                </c:pt>
                <c:pt idx="2">
                  <c:v>19581.177821489968</c:v>
                </c:pt>
                <c:pt idx="3">
                  <c:v>19351.17186828487</c:v>
                </c:pt>
                <c:pt idx="4">
                  <c:v>19873.926871946373</c:v>
                </c:pt>
                <c:pt idx="5">
                  <c:v>23666.488448380416</c:v>
                </c:pt>
                <c:pt idx="6">
                  <c:v>27537.59867433671</c:v>
                </c:pt>
                <c:pt idx="7">
                  <c:v>30781.113985766857</c:v>
                </c:pt>
                <c:pt idx="8">
                  <c:v>33491.020272795336</c:v>
                </c:pt>
                <c:pt idx="9">
                  <c:v>40174.4308844447</c:v>
                </c:pt>
                <c:pt idx="10">
                  <c:v>47272.734522197476</c:v>
                </c:pt>
                <c:pt idx="11">
                  <c:v>55837.131588286218</c:v>
                </c:pt>
                <c:pt idx="12">
                  <c:v>61121.315427587477</c:v>
                </c:pt>
                <c:pt idx="13">
                  <c:v>69971.834538390714</c:v>
                </c:pt>
                <c:pt idx="14">
                  <c:v>79816.413308451723</c:v>
                </c:pt>
                <c:pt idx="15">
                  <c:v>88179.548004297249</c:v>
                </c:pt>
                <c:pt idx="16">
                  <c:v>116184.38970086245</c:v>
                </c:pt>
                <c:pt idx="17">
                  <c:v>126200.36727672066</c:v>
                </c:pt>
                <c:pt idx="18">
                  <c:v>151830.22680303012</c:v>
                </c:pt>
                <c:pt idx="19">
                  <c:v>172307.91412916107</c:v>
                </c:pt>
                <c:pt idx="20">
                  <c:v>192452.98680719704</c:v>
                </c:pt>
                <c:pt idx="21">
                  <c:v>217980.47399369429</c:v>
                </c:pt>
                <c:pt idx="22">
                  <c:v>237940.10941865362</c:v>
                </c:pt>
                <c:pt idx="23">
                  <c:v>254414.24202372861</c:v>
                </c:pt>
                <c:pt idx="24">
                  <c:v>283790.70117459953</c:v>
                </c:pt>
                <c:pt idx="25">
                  <c:v>305173.829322826</c:v>
                </c:pt>
                <c:pt idx="26">
                  <c:v>308632.12873060774</c:v>
                </c:pt>
                <c:pt idx="27">
                  <c:v>319863.46771700494</c:v>
                </c:pt>
                <c:pt idx="28">
                  <c:v>348847.20856619044</c:v>
                </c:pt>
                <c:pt idx="29">
                  <c:v>380535.20978190989</c:v>
                </c:pt>
                <c:pt idx="30">
                  <c:v>394574.89118440048</c:v>
                </c:pt>
                <c:pt idx="31">
                  <c:v>427951.21410930238</c:v>
                </c:pt>
                <c:pt idx="32">
                  <c:v>455603.03643226967</c:v>
                </c:pt>
                <c:pt idx="33">
                  <c:v>480253.86888786341</c:v>
                </c:pt>
                <c:pt idx="34">
                  <c:v>462418.67617585143</c:v>
                </c:pt>
                <c:pt idx="35">
                  <c:v>465168.45906773623</c:v>
                </c:pt>
                <c:pt idx="36">
                  <c:v>471389.16327261494</c:v>
                </c:pt>
                <c:pt idx="37">
                  <c:v>506140.63612819993</c:v>
                </c:pt>
                <c:pt idx="38">
                  <c:v>572935.32607389637</c:v>
                </c:pt>
                <c:pt idx="39">
                  <c:v>619185.48108776927</c:v>
                </c:pt>
                <c:pt idx="40">
                  <c:v>571343.50371739687</c:v>
                </c:pt>
                <c:pt idx="41">
                  <c:v>575853.20304972201</c:v>
                </c:pt>
                <c:pt idx="42">
                  <c:v>600419.00951461855</c:v>
                </c:pt>
                <c:pt idx="43">
                  <c:v>612635.0092334958</c:v>
                </c:pt>
                <c:pt idx="44">
                  <c:v>635755.82124299754</c:v>
                </c:pt>
                <c:pt idx="45">
                  <c:v>618043.84468444658</c:v>
                </c:pt>
                <c:pt idx="46">
                  <c:v>649719.04199990293</c:v>
                </c:pt>
                <c:pt idx="47">
                  <c:v>696613.96276913676</c:v>
                </c:pt>
                <c:pt idx="48">
                  <c:v>787490.40200157615</c:v>
                </c:pt>
                <c:pt idx="49">
                  <c:v>777515.72505653684</c:v>
                </c:pt>
                <c:pt idx="50">
                  <c:v>799641.16386120755</c:v>
                </c:pt>
                <c:pt idx="51">
                  <c:v>871993.33696907689</c:v>
                </c:pt>
                <c:pt idx="52">
                  <c:v>933516.3780572766</c:v>
                </c:pt>
                <c:pt idx="53">
                  <c:v>1001809.9166660106</c:v>
                </c:pt>
                <c:pt idx="54">
                  <c:v>988219.71161637024</c:v>
                </c:pt>
                <c:pt idx="55">
                  <c:v>1013942.2132892216</c:v>
                </c:pt>
                <c:pt idx="56">
                  <c:v>1028848.8810034847</c:v>
                </c:pt>
                <c:pt idx="57">
                  <c:v>993267.21827386064</c:v>
                </c:pt>
                <c:pt idx="58">
                  <c:v>1026979.267195051</c:v>
                </c:pt>
                <c:pt idx="59">
                  <c:v>1032152.4807329484</c:v>
                </c:pt>
                <c:pt idx="60">
                  <c:v>1004445.7255327596</c:v>
                </c:pt>
                <c:pt idx="61">
                  <c:v>1039063.6355603131</c:v>
                </c:pt>
                <c:pt idx="62">
                  <c:v>1064166.0508269067</c:v>
                </c:pt>
                <c:pt idx="63">
                  <c:v>1363939.8057792983</c:v>
                </c:pt>
                <c:pt idx="64">
                  <c:v>1159552.7944530989</c:v>
                </c:pt>
                <c:pt idx="65">
                  <c:v>1138808.1783685719</c:v>
                </c:pt>
                <c:pt idx="66">
                  <c:v>1143814.192005174</c:v>
                </c:pt>
                <c:pt idx="67" formatCode="&quot;$&quot;#,##0">
                  <c:v>1180028.872249447</c:v>
                </c:pt>
                <c:pt idx="68" formatCode="&quot;$&quot;#,##0">
                  <c:v>1179430.8643340066</c:v>
                </c:pt>
                <c:pt idx="69" formatCode="&quot;$&quot;#,##0">
                  <c:v>1178844.816576875</c:v>
                </c:pt>
                <c:pt idx="70" formatCode="&quot;$&quot;#,##0">
                  <c:v>1178270.4897748861</c:v>
                </c:pt>
                <c:pt idx="71" formatCode="&quot;$&quot;#,##0">
                  <c:v>1177707.6495089368</c:v>
                </c:pt>
                <c:pt idx="72" formatCode="&quot;$&quot;#,##0">
                  <c:v>1177156.0660483066</c:v>
                </c:pt>
                <c:pt idx="73" formatCode="&quot;$&quot;#,##0">
                  <c:v>1176615.514256889</c:v>
                </c:pt>
                <c:pt idx="74" formatCode="&quot;$&quot;#,##0">
                  <c:v>1176085.7735012998</c:v>
                </c:pt>
                <c:pt idx="75" formatCode="&quot;$&quot;#,##0">
                  <c:v>1175566.6275608223</c:v>
                </c:pt>
                <c:pt idx="76" formatCode="&quot;$&quot;#,##0">
                  <c:v>1175057.8645391543</c:v>
                </c:pt>
                <c:pt idx="77" formatCode="&quot;$&quot;#,##0">
                  <c:v>1174559.2767779198</c:v>
                </c:pt>
                <c:pt idx="78" formatCode="&quot;$&quot;#,##0">
                  <c:v>1174070.6607719099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95-4319-B2F2-4ADD5F4FA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8171039"/>
        <c:axId val="428146911"/>
      </c:lineChart>
      <c:catAx>
        <c:axId val="428171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46911"/>
        <c:crosses val="autoZero"/>
        <c:auto val="1"/>
        <c:lblAlgn val="ctr"/>
        <c:lblOffset val="100"/>
        <c:noMultiLvlLbl val="0"/>
      </c:catAx>
      <c:valAx>
        <c:axId val="428146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8171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'Linear F-C Damp'!$G$3</c:f>
              <c:strCache>
                <c:ptCount val="1"/>
                <c:pt idx="0">
                  <c:v>Seasonal Adjusted Rev.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'Linear F-C Damp'!$G$4:$G$82</c:f>
              <c:numCache>
                <c:formatCode>"$"#,##0.00</c:formatCode>
                <c:ptCount val="79"/>
                <c:pt idx="0">
                  <c:v>17163.523572608628</c:v>
                </c:pt>
                <c:pt idx="1">
                  <c:v>10685.790350339576</c:v>
                </c:pt>
                <c:pt idx="2">
                  <c:v>11765.566230567918</c:v>
                </c:pt>
                <c:pt idx="3">
                  <c:v>14075.2541513745</c:v>
                </c:pt>
                <c:pt idx="4">
                  <c:v>25153.306564388786</c:v>
                </c:pt>
                <c:pt idx="5">
                  <c:v>29332.145161452427</c:v>
                </c:pt>
                <c:pt idx="6">
                  <c:v>31337.282302490257</c:v>
                </c:pt>
                <c:pt idx="7">
                  <c:v>33011.564520860171</c:v>
                </c:pt>
                <c:pt idx="8">
                  <c:v>48507.728631387938</c:v>
                </c:pt>
                <c:pt idx="9">
                  <c:v>56638.331435184067</c:v>
                </c:pt>
                <c:pt idx="10">
                  <c:v>68530.078408460249</c:v>
                </c:pt>
                <c:pt idx="11">
                  <c:v>66765.368007155164</c:v>
                </c:pt>
                <c:pt idx="12">
                  <c:v>83528.769344747387</c:v>
                </c:pt>
                <c:pt idx="13">
                  <c:v>95661.763459014852</c:v>
                </c:pt>
                <c:pt idx="14">
                  <c:v>100900.40371308009</c:v>
                </c:pt>
                <c:pt idx="15">
                  <c:v>171946.38417267578</c:v>
                </c:pt>
                <c:pt idx="16">
                  <c:v>142753.86513915189</c:v>
                </c:pt>
                <c:pt idx="17">
                  <c:v>202617.02909701565</c:v>
                </c:pt>
                <c:pt idx="18">
                  <c:v>211938.47422407308</c:v>
                </c:pt>
                <c:pt idx="19">
                  <c:v>231459.09795632347</c:v>
                </c:pt>
                <c:pt idx="20">
                  <c:v>268851.16248585522</c:v>
                </c:pt>
                <c:pt idx="21">
                  <c:v>276739.87123872293</c:v>
                </c:pt>
                <c:pt idx="22">
                  <c:v>285692.40225119912</c:v>
                </c:pt>
                <c:pt idx="23">
                  <c:v>343363.45625294995</c:v>
                </c:pt>
                <c:pt idx="24">
                  <c:v>347368.60817105265</c:v>
                </c:pt>
                <c:pt idx="25">
                  <c:v>311740.25896585674</c:v>
                </c:pt>
                <c:pt idx="26">
                  <c:v>340049.78411634959</c:v>
                </c:pt>
                <c:pt idx="27">
                  <c:v>407921.36503885052</c:v>
                </c:pt>
                <c:pt idx="28">
                  <c:v>445605.42953095573</c:v>
                </c:pt>
                <c:pt idx="29">
                  <c:v>421155.7641354606</c:v>
                </c:pt>
                <c:pt idx="30">
                  <c:v>496877.39721632109</c:v>
                </c:pt>
                <c:pt idx="31">
                  <c:v>512097.89959486434</c:v>
                </c:pt>
                <c:pt idx="32">
                  <c:v>530268.45535032486</c:v>
                </c:pt>
                <c:pt idx="33">
                  <c:v>419650.77956890984</c:v>
                </c:pt>
                <c:pt idx="34">
                  <c:v>467467.92552683456</c:v>
                </c:pt>
                <c:pt idx="35">
                  <c:v>481349.07529451675</c:v>
                </c:pt>
                <c:pt idx="36">
                  <c:v>578531.66760872945</c:v>
                </c:pt>
                <c:pt idx="37">
                  <c:v>715433.01979581604</c:v>
                </c:pt>
                <c:pt idx="38">
                  <c:v>716849.77564176521</c:v>
                </c:pt>
                <c:pt idx="39">
                  <c:v>463423.39405288821</c:v>
                </c:pt>
                <c:pt idx="40">
                  <c:v>582422.8322486406</c:v>
                </c:pt>
                <c:pt idx="41">
                  <c:v>650890.0918187662</c:v>
                </c:pt>
                <c:pt idx="42">
                  <c:v>636178.11122696765</c:v>
                </c:pt>
                <c:pt idx="43">
                  <c:v>683196.20791340584</c:v>
                </c:pt>
                <c:pt idx="44">
                  <c:v>576299.75372803281</c:v>
                </c:pt>
                <c:pt idx="45">
                  <c:v>715978.86696126801</c:v>
                </c:pt>
                <c:pt idx="46">
                  <c:v>796198.26273439906</c:v>
                </c:pt>
                <c:pt idx="47">
                  <c:v>983261.32374520088</c:v>
                </c:pt>
                <c:pt idx="48">
                  <c:v>752918.06180572952</c:v>
                </c:pt>
                <c:pt idx="49">
                  <c:v>845259.17967927188</c:v>
                </c:pt>
                <c:pt idx="50">
                  <c:v>1027444.4314720427</c:v>
                </c:pt>
                <c:pt idx="51">
                  <c:v>1065352.4503254679</c:v>
                </c:pt>
                <c:pt idx="52">
                  <c:v>1148496.594912736</c:v>
                </c:pt>
                <c:pt idx="53">
                  <c:v>955988.43710870331</c:v>
                </c:pt>
                <c:pt idx="54">
                  <c:v>1067685.4732474047</c:v>
                </c:pt>
                <c:pt idx="55">
                  <c:v>1059002.013726244</c:v>
                </c:pt>
                <c:pt idx="56">
                  <c:v>913118.87817350228</c:v>
                </c:pt>
                <c:pt idx="57">
                  <c:v>1098330.5948938511</c:v>
                </c:pt>
                <c:pt idx="58">
                  <c:v>1041174.4168053303</c:v>
                </c:pt>
                <c:pt idx="59">
                  <c:v>941649.12143266597</c:v>
                </c:pt>
                <c:pt idx="60">
                  <c:v>1112531.9761139897</c:v>
                </c:pt>
                <c:pt idx="61">
                  <c:v>1116880.6999503032</c:v>
                </c:pt>
                <c:pt idx="62">
                  <c:v>2017034.0062516576</c:v>
                </c:pt>
                <c:pt idx="63">
                  <c:v>710768.09858101932</c:v>
                </c:pt>
                <c:pt idx="64">
                  <c:v>1091443.5447510551</c:v>
                </c:pt>
                <c:pt idx="65">
                  <c:v>1152772.0094441725</c:v>
                </c:pt>
                <c:pt idx="66">
                  <c:v>1257237.7118256802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CE2-4A6D-8F65-0CDB4BE2F8DF}"/>
            </c:ext>
          </c:extLst>
        </c:ser>
        <c:ser>
          <c:idx val="1"/>
          <c:order val="1"/>
          <c:tx>
            <c:strRef>
              <c:f>'Linear F-C Damp'!$K$3</c:f>
              <c:strCache>
                <c:ptCount val="1"/>
                <c:pt idx="0">
                  <c:v>F/C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'Linear F-C Damp'!$K$4:$K$82</c:f>
              <c:numCache>
                <c:formatCode>General</c:formatCode>
                <c:ptCount val="79"/>
                <c:pt idx="67" formatCode="&quot;$&quot;#,##0.00">
                  <c:v>1972872.8372579187</c:v>
                </c:pt>
                <c:pt idx="68" formatCode="&quot;$&quot;#,##0.00">
                  <c:v>1592060.2497044769</c:v>
                </c:pt>
                <c:pt idx="69" formatCode="&quot;$&quot;#,##0.00">
                  <c:v>1191565.2966311877</c:v>
                </c:pt>
                <c:pt idx="70" formatCode="&quot;$&quot;#,##0.00">
                  <c:v>1235417.6944504217</c:v>
                </c:pt>
                <c:pt idx="71" formatCode="&quot;$&quot;#,##0.00">
                  <c:v>923277.13921676064</c:v>
                </c:pt>
                <c:pt idx="72" formatCode="&quot;$&quot;#,##0.00">
                  <c:v>876952.67757364933</c:v>
                </c:pt>
                <c:pt idx="73" formatCode="&quot;$&quot;#,##0.00">
                  <c:v>758925.08937924064</c:v>
                </c:pt>
                <c:pt idx="74" formatCode="&quot;$&quot;#,##0.00">
                  <c:v>788725.04963221471</c:v>
                </c:pt>
                <c:pt idx="75" formatCode="&quot;$&quot;#,##0.00">
                  <c:v>1219506.406669555</c:v>
                </c:pt>
                <c:pt idx="76" formatCode="&quot;$&quot;#,##0.00">
                  <c:v>1416100.3884403817</c:v>
                </c:pt>
                <c:pt idx="77" formatCode="&quot;$&quot;#,##0.00">
                  <c:v>1207754.2771191897</c:v>
                </c:pt>
                <c:pt idx="78" formatCode="&quot;$&quot;#,##0.00">
                  <c:v>943503.6445694936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CE2-4A6D-8F65-0CDB4BE2F8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167311"/>
        <c:axId val="112178543"/>
      </c:lineChart>
      <c:catAx>
        <c:axId val="112167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78543"/>
        <c:crosses val="autoZero"/>
        <c:auto val="1"/>
        <c:lblAlgn val="ctr"/>
        <c:lblOffset val="100"/>
        <c:noMultiLvlLbl val="0"/>
      </c:catAx>
      <c:valAx>
        <c:axId val="1121785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1673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'Linear F-C Damp'!$G$3</c:f>
              <c:strCache>
                <c:ptCount val="1"/>
                <c:pt idx="0">
                  <c:v>Seasonal Adjusted Rev.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'Linear F-C Damp'!$G$50:$G$82</c:f>
              <c:numCache>
                <c:formatCode>"$"#,##0.00</c:formatCode>
                <c:ptCount val="33"/>
                <c:pt idx="0">
                  <c:v>796198.26273439906</c:v>
                </c:pt>
                <c:pt idx="1">
                  <c:v>983261.32374520088</c:v>
                </c:pt>
                <c:pt idx="2">
                  <c:v>752918.06180572952</c:v>
                </c:pt>
                <c:pt idx="3">
                  <c:v>845259.17967927188</c:v>
                </c:pt>
                <c:pt idx="4">
                  <c:v>1027444.4314720427</c:v>
                </c:pt>
                <c:pt idx="5">
                  <c:v>1065352.4503254679</c:v>
                </c:pt>
                <c:pt idx="6">
                  <c:v>1148496.594912736</c:v>
                </c:pt>
                <c:pt idx="7">
                  <c:v>955988.43710870331</c:v>
                </c:pt>
                <c:pt idx="8">
                  <c:v>1067685.4732474047</c:v>
                </c:pt>
                <c:pt idx="9">
                  <c:v>1059002.013726244</c:v>
                </c:pt>
                <c:pt idx="10">
                  <c:v>913118.87817350228</c:v>
                </c:pt>
                <c:pt idx="11">
                  <c:v>1098330.5948938511</c:v>
                </c:pt>
                <c:pt idx="12">
                  <c:v>1041174.4168053303</c:v>
                </c:pt>
                <c:pt idx="13">
                  <c:v>941649.12143266597</c:v>
                </c:pt>
                <c:pt idx="14">
                  <c:v>1112531.9761139897</c:v>
                </c:pt>
                <c:pt idx="15">
                  <c:v>1116880.6999503032</c:v>
                </c:pt>
                <c:pt idx="16">
                  <c:v>2017034.0062516576</c:v>
                </c:pt>
                <c:pt idx="17">
                  <c:v>710768.09858101932</c:v>
                </c:pt>
                <c:pt idx="18">
                  <c:v>1091443.5447510551</c:v>
                </c:pt>
                <c:pt idx="19">
                  <c:v>1152772.0094441725</c:v>
                </c:pt>
                <c:pt idx="20">
                  <c:v>1257237.7118256802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40-4D55-A789-00FFA41E4C5C}"/>
            </c:ext>
          </c:extLst>
        </c:ser>
        <c:ser>
          <c:idx val="1"/>
          <c:order val="1"/>
          <c:tx>
            <c:strRef>
              <c:f>'Linear F-C Damp'!$K$3</c:f>
              <c:strCache>
                <c:ptCount val="1"/>
                <c:pt idx="0">
                  <c:v>F/C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'Linear F-C Damp'!$K$50:$K$82</c:f>
              <c:numCache>
                <c:formatCode>General</c:formatCode>
                <c:ptCount val="33"/>
                <c:pt idx="21" formatCode="&quot;$&quot;#,##0.00">
                  <c:v>1972872.8372579187</c:v>
                </c:pt>
                <c:pt idx="22" formatCode="&quot;$&quot;#,##0.00">
                  <c:v>1592060.2497044769</c:v>
                </c:pt>
                <c:pt idx="23" formatCode="&quot;$&quot;#,##0.00">
                  <c:v>1191565.2966311877</c:v>
                </c:pt>
                <c:pt idx="24" formatCode="&quot;$&quot;#,##0.00">
                  <c:v>1235417.6944504217</c:v>
                </c:pt>
                <c:pt idx="25" formatCode="&quot;$&quot;#,##0.00">
                  <c:v>923277.13921676064</c:v>
                </c:pt>
                <c:pt idx="26" formatCode="&quot;$&quot;#,##0.00">
                  <c:v>876952.67757364933</c:v>
                </c:pt>
                <c:pt idx="27" formatCode="&quot;$&quot;#,##0.00">
                  <c:v>758925.08937924064</c:v>
                </c:pt>
                <c:pt idx="28" formatCode="&quot;$&quot;#,##0.00">
                  <c:v>788725.04963221471</c:v>
                </c:pt>
                <c:pt idx="29" formatCode="&quot;$&quot;#,##0.00">
                  <c:v>1219506.406669555</c:v>
                </c:pt>
                <c:pt idx="30" formatCode="&quot;$&quot;#,##0.00">
                  <c:v>1416100.3884403817</c:v>
                </c:pt>
                <c:pt idx="31" formatCode="&quot;$&quot;#,##0.00">
                  <c:v>1207754.2771191897</c:v>
                </c:pt>
                <c:pt idx="32" formatCode="&quot;$&quot;#,##0.00">
                  <c:v>943503.6445694936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40-4D55-A789-00FFA41E4C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934431"/>
        <c:axId val="112934847"/>
      </c:lineChart>
      <c:catAx>
        <c:axId val="11293443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34847"/>
        <c:crosses val="autoZero"/>
        <c:auto val="1"/>
        <c:lblAlgn val="ctr"/>
        <c:lblOffset val="100"/>
        <c:noMultiLvlLbl val="0"/>
      </c:catAx>
      <c:valAx>
        <c:axId val="112934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934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Holt's Forecast with</a:t>
            </a:r>
            <a:r>
              <a:rPr lang="en-US" baseline="0"/>
              <a:t> Exponential Smoothing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Holt!$D$3</c:f>
              <c:strCache>
                <c:ptCount val="1"/>
                <c:pt idx="0">
                  <c:v>Modified
Sales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Holt!$B$3:$C$82</c:f>
              <c:multiLvlStrCache>
                <c:ptCount val="80"/>
                <c:lvl>
                  <c:pt idx="0">
                    <c:v>Month</c:v>
                  </c:pt>
                  <c:pt idx="1">
                    <c:v>June</c:v>
                  </c:pt>
                  <c:pt idx="2">
                    <c:v>July</c:v>
                  </c:pt>
                  <c:pt idx="3">
                    <c:v>Aug.</c:v>
                  </c:pt>
                  <c:pt idx="4">
                    <c:v>Sept.</c:v>
                  </c:pt>
                  <c:pt idx="5">
                    <c:v>Oct.</c:v>
                  </c:pt>
                  <c:pt idx="6">
                    <c:v>Nov.</c:v>
                  </c:pt>
                  <c:pt idx="7">
                    <c:v>Dec.</c:v>
                  </c:pt>
                  <c:pt idx="8">
                    <c:v>Jan.</c:v>
                  </c:pt>
                  <c:pt idx="9">
                    <c:v>Feb.</c:v>
                  </c:pt>
                  <c:pt idx="10">
                    <c:v>Mar.</c:v>
                  </c:pt>
                  <c:pt idx="11">
                    <c:v>Apr.</c:v>
                  </c:pt>
                  <c:pt idx="12">
                    <c:v>May</c:v>
                  </c:pt>
                  <c:pt idx="13">
                    <c:v>June</c:v>
                  </c:pt>
                  <c:pt idx="14">
                    <c:v>July</c:v>
                  </c:pt>
                  <c:pt idx="15">
                    <c:v>Aug.</c:v>
                  </c:pt>
                  <c:pt idx="16">
                    <c:v>Sept.</c:v>
                  </c:pt>
                  <c:pt idx="17">
                    <c:v>Oct.</c:v>
                  </c:pt>
                  <c:pt idx="18">
                    <c:v>Nov.</c:v>
                  </c:pt>
                  <c:pt idx="19">
                    <c:v>Dec.</c:v>
                  </c:pt>
                  <c:pt idx="20">
                    <c:v>Jan.</c:v>
                  </c:pt>
                  <c:pt idx="21">
                    <c:v>Feb.</c:v>
                  </c:pt>
                  <c:pt idx="22">
                    <c:v>Mar.</c:v>
                  </c:pt>
                  <c:pt idx="23">
                    <c:v>Apr.</c:v>
                  </c:pt>
                  <c:pt idx="24">
                    <c:v>May</c:v>
                  </c:pt>
                  <c:pt idx="25">
                    <c:v>June</c:v>
                  </c:pt>
                  <c:pt idx="26">
                    <c:v>July</c:v>
                  </c:pt>
                  <c:pt idx="27">
                    <c:v>Aug.</c:v>
                  </c:pt>
                  <c:pt idx="28">
                    <c:v>Sept.</c:v>
                  </c:pt>
                  <c:pt idx="29">
                    <c:v>Oct.</c:v>
                  </c:pt>
                  <c:pt idx="30">
                    <c:v>Nov.</c:v>
                  </c:pt>
                  <c:pt idx="31">
                    <c:v>Dec.</c:v>
                  </c:pt>
                  <c:pt idx="32">
                    <c:v>Jan.</c:v>
                  </c:pt>
                  <c:pt idx="33">
                    <c:v>Feb.</c:v>
                  </c:pt>
                  <c:pt idx="34">
                    <c:v>Mar.</c:v>
                  </c:pt>
                  <c:pt idx="35">
                    <c:v>Apr.</c:v>
                  </c:pt>
                  <c:pt idx="36">
                    <c:v>May</c:v>
                  </c:pt>
                  <c:pt idx="37">
                    <c:v>June</c:v>
                  </c:pt>
                  <c:pt idx="38">
                    <c:v>July</c:v>
                  </c:pt>
                  <c:pt idx="39">
                    <c:v>Aug.</c:v>
                  </c:pt>
                  <c:pt idx="40">
                    <c:v>Sept.</c:v>
                  </c:pt>
                  <c:pt idx="41">
                    <c:v>Oct.</c:v>
                  </c:pt>
                  <c:pt idx="42">
                    <c:v>Nov.</c:v>
                  </c:pt>
                  <c:pt idx="43">
                    <c:v>Dec.</c:v>
                  </c:pt>
                  <c:pt idx="44">
                    <c:v>Jan.</c:v>
                  </c:pt>
                  <c:pt idx="45">
                    <c:v>Feb.</c:v>
                  </c:pt>
                  <c:pt idx="46">
                    <c:v>Mar.</c:v>
                  </c:pt>
                  <c:pt idx="47">
                    <c:v>Apr.</c:v>
                  </c:pt>
                  <c:pt idx="48">
                    <c:v>May</c:v>
                  </c:pt>
                  <c:pt idx="49">
                    <c:v>June</c:v>
                  </c:pt>
                  <c:pt idx="50">
                    <c:v>July</c:v>
                  </c:pt>
                  <c:pt idx="51">
                    <c:v>Aug.</c:v>
                  </c:pt>
                  <c:pt idx="52">
                    <c:v>Sept.</c:v>
                  </c:pt>
                  <c:pt idx="53">
                    <c:v>Oct.</c:v>
                  </c:pt>
                  <c:pt idx="54">
                    <c:v>Nov.</c:v>
                  </c:pt>
                  <c:pt idx="55">
                    <c:v>Dec.</c:v>
                  </c:pt>
                  <c:pt idx="56">
                    <c:v>Jan.</c:v>
                  </c:pt>
                  <c:pt idx="57">
                    <c:v>Feb.</c:v>
                  </c:pt>
                  <c:pt idx="58">
                    <c:v>Mar.</c:v>
                  </c:pt>
                  <c:pt idx="59">
                    <c:v>Apr.</c:v>
                  </c:pt>
                  <c:pt idx="60">
                    <c:v>May</c:v>
                  </c:pt>
                  <c:pt idx="61">
                    <c:v>June</c:v>
                  </c:pt>
                  <c:pt idx="62">
                    <c:v>July</c:v>
                  </c:pt>
                  <c:pt idx="63">
                    <c:v>Aug.</c:v>
                  </c:pt>
                  <c:pt idx="64">
                    <c:v>Sept.</c:v>
                  </c:pt>
                  <c:pt idx="65">
                    <c:v>Oct.</c:v>
                  </c:pt>
                  <c:pt idx="66">
                    <c:v>Nov.</c:v>
                  </c:pt>
                  <c:pt idx="67">
                    <c:v>Dec.</c:v>
                  </c:pt>
                  <c:pt idx="68">
                    <c:v>Jan.</c:v>
                  </c:pt>
                  <c:pt idx="69">
                    <c:v>Feb.</c:v>
                  </c:pt>
                  <c:pt idx="70">
                    <c:v>Mar.</c:v>
                  </c:pt>
                  <c:pt idx="71">
                    <c:v>Apr.</c:v>
                  </c:pt>
                  <c:pt idx="72">
                    <c:v>May</c:v>
                  </c:pt>
                  <c:pt idx="73">
                    <c:v>June</c:v>
                  </c:pt>
                  <c:pt idx="74">
                    <c:v>July</c:v>
                  </c:pt>
                  <c:pt idx="75">
                    <c:v>Aug.</c:v>
                  </c:pt>
                  <c:pt idx="76">
                    <c:v>Sept.</c:v>
                  </c:pt>
                  <c:pt idx="77">
                    <c:v>Oct.</c:v>
                  </c:pt>
                  <c:pt idx="78">
                    <c:v>Nov.</c:v>
                  </c:pt>
                  <c:pt idx="79">
                    <c:v>Dec.</c:v>
                  </c:pt>
                </c:lvl>
                <c:lvl>
                  <c:pt idx="0">
                    <c:v>Year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3</c:v>
                  </c:pt>
                  <c:pt idx="25">
                    <c:v>3</c:v>
                  </c:pt>
                  <c:pt idx="26">
                    <c:v>3</c:v>
                  </c:pt>
                  <c:pt idx="27">
                    <c:v>3</c:v>
                  </c:pt>
                  <c:pt idx="28">
                    <c:v>3</c:v>
                  </c:pt>
                  <c:pt idx="29">
                    <c:v>3</c:v>
                  </c:pt>
                  <c:pt idx="30">
                    <c:v>3</c:v>
                  </c:pt>
                  <c:pt idx="31">
                    <c:v>3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7">
                    <c:v>4</c:v>
                  </c:pt>
                  <c:pt idx="38">
                    <c:v>4</c:v>
                  </c:pt>
                  <c:pt idx="39">
                    <c:v>4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5</c:v>
                  </c:pt>
                  <c:pt idx="45">
                    <c:v>5</c:v>
                  </c:pt>
                  <c:pt idx="46">
                    <c:v>5</c:v>
                  </c:pt>
                  <c:pt idx="47">
                    <c:v>5</c:v>
                  </c:pt>
                  <c:pt idx="48">
                    <c:v>5</c:v>
                  </c:pt>
                  <c:pt idx="49">
                    <c:v>5</c:v>
                  </c:pt>
                  <c:pt idx="50">
                    <c:v>5</c:v>
                  </c:pt>
                  <c:pt idx="51">
                    <c:v>5</c:v>
                  </c:pt>
                  <c:pt idx="52">
                    <c:v>5</c:v>
                  </c:pt>
                  <c:pt idx="53">
                    <c:v>5</c:v>
                  </c:pt>
                  <c:pt idx="54">
                    <c:v>5</c:v>
                  </c:pt>
                  <c:pt idx="55">
                    <c:v>5</c:v>
                  </c:pt>
                  <c:pt idx="56">
                    <c:v>6</c:v>
                  </c:pt>
                  <c:pt idx="57">
                    <c:v>6</c:v>
                  </c:pt>
                  <c:pt idx="58">
                    <c:v>6</c:v>
                  </c:pt>
                  <c:pt idx="59">
                    <c:v>6</c:v>
                  </c:pt>
                  <c:pt idx="60">
                    <c:v>6</c:v>
                  </c:pt>
                  <c:pt idx="61">
                    <c:v>6</c:v>
                  </c:pt>
                  <c:pt idx="62">
                    <c:v>6</c:v>
                  </c:pt>
                  <c:pt idx="63">
                    <c:v>6</c:v>
                  </c:pt>
                  <c:pt idx="64">
                    <c:v>6</c:v>
                  </c:pt>
                  <c:pt idx="65">
                    <c:v>6</c:v>
                  </c:pt>
                  <c:pt idx="66">
                    <c:v>6</c:v>
                  </c:pt>
                  <c:pt idx="67">
                    <c:v>6</c:v>
                  </c:pt>
                  <c:pt idx="68">
                    <c:v>7</c:v>
                  </c:pt>
                  <c:pt idx="69">
                    <c:v>7</c:v>
                  </c:pt>
                  <c:pt idx="70">
                    <c:v>7</c:v>
                  </c:pt>
                  <c:pt idx="71">
                    <c:v>7</c:v>
                  </c:pt>
                  <c:pt idx="72">
                    <c:v>7</c:v>
                  </c:pt>
                  <c:pt idx="73">
                    <c:v>7</c:v>
                  </c:pt>
                  <c:pt idx="74">
                    <c:v>7</c:v>
                  </c:pt>
                  <c:pt idx="75">
                    <c:v>7</c:v>
                  </c:pt>
                  <c:pt idx="76">
                    <c:v>7</c:v>
                  </c:pt>
                  <c:pt idx="77">
                    <c:v>7</c:v>
                  </c:pt>
                  <c:pt idx="78">
                    <c:v>7</c:v>
                  </c:pt>
                  <c:pt idx="79">
                    <c:v>7</c:v>
                  </c:pt>
                </c:lvl>
              </c:multiLvlStrCache>
            </c:multiLvlStrRef>
          </c:cat>
          <c:val>
            <c:numRef>
              <c:f>Holt!$D$4:$D$82</c:f>
              <c:numCache>
                <c:formatCode>"$"#,##0</c:formatCode>
                <c:ptCount val="79"/>
                <c:pt idx="0">
                  <c:v>12786.408181309</c:v>
                </c:pt>
                <c:pt idx="1">
                  <c:v>6892.4081813090097</c:v>
                </c:pt>
                <c:pt idx="2">
                  <c:v>7890.4081813090097</c:v>
                </c:pt>
                <c:pt idx="3">
                  <c:v>14601.3524122565</c:v>
                </c:pt>
                <c:pt idx="4">
                  <c:v>30313.066506184874</c:v>
                </c:pt>
                <c:pt idx="5">
                  <c:v>30161.120410207532</c:v>
                </c:pt>
                <c:pt idx="6">
                  <c:v>25183.186200959575</c:v>
                </c:pt>
                <c:pt idx="7">
                  <c:v>55191.54699532206</c:v>
                </c:pt>
                <c:pt idx="8">
                  <c:v>65478.383594016472</c:v>
                </c:pt>
                <c:pt idx="9">
                  <c:v>57249.494800539396</c:v>
                </c:pt>
                <c:pt idx="10">
                  <c:v>71853.850370182743</c:v>
                </c:pt>
                <c:pt idx="11">
                  <c:v>52341.460122215751</c:v>
                </c:pt>
                <c:pt idx="12">
                  <c:v>62226.904353650934</c:v>
                </c:pt>
                <c:pt idx="13">
                  <c:v>61702.494573310483</c:v>
                </c:pt>
                <c:pt idx="14">
                  <c:v>67667.408040814669</c:v>
                </c:pt>
                <c:pt idx="15">
                  <c:v>178373.31563020538</c:v>
                </c:pt>
                <c:pt idx="16">
                  <c:v>172037.31831044893</c:v>
                </c:pt>
                <c:pt idx="17">
                  <c:v>208343.32361701052</c:v>
                </c:pt>
                <c:pt idx="18">
                  <c:v>170317.45152667465</c:v>
                </c:pt>
                <c:pt idx="19">
                  <c:v>386973.04619655199</c:v>
                </c:pt>
                <c:pt idx="20">
                  <c:v>362909.99483235099</c:v>
                </c:pt>
                <c:pt idx="21">
                  <c:v>279726.06922069937</c:v>
                </c:pt>
                <c:pt idx="22">
                  <c:v>299548.74706113664</c:v>
                </c:pt>
                <c:pt idx="23">
                  <c:v>269183.63800471975</c:v>
                </c:pt>
                <c:pt idx="24">
                  <c:v>258781.17594318683</c:v>
                </c:pt>
                <c:pt idx="25">
                  <c:v>201074.60851235775</c:v>
                </c:pt>
                <c:pt idx="26">
                  <c:v>228049.50871578188</c:v>
                </c:pt>
                <c:pt idx="27">
                  <c:v>423168.4588685981</c:v>
                </c:pt>
                <c:pt idx="28">
                  <c:v>537013.57260172884</c:v>
                </c:pt>
                <c:pt idx="29">
                  <c:v>433058.32708873739</c:v>
                </c:pt>
                <c:pt idx="30">
                  <c:v>399299.33592717478</c:v>
                </c:pt>
                <c:pt idx="31">
                  <c:v>856168.91237723199</c:v>
                </c:pt>
                <c:pt idx="32">
                  <c:v>715785.34610602527</c:v>
                </c:pt>
                <c:pt idx="33">
                  <c:v>424179.07650521398</c:v>
                </c:pt>
                <c:pt idx="34">
                  <c:v>490140.55074418517</c:v>
                </c:pt>
                <c:pt idx="35">
                  <c:v>377359.01383323927</c:v>
                </c:pt>
                <c:pt idx="36">
                  <c:v>430992.04056584631</c:v>
                </c:pt>
                <c:pt idx="37">
                  <c:v>461459.21238877694</c:v>
                </c:pt>
                <c:pt idx="38">
                  <c:v>480745.01674198546</c:v>
                </c:pt>
                <c:pt idx="39">
                  <c:v>480745.01674198546</c:v>
                </c:pt>
                <c:pt idx="40">
                  <c:v>701896.66728226468</c:v>
                </c:pt>
                <c:pt idx="41">
                  <c:v>669285.32928972982</c:v>
                </c:pt>
                <c:pt idx="42">
                  <c:v>511243.8174235156</c:v>
                </c:pt>
                <c:pt idx="43">
                  <c:v>1142225.646174738</c:v>
                </c:pt>
                <c:pt idx="44">
                  <c:v>777920.90877914301</c:v>
                </c:pt>
                <c:pt idx="45">
                  <c:v>723704.73110251839</c:v>
                </c:pt>
                <c:pt idx="46">
                  <c:v>834814.61227183149</c:v>
                </c:pt>
                <c:pt idx="47">
                  <c:v>770838.75821685011</c:v>
                </c:pt>
                <c:pt idx="48">
                  <c:v>560905.66861760663</c:v>
                </c:pt>
                <c:pt idx="49">
                  <c:v>545197.9773459452</c:v>
                </c:pt>
                <c:pt idx="50">
                  <c:v>689040.86629208247</c:v>
                </c:pt>
                <c:pt idx="51">
                  <c:v>1105172.6955100191</c:v>
                </c:pt>
                <c:pt idx="52">
                  <c:v>1384090.5399294812</c:v>
                </c:pt>
                <c:pt idx="53">
                  <c:v>983006.26168638421</c:v>
                </c:pt>
                <c:pt idx="54">
                  <c:v>858010.6538055588</c:v>
                </c:pt>
                <c:pt idx="55">
                  <c:v>1770529.8205960258</c:v>
                </c:pt>
                <c:pt idx="56">
                  <c:v>1232577.7738703375</c:v>
                </c:pt>
                <c:pt idx="57">
                  <c:v>1110182.2756485397</c:v>
                </c:pt>
                <c:pt idx="58">
                  <c:v>1091672.3355909172</c:v>
                </c:pt>
                <c:pt idx="59">
                  <c:v>738216.40484787442</c:v>
                </c:pt>
                <c:pt idx="60">
                  <c:v>828809.30021001108</c:v>
                </c:pt>
                <c:pt idx="61">
                  <c:v>720395.72380708123</c:v>
                </c:pt>
                <c:pt idx="62">
                  <c:v>1352694.9160812593</c:v>
                </c:pt>
                <c:pt idx="63">
                  <c:v>737334.85585107293</c:v>
                </c:pt>
                <c:pt idx="64">
                  <c:v>1315334.0565818709</c:v>
                </c:pt>
                <c:pt idx="65">
                  <c:v>1185351.2653433543</c:v>
                </c:pt>
                <c:pt idx="66">
                  <c:v>1010338.1362224401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54-4719-B887-7DAE5F778FF8}"/>
            </c:ext>
          </c:extLst>
        </c:ser>
        <c:ser>
          <c:idx val="1"/>
          <c:order val="1"/>
          <c:tx>
            <c:strRef>
              <c:f>Holt!$H$3</c:f>
              <c:strCache>
                <c:ptCount val="1"/>
                <c:pt idx="0">
                  <c:v>Seasional Adj. Rev.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Holt!$B$3:$C$82</c:f>
              <c:multiLvlStrCache>
                <c:ptCount val="80"/>
                <c:lvl>
                  <c:pt idx="0">
                    <c:v>Month</c:v>
                  </c:pt>
                  <c:pt idx="1">
                    <c:v>June</c:v>
                  </c:pt>
                  <c:pt idx="2">
                    <c:v>July</c:v>
                  </c:pt>
                  <c:pt idx="3">
                    <c:v>Aug.</c:v>
                  </c:pt>
                  <c:pt idx="4">
                    <c:v>Sept.</c:v>
                  </c:pt>
                  <c:pt idx="5">
                    <c:v>Oct.</c:v>
                  </c:pt>
                  <c:pt idx="6">
                    <c:v>Nov.</c:v>
                  </c:pt>
                  <c:pt idx="7">
                    <c:v>Dec.</c:v>
                  </c:pt>
                  <c:pt idx="8">
                    <c:v>Jan.</c:v>
                  </c:pt>
                  <c:pt idx="9">
                    <c:v>Feb.</c:v>
                  </c:pt>
                  <c:pt idx="10">
                    <c:v>Mar.</c:v>
                  </c:pt>
                  <c:pt idx="11">
                    <c:v>Apr.</c:v>
                  </c:pt>
                  <c:pt idx="12">
                    <c:v>May</c:v>
                  </c:pt>
                  <c:pt idx="13">
                    <c:v>June</c:v>
                  </c:pt>
                  <c:pt idx="14">
                    <c:v>July</c:v>
                  </c:pt>
                  <c:pt idx="15">
                    <c:v>Aug.</c:v>
                  </c:pt>
                  <c:pt idx="16">
                    <c:v>Sept.</c:v>
                  </c:pt>
                  <c:pt idx="17">
                    <c:v>Oct.</c:v>
                  </c:pt>
                  <c:pt idx="18">
                    <c:v>Nov.</c:v>
                  </c:pt>
                  <c:pt idx="19">
                    <c:v>Dec.</c:v>
                  </c:pt>
                  <c:pt idx="20">
                    <c:v>Jan.</c:v>
                  </c:pt>
                  <c:pt idx="21">
                    <c:v>Feb.</c:v>
                  </c:pt>
                  <c:pt idx="22">
                    <c:v>Mar.</c:v>
                  </c:pt>
                  <c:pt idx="23">
                    <c:v>Apr.</c:v>
                  </c:pt>
                  <c:pt idx="24">
                    <c:v>May</c:v>
                  </c:pt>
                  <c:pt idx="25">
                    <c:v>June</c:v>
                  </c:pt>
                  <c:pt idx="26">
                    <c:v>July</c:v>
                  </c:pt>
                  <c:pt idx="27">
                    <c:v>Aug.</c:v>
                  </c:pt>
                  <c:pt idx="28">
                    <c:v>Sept.</c:v>
                  </c:pt>
                  <c:pt idx="29">
                    <c:v>Oct.</c:v>
                  </c:pt>
                  <c:pt idx="30">
                    <c:v>Nov.</c:v>
                  </c:pt>
                  <c:pt idx="31">
                    <c:v>Dec.</c:v>
                  </c:pt>
                  <c:pt idx="32">
                    <c:v>Jan.</c:v>
                  </c:pt>
                  <c:pt idx="33">
                    <c:v>Feb.</c:v>
                  </c:pt>
                  <c:pt idx="34">
                    <c:v>Mar.</c:v>
                  </c:pt>
                  <c:pt idx="35">
                    <c:v>Apr.</c:v>
                  </c:pt>
                  <c:pt idx="36">
                    <c:v>May</c:v>
                  </c:pt>
                  <c:pt idx="37">
                    <c:v>June</c:v>
                  </c:pt>
                  <c:pt idx="38">
                    <c:v>July</c:v>
                  </c:pt>
                  <c:pt idx="39">
                    <c:v>Aug.</c:v>
                  </c:pt>
                  <c:pt idx="40">
                    <c:v>Sept.</c:v>
                  </c:pt>
                  <c:pt idx="41">
                    <c:v>Oct.</c:v>
                  </c:pt>
                  <c:pt idx="42">
                    <c:v>Nov.</c:v>
                  </c:pt>
                  <c:pt idx="43">
                    <c:v>Dec.</c:v>
                  </c:pt>
                  <c:pt idx="44">
                    <c:v>Jan.</c:v>
                  </c:pt>
                  <c:pt idx="45">
                    <c:v>Feb.</c:v>
                  </c:pt>
                  <c:pt idx="46">
                    <c:v>Mar.</c:v>
                  </c:pt>
                  <c:pt idx="47">
                    <c:v>Apr.</c:v>
                  </c:pt>
                  <c:pt idx="48">
                    <c:v>May</c:v>
                  </c:pt>
                  <c:pt idx="49">
                    <c:v>June</c:v>
                  </c:pt>
                  <c:pt idx="50">
                    <c:v>July</c:v>
                  </c:pt>
                  <c:pt idx="51">
                    <c:v>Aug.</c:v>
                  </c:pt>
                  <c:pt idx="52">
                    <c:v>Sept.</c:v>
                  </c:pt>
                  <c:pt idx="53">
                    <c:v>Oct.</c:v>
                  </c:pt>
                  <c:pt idx="54">
                    <c:v>Nov.</c:v>
                  </c:pt>
                  <c:pt idx="55">
                    <c:v>Dec.</c:v>
                  </c:pt>
                  <c:pt idx="56">
                    <c:v>Jan.</c:v>
                  </c:pt>
                  <c:pt idx="57">
                    <c:v>Feb.</c:v>
                  </c:pt>
                  <c:pt idx="58">
                    <c:v>Mar.</c:v>
                  </c:pt>
                  <c:pt idx="59">
                    <c:v>Apr.</c:v>
                  </c:pt>
                  <c:pt idx="60">
                    <c:v>May</c:v>
                  </c:pt>
                  <c:pt idx="61">
                    <c:v>June</c:v>
                  </c:pt>
                  <c:pt idx="62">
                    <c:v>July</c:v>
                  </c:pt>
                  <c:pt idx="63">
                    <c:v>Aug.</c:v>
                  </c:pt>
                  <c:pt idx="64">
                    <c:v>Sept.</c:v>
                  </c:pt>
                  <c:pt idx="65">
                    <c:v>Oct.</c:v>
                  </c:pt>
                  <c:pt idx="66">
                    <c:v>Nov.</c:v>
                  </c:pt>
                  <c:pt idx="67">
                    <c:v>Dec.</c:v>
                  </c:pt>
                  <c:pt idx="68">
                    <c:v>Jan.</c:v>
                  </c:pt>
                  <c:pt idx="69">
                    <c:v>Feb.</c:v>
                  </c:pt>
                  <c:pt idx="70">
                    <c:v>Mar.</c:v>
                  </c:pt>
                  <c:pt idx="71">
                    <c:v>Apr.</c:v>
                  </c:pt>
                  <c:pt idx="72">
                    <c:v>May</c:v>
                  </c:pt>
                  <c:pt idx="73">
                    <c:v>June</c:v>
                  </c:pt>
                  <c:pt idx="74">
                    <c:v>July</c:v>
                  </c:pt>
                  <c:pt idx="75">
                    <c:v>Aug.</c:v>
                  </c:pt>
                  <c:pt idx="76">
                    <c:v>Sept.</c:v>
                  </c:pt>
                  <c:pt idx="77">
                    <c:v>Oct.</c:v>
                  </c:pt>
                  <c:pt idx="78">
                    <c:v>Nov.</c:v>
                  </c:pt>
                  <c:pt idx="79">
                    <c:v>Dec.</c:v>
                  </c:pt>
                </c:lvl>
                <c:lvl>
                  <c:pt idx="0">
                    <c:v>Year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3</c:v>
                  </c:pt>
                  <c:pt idx="25">
                    <c:v>3</c:v>
                  </c:pt>
                  <c:pt idx="26">
                    <c:v>3</c:v>
                  </c:pt>
                  <c:pt idx="27">
                    <c:v>3</c:v>
                  </c:pt>
                  <c:pt idx="28">
                    <c:v>3</c:v>
                  </c:pt>
                  <c:pt idx="29">
                    <c:v>3</c:v>
                  </c:pt>
                  <c:pt idx="30">
                    <c:v>3</c:v>
                  </c:pt>
                  <c:pt idx="31">
                    <c:v>3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7">
                    <c:v>4</c:v>
                  </c:pt>
                  <c:pt idx="38">
                    <c:v>4</c:v>
                  </c:pt>
                  <c:pt idx="39">
                    <c:v>4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5</c:v>
                  </c:pt>
                  <c:pt idx="45">
                    <c:v>5</c:v>
                  </c:pt>
                  <c:pt idx="46">
                    <c:v>5</c:v>
                  </c:pt>
                  <c:pt idx="47">
                    <c:v>5</c:v>
                  </c:pt>
                  <c:pt idx="48">
                    <c:v>5</c:v>
                  </c:pt>
                  <c:pt idx="49">
                    <c:v>5</c:v>
                  </c:pt>
                  <c:pt idx="50">
                    <c:v>5</c:v>
                  </c:pt>
                  <c:pt idx="51">
                    <c:v>5</c:v>
                  </c:pt>
                  <c:pt idx="52">
                    <c:v>5</c:v>
                  </c:pt>
                  <c:pt idx="53">
                    <c:v>5</c:v>
                  </c:pt>
                  <c:pt idx="54">
                    <c:v>5</c:v>
                  </c:pt>
                  <c:pt idx="55">
                    <c:v>5</c:v>
                  </c:pt>
                  <c:pt idx="56">
                    <c:v>6</c:v>
                  </c:pt>
                  <c:pt idx="57">
                    <c:v>6</c:v>
                  </c:pt>
                  <c:pt idx="58">
                    <c:v>6</c:v>
                  </c:pt>
                  <c:pt idx="59">
                    <c:v>6</c:v>
                  </c:pt>
                  <c:pt idx="60">
                    <c:v>6</c:v>
                  </c:pt>
                  <c:pt idx="61">
                    <c:v>6</c:v>
                  </c:pt>
                  <c:pt idx="62">
                    <c:v>6</c:v>
                  </c:pt>
                  <c:pt idx="63">
                    <c:v>6</c:v>
                  </c:pt>
                  <c:pt idx="64">
                    <c:v>6</c:v>
                  </c:pt>
                  <c:pt idx="65">
                    <c:v>6</c:v>
                  </c:pt>
                  <c:pt idx="66">
                    <c:v>6</c:v>
                  </c:pt>
                  <c:pt idx="67">
                    <c:v>6</c:v>
                  </c:pt>
                  <c:pt idx="68">
                    <c:v>7</c:v>
                  </c:pt>
                  <c:pt idx="69">
                    <c:v>7</c:v>
                  </c:pt>
                  <c:pt idx="70">
                    <c:v>7</c:v>
                  </c:pt>
                  <c:pt idx="71">
                    <c:v>7</c:v>
                  </c:pt>
                  <c:pt idx="72">
                    <c:v>7</c:v>
                  </c:pt>
                  <c:pt idx="73">
                    <c:v>7</c:v>
                  </c:pt>
                  <c:pt idx="74">
                    <c:v>7</c:v>
                  </c:pt>
                  <c:pt idx="75">
                    <c:v>7</c:v>
                  </c:pt>
                  <c:pt idx="76">
                    <c:v>7</c:v>
                  </c:pt>
                  <c:pt idx="77">
                    <c:v>7</c:v>
                  </c:pt>
                  <c:pt idx="78">
                    <c:v>7</c:v>
                  </c:pt>
                  <c:pt idx="79">
                    <c:v>7</c:v>
                  </c:pt>
                </c:lvl>
              </c:multiLvlStrCache>
            </c:multiLvlStrRef>
          </c:cat>
          <c:val>
            <c:numRef>
              <c:f>Holt!$H$4:$H$82</c:f>
              <c:numCache>
                <c:formatCode>"$"#,##0.00</c:formatCode>
                <c:ptCount val="79"/>
                <c:pt idx="0">
                  <c:v>17163.523572608628</c:v>
                </c:pt>
                <c:pt idx="1">
                  <c:v>10685.790350339576</c:v>
                </c:pt>
                <c:pt idx="2">
                  <c:v>11765.566230567918</c:v>
                </c:pt>
                <c:pt idx="3">
                  <c:v>14075.2541513745</c:v>
                </c:pt>
                <c:pt idx="4">
                  <c:v>25153.306564388786</c:v>
                </c:pt>
                <c:pt idx="5">
                  <c:v>29332.145161452427</c:v>
                </c:pt>
                <c:pt idx="6">
                  <c:v>31337.282302490257</c:v>
                </c:pt>
                <c:pt idx="7">
                  <c:v>33011.564520860171</c:v>
                </c:pt>
                <c:pt idx="8">
                  <c:v>48507.728631387938</c:v>
                </c:pt>
                <c:pt idx="9">
                  <c:v>56638.331435184067</c:v>
                </c:pt>
                <c:pt idx="10">
                  <c:v>68530.078408460249</c:v>
                </c:pt>
                <c:pt idx="11">
                  <c:v>66765.368007155164</c:v>
                </c:pt>
                <c:pt idx="12">
                  <c:v>83528.769344747387</c:v>
                </c:pt>
                <c:pt idx="13">
                  <c:v>95661.763459014852</c:v>
                </c:pt>
                <c:pt idx="14">
                  <c:v>100900.40371308009</c:v>
                </c:pt>
                <c:pt idx="15">
                  <c:v>171946.38417267578</c:v>
                </c:pt>
                <c:pt idx="16">
                  <c:v>142753.86513915189</c:v>
                </c:pt>
                <c:pt idx="17">
                  <c:v>202617.02909701565</c:v>
                </c:pt>
                <c:pt idx="18">
                  <c:v>211938.47422407308</c:v>
                </c:pt>
                <c:pt idx="19">
                  <c:v>231459.09795632347</c:v>
                </c:pt>
                <c:pt idx="20">
                  <c:v>268851.16248585522</c:v>
                </c:pt>
                <c:pt idx="21">
                  <c:v>276739.87123872293</c:v>
                </c:pt>
                <c:pt idx="22">
                  <c:v>285692.40225119912</c:v>
                </c:pt>
                <c:pt idx="23">
                  <c:v>343363.45625294995</c:v>
                </c:pt>
                <c:pt idx="24">
                  <c:v>347368.60817105265</c:v>
                </c:pt>
                <c:pt idx="25">
                  <c:v>311740.25896585674</c:v>
                </c:pt>
                <c:pt idx="26">
                  <c:v>340049.78411634959</c:v>
                </c:pt>
                <c:pt idx="27">
                  <c:v>407921.36503885052</c:v>
                </c:pt>
                <c:pt idx="28">
                  <c:v>445605.42953095573</c:v>
                </c:pt>
                <c:pt idx="29">
                  <c:v>421155.7641354606</c:v>
                </c:pt>
                <c:pt idx="30">
                  <c:v>496877.39721632109</c:v>
                </c:pt>
                <c:pt idx="31">
                  <c:v>512097.89959486434</c:v>
                </c:pt>
                <c:pt idx="32">
                  <c:v>530268.45535032486</c:v>
                </c:pt>
                <c:pt idx="33">
                  <c:v>419650.77956890984</c:v>
                </c:pt>
                <c:pt idx="34">
                  <c:v>467467.92552683456</c:v>
                </c:pt>
                <c:pt idx="35">
                  <c:v>481349.07529451675</c:v>
                </c:pt>
                <c:pt idx="36">
                  <c:v>578531.66760872945</c:v>
                </c:pt>
                <c:pt idx="37">
                  <c:v>715433.01979581604</c:v>
                </c:pt>
                <c:pt idx="38">
                  <c:v>716849.77564176521</c:v>
                </c:pt>
                <c:pt idx="39">
                  <c:v>463423.39405288821</c:v>
                </c:pt>
                <c:pt idx="40">
                  <c:v>582422.8322486406</c:v>
                </c:pt>
                <c:pt idx="41">
                  <c:v>650890.0918187662</c:v>
                </c:pt>
                <c:pt idx="42">
                  <c:v>636178.11122696765</c:v>
                </c:pt>
                <c:pt idx="43">
                  <c:v>683196.20791340584</c:v>
                </c:pt>
                <c:pt idx="44">
                  <c:v>576299.75372803281</c:v>
                </c:pt>
                <c:pt idx="45">
                  <c:v>715978.86696126801</c:v>
                </c:pt>
                <c:pt idx="46">
                  <c:v>796198.26273439906</c:v>
                </c:pt>
                <c:pt idx="47">
                  <c:v>983261.32374520088</c:v>
                </c:pt>
                <c:pt idx="48">
                  <c:v>752918.06180572952</c:v>
                </c:pt>
                <c:pt idx="49">
                  <c:v>845259.17967927188</c:v>
                </c:pt>
                <c:pt idx="50">
                  <c:v>1027444.4314720427</c:v>
                </c:pt>
                <c:pt idx="51">
                  <c:v>1065352.4503254679</c:v>
                </c:pt>
                <c:pt idx="52">
                  <c:v>1148496.594912736</c:v>
                </c:pt>
                <c:pt idx="53">
                  <c:v>955988.43710870331</c:v>
                </c:pt>
                <c:pt idx="54">
                  <c:v>1067685.4732474047</c:v>
                </c:pt>
                <c:pt idx="55">
                  <c:v>1059002.013726244</c:v>
                </c:pt>
                <c:pt idx="56">
                  <c:v>913118.87817350228</c:v>
                </c:pt>
                <c:pt idx="57">
                  <c:v>1098330.5948938511</c:v>
                </c:pt>
                <c:pt idx="58">
                  <c:v>1041174.4168053303</c:v>
                </c:pt>
                <c:pt idx="59">
                  <c:v>941649.12143266597</c:v>
                </c:pt>
                <c:pt idx="60">
                  <c:v>1112531.9761139897</c:v>
                </c:pt>
                <c:pt idx="61">
                  <c:v>1116880.6999503032</c:v>
                </c:pt>
                <c:pt idx="62">
                  <c:v>2017034.0062516576</c:v>
                </c:pt>
                <c:pt idx="63">
                  <c:v>710768.09858101932</c:v>
                </c:pt>
                <c:pt idx="64">
                  <c:v>1091443.5447510551</c:v>
                </c:pt>
                <c:pt idx="65">
                  <c:v>1152772.0094441725</c:v>
                </c:pt>
                <c:pt idx="66">
                  <c:v>1257237.7118256802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54-4719-B887-7DAE5F778FF8}"/>
            </c:ext>
          </c:extLst>
        </c:ser>
        <c:ser>
          <c:idx val="2"/>
          <c:order val="2"/>
          <c:tx>
            <c:strRef>
              <c:f>Holt!$K$3</c:f>
              <c:strCache>
                <c:ptCount val="1"/>
                <c:pt idx="0">
                  <c:v>Ft+m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Holt!$B$3:$C$82</c:f>
              <c:multiLvlStrCache>
                <c:ptCount val="80"/>
                <c:lvl>
                  <c:pt idx="0">
                    <c:v>Month</c:v>
                  </c:pt>
                  <c:pt idx="1">
                    <c:v>June</c:v>
                  </c:pt>
                  <c:pt idx="2">
                    <c:v>July</c:v>
                  </c:pt>
                  <c:pt idx="3">
                    <c:v>Aug.</c:v>
                  </c:pt>
                  <c:pt idx="4">
                    <c:v>Sept.</c:v>
                  </c:pt>
                  <c:pt idx="5">
                    <c:v>Oct.</c:v>
                  </c:pt>
                  <c:pt idx="6">
                    <c:v>Nov.</c:v>
                  </c:pt>
                  <c:pt idx="7">
                    <c:v>Dec.</c:v>
                  </c:pt>
                  <c:pt idx="8">
                    <c:v>Jan.</c:v>
                  </c:pt>
                  <c:pt idx="9">
                    <c:v>Feb.</c:v>
                  </c:pt>
                  <c:pt idx="10">
                    <c:v>Mar.</c:v>
                  </c:pt>
                  <c:pt idx="11">
                    <c:v>Apr.</c:v>
                  </c:pt>
                  <c:pt idx="12">
                    <c:v>May</c:v>
                  </c:pt>
                  <c:pt idx="13">
                    <c:v>June</c:v>
                  </c:pt>
                  <c:pt idx="14">
                    <c:v>July</c:v>
                  </c:pt>
                  <c:pt idx="15">
                    <c:v>Aug.</c:v>
                  </c:pt>
                  <c:pt idx="16">
                    <c:v>Sept.</c:v>
                  </c:pt>
                  <c:pt idx="17">
                    <c:v>Oct.</c:v>
                  </c:pt>
                  <c:pt idx="18">
                    <c:v>Nov.</c:v>
                  </c:pt>
                  <c:pt idx="19">
                    <c:v>Dec.</c:v>
                  </c:pt>
                  <c:pt idx="20">
                    <c:v>Jan.</c:v>
                  </c:pt>
                  <c:pt idx="21">
                    <c:v>Feb.</c:v>
                  </c:pt>
                  <c:pt idx="22">
                    <c:v>Mar.</c:v>
                  </c:pt>
                  <c:pt idx="23">
                    <c:v>Apr.</c:v>
                  </c:pt>
                  <c:pt idx="24">
                    <c:v>May</c:v>
                  </c:pt>
                  <c:pt idx="25">
                    <c:v>June</c:v>
                  </c:pt>
                  <c:pt idx="26">
                    <c:v>July</c:v>
                  </c:pt>
                  <c:pt idx="27">
                    <c:v>Aug.</c:v>
                  </c:pt>
                  <c:pt idx="28">
                    <c:v>Sept.</c:v>
                  </c:pt>
                  <c:pt idx="29">
                    <c:v>Oct.</c:v>
                  </c:pt>
                  <c:pt idx="30">
                    <c:v>Nov.</c:v>
                  </c:pt>
                  <c:pt idx="31">
                    <c:v>Dec.</c:v>
                  </c:pt>
                  <c:pt idx="32">
                    <c:v>Jan.</c:v>
                  </c:pt>
                  <c:pt idx="33">
                    <c:v>Feb.</c:v>
                  </c:pt>
                  <c:pt idx="34">
                    <c:v>Mar.</c:v>
                  </c:pt>
                  <c:pt idx="35">
                    <c:v>Apr.</c:v>
                  </c:pt>
                  <c:pt idx="36">
                    <c:v>May</c:v>
                  </c:pt>
                  <c:pt idx="37">
                    <c:v>June</c:v>
                  </c:pt>
                  <c:pt idx="38">
                    <c:v>July</c:v>
                  </c:pt>
                  <c:pt idx="39">
                    <c:v>Aug.</c:v>
                  </c:pt>
                  <c:pt idx="40">
                    <c:v>Sept.</c:v>
                  </c:pt>
                  <c:pt idx="41">
                    <c:v>Oct.</c:v>
                  </c:pt>
                  <c:pt idx="42">
                    <c:v>Nov.</c:v>
                  </c:pt>
                  <c:pt idx="43">
                    <c:v>Dec.</c:v>
                  </c:pt>
                  <c:pt idx="44">
                    <c:v>Jan.</c:v>
                  </c:pt>
                  <c:pt idx="45">
                    <c:v>Feb.</c:v>
                  </c:pt>
                  <c:pt idx="46">
                    <c:v>Mar.</c:v>
                  </c:pt>
                  <c:pt idx="47">
                    <c:v>Apr.</c:v>
                  </c:pt>
                  <c:pt idx="48">
                    <c:v>May</c:v>
                  </c:pt>
                  <c:pt idx="49">
                    <c:v>June</c:v>
                  </c:pt>
                  <c:pt idx="50">
                    <c:v>July</c:v>
                  </c:pt>
                  <c:pt idx="51">
                    <c:v>Aug.</c:v>
                  </c:pt>
                  <c:pt idx="52">
                    <c:v>Sept.</c:v>
                  </c:pt>
                  <c:pt idx="53">
                    <c:v>Oct.</c:v>
                  </c:pt>
                  <c:pt idx="54">
                    <c:v>Nov.</c:v>
                  </c:pt>
                  <c:pt idx="55">
                    <c:v>Dec.</c:v>
                  </c:pt>
                  <c:pt idx="56">
                    <c:v>Jan.</c:v>
                  </c:pt>
                  <c:pt idx="57">
                    <c:v>Feb.</c:v>
                  </c:pt>
                  <c:pt idx="58">
                    <c:v>Mar.</c:v>
                  </c:pt>
                  <c:pt idx="59">
                    <c:v>Apr.</c:v>
                  </c:pt>
                  <c:pt idx="60">
                    <c:v>May</c:v>
                  </c:pt>
                  <c:pt idx="61">
                    <c:v>June</c:v>
                  </c:pt>
                  <c:pt idx="62">
                    <c:v>July</c:v>
                  </c:pt>
                  <c:pt idx="63">
                    <c:v>Aug.</c:v>
                  </c:pt>
                  <c:pt idx="64">
                    <c:v>Sept.</c:v>
                  </c:pt>
                  <c:pt idx="65">
                    <c:v>Oct.</c:v>
                  </c:pt>
                  <c:pt idx="66">
                    <c:v>Nov.</c:v>
                  </c:pt>
                  <c:pt idx="67">
                    <c:v>Dec.</c:v>
                  </c:pt>
                  <c:pt idx="68">
                    <c:v>Jan.</c:v>
                  </c:pt>
                  <c:pt idx="69">
                    <c:v>Feb.</c:v>
                  </c:pt>
                  <c:pt idx="70">
                    <c:v>Mar.</c:v>
                  </c:pt>
                  <c:pt idx="71">
                    <c:v>Apr.</c:v>
                  </c:pt>
                  <c:pt idx="72">
                    <c:v>May</c:v>
                  </c:pt>
                  <c:pt idx="73">
                    <c:v>June</c:v>
                  </c:pt>
                  <c:pt idx="74">
                    <c:v>July</c:v>
                  </c:pt>
                  <c:pt idx="75">
                    <c:v>Aug.</c:v>
                  </c:pt>
                  <c:pt idx="76">
                    <c:v>Sept.</c:v>
                  </c:pt>
                  <c:pt idx="77">
                    <c:v>Oct.</c:v>
                  </c:pt>
                  <c:pt idx="78">
                    <c:v>Nov.</c:v>
                  </c:pt>
                  <c:pt idx="79">
                    <c:v>Dec.</c:v>
                  </c:pt>
                </c:lvl>
                <c:lvl>
                  <c:pt idx="0">
                    <c:v>Year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3</c:v>
                  </c:pt>
                  <c:pt idx="25">
                    <c:v>3</c:v>
                  </c:pt>
                  <c:pt idx="26">
                    <c:v>3</c:v>
                  </c:pt>
                  <c:pt idx="27">
                    <c:v>3</c:v>
                  </c:pt>
                  <c:pt idx="28">
                    <c:v>3</c:v>
                  </c:pt>
                  <c:pt idx="29">
                    <c:v>3</c:v>
                  </c:pt>
                  <c:pt idx="30">
                    <c:v>3</c:v>
                  </c:pt>
                  <c:pt idx="31">
                    <c:v>3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7">
                    <c:v>4</c:v>
                  </c:pt>
                  <c:pt idx="38">
                    <c:v>4</c:v>
                  </c:pt>
                  <c:pt idx="39">
                    <c:v>4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5</c:v>
                  </c:pt>
                  <c:pt idx="45">
                    <c:v>5</c:v>
                  </c:pt>
                  <c:pt idx="46">
                    <c:v>5</c:v>
                  </c:pt>
                  <c:pt idx="47">
                    <c:v>5</c:v>
                  </c:pt>
                  <c:pt idx="48">
                    <c:v>5</c:v>
                  </c:pt>
                  <c:pt idx="49">
                    <c:v>5</c:v>
                  </c:pt>
                  <c:pt idx="50">
                    <c:v>5</c:v>
                  </c:pt>
                  <c:pt idx="51">
                    <c:v>5</c:v>
                  </c:pt>
                  <c:pt idx="52">
                    <c:v>5</c:v>
                  </c:pt>
                  <c:pt idx="53">
                    <c:v>5</c:v>
                  </c:pt>
                  <c:pt idx="54">
                    <c:v>5</c:v>
                  </c:pt>
                  <c:pt idx="55">
                    <c:v>5</c:v>
                  </c:pt>
                  <c:pt idx="56">
                    <c:v>6</c:v>
                  </c:pt>
                  <c:pt idx="57">
                    <c:v>6</c:v>
                  </c:pt>
                  <c:pt idx="58">
                    <c:v>6</c:v>
                  </c:pt>
                  <c:pt idx="59">
                    <c:v>6</c:v>
                  </c:pt>
                  <c:pt idx="60">
                    <c:v>6</c:v>
                  </c:pt>
                  <c:pt idx="61">
                    <c:v>6</c:v>
                  </c:pt>
                  <c:pt idx="62">
                    <c:v>6</c:v>
                  </c:pt>
                  <c:pt idx="63">
                    <c:v>6</c:v>
                  </c:pt>
                  <c:pt idx="64">
                    <c:v>6</c:v>
                  </c:pt>
                  <c:pt idx="65">
                    <c:v>6</c:v>
                  </c:pt>
                  <c:pt idx="66">
                    <c:v>6</c:v>
                  </c:pt>
                  <c:pt idx="67">
                    <c:v>6</c:v>
                  </c:pt>
                  <c:pt idx="68">
                    <c:v>7</c:v>
                  </c:pt>
                  <c:pt idx="69">
                    <c:v>7</c:v>
                  </c:pt>
                  <c:pt idx="70">
                    <c:v>7</c:v>
                  </c:pt>
                  <c:pt idx="71">
                    <c:v>7</c:v>
                  </c:pt>
                  <c:pt idx="72">
                    <c:v>7</c:v>
                  </c:pt>
                  <c:pt idx="73">
                    <c:v>7</c:v>
                  </c:pt>
                  <c:pt idx="74">
                    <c:v>7</c:v>
                  </c:pt>
                  <c:pt idx="75">
                    <c:v>7</c:v>
                  </c:pt>
                  <c:pt idx="76">
                    <c:v>7</c:v>
                  </c:pt>
                  <c:pt idx="77">
                    <c:v>7</c:v>
                  </c:pt>
                  <c:pt idx="78">
                    <c:v>7</c:v>
                  </c:pt>
                  <c:pt idx="79">
                    <c:v>7</c:v>
                  </c:pt>
                </c:lvl>
              </c:multiLvlStrCache>
            </c:multiLvlStrRef>
          </c:cat>
          <c:val>
            <c:numRef>
              <c:f>Holt!$K$4:$K$82</c:f>
              <c:numCache>
                <c:formatCode>"$"#,##0.00</c:formatCode>
                <c:ptCount val="79"/>
                <c:pt idx="1">
                  <c:v>20391.557460102242</c:v>
                </c:pt>
                <c:pt idx="2">
                  <c:v>21837.147865453055</c:v>
                </c:pt>
                <c:pt idx="3">
                  <c:v>23091.170511705332</c:v>
                </c:pt>
                <c:pt idx="4">
                  <c:v>24281.965110545341</c:v>
                </c:pt>
                <c:pt idx="5">
                  <c:v>26260.747439453582</c:v>
                </c:pt>
                <c:pt idx="6">
                  <c:v>28461.419786408995</c:v>
                </c:pt>
                <c:pt idx="7">
                  <c:v>30693.31207801836</c:v>
                </c:pt>
                <c:pt idx="8">
                  <c:v>32919.063296803557</c:v>
                </c:pt>
                <c:pt idx="9">
                  <c:v>36435.699416979616</c:v>
                </c:pt>
                <c:pt idx="10">
                  <c:v>40640.309882255911</c:v>
                </c:pt>
                <c:pt idx="11">
                  <c:v>45897.796668609219</c:v>
                </c:pt>
                <c:pt idx="12">
                  <c:v>50943.233868844807</c:v>
                </c:pt>
                <c:pt idx="13">
                  <c:v>57433.013336642973</c:v>
                </c:pt>
                <c:pt idx="14">
                  <c:v>64982.948885544116</c:v>
                </c:pt>
                <c:pt idx="15">
                  <c:v>72933.036925599154</c:v>
                </c:pt>
                <c:pt idx="16">
                  <c:v>87423.547842889762</c:v>
                </c:pt>
                <c:pt idx="17">
                  <c:v>99390.034746654026</c:v>
                </c:pt>
                <c:pt idx="18">
                  <c:v>116775.44474746549</c:v>
                </c:pt>
                <c:pt idx="19">
                  <c:v>135069.19284345192</c:v>
                </c:pt>
                <c:pt idx="20">
                  <c:v>155018.33595071369</c:v>
                </c:pt>
                <c:pt idx="21">
                  <c:v>178174.3159270123</c:v>
                </c:pt>
                <c:pt idx="22">
                  <c:v>201729.86470903779</c:v>
                </c:pt>
                <c:pt idx="23">
                  <c:v>225500.73145647551</c:v>
                </c:pt>
                <c:pt idx="24">
                  <c:v>253831.76594831148</c:v>
                </c:pt>
                <c:pt idx="25">
                  <c:v>281771.9843488129</c:v>
                </c:pt>
                <c:pt idx="26">
                  <c:v>305221.40684815141</c:v>
                </c:pt>
                <c:pt idx="27">
                  <c:v>329614.67984331952</c:v>
                </c:pt>
                <c:pt idx="28">
                  <c:v>358677.89022979001</c:v>
                </c:pt>
                <c:pt idx="29">
                  <c:v>389822.15494720772</c:v>
                </c:pt>
                <c:pt idx="30">
                  <c:v>417121.89931460423</c:v>
                </c:pt>
                <c:pt idx="31">
                  <c:v>449501.96146338002</c:v>
                </c:pt>
                <c:pt idx="32">
                  <c:v>481551.57484717295</c:v>
                </c:pt>
                <c:pt idx="33">
                  <c:v>513302.97858323867</c:v>
                </c:pt>
                <c:pt idx="34">
                  <c:v>532395.85158570437</c:v>
                </c:pt>
                <c:pt idx="35">
                  <c:v>552686.63573835848</c:v>
                </c:pt>
                <c:pt idx="36">
                  <c:v>571321.6510184661</c:v>
                </c:pt>
                <c:pt idx="37">
                  <c:v>596221.35183908069</c:v>
                </c:pt>
                <c:pt idx="38">
                  <c:v>631816.16937625187</c:v>
                </c:pt>
                <c:pt idx="39">
                  <c:v>666111.46237425669</c:v>
                </c:pt>
                <c:pt idx="40">
                  <c:v>674607.29721478804</c:v>
                </c:pt>
                <c:pt idx="41">
                  <c:v>690261.09416847734</c:v>
                </c:pt>
                <c:pt idx="42">
                  <c:v>709411.75343265687</c:v>
                </c:pt>
                <c:pt idx="43">
                  <c:v>724727.17907601199</c:v>
                </c:pt>
                <c:pt idx="44">
                  <c:v>741852.14839985711</c:v>
                </c:pt>
                <c:pt idx="45">
                  <c:v>746591.50859797862</c:v>
                </c:pt>
                <c:pt idx="46">
                  <c:v>761397.57687609724</c:v>
                </c:pt>
                <c:pt idx="47">
                  <c:v>781886.64517905831</c:v>
                </c:pt>
                <c:pt idx="48">
                  <c:v>818671.50170086045</c:v>
                </c:pt>
                <c:pt idx="49">
                  <c:v>833484.07580694614</c:v>
                </c:pt>
                <c:pt idx="50">
                  <c:v>854555.42663694941</c:v>
                </c:pt>
                <c:pt idx="51">
                  <c:v>891034.3633446747</c:v>
                </c:pt>
                <c:pt idx="52">
                  <c:v>930445.21964910533</c:v>
                </c:pt>
                <c:pt idx="53">
                  <c:v>976806.71660535911</c:v>
                </c:pt>
                <c:pt idx="54">
                  <c:v>1004134.7130409045</c:v>
                </c:pt>
                <c:pt idx="55">
                  <c:v>1039094.5129760802</c:v>
                </c:pt>
                <c:pt idx="56">
                  <c:v>1070960.3426387643</c:v>
                </c:pt>
                <c:pt idx="57">
                  <c:v>1086359.9677703327</c:v>
                </c:pt>
                <c:pt idx="58">
                  <c:v>1115244.7132515605</c:v>
                </c:pt>
                <c:pt idx="59">
                  <c:v>1136196.61247469</c:v>
                </c:pt>
                <c:pt idx="60">
                  <c:v>1144571.2414950698</c:v>
                </c:pt>
                <c:pt idx="61">
                  <c:v>1165147.3274599484</c:v>
                </c:pt>
                <c:pt idx="62">
                  <c:v>1183672.4296189924</c:v>
                </c:pt>
                <c:pt idx="63">
                  <c:v>1284685.8386878073</c:v>
                </c:pt>
                <c:pt idx="64">
                  <c:v>1266264.5902656079</c:v>
                </c:pt>
                <c:pt idx="65">
                  <c:v>1276253.0770648317</c:v>
                </c:pt>
                <c:pt idx="66">
                  <c:v>1288262.3880543951</c:v>
                </c:pt>
                <c:pt idx="67">
                  <c:v>1307006.5008667212</c:v>
                </c:pt>
                <c:pt idx="68">
                  <c:v>1328178.9645825815</c:v>
                </c:pt>
                <c:pt idx="69">
                  <c:v>1349351.4282984419</c:v>
                </c:pt>
                <c:pt idx="70">
                  <c:v>1370523.8920143023</c:v>
                </c:pt>
                <c:pt idx="71">
                  <c:v>1391696.3557301627</c:v>
                </c:pt>
                <c:pt idx="72">
                  <c:v>1412868.8194460231</c:v>
                </c:pt>
                <c:pt idx="73">
                  <c:v>1434041.2831618835</c:v>
                </c:pt>
                <c:pt idx="74">
                  <c:v>1455213.7468777439</c:v>
                </c:pt>
                <c:pt idx="75">
                  <c:v>1476386.2105936042</c:v>
                </c:pt>
                <c:pt idx="76">
                  <c:v>1497558.6743094646</c:v>
                </c:pt>
                <c:pt idx="77">
                  <c:v>1518731.138025325</c:v>
                </c:pt>
                <c:pt idx="78">
                  <c:v>1539903.6017411854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54-4719-B887-7DAE5F778FF8}"/>
            </c:ext>
          </c:extLst>
        </c:ser>
        <c:ser>
          <c:idx val="3"/>
          <c:order val="3"/>
          <c:tx>
            <c:strRef>
              <c:f>Holt!$L$3</c:f>
              <c:strCache>
                <c:ptCount val="1"/>
                <c:pt idx="0">
                  <c:v>Holt F/C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Holt!$B$3:$C$82</c:f>
              <c:multiLvlStrCache>
                <c:ptCount val="80"/>
                <c:lvl>
                  <c:pt idx="0">
                    <c:v>Month</c:v>
                  </c:pt>
                  <c:pt idx="1">
                    <c:v>June</c:v>
                  </c:pt>
                  <c:pt idx="2">
                    <c:v>July</c:v>
                  </c:pt>
                  <c:pt idx="3">
                    <c:v>Aug.</c:v>
                  </c:pt>
                  <c:pt idx="4">
                    <c:v>Sept.</c:v>
                  </c:pt>
                  <c:pt idx="5">
                    <c:v>Oct.</c:v>
                  </c:pt>
                  <c:pt idx="6">
                    <c:v>Nov.</c:v>
                  </c:pt>
                  <c:pt idx="7">
                    <c:v>Dec.</c:v>
                  </c:pt>
                  <c:pt idx="8">
                    <c:v>Jan.</c:v>
                  </c:pt>
                  <c:pt idx="9">
                    <c:v>Feb.</c:v>
                  </c:pt>
                  <c:pt idx="10">
                    <c:v>Mar.</c:v>
                  </c:pt>
                  <c:pt idx="11">
                    <c:v>Apr.</c:v>
                  </c:pt>
                  <c:pt idx="12">
                    <c:v>May</c:v>
                  </c:pt>
                  <c:pt idx="13">
                    <c:v>June</c:v>
                  </c:pt>
                  <c:pt idx="14">
                    <c:v>July</c:v>
                  </c:pt>
                  <c:pt idx="15">
                    <c:v>Aug.</c:v>
                  </c:pt>
                  <c:pt idx="16">
                    <c:v>Sept.</c:v>
                  </c:pt>
                  <c:pt idx="17">
                    <c:v>Oct.</c:v>
                  </c:pt>
                  <c:pt idx="18">
                    <c:v>Nov.</c:v>
                  </c:pt>
                  <c:pt idx="19">
                    <c:v>Dec.</c:v>
                  </c:pt>
                  <c:pt idx="20">
                    <c:v>Jan.</c:v>
                  </c:pt>
                  <c:pt idx="21">
                    <c:v>Feb.</c:v>
                  </c:pt>
                  <c:pt idx="22">
                    <c:v>Mar.</c:v>
                  </c:pt>
                  <c:pt idx="23">
                    <c:v>Apr.</c:v>
                  </c:pt>
                  <c:pt idx="24">
                    <c:v>May</c:v>
                  </c:pt>
                  <c:pt idx="25">
                    <c:v>June</c:v>
                  </c:pt>
                  <c:pt idx="26">
                    <c:v>July</c:v>
                  </c:pt>
                  <c:pt idx="27">
                    <c:v>Aug.</c:v>
                  </c:pt>
                  <c:pt idx="28">
                    <c:v>Sept.</c:v>
                  </c:pt>
                  <c:pt idx="29">
                    <c:v>Oct.</c:v>
                  </c:pt>
                  <c:pt idx="30">
                    <c:v>Nov.</c:v>
                  </c:pt>
                  <c:pt idx="31">
                    <c:v>Dec.</c:v>
                  </c:pt>
                  <c:pt idx="32">
                    <c:v>Jan.</c:v>
                  </c:pt>
                  <c:pt idx="33">
                    <c:v>Feb.</c:v>
                  </c:pt>
                  <c:pt idx="34">
                    <c:v>Mar.</c:v>
                  </c:pt>
                  <c:pt idx="35">
                    <c:v>Apr.</c:v>
                  </c:pt>
                  <c:pt idx="36">
                    <c:v>May</c:v>
                  </c:pt>
                  <c:pt idx="37">
                    <c:v>June</c:v>
                  </c:pt>
                  <c:pt idx="38">
                    <c:v>July</c:v>
                  </c:pt>
                  <c:pt idx="39">
                    <c:v>Aug.</c:v>
                  </c:pt>
                  <c:pt idx="40">
                    <c:v>Sept.</c:v>
                  </c:pt>
                  <c:pt idx="41">
                    <c:v>Oct.</c:v>
                  </c:pt>
                  <c:pt idx="42">
                    <c:v>Nov.</c:v>
                  </c:pt>
                  <c:pt idx="43">
                    <c:v>Dec.</c:v>
                  </c:pt>
                  <c:pt idx="44">
                    <c:v>Jan.</c:v>
                  </c:pt>
                  <c:pt idx="45">
                    <c:v>Feb.</c:v>
                  </c:pt>
                  <c:pt idx="46">
                    <c:v>Mar.</c:v>
                  </c:pt>
                  <c:pt idx="47">
                    <c:v>Apr.</c:v>
                  </c:pt>
                  <c:pt idx="48">
                    <c:v>May</c:v>
                  </c:pt>
                  <c:pt idx="49">
                    <c:v>June</c:v>
                  </c:pt>
                  <c:pt idx="50">
                    <c:v>July</c:v>
                  </c:pt>
                  <c:pt idx="51">
                    <c:v>Aug.</c:v>
                  </c:pt>
                  <c:pt idx="52">
                    <c:v>Sept.</c:v>
                  </c:pt>
                  <c:pt idx="53">
                    <c:v>Oct.</c:v>
                  </c:pt>
                  <c:pt idx="54">
                    <c:v>Nov.</c:v>
                  </c:pt>
                  <c:pt idx="55">
                    <c:v>Dec.</c:v>
                  </c:pt>
                  <c:pt idx="56">
                    <c:v>Jan.</c:v>
                  </c:pt>
                  <c:pt idx="57">
                    <c:v>Feb.</c:v>
                  </c:pt>
                  <c:pt idx="58">
                    <c:v>Mar.</c:v>
                  </c:pt>
                  <c:pt idx="59">
                    <c:v>Apr.</c:v>
                  </c:pt>
                  <c:pt idx="60">
                    <c:v>May</c:v>
                  </c:pt>
                  <c:pt idx="61">
                    <c:v>June</c:v>
                  </c:pt>
                  <c:pt idx="62">
                    <c:v>July</c:v>
                  </c:pt>
                  <c:pt idx="63">
                    <c:v>Aug.</c:v>
                  </c:pt>
                  <c:pt idx="64">
                    <c:v>Sept.</c:v>
                  </c:pt>
                  <c:pt idx="65">
                    <c:v>Oct.</c:v>
                  </c:pt>
                  <c:pt idx="66">
                    <c:v>Nov.</c:v>
                  </c:pt>
                  <c:pt idx="67">
                    <c:v>Dec.</c:v>
                  </c:pt>
                  <c:pt idx="68">
                    <c:v>Jan.</c:v>
                  </c:pt>
                  <c:pt idx="69">
                    <c:v>Feb.</c:v>
                  </c:pt>
                  <c:pt idx="70">
                    <c:v>Mar.</c:v>
                  </c:pt>
                  <c:pt idx="71">
                    <c:v>Apr.</c:v>
                  </c:pt>
                  <c:pt idx="72">
                    <c:v>May</c:v>
                  </c:pt>
                  <c:pt idx="73">
                    <c:v>June</c:v>
                  </c:pt>
                  <c:pt idx="74">
                    <c:v>July</c:v>
                  </c:pt>
                  <c:pt idx="75">
                    <c:v>Aug.</c:v>
                  </c:pt>
                  <c:pt idx="76">
                    <c:v>Sept.</c:v>
                  </c:pt>
                  <c:pt idx="77">
                    <c:v>Oct.</c:v>
                  </c:pt>
                  <c:pt idx="78">
                    <c:v>Nov.</c:v>
                  </c:pt>
                  <c:pt idx="79">
                    <c:v>Dec.</c:v>
                  </c:pt>
                </c:lvl>
                <c:lvl>
                  <c:pt idx="0">
                    <c:v>Year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3</c:v>
                  </c:pt>
                  <c:pt idx="25">
                    <c:v>3</c:v>
                  </c:pt>
                  <c:pt idx="26">
                    <c:v>3</c:v>
                  </c:pt>
                  <c:pt idx="27">
                    <c:v>3</c:v>
                  </c:pt>
                  <c:pt idx="28">
                    <c:v>3</c:v>
                  </c:pt>
                  <c:pt idx="29">
                    <c:v>3</c:v>
                  </c:pt>
                  <c:pt idx="30">
                    <c:v>3</c:v>
                  </c:pt>
                  <c:pt idx="31">
                    <c:v>3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7">
                    <c:v>4</c:v>
                  </c:pt>
                  <c:pt idx="38">
                    <c:v>4</c:v>
                  </c:pt>
                  <c:pt idx="39">
                    <c:v>4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5</c:v>
                  </c:pt>
                  <c:pt idx="45">
                    <c:v>5</c:v>
                  </c:pt>
                  <c:pt idx="46">
                    <c:v>5</c:v>
                  </c:pt>
                  <c:pt idx="47">
                    <c:v>5</c:v>
                  </c:pt>
                  <c:pt idx="48">
                    <c:v>5</c:v>
                  </c:pt>
                  <c:pt idx="49">
                    <c:v>5</c:v>
                  </c:pt>
                  <c:pt idx="50">
                    <c:v>5</c:v>
                  </c:pt>
                  <c:pt idx="51">
                    <c:v>5</c:v>
                  </c:pt>
                  <c:pt idx="52">
                    <c:v>5</c:v>
                  </c:pt>
                  <c:pt idx="53">
                    <c:v>5</c:v>
                  </c:pt>
                  <c:pt idx="54">
                    <c:v>5</c:v>
                  </c:pt>
                  <c:pt idx="55">
                    <c:v>5</c:v>
                  </c:pt>
                  <c:pt idx="56">
                    <c:v>6</c:v>
                  </c:pt>
                  <c:pt idx="57">
                    <c:v>6</c:v>
                  </c:pt>
                  <c:pt idx="58">
                    <c:v>6</c:v>
                  </c:pt>
                  <c:pt idx="59">
                    <c:v>6</c:v>
                  </c:pt>
                  <c:pt idx="60">
                    <c:v>6</c:v>
                  </c:pt>
                  <c:pt idx="61">
                    <c:v>6</c:v>
                  </c:pt>
                  <c:pt idx="62">
                    <c:v>6</c:v>
                  </c:pt>
                  <c:pt idx="63">
                    <c:v>6</c:v>
                  </c:pt>
                  <c:pt idx="64">
                    <c:v>6</c:v>
                  </c:pt>
                  <c:pt idx="65">
                    <c:v>6</c:v>
                  </c:pt>
                  <c:pt idx="66">
                    <c:v>6</c:v>
                  </c:pt>
                  <c:pt idx="67">
                    <c:v>6</c:v>
                  </c:pt>
                  <c:pt idx="68">
                    <c:v>7</c:v>
                  </c:pt>
                  <c:pt idx="69">
                    <c:v>7</c:v>
                  </c:pt>
                  <c:pt idx="70">
                    <c:v>7</c:v>
                  </c:pt>
                  <c:pt idx="71">
                    <c:v>7</c:v>
                  </c:pt>
                  <c:pt idx="72">
                    <c:v>7</c:v>
                  </c:pt>
                  <c:pt idx="73">
                    <c:v>7</c:v>
                  </c:pt>
                  <c:pt idx="74">
                    <c:v>7</c:v>
                  </c:pt>
                  <c:pt idx="75">
                    <c:v>7</c:v>
                  </c:pt>
                  <c:pt idx="76">
                    <c:v>7</c:v>
                  </c:pt>
                  <c:pt idx="77">
                    <c:v>7</c:v>
                  </c:pt>
                  <c:pt idx="78">
                    <c:v>7</c:v>
                  </c:pt>
                  <c:pt idx="79">
                    <c:v>7</c:v>
                  </c:pt>
                </c:lvl>
              </c:multiLvlStrCache>
            </c:multiLvlStrRef>
          </c:cat>
          <c:val>
            <c:numRef>
              <c:f>Holt!$L$4:$L$82</c:f>
              <c:numCache>
                <c:formatCode>General</c:formatCode>
                <c:ptCount val="79"/>
                <c:pt idx="67" formatCode="&quot;$&quot;#,##0.00">
                  <c:v>2185164.8585208426</c:v>
                </c:pt>
                <c:pt idx="68" formatCode="&quot;$&quot;#,##0.00">
                  <c:v>1792848.5661595806</c:v>
                </c:pt>
                <c:pt idx="69" formatCode="&quot;$&quot;#,##0.00">
                  <c:v>1363911.7823743674</c:v>
                </c:pt>
                <c:pt idx="70" formatCode="&quot;$&quot;#,##0.00">
                  <c:v>1436995.563883651</c:v>
                </c:pt>
                <c:pt idx="71" formatCode="&quot;$&quot;#,##0.00">
                  <c:v>1091035.9888659155</c:v>
                </c:pt>
                <c:pt idx="72" formatCode="&quot;$&quot;#,##0.00">
                  <c:v>1052552.9536902253</c:v>
                </c:pt>
                <c:pt idx="73" formatCode="&quot;$&quot;#,##0.00">
                  <c:v>924966.47869249457</c:v>
                </c:pt>
                <c:pt idx="74" formatCode="&quot;$&quot;#,##0.00">
                  <c:v>975918.22007560509</c:v>
                </c:pt>
                <c:pt idx="75" formatCode="&quot;$&quot;#,##0.00">
                  <c:v>1531569.8832598354</c:v>
                </c:pt>
                <c:pt idx="76" formatCode="&quot;$&quot;#,##0.00">
                  <c:v>1804756.5863776507</c:v>
                </c:pt>
                <c:pt idx="77" formatCode="&quot;$&quot;#,##0.00">
                  <c:v>1561653.0080763162</c:v>
                </c:pt>
                <c:pt idx="78" formatCode="&quot;$&quot;#,##0.00">
                  <c:v>1237493.3716283015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54-4719-B887-7DAE5F778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7465024"/>
        <c:axId val="1647461280"/>
      </c:lineChart>
      <c:catAx>
        <c:axId val="164746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461280"/>
        <c:crosses val="autoZero"/>
        <c:auto val="1"/>
        <c:lblAlgn val="ctr"/>
        <c:lblOffset val="100"/>
        <c:noMultiLvlLbl val="0"/>
      </c:catAx>
      <c:valAx>
        <c:axId val="1647461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746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92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KJ Manufacturing Sales Forecasting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92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648065023684617"/>
          <c:y val="0.10109268757783994"/>
          <c:w val="0.70514911011622228"/>
          <c:h val="0.68763417704969498"/>
        </c:manualLayout>
      </c:layout>
      <c:lineChart>
        <c:grouping val="standard"/>
        <c:varyColors val="0"/>
        <c:ser>
          <c:idx val="0"/>
          <c:order val="0"/>
          <c:tx>
            <c:strRef>
              <c:f>Combined!$D$1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Combined!$B$1:$C$80</c:f>
              <c:multiLvlStrCache>
                <c:ptCount val="80"/>
                <c:lvl>
                  <c:pt idx="0">
                    <c:v>Month</c:v>
                  </c:pt>
                  <c:pt idx="1">
                    <c:v>June</c:v>
                  </c:pt>
                  <c:pt idx="2">
                    <c:v>July</c:v>
                  </c:pt>
                  <c:pt idx="3">
                    <c:v>Aug.</c:v>
                  </c:pt>
                  <c:pt idx="4">
                    <c:v>Sept.</c:v>
                  </c:pt>
                  <c:pt idx="5">
                    <c:v>Oct.</c:v>
                  </c:pt>
                  <c:pt idx="6">
                    <c:v>Nov.</c:v>
                  </c:pt>
                  <c:pt idx="7">
                    <c:v>Dec.</c:v>
                  </c:pt>
                  <c:pt idx="8">
                    <c:v>Jan.</c:v>
                  </c:pt>
                  <c:pt idx="9">
                    <c:v>Feb.</c:v>
                  </c:pt>
                  <c:pt idx="10">
                    <c:v>Mar.</c:v>
                  </c:pt>
                  <c:pt idx="11">
                    <c:v>Apr.</c:v>
                  </c:pt>
                  <c:pt idx="12">
                    <c:v>May</c:v>
                  </c:pt>
                  <c:pt idx="13">
                    <c:v>June</c:v>
                  </c:pt>
                  <c:pt idx="14">
                    <c:v>July</c:v>
                  </c:pt>
                  <c:pt idx="15">
                    <c:v>Aug.</c:v>
                  </c:pt>
                  <c:pt idx="16">
                    <c:v>Sept.</c:v>
                  </c:pt>
                  <c:pt idx="17">
                    <c:v>Oct.</c:v>
                  </c:pt>
                  <c:pt idx="18">
                    <c:v>Nov.</c:v>
                  </c:pt>
                  <c:pt idx="19">
                    <c:v>Dec.</c:v>
                  </c:pt>
                  <c:pt idx="20">
                    <c:v>Jan.</c:v>
                  </c:pt>
                  <c:pt idx="21">
                    <c:v>Feb.</c:v>
                  </c:pt>
                  <c:pt idx="22">
                    <c:v>Mar.</c:v>
                  </c:pt>
                  <c:pt idx="23">
                    <c:v>Apr.</c:v>
                  </c:pt>
                  <c:pt idx="24">
                    <c:v>May</c:v>
                  </c:pt>
                  <c:pt idx="25">
                    <c:v>June</c:v>
                  </c:pt>
                  <c:pt idx="26">
                    <c:v>July</c:v>
                  </c:pt>
                  <c:pt idx="27">
                    <c:v>Aug.</c:v>
                  </c:pt>
                  <c:pt idx="28">
                    <c:v>Sept.</c:v>
                  </c:pt>
                  <c:pt idx="29">
                    <c:v>Oct.</c:v>
                  </c:pt>
                  <c:pt idx="30">
                    <c:v>Nov.</c:v>
                  </c:pt>
                  <c:pt idx="31">
                    <c:v>Dec.</c:v>
                  </c:pt>
                  <c:pt idx="32">
                    <c:v>Jan.</c:v>
                  </c:pt>
                  <c:pt idx="33">
                    <c:v>Feb.</c:v>
                  </c:pt>
                  <c:pt idx="34">
                    <c:v>Mar.</c:v>
                  </c:pt>
                  <c:pt idx="35">
                    <c:v>Apr.</c:v>
                  </c:pt>
                  <c:pt idx="36">
                    <c:v>May</c:v>
                  </c:pt>
                  <c:pt idx="37">
                    <c:v>June</c:v>
                  </c:pt>
                  <c:pt idx="38">
                    <c:v>July</c:v>
                  </c:pt>
                  <c:pt idx="39">
                    <c:v>Aug.</c:v>
                  </c:pt>
                  <c:pt idx="40">
                    <c:v>Sept.</c:v>
                  </c:pt>
                  <c:pt idx="41">
                    <c:v>Oct.</c:v>
                  </c:pt>
                  <c:pt idx="42">
                    <c:v>Nov.</c:v>
                  </c:pt>
                  <c:pt idx="43">
                    <c:v>Dec.</c:v>
                  </c:pt>
                  <c:pt idx="44">
                    <c:v>Jan.</c:v>
                  </c:pt>
                  <c:pt idx="45">
                    <c:v>Feb.</c:v>
                  </c:pt>
                  <c:pt idx="46">
                    <c:v>Mar.</c:v>
                  </c:pt>
                  <c:pt idx="47">
                    <c:v>Apr.</c:v>
                  </c:pt>
                  <c:pt idx="48">
                    <c:v>May</c:v>
                  </c:pt>
                  <c:pt idx="49">
                    <c:v>June</c:v>
                  </c:pt>
                  <c:pt idx="50">
                    <c:v>July</c:v>
                  </c:pt>
                  <c:pt idx="51">
                    <c:v>Aug.</c:v>
                  </c:pt>
                  <c:pt idx="52">
                    <c:v>Sept.</c:v>
                  </c:pt>
                  <c:pt idx="53">
                    <c:v>Oct.</c:v>
                  </c:pt>
                  <c:pt idx="54">
                    <c:v>Nov.</c:v>
                  </c:pt>
                  <c:pt idx="55">
                    <c:v>Dec.</c:v>
                  </c:pt>
                  <c:pt idx="56">
                    <c:v>Jan.</c:v>
                  </c:pt>
                  <c:pt idx="57">
                    <c:v>Feb.</c:v>
                  </c:pt>
                  <c:pt idx="58">
                    <c:v>Mar.</c:v>
                  </c:pt>
                  <c:pt idx="59">
                    <c:v>Apr.</c:v>
                  </c:pt>
                  <c:pt idx="60">
                    <c:v>May</c:v>
                  </c:pt>
                  <c:pt idx="61">
                    <c:v>June</c:v>
                  </c:pt>
                  <c:pt idx="62">
                    <c:v>July</c:v>
                  </c:pt>
                  <c:pt idx="63">
                    <c:v>Aug.</c:v>
                  </c:pt>
                  <c:pt idx="64">
                    <c:v>Sept.</c:v>
                  </c:pt>
                  <c:pt idx="65">
                    <c:v>Oct.</c:v>
                  </c:pt>
                  <c:pt idx="66">
                    <c:v>Nov.</c:v>
                  </c:pt>
                  <c:pt idx="67">
                    <c:v>Dec.</c:v>
                  </c:pt>
                  <c:pt idx="68">
                    <c:v>Jan.</c:v>
                  </c:pt>
                  <c:pt idx="69">
                    <c:v>Feb.</c:v>
                  </c:pt>
                  <c:pt idx="70">
                    <c:v>Mar.</c:v>
                  </c:pt>
                  <c:pt idx="71">
                    <c:v>Apr.</c:v>
                  </c:pt>
                  <c:pt idx="72">
                    <c:v>May</c:v>
                  </c:pt>
                  <c:pt idx="73">
                    <c:v>June</c:v>
                  </c:pt>
                  <c:pt idx="74">
                    <c:v>July</c:v>
                  </c:pt>
                  <c:pt idx="75">
                    <c:v>Aug.</c:v>
                  </c:pt>
                  <c:pt idx="76">
                    <c:v>Sept.</c:v>
                  </c:pt>
                  <c:pt idx="77">
                    <c:v>Oct.</c:v>
                  </c:pt>
                  <c:pt idx="78">
                    <c:v>Nov.</c:v>
                  </c:pt>
                  <c:pt idx="79">
                    <c:v>Dec.</c:v>
                  </c:pt>
                </c:lvl>
                <c:lvl>
                  <c:pt idx="0">
                    <c:v>Year</c:v>
                  </c:pt>
                  <c:pt idx="1">
                    <c:v>1</c:v>
                  </c:pt>
                  <c:pt idx="2">
                    <c:v>1</c:v>
                  </c:pt>
                  <c:pt idx="8">
                    <c:v>2</c:v>
                  </c:pt>
                  <c:pt idx="20">
                    <c:v>3</c:v>
                  </c:pt>
                  <c:pt idx="32">
                    <c:v>4</c:v>
                  </c:pt>
                  <c:pt idx="44">
                    <c:v>5</c:v>
                  </c:pt>
                  <c:pt idx="56">
                    <c:v>6</c:v>
                  </c:pt>
                  <c:pt idx="68">
                    <c:v>7</c:v>
                  </c:pt>
                </c:lvl>
              </c:multiLvlStrCache>
            </c:multiLvlStrRef>
          </c:cat>
          <c:val>
            <c:numRef>
              <c:f>Combined!$D$2:$D$80</c:f>
              <c:numCache>
                <c:formatCode>"$"#,##0</c:formatCode>
                <c:ptCount val="79"/>
                <c:pt idx="0">
                  <c:v>12786.408181309</c:v>
                </c:pt>
                <c:pt idx="1">
                  <c:v>6892.4081813090097</c:v>
                </c:pt>
                <c:pt idx="2">
                  <c:v>7890.4081813090097</c:v>
                </c:pt>
                <c:pt idx="3">
                  <c:v>14601.3524122565</c:v>
                </c:pt>
                <c:pt idx="4">
                  <c:v>30313.066506184874</c:v>
                </c:pt>
                <c:pt idx="5">
                  <c:v>30161.120410207532</c:v>
                </c:pt>
                <c:pt idx="6">
                  <c:v>25183.186200959575</c:v>
                </c:pt>
                <c:pt idx="7">
                  <c:v>55191.54699532206</c:v>
                </c:pt>
                <c:pt idx="8">
                  <c:v>65478.383594016472</c:v>
                </c:pt>
                <c:pt idx="9">
                  <c:v>57249.494800539396</c:v>
                </c:pt>
                <c:pt idx="10">
                  <c:v>71853.850370182743</c:v>
                </c:pt>
                <c:pt idx="11">
                  <c:v>52341.460122215751</c:v>
                </c:pt>
                <c:pt idx="12">
                  <c:v>62226.904353650934</c:v>
                </c:pt>
                <c:pt idx="13">
                  <c:v>61702.494573310483</c:v>
                </c:pt>
                <c:pt idx="14">
                  <c:v>67667.408040814669</c:v>
                </c:pt>
                <c:pt idx="15">
                  <c:v>178373.31563020538</c:v>
                </c:pt>
                <c:pt idx="16">
                  <c:v>172037.31831044893</c:v>
                </c:pt>
                <c:pt idx="17">
                  <c:v>208343.32361701052</c:v>
                </c:pt>
                <c:pt idx="18">
                  <c:v>170317.45152667465</c:v>
                </c:pt>
                <c:pt idx="19">
                  <c:v>386973.04619655199</c:v>
                </c:pt>
                <c:pt idx="20">
                  <c:v>362909.99483235099</c:v>
                </c:pt>
                <c:pt idx="21">
                  <c:v>279726.06922069937</c:v>
                </c:pt>
                <c:pt idx="22">
                  <c:v>299548.74706113664</c:v>
                </c:pt>
                <c:pt idx="23">
                  <c:v>269183.63800471975</c:v>
                </c:pt>
                <c:pt idx="24">
                  <c:v>258781.17594318683</c:v>
                </c:pt>
                <c:pt idx="25">
                  <c:v>201074.60851235775</c:v>
                </c:pt>
                <c:pt idx="26">
                  <c:v>228049.50871578188</c:v>
                </c:pt>
                <c:pt idx="27">
                  <c:v>423168.4588685981</c:v>
                </c:pt>
                <c:pt idx="28">
                  <c:v>537013.57260172884</c:v>
                </c:pt>
                <c:pt idx="29">
                  <c:v>433058.32708873739</c:v>
                </c:pt>
                <c:pt idx="30">
                  <c:v>399299.33592717478</c:v>
                </c:pt>
                <c:pt idx="31">
                  <c:v>856168.91237723199</c:v>
                </c:pt>
                <c:pt idx="32">
                  <c:v>715785.34610602527</c:v>
                </c:pt>
                <c:pt idx="33">
                  <c:v>424179.07650521398</c:v>
                </c:pt>
                <c:pt idx="34">
                  <c:v>490140.55074418517</c:v>
                </c:pt>
                <c:pt idx="35">
                  <c:v>377359.01383323927</c:v>
                </c:pt>
                <c:pt idx="36">
                  <c:v>430992.04056584631</c:v>
                </c:pt>
                <c:pt idx="37">
                  <c:v>461459.21238877694</c:v>
                </c:pt>
                <c:pt idx="38">
                  <c:v>480745.01674198546</c:v>
                </c:pt>
                <c:pt idx="39">
                  <c:v>480745.01674198546</c:v>
                </c:pt>
                <c:pt idx="40">
                  <c:v>701896.66728226468</c:v>
                </c:pt>
                <c:pt idx="41">
                  <c:v>669285.32928972982</c:v>
                </c:pt>
                <c:pt idx="42">
                  <c:v>511243.8174235156</c:v>
                </c:pt>
                <c:pt idx="43">
                  <c:v>1142225.646174738</c:v>
                </c:pt>
                <c:pt idx="44">
                  <c:v>777920.90877914301</c:v>
                </c:pt>
                <c:pt idx="45">
                  <c:v>723704.73110251839</c:v>
                </c:pt>
                <c:pt idx="46">
                  <c:v>834814.61227183149</c:v>
                </c:pt>
                <c:pt idx="47">
                  <c:v>770838.75821685011</c:v>
                </c:pt>
                <c:pt idx="48">
                  <c:v>560905.66861760663</c:v>
                </c:pt>
                <c:pt idx="49">
                  <c:v>545197.9773459452</c:v>
                </c:pt>
                <c:pt idx="50">
                  <c:v>689040.86629208247</c:v>
                </c:pt>
                <c:pt idx="51">
                  <c:v>1105172.6955100191</c:v>
                </c:pt>
                <c:pt idx="52">
                  <c:v>1384090.5399294812</c:v>
                </c:pt>
                <c:pt idx="53">
                  <c:v>983006.26168638421</c:v>
                </c:pt>
                <c:pt idx="54">
                  <c:v>858010.6538055588</c:v>
                </c:pt>
                <c:pt idx="55">
                  <c:v>1770529.8205960258</c:v>
                </c:pt>
                <c:pt idx="56">
                  <c:v>1232577.7738703375</c:v>
                </c:pt>
                <c:pt idx="57">
                  <c:v>1110182.2756485397</c:v>
                </c:pt>
                <c:pt idx="58">
                  <c:v>1091672.3355909172</c:v>
                </c:pt>
                <c:pt idx="59">
                  <c:v>738216.40484787442</c:v>
                </c:pt>
                <c:pt idx="60">
                  <c:v>828809.30021001108</c:v>
                </c:pt>
                <c:pt idx="61">
                  <c:v>720395.72380708123</c:v>
                </c:pt>
                <c:pt idx="62">
                  <c:v>1352694.9160812593</c:v>
                </c:pt>
                <c:pt idx="63">
                  <c:v>737334.85585107293</c:v>
                </c:pt>
                <c:pt idx="64">
                  <c:v>1315334.0565818709</c:v>
                </c:pt>
                <c:pt idx="65">
                  <c:v>1185351.2653433543</c:v>
                </c:pt>
                <c:pt idx="66">
                  <c:v>1010338.1362224401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23-4798-936F-7F8BB0507334}"/>
            </c:ext>
          </c:extLst>
        </c:ser>
        <c:ser>
          <c:idx val="1"/>
          <c:order val="1"/>
          <c:tx>
            <c:strRef>
              <c:f>Combined!$I$1</c:f>
              <c:strCache>
                <c:ptCount val="1"/>
                <c:pt idx="0">
                  <c:v>Ken's Forecast for year 7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Combined!$B$1:$C$80</c:f>
              <c:multiLvlStrCache>
                <c:ptCount val="80"/>
                <c:lvl>
                  <c:pt idx="0">
                    <c:v>Month</c:v>
                  </c:pt>
                  <c:pt idx="1">
                    <c:v>June</c:v>
                  </c:pt>
                  <c:pt idx="2">
                    <c:v>July</c:v>
                  </c:pt>
                  <c:pt idx="3">
                    <c:v>Aug.</c:v>
                  </c:pt>
                  <c:pt idx="4">
                    <c:v>Sept.</c:v>
                  </c:pt>
                  <c:pt idx="5">
                    <c:v>Oct.</c:v>
                  </c:pt>
                  <c:pt idx="6">
                    <c:v>Nov.</c:v>
                  </c:pt>
                  <c:pt idx="7">
                    <c:v>Dec.</c:v>
                  </c:pt>
                  <c:pt idx="8">
                    <c:v>Jan.</c:v>
                  </c:pt>
                  <c:pt idx="9">
                    <c:v>Feb.</c:v>
                  </c:pt>
                  <c:pt idx="10">
                    <c:v>Mar.</c:v>
                  </c:pt>
                  <c:pt idx="11">
                    <c:v>Apr.</c:v>
                  </c:pt>
                  <c:pt idx="12">
                    <c:v>May</c:v>
                  </c:pt>
                  <c:pt idx="13">
                    <c:v>June</c:v>
                  </c:pt>
                  <c:pt idx="14">
                    <c:v>July</c:v>
                  </c:pt>
                  <c:pt idx="15">
                    <c:v>Aug.</c:v>
                  </c:pt>
                  <c:pt idx="16">
                    <c:v>Sept.</c:v>
                  </c:pt>
                  <c:pt idx="17">
                    <c:v>Oct.</c:v>
                  </c:pt>
                  <c:pt idx="18">
                    <c:v>Nov.</c:v>
                  </c:pt>
                  <c:pt idx="19">
                    <c:v>Dec.</c:v>
                  </c:pt>
                  <c:pt idx="20">
                    <c:v>Jan.</c:v>
                  </c:pt>
                  <c:pt idx="21">
                    <c:v>Feb.</c:v>
                  </c:pt>
                  <c:pt idx="22">
                    <c:v>Mar.</c:v>
                  </c:pt>
                  <c:pt idx="23">
                    <c:v>Apr.</c:v>
                  </c:pt>
                  <c:pt idx="24">
                    <c:v>May</c:v>
                  </c:pt>
                  <c:pt idx="25">
                    <c:v>June</c:v>
                  </c:pt>
                  <c:pt idx="26">
                    <c:v>July</c:v>
                  </c:pt>
                  <c:pt idx="27">
                    <c:v>Aug.</c:v>
                  </c:pt>
                  <c:pt idx="28">
                    <c:v>Sept.</c:v>
                  </c:pt>
                  <c:pt idx="29">
                    <c:v>Oct.</c:v>
                  </c:pt>
                  <c:pt idx="30">
                    <c:v>Nov.</c:v>
                  </c:pt>
                  <c:pt idx="31">
                    <c:v>Dec.</c:v>
                  </c:pt>
                  <c:pt idx="32">
                    <c:v>Jan.</c:v>
                  </c:pt>
                  <c:pt idx="33">
                    <c:v>Feb.</c:v>
                  </c:pt>
                  <c:pt idx="34">
                    <c:v>Mar.</c:v>
                  </c:pt>
                  <c:pt idx="35">
                    <c:v>Apr.</c:v>
                  </c:pt>
                  <c:pt idx="36">
                    <c:v>May</c:v>
                  </c:pt>
                  <c:pt idx="37">
                    <c:v>June</c:v>
                  </c:pt>
                  <c:pt idx="38">
                    <c:v>July</c:v>
                  </c:pt>
                  <c:pt idx="39">
                    <c:v>Aug.</c:v>
                  </c:pt>
                  <c:pt idx="40">
                    <c:v>Sept.</c:v>
                  </c:pt>
                  <c:pt idx="41">
                    <c:v>Oct.</c:v>
                  </c:pt>
                  <c:pt idx="42">
                    <c:v>Nov.</c:v>
                  </c:pt>
                  <c:pt idx="43">
                    <c:v>Dec.</c:v>
                  </c:pt>
                  <c:pt idx="44">
                    <c:v>Jan.</c:v>
                  </c:pt>
                  <c:pt idx="45">
                    <c:v>Feb.</c:v>
                  </c:pt>
                  <c:pt idx="46">
                    <c:v>Mar.</c:v>
                  </c:pt>
                  <c:pt idx="47">
                    <c:v>Apr.</c:v>
                  </c:pt>
                  <c:pt idx="48">
                    <c:v>May</c:v>
                  </c:pt>
                  <c:pt idx="49">
                    <c:v>June</c:v>
                  </c:pt>
                  <c:pt idx="50">
                    <c:v>July</c:v>
                  </c:pt>
                  <c:pt idx="51">
                    <c:v>Aug.</c:v>
                  </c:pt>
                  <c:pt idx="52">
                    <c:v>Sept.</c:v>
                  </c:pt>
                  <c:pt idx="53">
                    <c:v>Oct.</c:v>
                  </c:pt>
                  <c:pt idx="54">
                    <c:v>Nov.</c:v>
                  </c:pt>
                  <c:pt idx="55">
                    <c:v>Dec.</c:v>
                  </c:pt>
                  <c:pt idx="56">
                    <c:v>Jan.</c:v>
                  </c:pt>
                  <c:pt idx="57">
                    <c:v>Feb.</c:v>
                  </c:pt>
                  <c:pt idx="58">
                    <c:v>Mar.</c:v>
                  </c:pt>
                  <c:pt idx="59">
                    <c:v>Apr.</c:v>
                  </c:pt>
                  <c:pt idx="60">
                    <c:v>May</c:v>
                  </c:pt>
                  <c:pt idx="61">
                    <c:v>June</c:v>
                  </c:pt>
                  <c:pt idx="62">
                    <c:v>July</c:v>
                  </c:pt>
                  <c:pt idx="63">
                    <c:v>Aug.</c:v>
                  </c:pt>
                  <c:pt idx="64">
                    <c:v>Sept.</c:v>
                  </c:pt>
                  <c:pt idx="65">
                    <c:v>Oct.</c:v>
                  </c:pt>
                  <c:pt idx="66">
                    <c:v>Nov.</c:v>
                  </c:pt>
                  <c:pt idx="67">
                    <c:v>Dec.</c:v>
                  </c:pt>
                  <c:pt idx="68">
                    <c:v>Jan.</c:v>
                  </c:pt>
                  <c:pt idx="69">
                    <c:v>Feb.</c:v>
                  </c:pt>
                  <c:pt idx="70">
                    <c:v>Mar.</c:v>
                  </c:pt>
                  <c:pt idx="71">
                    <c:v>Apr.</c:v>
                  </c:pt>
                  <c:pt idx="72">
                    <c:v>May</c:v>
                  </c:pt>
                  <c:pt idx="73">
                    <c:v>June</c:v>
                  </c:pt>
                  <c:pt idx="74">
                    <c:v>July</c:v>
                  </c:pt>
                  <c:pt idx="75">
                    <c:v>Aug.</c:v>
                  </c:pt>
                  <c:pt idx="76">
                    <c:v>Sept.</c:v>
                  </c:pt>
                  <c:pt idx="77">
                    <c:v>Oct.</c:v>
                  </c:pt>
                  <c:pt idx="78">
                    <c:v>Nov.</c:v>
                  </c:pt>
                  <c:pt idx="79">
                    <c:v>Dec.</c:v>
                  </c:pt>
                </c:lvl>
                <c:lvl>
                  <c:pt idx="0">
                    <c:v>Year</c:v>
                  </c:pt>
                  <c:pt idx="1">
                    <c:v>1</c:v>
                  </c:pt>
                  <c:pt idx="2">
                    <c:v>1</c:v>
                  </c:pt>
                  <c:pt idx="8">
                    <c:v>2</c:v>
                  </c:pt>
                  <c:pt idx="20">
                    <c:v>3</c:v>
                  </c:pt>
                  <c:pt idx="32">
                    <c:v>4</c:v>
                  </c:pt>
                  <c:pt idx="44">
                    <c:v>5</c:v>
                  </c:pt>
                  <c:pt idx="56">
                    <c:v>6</c:v>
                  </c:pt>
                  <c:pt idx="68">
                    <c:v>7</c:v>
                  </c:pt>
                </c:lvl>
              </c:multiLvlStrCache>
            </c:multiLvlStrRef>
          </c:cat>
          <c:val>
            <c:numRef>
              <c:f>Combined!$I$2:$I$80</c:f>
              <c:numCache>
                <c:formatCode>General</c:formatCode>
                <c:ptCount val="79"/>
                <c:pt idx="67" formatCode="&quot;$&quot;#,##0">
                  <c:v>2250000</c:v>
                </c:pt>
                <c:pt idx="68" formatCode="&quot;$&quot;#,##0">
                  <c:v>1750000</c:v>
                </c:pt>
                <c:pt idx="69" formatCode="&quot;$&quot;#,##0">
                  <c:v>1500000</c:v>
                </c:pt>
                <c:pt idx="70" formatCode="&quot;$&quot;#,##0">
                  <c:v>1500000</c:v>
                </c:pt>
                <c:pt idx="71" formatCode="&quot;$&quot;#,##0">
                  <c:v>1000000</c:v>
                </c:pt>
                <c:pt idx="72" formatCode="&quot;$&quot;#,##0">
                  <c:v>1000000</c:v>
                </c:pt>
                <c:pt idx="73" formatCode="&quot;$&quot;#,##0">
                  <c:v>1000000</c:v>
                </c:pt>
                <c:pt idx="74" formatCode="&quot;$&quot;#,##0">
                  <c:v>1000000</c:v>
                </c:pt>
                <c:pt idx="75" formatCode="&quot;$&quot;#,##0">
                  <c:v>1500000</c:v>
                </c:pt>
                <c:pt idx="76" formatCode="&quot;$&quot;#,##0">
                  <c:v>1750000</c:v>
                </c:pt>
                <c:pt idx="77" formatCode="&quot;$&quot;#,##0">
                  <c:v>1500000</c:v>
                </c:pt>
                <c:pt idx="78" formatCode="&quot;$&quot;#,##0">
                  <c:v>1750000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23-4798-936F-7F8BB0507334}"/>
            </c:ext>
          </c:extLst>
        </c:ser>
        <c:ser>
          <c:idx val="2"/>
          <c:order val="2"/>
          <c:tx>
            <c:strRef>
              <c:f>Combined!$K$1</c:f>
              <c:strCache>
                <c:ptCount val="1"/>
                <c:pt idx="0">
                  <c:v>Naïve w/Seasonals
Forecast</c:v>
                </c:pt>
              </c:strCache>
            </c:strRef>
          </c:tx>
          <c:spPr>
            <a:ln w="19050" cap="rnd">
              <a:solidFill>
                <a:schemeClr val="accent3"/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Combined!$B$1:$C$80</c:f>
              <c:multiLvlStrCache>
                <c:ptCount val="80"/>
                <c:lvl>
                  <c:pt idx="0">
                    <c:v>Month</c:v>
                  </c:pt>
                  <c:pt idx="1">
                    <c:v>June</c:v>
                  </c:pt>
                  <c:pt idx="2">
                    <c:v>July</c:v>
                  </c:pt>
                  <c:pt idx="3">
                    <c:v>Aug.</c:v>
                  </c:pt>
                  <c:pt idx="4">
                    <c:v>Sept.</c:v>
                  </c:pt>
                  <c:pt idx="5">
                    <c:v>Oct.</c:v>
                  </c:pt>
                  <c:pt idx="6">
                    <c:v>Nov.</c:v>
                  </c:pt>
                  <c:pt idx="7">
                    <c:v>Dec.</c:v>
                  </c:pt>
                  <c:pt idx="8">
                    <c:v>Jan.</c:v>
                  </c:pt>
                  <c:pt idx="9">
                    <c:v>Feb.</c:v>
                  </c:pt>
                  <c:pt idx="10">
                    <c:v>Mar.</c:v>
                  </c:pt>
                  <c:pt idx="11">
                    <c:v>Apr.</c:v>
                  </c:pt>
                  <c:pt idx="12">
                    <c:v>May</c:v>
                  </c:pt>
                  <c:pt idx="13">
                    <c:v>June</c:v>
                  </c:pt>
                  <c:pt idx="14">
                    <c:v>July</c:v>
                  </c:pt>
                  <c:pt idx="15">
                    <c:v>Aug.</c:v>
                  </c:pt>
                  <c:pt idx="16">
                    <c:v>Sept.</c:v>
                  </c:pt>
                  <c:pt idx="17">
                    <c:v>Oct.</c:v>
                  </c:pt>
                  <c:pt idx="18">
                    <c:v>Nov.</c:v>
                  </c:pt>
                  <c:pt idx="19">
                    <c:v>Dec.</c:v>
                  </c:pt>
                  <c:pt idx="20">
                    <c:v>Jan.</c:v>
                  </c:pt>
                  <c:pt idx="21">
                    <c:v>Feb.</c:v>
                  </c:pt>
                  <c:pt idx="22">
                    <c:v>Mar.</c:v>
                  </c:pt>
                  <c:pt idx="23">
                    <c:v>Apr.</c:v>
                  </c:pt>
                  <c:pt idx="24">
                    <c:v>May</c:v>
                  </c:pt>
                  <c:pt idx="25">
                    <c:v>June</c:v>
                  </c:pt>
                  <c:pt idx="26">
                    <c:v>July</c:v>
                  </c:pt>
                  <c:pt idx="27">
                    <c:v>Aug.</c:v>
                  </c:pt>
                  <c:pt idx="28">
                    <c:v>Sept.</c:v>
                  </c:pt>
                  <c:pt idx="29">
                    <c:v>Oct.</c:v>
                  </c:pt>
                  <c:pt idx="30">
                    <c:v>Nov.</c:v>
                  </c:pt>
                  <c:pt idx="31">
                    <c:v>Dec.</c:v>
                  </c:pt>
                  <c:pt idx="32">
                    <c:v>Jan.</c:v>
                  </c:pt>
                  <c:pt idx="33">
                    <c:v>Feb.</c:v>
                  </c:pt>
                  <c:pt idx="34">
                    <c:v>Mar.</c:v>
                  </c:pt>
                  <c:pt idx="35">
                    <c:v>Apr.</c:v>
                  </c:pt>
                  <c:pt idx="36">
                    <c:v>May</c:v>
                  </c:pt>
                  <c:pt idx="37">
                    <c:v>June</c:v>
                  </c:pt>
                  <c:pt idx="38">
                    <c:v>July</c:v>
                  </c:pt>
                  <c:pt idx="39">
                    <c:v>Aug.</c:v>
                  </c:pt>
                  <c:pt idx="40">
                    <c:v>Sept.</c:v>
                  </c:pt>
                  <c:pt idx="41">
                    <c:v>Oct.</c:v>
                  </c:pt>
                  <c:pt idx="42">
                    <c:v>Nov.</c:v>
                  </c:pt>
                  <c:pt idx="43">
                    <c:v>Dec.</c:v>
                  </c:pt>
                  <c:pt idx="44">
                    <c:v>Jan.</c:v>
                  </c:pt>
                  <c:pt idx="45">
                    <c:v>Feb.</c:v>
                  </c:pt>
                  <c:pt idx="46">
                    <c:v>Mar.</c:v>
                  </c:pt>
                  <c:pt idx="47">
                    <c:v>Apr.</c:v>
                  </c:pt>
                  <c:pt idx="48">
                    <c:v>May</c:v>
                  </c:pt>
                  <c:pt idx="49">
                    <c:v>June</c:v>
                  </c:pt>
                  <c:pt idx="50">
                    <c:v>July</c:v>
                  </c:pt>
                  <c:pt idx="51">
                    <c:v>Aug.</c:v>
                  </c:pt>
                  <c:pt idx="52">
                    <c:v>Sept.</c:v>
                  </c:pt>
                  <c:pt idx="53">
                    <c:v>Oct.</c:v>
                  </c:pt>
                  <c:pt idx="54">
                    <c:v>Nov.</c:v>
                  </c:pt>
                  <c:pt idx="55">
                    <c:v>Dec.</c:v>
                  </c:pt>
                  <c:pt idx="56">
                    <c:v>Jan.</c:v>
                  </c:pt>
                  <c:pt idx="57">
                    <c:v>Feb.</c:v>
                  </c:pt>
                  <c:pt idx="58">
                    <c:v>Mar.</c:v>
                  </c:pt>
                  <c:pt idx="59">
                    <c:v>Apr.</c:v>
                  </c:pt>
                  <c:pt idx="60">
                    <c:v>May</c:v>
                  </c:pt>
                  <c:pt idx="61">
                    <c:v>June</c:v>
                  </c:pt>
                  <c:pt idx="62">
                    <c:v>July</c:v>
                  </c:pt>
                  <c:pt idx="63">
                    <c:v>Aug.</c:v>
                  </c:pt>
                  <c:pt idx="64">
                    <c:v>Sept.</c:v>
                  </c:pt>
                  <c:pt idx="65">
                    <c:v>Oct.</c:v>
                  </c:pt>
                  <c:pt idx="66">
                    <c:v>Nov.</c:v>
                  </c:pt>
                  <c:pt idx="67">
                    <c:v>Dec.</c:v>
                  </c:pt>
                  <c:pt idx="68">
                    <c:v>Jan.</c:v>
                  </c:pt>
                  <c:pt idx="69">
                    <c:v>Feb.</c:v>
                  </c:pt>
                  <c:pt idx="70">
                    <c:v>Mar.</c:v>
                  </c:pt>
                  <c:pt idx="71">
                    <c:v>Apr.</c:v>
                  </c:pt>
                  <c:pt idx="72">
                    <c:v>May</c:v>
                  </c:pt>
                  <c:pt idx="73">
                    <c:v>June</c:v>
                  </c:pt>
                  <c:pt idx="74">
                    <c:v>July</c:v>
                  </c:pt>
                  <c:pt idx="75">
                    <c:v>Aug.</c:v>
                  </c:pt>
                  <c:pt idx="76">
                    <c:v>Sept.</c:v>
                  </c:pt>
                  <c:pt idx="77">
                    <c:v>Oct.</c:v>
                  </c:pt>
                  <c:pt idx="78">
                    <c:v>Nov.</c:v>
                  </c:pt>
                  <c:pt idx="79">
                    <c:v>Dec.</c:v>
                  </c:pt>
                </c:lvl>
                <c:lvl>
                  <c:pt idx="0">
                    <c:v>Year</c:v>
                  </c:pt>
                  <c:pt idx="1">
                    <c:v>1</c:v>
                  </c:pt>
                  <c:pt idx="2">
                    <c:v>1</c:v>
                  </c:pt>
                  <c:pt idx="8">
                    <c:v>2</c:v>
                  </c:pt>
                  <c:pt idx="20">
                    <c:v>3</c:v>
                  </c:pt>
                  <c:pt idx="32">
                    <c:v>4</c:v>
                  </c:pt>
                  <c:pt idx="44">
                    <c:v>5</c:v>
                  </c:pt>
                  <c:pt idx="56">
                    <c:v>6</c:v>
                  </c:pt>
                  <c:pt idx="68">
                    <c:v>7</c:v>
                  </c:pt>
                </c:lvl>
              </c:multiLvlStrCache>
            </c:multiLvlStrRef>
          </c:cat>
          <c:val>
            <c:numRef>
              <c:f>Combined!$K$2:$K$80</c:f>
              <c:numCache>
                <c:formatCode>General</c:formatCode>
                <c:ptCount val="79"/>
                <c:pt idx="67">
                  <c:v>2101957.1554286988</c:v>
                </c:pt>
                <c:pt idx="68">
                  <c:v>1697088.1854591174</c:v>
                </c:pt>
                <c:pt idx="69">
                  <c:v>1270804.1007276967</c:v>
                </c:pt>
                <c:pt idx="70">
                  <c:v>1318214.8995487057</c:v>
                </c:pt>
                <c:pt idx="71">
                  <c:v>985625.62480921706</c:v>
                </c:pt>
                <c:pt idx="72">
                  <c:v>936611.55859587947</c:v>
                </c:pt>
                <c:pt idx="73">
                  <c:v>810926.96064003976</c:v>
                </c:pt>
                <c:pt idx="74">
                  <c:v>843148.4327091946</c:v>
                </c:pt>
                <c:pt idx="75">
                  <c:v>1304230.1544908923</c:v>
                </c:pt>
                <c:pt idx="76">
                  <c:v>1515137.9909077815</c:v>
                </c:pt>
                <c:pt idx="77">
                  <c:v>1292769.3423684968</c:v>
                </c:pt>
                <c:pt idx="78">
                  <c:v>1010338.1362224401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C23-4798-936F-7F8BB0507334}"/>
            </c:ext>
          </c:extLst>
        </c:ser>
        <c:ser>
          <c:idx val="3"/>
          <c:order val="3"/>
          <c:tx>
            <c:strRef>
              <c:f>Combined!$H$1</c:f>
              <c:strCache>
                <c:ptCount val="1"/>
                <c:pt idx="0">
                  <c:v>Linear F-C</c:v>
                </c:pt>
              </c:strCache>
            </c:strRef>
          </c:tx>
          <c:spPr>
            <a:ln w="19050" cap="rnd">
              <a:solidFill>
                <a:schemeClr val="accent4"/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Combined!$B$1:$C$80</c:f>
              <c:multiLvlStrCache>
                <c:ptCount val="80"/>
                <c:lvl>
                  <c:pt idx="0">
                    <c:v>Month</c:v>
                  </c:pt>
                  <c:pt idx="1">
                    <c:v>June</c:v>
                  </c:pt>
                  <c:pt idx="2">
                    <c:v>July</c:v>
                  </c:pt>
                  <c:pt idx="3">
                    <c:v>Aug.</c:v>
                  </c:pt>
                  <c:pt idx="4">
                    <c:v>Sept.</c:v>
                  </c:pt>
                  <c:pt idx="5">
                    <c:v>Oct.</c:v>
                  </c:pt>
                  <c:pt idx="6">
                    <c:v>Nov.</c:v>
                  </c:pt>
                  <c:pt idx="7">
                    <c:v>Dec.</c:v>
                  </c:pt>
                  <c:pt idx="8">
                    <c:v>Jan.</c:v>
                  </c:pt>
                  <c:pt idx="9">
                    <c:v>Feb.</c:v>
                  </c:pt>
                  <c:pt idx="10">
                    <c:v>Mar.</c:v>
                  </c:pt>
                  <c:pt idx="11">
                    <c:v>Apr.</c:v>
                  </c:pt>
                  <c:pt idx="12">
                    <c:v>May</c:v>
                  </c:pt>
                  <c:pt idx="13">
                    <c:v>June</c:v>
                  </c:pt>
                  <c:pt idx="14">
                    <c:v>July</c:v>
                  </c:pt>
                  <c:pt idx="15">
                    <c:v>Aug.</c:v>
                  </c:pt>
                  <c:pt idx="16">
                    <c:v>Sept.</c:v>
                  </c:pt>
                  <c:pt idx="17">
                    <c:v>Oct.</c:v>
                  </c:pt>
                  <c:pt idx="18">
                    <c:v>Nov.</c:v>
                  </c:pt>
                  <c:pt idx="19">
                    <c:v>Dec.</c:v>
                  </c:pt>
                  <c:pt idx="20">
                    <c:v>Jan.</c:v>
                  </c:pt>
                  <c:pt idx="21">
                    <c:v>Feb.</c:v>
                  </c:pt>
                  <c:pt idx="22">
                    <c:v>Mar.</c:v>
                  </c:pt>
                  <c:pt idx="23">
                    <c:v>Apr.</c:v>
                  </c:pt>
                  <c:pt idx="24">
                    <c:v>May</c:v>
                  </c:pt>
                  <c:pt idx="25">
                    <c:v>June</c:v>
                  </c:pt>
                  <c:pt idx="26">
                    <c:v>July</c:v>
                  </c:pt>
                  <c:pt idx="27">
                    <c:v>Aug.</c:v>
                  </c:pt>
                  <c:pt idx="28">
                    <c:v>Sept.</c:v>
                  </c:pt>
                  <c:pt idx="29">
                    <c:v>Oct.</c:v>
                  </c:pt>
                  <c:pt idx="30">
                    <c:v>Nov.</c:v>
                  </c:pt>
                  <c:pt idx="31">
                    <c:v>Dec.</c:v>
                  </c:pt>
                  <c:pt idx="32">
                    <c:v>Jan.</c:v>
                  </c:pt>
                  <c:pt idx="33">
                    <c:v>Feb.</c:v>
                  </c:pt>
                  <c:pt idx="34">
                    <c:v>Mar.</c:v>
                  </c:pt>
                  <c:pt idx="35">
                    <c:v>Apr.</c:v>
                  </c:pt>
                  <c:pt idx="36">
                    <c:v>May</c:v>
                  </c:pt>
                  <c:pt idx="37">
                    <c:v>June</c:v>
                  </c:pt>
                  <c:pt idx="38">
                    <c:v>July</c:v>
                  </c:pt>
                  <c:pt idx="39">
                    <c:v>Aug.</c:v>
                  </c:pt>
                  <c:pt idx="40">
                    <c:v>Sept.</c:v>
                  </c:pt>
                  <c:pt idx="41">
                    <c:v>Oct.</c:v>
                  </c:pt>
                  <c:pt idx="42">
                    <c:v>Nov.</c:v>
                  </c:pt>
                  <c:pt idx="43">
                    <c:v>Dec.</c:v>
                  </c:pt>
                  <c:pt idx="44">
                    <c:v>Jan.</c:v>
                  </c:pt>
                  <c:pt idx="45">
                    <c:v>Feb.</c:v>
                  </c:pt>
                  <c:pt idx="46">
                    <c:v>Mar.</c:v>
                  </c:pt>
                  <c:pt idx="47">
                    <c:v>Apr.</c:v>
                  </c:pt>
                  <c:pt idx="48">
                    <c:v>May</c:v>
                  </c:pt>
                  <c:pt idx="49">
                    <c:v>June</c:v>
                  </c:pt>
                  <c:pt idx="50">
                    <c:v>July</c:v>
                  </c:pt>
                  <c:pt idx="51">
                    <c:v>Aug.</c:v>
                  </c:pt>
                  <c:pt idx="52">
                    <c:v>Sept.</c:v>
                  </c:pt>
                  <c:pt idx="53">
                    <c:v>Oct.</c:v>
                  </c:pt>
                  <c:pt idx="54">
                    <c:v>Nov.</c:v>
                  </c:pt>
                  <c:pt idx="55">
                    <c:v>Dec.</c:v>
                  </c:pt>
                  <c:pt idx="56">
                    <c:v>Jan.</c:v>
                  </c:pt>
                  <c:pt idx="57">
                    <c:v>Feb.</c:v>
                  </c:pt>
                  <c:pt idx="58">
                    <c:v>Mar.</c:v>
                  </c:pt>
                  <c:pt idx="59">
                    <c:v>Apr.</c:v>
                  </c:pt>
                  <c:pt idx="60">
                    <c:v>May</c:v>
                  </c:pt>
                  <c:pt idx="61">
                    <c:v>June</c:v>
                  </c:pt>
                  <c:pt idx="62">
                    <c:v>July</c:v>
                  </c:pt>
                  <c:pt idx="63">
                    <c:v>Aug.</c:v>
                  </c:pt>
                  <c:pt idx="64">
                    <c:v>Sept.</c:v>
                  </c:pt>
                  <c:pt idx="65">
                    <c:v>Oct.</c:v>
                  </c:pt>
                  <c:pt idx="66">
                    <c:v>Nov.</c:v>
                  </c:pt>
                  <c:pt idx="67">
                    <c:v>Dec.</c:v>
                  </c:pt>
                  <c:pt idx="68">
                    <c:v>Jan.</c:v>
                  </c:pt>
                  <c:pt idx="69">
                    <c:v>Feb.</c:v>
                  </c:pt>
                  <c:pt idx="70">
                    <c:v>Mar.</c:v>
                  </c:pt>
                  <c:pt idx="71">
                    <c:v>Apr.</c:v>
                  </c:pt>
                  <c:pt idx="72">
                    <c:v>May</c:v>
                  </c:pt>
                  <c:pt idx="73">
                    <c:v>June</c:v>
                  </c:pt>
                  <c:pt idx="74">
                    <c:v>July</c:v>
                  </c:pt>
                  <c:pt idx="75">
                    <c:v>Aug.</c:v>
                  </c:pt>
                  <c:pt idx="76">
                    <c:v>Sept.</c:v>
                  </c:pt>
                  <c:pt idx="77">
                    <c:v>Oct.</c:v>
                  </c:pt>
                  <c:pt idx="78">
                    <c:v>Nov.</c:v>
                  </c:pt>
                  <c:pt idx="79">
                    <c:v>Dec.</c:v>
                  </c:pt>
                </c:lvl>
                <c:lvl>
                  <c:pt idx="0">
                    <c:v>Year</c:v>
                  </c:pt>
                  <c:pt idx="1">
                    <c:v>1</c:v>
                  </c:pt>
                  <c:pt idx="2">
                    <c:v>1</c:v>
                  </c:pt>
                  <c:pt idx="8">
                    <c:v>2</c:v>
                  </c:pt>
                  <c:pt idx="20">
                    <c:v>3</c:v>
                  </c:pt>
                  <c:pt idx="32">
                    <c:v>4</c:v>
                  </c:pt>
                  <c:pt idx="44">
                    <c:v>5</c:v>
                  </c:pt>
                  <c:pt idx="56">
                    <c:v>6</c:v>
                  </c:pt>
                  <c:pt idx="68">
                    <c:v>7</c:v>
                  </c:pt>
                </c:lvl>
              </c:multiLvlStrCache>
            </c:multiLvlStrRef>
          </c:cat>
          <c:val>
            <c:numRef>
              <c:f>Combined!$H$2:$H$80</c:f>
              <c:numCache>
                <c:formatCode>General</c:formatCode>
                <c:ptCount val="79"/>
                <c:pt idx="67">
                  <c:v>2132909.2800230738</c:v>
                </c:pt>
                <c:pt idx="68">
                  <c:v>1798384.8371122507</c:v>
                </c:pt>
                <c:pt idx="69">
                  <c:v>1403795.8097331955</c:v>
                </c:pt>
                <c:pt idx="70">
                  <c:v>1515439.2787038744</c:v>
                </c:pt>
                <c:pt idx="71">
                  <c:v>1177406.5482887495</c:v>
                </c:pt>
                <c:pt idx="72">
                  <c:v>1160968.4068588752</c:v>
                </c:pt>
                <c:pt idx="73">
                  <c:v>1041639.002768397</c:v>
                </c:pt>
                <c:pt idx="74">
                  <c:v>1120938.1988229936</c:v>
                </c:pt>
                <c:pt idx="75">
                  <c:v>1792573.4869036668</c:v>
                </c:pt>
                <c:pt idx="76">
                  <c:v>2150576.9445282579</c:v>
                </c:pt>
                <c:pt idx="77">
                  <c:v>1893075.282254705</c:v>
                </c:pt>
                <c:pt idx="78">
                  <c:v>1524923.2431695759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C23-4798-936F-7F8BB0507334}"/>
            </c:ext>
          </c:extLst>
        </c:ser>
        <c:ser>
          <c:idx val="4"/>
          <c:order val="4"/>
          <c:tx>
            <c:strRef>
              <c:f>Combined!$M$1</c:f>
              <c:strCache>
                <c:ptCount val="1"/>
                <c:pt idx="0">
                  <c:v>Linear F-C Damp</c:v>
                </c:pt>
              </c:strCache>
            </c:strRef>
          </c:tx>
          <c:spPr>
            <a:ln w="19050" cap="rnd">
              <a:solidFill>
                <a:schemeClr val="accent5"/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Combined!$B$1:$C$80</c:f>
              <c:multiLvlStrCache>
                <c:ptCount val="80"/>
                <c:lvl>
                  <c:pt idx="0">
                    <c:v>Month</c:v>
                  </c:pt>
                  <c:pt idx="1">
                    <c:v>June</c:v>
                  </c:pt>
                  <c:pt idx="2">
                    <c:v>July</c:v>
                  </c:pt>
                  <c:pt idx="3">
                    <c:v>Aug.</c:v>
                  </c:pt>
                  <c:pt idx="4">
                    <c:v>Sept.</c:v>
                  </c:pt>
                  <c:pt idx="5">
                    <c:v>Oct.</c:v>
                  </c:pt>
                  <c:pt idx="6">
                    <c:v>Nov.</c:v>
                  </c:pt>
                  <c:pt idx="7">
                    <c:v>Dec.</c:v>
                  </c:pt>
                  <c:pt idx="8">
                    <c:v>Jan.</c:v>
                  </c:pt>
                  <c:pt idx="9">
                    <c:v>Feb.</c:v>
                  </c:pt>
                  <c:pt idx="10">
                    <c:v>Mar.</c:v>
                  </c:pt>
                  <c:pt idx="11">
                    <c:v>Apr.</c:v>
                  </c:pt>
                  <c:pt idx="12">
                    <c:v>May</c:v>
                  </c:pt>
                  <c:pt idx="13">
                    <c:v>June</c:v>
                  </c:pt>
                  <c:pt idx="14">
                    <c:v>July</c:v>
                  </c:pt>
                  <c:pt idx="15">
                    <c:v>Aug.</c:v>
                  </c:pt>
                  <c:pt idx="16">
                    <c:v>Sept.</c:v>
                  </c:pt>
                  <c:pt idx="17">
                    <c:v>Oct.</c:v>
                  </c:pt>
                  <c:pt idx="18">
                    <c:v>Nov.</c:v>
                  </c:pt>
                  <c:pt idx="19">
                    <c:v>Dec.</c:v>
                  </c:pt>
                  <c:pt idx="20">
                    <c:v>Jan.</c:v>
                  </c:pt>
                  <c:pt idx="21">
                    <c:v>Feb.</c:v>
                  </c:pt>
                  <c:pt idx="22">
                    <c:v>Mar.</c:v>
                  </c:pt>
                  <c:pt idx="23">
                    <c:v>Apr.</c:v>
                  </c:pt>
                  <c:pt idx="24">
                    <c:v>May</c:v>
                  </c:pt>
                  <c:pt idx="25">
                    <c:v>June</c:v>
                  </c:pt>
                  <c:pt idx="26">
                    <c:v>July</c:v>
                  </c:pt>
                  <c:pt idx="27">
                    <c:v>Aug.</c:v>
                  </c:pt>
                  <c:pt idx="28">
                    <c:v>Sept.</c:v>
                  </c:pt>
                  <c:pt idx="29">
                    <c:v>Oct.</c:v>
                  </c:pt>
                  <c:pt idx="30">
                    <c:v>Nov.</c:v>
                  </c:pt>
                  <c:pt idx="31">
                    <c:v>Dec.</c:v>
                  </c:pt>
                  <c:pt idx="32">
                    <c:v>Jan.</c:v>
                  </c:pt>
                  <c:pt idx="33">
                    <c:v>Feb.</c:v>
                  </c:pt>
                  <c:pt idx="34">
                    <c:v>Mar.</c:v>
                  </c:pt>
                  <c:pt idx="35">
                    <c:v>Apr.</c:v>
                  </c:pt>
                  <c:pt idx="36">
                    <c:v>May</c:v>
                  </c:pt>
                  <c:pt idx="37">
                    <c:v>June</c:v>
                  </c:pt>
                  <c:pt idx="38">
                    <c:v>July</c:v>
                  </c:pt>
                  <c:pt idx="39">
                    <c:v>Aug.</c:v>
                  </c:pt>
                  <c:pt idx="40">
                    <c:v>Sept.</c:v>
                  </c:pt>
                  <c:pt idx="41">
                    <c:v>Oct.</c:v>
                  </c:pt>
                  <c:pt idx="42">
                    <c:v>Nov.</c:v>
                  </c:pt>
                  <c:pt idx="43">
                    <c:v>Dec.</c:v>
                  </c:pt>
                  <c:pt idx="44">
                    <c:v>Jan.</c:v>
                  </c:pt>
                  <c:pt idx="45">
                    <c:v>Feb.</c:v>
                  </c:pt>
                  <c:pt idx="46">
                    <c:v>Mar.</c:v>
                  </c:pt>
                  <c:pt idx="47">
                    <c:v>Apr.</c:v>
                  </c:pt>
                  <c:pt idx="48">
                    <c:v>May</c:v>
                  </c:pt>
                  <c:pt idx="49">
                    <c:v>June</c:v>
                  </c:pt>
                  <c:pt idx="50">
                    <c:v>July</c:v>
                  </c:pt>
                  <c:pt idx="51">
                    <c:v>Aug.</c:v>
                  </c:pt>
                  <c:pt idx="52">
                    <c:v>Sept.</c:v>
                  </c:pt>
                  <c:pt idx="53">
                    <c:v>Oct.</c:v>
                  </c:pt>
                  <c:pt idx="54">
                    <c:v>Nov.</c:v>
                  </c:pt>
                  <c:pt idx="55">
                    <c:v>Dec.</c:v>
                  </c:pt>
                  <c:pt idx="56">
                    <c:v>Jan.</c:v>
                  </c:pt>
                  <c:pt idx="57">
                    <c:v>Feb.</c:v>
                  </c:pt>
                  <c:pt idx="58">
                    <c:v>Mar.</c:v>
                  </c:pt>
                  <c:pt idx="59">
                    <c:v>Apr.</c:v>
                  </c:pt>
                  <c:pt idx="60">
                    <c:v>May</c:v>
                  </c:pt>
                  <c:pt idx="61">
                    <c:v>June</c:v>
                  </c:pt>
                  <c:pt idx="62">
                    <c:v>July</c:v>
                  </c:pt>
                  <c:pt idx="63">
                    <c:v>Aug.</c:v>
                  </c:pt>
                  <c:pt idx="64">
                    <c:v>Sept.</c:v>
                  </c:pt>
                  <c:pt idx="65">
                    <c:v>Oct.</c:v>
                  </c:pt>
                  <c:pt idx="66">
                    <c:v>Nov.</c:v>
                  </c:pt>
                  <c:pt idx="67">
                    <c:v>Dec.</c:v>
                  </c:pt>
                  <c:pt idx="68">
                    <c:v>Jan.</c:v>
                  </c:pt>
                  <c:pt idx="69">
                    <c:v>Feb.</c:v>
                  </c:pt>
                  <c:pt idx="70">
                    <c:v>Mar.</c:v>
                  </c:pt>
                  <c:pt idx="71">
                    <c:v>Apr.</c:v>
                  </c:pt>
                  <c:pt idx="72">
                    <c:v>May</c:v>
                  </c:pt>
                  <c:pt idx="73">
                    <c:v>June</c:v>
                  </c:pt>
                  <c:pt idx="74">
                    <c:v>July</c:v>
                  </c:pt>
                  <c:pt idx="75">
                    <c:v>Aug.</c:v>
                  </c:pt>
                  <c:pt idx="76">
                    <c:v>Sept.</c:v>
                  </c:pt>
                  <c:pt idx="77">
                    <c:v>Oct.</c:v>
                  </c:pt>
                  <c:pt idx="78">
                    <c:v>Nov.</c:v>
                  </c:pt>
                  <c:pt idx="79">
                    <c:v>Dec.</c:v>
                  </c:pt>
                </c:lvl>
                <c:lvl>
                  <c:pt idx="0">
                    <c:v>Year</c:v>
                  </c:pt>
                  <c:pt idx="1">
                    <c:v>1</c:v>
                  </c:pt>
                  <c:pt idx="2">
                    <c:v>1</c:v>
                  </c:pt>
                  <c:pt idx="8">
                    <c:v>2</c:v>
                  </c:pt>
                  <c:pt idx="20">
                    <c:v>3</c:v>
                  </c:pt>
                  <c:pt idx="32">
                    <c:v>4</c:v>
                  </c:pt>
                  <c:pt idx="44">
                    <c:v>5</c:v>
                  </c:pt>
                  <c:pt idx="56">
                    <c:v>6</c:v>
                  </c:pt>
                  <c:pt idx="68">
                    <c:v>7</c:v>
                  </c:pt>
                </c:lvl>
              </c:multiLvlStrCache>
            </c:multiLvlStrRef>
          </c:cat>
          <c:val>
            <c:numRef>
              <c:f>Combined!$M$2:$M$80</c:f>
              <c:numCache>
                <c:formatCode>General</c:formatCode>
                <c:ptCount val="79"/>
                <c:pt idx="67">
                  <c:v>2207617.771840537</c:v>
                </c:pt>
                <c:pt idx="68">
                  <c:v>1726948.0075905893</c:v>
                </c:pt>
                <c:pt idx="69">
                  <c:v>1249861.6787535429</c:v>
                </c:pt>
                <c:pt idx="70">
                  <c:v>1249647.1891656138</c:v>
                </c:pt>
                <c:pt idx="71">
                  <c:v>897830.3339528871</c:v>
                </c:pt>
                <c:pt idx="72">
                  <c:v>816982.4744856637</c:v>
                </c:pt>
                <c:pt idx="73">
                  <c:v>674664.58628116583</c:v>
                </c:pt>
                <c:pt idx="74">
                  <c:v>666028.93192193424</c:v>
                </c:pt>
                <c:pt idx="75">
                  <c:v>973075.00193939498</c:v>
                </c:pt>
                <c:pt idx="76">
                  <c:v>1061159.8932001949</c:v>
                </c:pt>
                <c:pt idx="77">
                  <c:v>843779.01813805068</c:v>
                </c:pt>
                <c:pt idx="78">
                  <c:v>609198.79906586045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C23-4798-936F-7F8BB0507334}"/>
            </c:ext>
          </c:extLst>
        </c:ser>
        <c:ser>
          <c:idx val="5"/>
          <c:order val="5"/>
          <c:tx>
            <c:strRef>
              <c:f>Combined!$L$1</c:f>
              <c:strCache>
                <c:ptCount val="1"/>
                <c:pt idx="0">
                  <c:v>Exp. Smoothing</c:v>
                </c:pt>
              </c:strCache>
            </c:strRef>
          </c:tx>
          <c:spPr>
            <a:ln w="19050" cap="rnd">
              <a:solidFill>
                <a:schemeClr val="accent6"/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Combined!$B$1:$C$80</c:f>
              <c:multiLvlStrCache>
                <c:ptCount val="80"/>
                <c:lvl>
                  <c:pt idx="0">
                    <c:v>Month</c:v>
                  </c:pt>
                  <c:pt idx="1">
                    <c:v>June</c:v>
                  </c:pt>
                  <c:pt idx="2">
                    <c:v>July</c:v>
                  </c:pt>
                  <c:pt idx="3">
                    <c:v>Aug.</c:v>
                  </c:pt>
                  <c:pt idx="4">
                    <c:v>Sept.</c:v>
                  </c:pt>
                  <c:pt idx="5">
                    <c:v>Oct.</c:v>
                  </c:pt>
                  <c:pt idx="6">
                    <c:v>Nov.</c:v>
                  </c:pt>
                  <c:pt idx="7">
                    <c:v>Dec.</c:v>
                  </c:pt>
                  <c:pt idx="8">
                    <c:v>Jan.</c:v>
                  </c:pt>
                  <c:pt idx="9">
                    <c:v>Feb.</c:v>
                  </c:pt>
                  <c:pt idx="10">
                    <c:v>Mar.</c:v>
                  </c:pt>
                  <c:pt idx="11">
                    <c:v>Apr.</c:v>
                  </c:pt>
                  <c:pt idx="12">
                    <c:v>May</c:v>
                  </c:pt>
                  <c:pt idx="13">
                    <c:v>June</c:v>
                  </c:pt>
                  <c:pt idx="14">
                    <c:v>July</c:v>
                  </c:pt>
                  <c:pt idx="15">
                    <c:v>Aug.</c:v>
                  </c:pt>
                  <c:pt idx="16">
                    <c:v>Sept.</c:v>
                  </c:pt>
                  <c:pt idx="17">
                    <c:v>Oct.</c:v>
                  </c:pt>
                  <c:pt idx="18">
                    <c:v>Nov.</c:v>
                  </c:pt>
                  <c:pt idx="19">
                    <c:v>Dec.</c:v>
                  </c:pt>
                  <c:pt idx="20">
                    <c:v>Jan.</c:v>
                  </c:pt>
                  <c:pt idx="21">
                    <c:v>Feb.</c:v>
                  </c:pt>
                  <c:pt idx="22">
                    <c:v>Mar.</c:v>
                  </c:pt>
                  <c:pt idx="23">
                    <c:v>Apr.</c:v>
                  </c:pt>
                  <c:pt idx="24">
                    <c:v>May</c:v>
                  </c:pt>
                  <c:pt idx="25">
                    <c:v>June</c:v>
                  </c:pt>
                  <c:pt idx="26">
                    <c:v>July</c:v>
                  </c:pt>
                  <c:pt idx="27">
                    <c:v>Aug.</c:v>
                  </c:pt>
                  <c:pt idx="28">
                    <c:v>Sept.</c:v>
                  </c:pt>
                  <c:pt idx="29">
                    <c:v>Oct.</c:v>
                  </c:pt>
                  <c:pt idx="30">
                    <c:v>Nov.</c:v>
                  </c:pt>
                  <c:pt idx="31">
                    <c:v>Dec.</c:v>
                  </c:pt>
                  <c:pt idx="32">
                    <c:v>Jan.</c:v>
                  </c:pt>
                  <c:pt idx="33">
                    <c:v>Feb.</c:v>
                  </c:pt>
                  <c:pt idx="34">
                    <c:v>Mar.</c:v>
                  </c:pt>
                  <c:pt idx="35">
                    <c:v>Apr.</c:v>
                  </c:pt>
                  <c:pt idx="36">
                    <c:v>May</c:v>
                  </c:pt>
                  <c:pt idx="37">
                    <c:v>June</c:v>
                  </c:pt>
                  <c:pt idx="38">
                    <c:v>July</c:v>
                  </c:pt>
                  <c:pt idx="39">
                    <c:v>Aug.</c:v>
                  </c:pt>
                  <c:pt idx="40">
                    <c:v>Sept.</c:v>
                  </c:pt>
                  <c:pt idx="41">
                    <c:v>Oct.</c:v>
                  </c:pt>
                  <c:pt idx="42">
                    <c:v>Nov.</c:v>
                  </c:pt>
                  <c:pt idx="43">
                    <c:v>Dec.</c:v>
                  </c:pt>
                  <c:pt idx="44">
                    <c:v>Jan.</c:v>
                  </c:pt>
                  <c:pt idx="45">
                    <c:v>Feb.</c:v>
                  </c:pt>
                  <c:pt idx="46">
                    <c:v>Mar.</c:v>
                  </c:pt>
                  <c:pt idx="47">
                    <c:v>Apr.</c:v>
                  </c:pt>
                  <c:pt idx="48">
                    <c:v>May</c:v>
                  </c:pt>
                  <c:pt idx="49">
                    <c:v>June</c:v>
                  </c:pt>
                  <c:pt idx="50">
                    <c:v>July</c:v>
                  </c:pt>
                  <c:pt idx="51">
                    <c:v>Aug.</c:v>
                  </c:pt>
                  <c:pt idx="52">
                    <c:v>Sept.</c:v>
                  </c:pt>
                  <c:pt idx="53">
                    <c:v>Oct.</c:v>
                  </c:pt>
                  <c:pt idx="54">
                    <c:v>Nov.</c:v>
                  </c:pt>
                  <c:pt idx="55">
                    <c:v>Dec.</c:v>
                  </c:pt>
                  <c:pt idx="56">
                    <c:v>Jan.</c:v>
                  </c:pt>
                  <c:pt idx="57">
                    <c:v>Feb.</c:v>
                  </c:pt>
                  <c:pt idx="58">
                    <c:v>Mar.</c:v>
                  </c:pt>
                  <c:pt idx="59">
                    <c:v>Apr.</c:v>
                  </c:pt>
                  <c:pt idx="60">
                    <c:v>May</c:v>
                  </c:pt>
                  <c:pt idx="61">
                    <c:v>June</c:v>
                  </c:pt>
                  <c:pt idx="62">
                    <c:v>July</c:v>
                  </c:pt>
                  <c:pt idx="63">
                    <c:v>Aug.</c:v>
                  </c:pt>
                  <c:pt idx="64">
                    <c:v>Sept.</c:v>
                  </c:pt>
                  <c:pt idx="65">
                    <c:v>Oct.</c:v>
                  </c:pt>
                  <c:pt idx="66">
                    <c:v>Nov.</c:v>
                  </c:pt>
                  <c:pt idx="67">
                    <c:v>Dec.</c:v>
                  </c:pt>
                  <c:pt idx="68">
                    <c:v>Jan.</c:v>
                  </c:pt>
                  <c:pt idx="69">
                    <c:v>Feb.</c:v>
                  </c:pt>
                  <c:pt idx="70">
                    <c:v>Mar.</c:v>
                  </c:pt>
                  <c:pt idx="71">
                    <c:v>Apr.</c:v>
                  </c:pt>
                  <c:pt idx="72">
                    <c:v>May</c:v>
                  </c:pt>
                  <c:pt idx="73">
                    <c:v>June</c:v>
                  </c:pt>
                  <c:pt idx="74">
                    <c:v>July</c:v>
                  </c:pt>
                  <c:pt idx="75">
                    <c:v>Aug.</c:v>
                  </c:pt>
                  <c:pt idx="76">
                    <c:v>Sept.</c:v>
                  </c:pt>
                  <c:pt idx="77">
                    <c:v>Oct.</c:v>
                  </c:pt>
                  <c:pt idx="78">
                    <c:v>Nov.</c:v>
                  </c:pt>
                  <c:pt idx="79">
                    <c:v>Dec.</c:v>
                  </c:pt>
                </c:lvl>
                <c:lvl>
                  <c:pt idx="0">
                    <c:v>Year</c:v>
                  </c:pt>
                  <c:pt idx="1">
                    <c:v>1</c:v>
                  </c:pt>
                  <c:pt idx="2">
                    <c:v>1</c:v>
                  </c:pt>
                  <c:pt idx="8">
                    <c:v>2</c:v>
                  </c:pt>
                  <c:pt idx="20">
                    <c:v>3</c:v>
                  </c:pt>
                  <c:pt idx="32">
                    <c:v>4</c:v>
                  </c:pt>
                  <c:pt idx="44">
                    <c:v>5</c:v>
                  </c:pt>
                  <c:pt idx="56">
                    <c:v>6</c:v>
                  </c:pt>
                  <c:pt idx="68">
                    <c:v>7</c:v>
                  </c:pt>
                </c:lvl>
              </c:multiLvlStrCache>
            </c:multiLvlStrRef>
          </c:cat>
          <c:val>
            <c:numRef>
              <c:f>Combined!$L$2:$L$80</c:f>
              <c:numCache>
                <c:formatCode>General</c:formatCode>
                <c:ptCount val="79"/>
                <c:pt idx="67">
                  <c:v>1971702.9081100731</c:v>
                </c:pt>
                <c:pt idx="68">
                  <c:v>1591922.8905056028</c:v>
                </c:pt>
                <c:pt idx="69">
                  <c:v>1192054.8116652614</c:v>
                </c:pt>
                <c:pt idx="70">
                  <c:v>1236527.6543536934</c:v>
                </c:pt>
                <c:pt idx="71">
                  <c:v>924548.2981063847</c:v>
                </c:pt>
                <c:pt idx="72">
                  <c:v>878571.53942624538</c:v>
                </c:pt>
                <c:pt idx="73">
                  <c:v>760675.3745809478</c:v>
                </c:pt>
                <c:pt idx="74">
                  <c:v>790900.14391949459</c:v>
                </c:pt>
                <c:pt idx="75">
                  <c:v>1223409.5170841236</c:v>
                </c:pt>
                <c:pt idx="76">
                  <c:v>1421247.8000064846</c:v>
                </c:pt>
                <c:pt idx="77">
                  <c:v>1212658.9094741307</c:v>
                </c:pt>
                <c:pt idx="78">
                  <c:v>947729.42265705019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C23-4798-936F-7F8BB0507334}"/>
            </c:ext>
          </c:extLst>
        </c:ser>
        <c:ser>
          <c:idx val="6"/>
          <c:order val="6"/>
          <c:tx>
            <c:strRef>
              <c:f>Combined!$J$1</c:f>
              <c:strCache>
                <c:ptCount val="1"/>
                <c:pt idx="0">
                  <c:v>Holt's</c:v>
                </c:pt>
              </c:strCache>
            </c:strRef>
          </c:tx>
          <c:spPr>
            <a:ln w="2540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Combined!$B$1:$C$80</c:f>
              <c:multiLvlStrCache>
                <c:ptCount val="80"/>
                <c:lvl>
                  <c:pt idx="0">
                    <c:v>Month</c:v>
                  </c:pt>
                  <c:pt idx="1">
                    <c:v>June</c:v>
                  </c:pt>
                  <c:pt idx="2">
                    <c:v>July</c:v>
                  </c:pt>
                  <c:pt idx="3">
                    <c:v>Aug.</c:v>
                  </c:pt>
                  <c:pt idx="4">
                    <c:v>Sept.</c:v>
                  </c:pt>
                  <c:pt idx="5">
                    <c:v>Oct.</c:v>
                  </c:pt>
                  <c:pt idx="6">
                    <c:v>Nov.</c:v>
                  </c:pt>
                  <c:pt idx="7">
                    <c:v>Dec.</c:v>
                  </c:pt>
                  <c:pt idx="8">
                    <c:v>Jan.</c:v>
                  </c:pt>
                  <c:pt idx="9">
                    <c:v>Feb.</c:v>
                  </c:pt>
                  <c:pt idx="10">
                    <c:v>Mar.</c:v>
                  </c:pt>
                  <c:pt idx="11">
                    <c:v>Apr.</c:v>
                  </c:pt>
                  <c:pt idx="12">
                    <c:v>May</c:v>
                  </c:pt>
                  <c:pt idx="13">
                    <c:v>June</c:v>
                  </c:pt>
                  <c:pt idx="14">
                    <c:v>July</c:v>
                  </c:pt>
                  <c:pt idx="15">
                    <c:v>Aug.</c:v>
                  </c:pt>
                  <c:pt idx="16">
                    <c:v>Sept.</c:v>
                  </c:pt>
                  <c:pt idx="17">
                    <c:v>Oct.</c:v>
                  </c:pt>
                  <c:pt idx="18">
                    <c:v>Nov.</c:v>
                  </c:pt>
                  <c:pt idx="19">
                    <c:v>Dec.</c:v>
                  </c:pt>
                  <c:pt idx="20">
                    <c:v>Jan.</c:v>
                  </c:pt>
                  <c:pt idx="21">
                    <c:v>Feb.</c:v>
                  </c:pt>
                  <c:pt idx="22">
                    <c:v>Mar.</c:v>
                  </c:pt>
                  <c:pt idx="23">
                    <c:v>Apr.</c:v>
                  </c:pt>
                  <c:pt idx="24">
                    <c:v>May</c:v>
                  </c:pt>
                  <c:pt idx="25">
                    <c:v>June</c:v>
                  </c:pt>
                  <c:pt idx="26">
                    <c:v>July</c:v>
                  </c:pt>
                  <c:pt idx="27">
                    <c:v>Aug.</c:v>
                  </c:pt>
                  <c:pt idx="28">
                    <c:v>Sept.</c:v>
                  </c:pt>
                  <c:pt idx="29">
                    <c:v>Oct.</c:v>
                  </c:pt>
                  <c:pt idx="30">
                    <c:v>Nov.</c:v>
                  </c:pt>
                  <c:pt idx="31">
                    <c:v>Dec.</c:v>
                  </c:pt>
                  <c:pt idx="32">
                    <c:v>Jan.</c:v>
                  </c:pt>
                  <c:pt idx="33">
                    <c:v>Feb.</c:v>
                  </c:pt>
                  <c:pt idx="34">
                    <c:v>Mar.</c:v>
                  </c:pt>
                  <c:pt idx="35">
                    <c:v>Apr.</c:v>
                  </c:pt>
                  <c:pt idx="36">
                    <c:v>May</c:v>
                  </c:pt>
                  <c:pt idx="37">
                    <c:v>June</c:v>
                  </c:pt>
                  <c:pt idx="38">
                    <c:v>July</c:v>
                  </c:pt>
                  <c:pt idx="39">
                    <c:v>Aug.</c:v>
                  </c:pt>
                  <c:pt idx="40">
                    <c:v>Sept.</c:v>
                  </c:pt>
                  <c:pt idx="41">
                    <c:v>Oct.</c:v>
                  </c:pt>
                  <c:pt idx="42">
                    <c:v>Nov.</c:v>
                  </c:pt>
                  <c:pt idx="43">
                    <c:v>Dec.</c:v>
                  </c:pt>
                  <c:pt idx="44">
                    <c:v>Jan.</c:v>
                  </c:pt>
                  <c:pt idx="45">
                    <c:v>Feb.</c:v>
                  </c:pt>
                  <c:pt idx="46">
                    <c:v>Mar.</c:v>
                  </c:pt>
                  <c:pt idx="47">
                    <c:v>Apr.</c:v>
                  </c:pt>
                  <c:pt idx="48">
                    <c:v>May</c:v>
                  </c:pt>
                  <c:pt idx="49">
                    <c:v>June</c:v>
                  </c:pt>
                  <c:pt idx="50">
                    <c:v>July</c:v>
                  </c:pt>
                  <c:pt idx="51">
                    <c:v>Aug.</c:v>
                  </c:pt>
                  <c:pt idx="52">
                    <c:v>Sept.</c:v>
                  </c:pt>
                  <c:pt idx="53">
                    <c:v>Oct.</c:v>
                  </c:pt>
                  <c:pt idx="54">
                    <c:v>Nov.</c:v>
                  </c:pt>
                  <c:pt idx="55">
                    <c:v>Dec.</c:v>
                  </c:pt>
                  <c:pt idx="56">
                    <c:v>Jan.</c:v>
                  </c:pt>
                  <c:pt idx="57">
                    <c:v>Feb.</c:v>
                  </c:pt>
                  <c:pt idx="58">
                    <c:v>Mar.</c:v>
                  </c:pt>
                  <c:pt idx="59">
                    <c:v>Apr.</c:v>
                  </c:pt>
                  <c:pt idx="60">
                    <c:v>May</c:v>
                  </c:pt>
                  <c:pt idx="61">
                    <c:v>June</c:v>
                  </c:pt>
                  <c:pt idx="62">
                    <c:v>July</c:v>
                  </c:pt>
                  <c:pt idx="63">
                    <c:v>Aug.</c:v>
                  </c:pt>
                  <c:pt idx="64">
                    <c:v>Sept.</c:v>
                  </c:pt>
                  <c:pt idx="65">
                    <c:v>Oct.</c:v>
                  </c:pt>
                  <c:pt idx="66">
                    <c:v>Nov.</c:v>
                  </c:pt>
                  <c:pt idx="67">
                    <c:v>Dec.</c:v>
                  </c:pt>
                  <c:pt idx="68">
                    <c:v>Jan.</c:v>
                  </c:pt>
                  <c:pt idx="69">
                    <c:v>Feb.</c:v>
                  </c:pt>
                  <c:pt idx="70">
                    <c:v>Mar.</c:v>
                  </c:pt>
                  <c:pt idx="71">
                    <c:v>Apr.</c:v>
                  </c:pt>
                  <c:pt idx="72">
                    <c:v>May</c:v>
                  </c:pt>
                  <c:pt idx="73">
                    <c:v>June</c:v>
                  </c:pt>
                  <c:pt idx="74">
                    <c:v>July</c:v>
                  </c:pt>
                  <c:pt idx="75">
                    <c:v>Aug.</c:v>
                  </c:pt>
                  <c:pt idx="76">
                    <c:v>Sept.</c:v>
                  </c:pt>
                  <c:pt idx="77">
                    <c:v>Oct.</c:v>
                  </c:pt>
                  <c:pt idx="78">
                    <c:v>Nov.</c:v>
                  </c:pt>
                  <c:pt idx="79">
                    <c:v>Dec.</c:v>
                  </c:pt>
                </c:lvl>
                <c:lvl>
                  <c:pt idx="0">
                    <c:v>Year</c:v>
                  </c:pt>
                  <c:pt idx="1">
                    <c:v>1</c:v>
                  </c:pt>
                  <c:pt idx="2">
                    <c:v>1</c:v>
                  </c:pt>
                  <c:pt idx="8">
                    <c:v>2</c:v>
                  </c:pt>
                  <c:pt idx="20">
                    <c:v>3</c:v>
                  </c:pt>
                  <c:pt idx="32">
                    <c:v>4</c:v>
                  </c:pt>
                  <c:pt idx="44">
                    <c:v>5</c:v>
                  </c:pt>
                  <c:pt idx="56">
                    <c:v>6</c:v>
                  </c:pt>
                  <c:pt idx="68">
                    <c:v>7</c:v>
                  </c:pt>
                </c:lvl>
              </c:multiLvlStrCache>
            </c:multiLvlStrRef>
          </c:cat>
          <c:val>
            <c:numRef>
              <c:f>Combined!$J$2:$J$80</c:f>
              <c:numCache>
                <c:formatCode>General</c:formatCode>
                <c:ptCount val="79"/>
                <c:pt idx="67" formatCode="0.00">
                  <c:v>2185164.8585208426</c:v>
                </c:pt>
                <c:pt idx="68" formatCode="0.00">
                  <c:v>1792848.5661595806</c:v>
                </c:pt>
                <c:pt idx="69" formatCode="0.00">
                  <c:v>1363911.7823743674</c:v>
                </c:pt>
                <c:pt idx="70" formatCode="0.00">
                  <c:v>1436995.563883651</c:v>
                </c:pt>
                <c:pt idx="71" formatCode="0.00">
                  <c:v>1091035.9888659155</c:v>
                </c:pt>
                <c:pt idx="72" formatCode="0.00">
                  <c:v>1052552.9536902253</c:v>
                </c:pt>
                <c:pt idx="73" formatCode="0.00">
                  <c:v>924966.47869249457</c:v>
                </c:pt>
                <c:pt idx="74" formatCode="0.00">
                  <c:v>975918.22007560509</c:v>
                </c:pt>
                <c:pt idx="75" formatCode="0.00">
                  <c:v>1531569.8832598354</c:v>
                </c:pt>
                <c:pt idx="76" formatCode="0.00">
                  <c:v>1804756.5863776507</c:v>
                </c:pt>
                <c:pt idx="77" formatCode="0.00">
                  <c:v>1561653.0080763162</c:v>
                </c:pt>
                <c:pt idx="78" formatCode="0.00">
                  <c:v>1237493.3716283015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C23-4798-936F-7F8BB050733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693520"/>
        <c:axId val="1988688944"/>
      </c:lineChart>
      <c:catAx>
        <c:axId val="1988693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t" anchorCtr="0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688944"/>
        <c:crosses val="autoZero"/>
        <c:auto val="1"/>
        <c:lblAlgn val="ctr"/>
        <c:lblOffset val="100"/>
        <c:tickMarkSkip val="4"/>
        <c:noMultiLvlLbl val="0"/>
      </c:catAx>
      <c:valAx>
        <c:axId val="1988688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693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3240805792102401"/>
          <c:y val="0.10202632963858961"/>
          <c:w val="0.15975721815069052"/>
          <c:h val="0.74027558176332453"/>
        </c:manualLayout>
      </c:layout>
      <c:overlay val="0"/>
      <c:spPr>
        <a:noFill/>
        <a:ln>
          <a:solidFill>
            <a:srgbClr val="FF0000"/>
          </a:solidFill>
        </a:ln>
        <a:effectLst>
          <a:innerShdw blurRad="114300">
            <a:prstClr val="black"/>
          </a:innerShdw>
          <a:softEdge rad="101600"/>
        </a:effectLst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KJ Manufacturing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First_Look!$D$4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multiLvlStrRef>
              <c:f>First_Look!$B$4:$C$83</c:f>
              <c:multiLvlStrCache>
                <c:ptCount val="80"/>
                <c:lvl>
                  <c:pt idx="0">
                    <c:v>Month</c:v>
                  </c:pt>
                  <c:pt idx="1">
                    <c:v>June</c:v>
                  </c:pt>
                  <c:pt idx="2">
                    <c:v>July</c:v>
                  </c:pt>
                  <c:pt idx="3">
                    <c:v>Aug.</c:v>
                  </c:pt>
                  <c:pt idx="4">
                    <c:v>Sept.</c:v>
                  </c:pt>
                  <c:pt idx="5">
                    <c:v>Oct.</c:v>
                  </c:pt>
                  <c:pt idx="6">
                    <c:v>Nov.</c:v>
                  </c:pt>
                  <c:pt idx="7">
                    <c:v>Dec.</c:v>
                  </c:pt>
                  <c:pt idx="8">
                    <c:v>Jan.</c:v>
                  </c:pt>
                  <c:pt idx="9">
                    <c:v>Feb.</c:v>
                  </c:pt>
                  <c:pt idx="10">
                    <c:v>Mar.</c:v>
                  </c:pt>
                  <c:pt idx="11">
                    <c:v>Apr.</c:v>
                  </c:pt>
                  <c:pt idx="12">
                    <c:v>May</c:v>
                  </c:pt>
                  <c:pt idx="13">
                    <c:v>June</c:v>
                  </c:pt>
                  <c:pt idx="14">
                    <c:v>July</c:v>
                  </c:pt>
                  <c:pt idx="15">
                    <c:v>Aug.</c:v>
                  </c:pt>
                  <c:pt idx="16">
                    <c:v>Sept.</c:v>
                  </c:pt>
                  <c:pt idx="17">
                    <c:v>Oct.</c:v>
                  </c:pt>
                  <c:pt idx="18">
                    <c:v>Nov.</c:v>
                  </c:pt>
                  <c:pt idx="19">
                    <c:v>Dec.</c:v>
                  </c:pt>
                  <c:pt idx="20">
                    <c:v>Jan.</c:v>
                  </c:pt>
                  <c:pt idx="21">
                    <c:v>Feb.</c:v>
                  </c:pt>
                  <c:pt idx="22">
                    <c:v>Mar.</c:v>
                  </c:pt>
                  <c:pt idx="23">
                    <c:v>Apr.</c:v>
                  </c:pt>
                  <c:pt idx="24">
                    <c:v>May</c:v>
                  </c:pt>
                  <c:pt idx="25">
                    <c:v>June</c:v>
                  </c:pt>
                  <c:pt idx="26">
                    <c:v>July</c:v>
                  </c:pt>
                  <c:pt idx="27">
                    <c:v>Aug.</c:v>
                  </c:pt>
                  <c:pt idx="28">
                    <c:v>Sept.</c:v>
                  </c:pt>
                  <c:pt idx="29">
                    <c:v>Oct.</c:v>
                  </c:pt>
                  <c:pt idx="30">
                    <c:v>Nov.</c:v>
                  </c:pt>
                  <c:pt idx="31">
                    <c:v>Dec.</c:v>
                  </c:pt>
                  <c:pt idx="32">
                    <c:v>Jan.</c:v>
                  </c:pt>
                  <c:pt idx="33">
                    <c:v>Feb.</c:v>
                  </c:pt>
                  <c:pt idx="34">
                    <c:v>Mar.</c:v>
                  </c:pt>
                  <c:pt idx="35">
                    <c:v>Apr.</c:v>
                  </c:pt>
                  <c:pt idx="36">
                    <c:v>May</c:v>
                  </c:pt>
                  <c:pt idx="37">
                    <c:v>June</c:v>
                  </c:pt>
                  <c:pt idx="38">
                    <c:v>July</c:v>
                  </c:pt>
                  <c:pt idx="39">
                    <c:v>Aug.</c:v>
                  </c:pt>
                  <c:pt idx="40">
                    <c:v>Sept.</c:v>
                  </c:pt>
                  <c:pt idx="41">
                    <c:v>Oct.</c:v>
                  </c:pt>
                  <c:pt idx="42">
                    <c:v>Nov.</c:v>
                  </c:pt>
                  <c:pt idx="43">
                    <c:v>Dec.</c:v>
                  </c:pt>
                  <c:pt idx="44">
                    <c:v>Jan.</c:v>
                  </c:pt>
                  <c:pt idx="45">
                    <c:v>Feb.</c:v>
                  </c:pt>
                  <c:pt idx="46">
                    <c:v>Mar.</c:v>
                  </c:pt>
                  <c:pt idx="47">
                    <c:v>Apr.</c:v>
                  </c:pt>
                  <c:pt idx="48">
                    <c:v>May</c:v>
                  </c:pt>
                  <c:pt idx="49">
                    <c:v>June</c:v>
                  </c:pt>
                  <c:pt idx="50">
                    <c:v>July</c:v>
                  </c:pt>
                  <c:pt idx="51">
                    <c:v>Aug.</c:v>
                  </c:pt>
                  <c:pt idx="52">
                    <c:v>Sept.</c:v>
                  </c:pt>
                  <c:pt idx="53">
                    <c:v>Oct.</c:v>
                  </c:pt>
                  <c:pt idx="54">
                    <c:v>Nov.</c:v>
                  </c:pt>
                  <c:pt idx="55">
                    <c:v>Dec.</c:v>
                  </c:pt>
                  <c:pt idx="56">
                    <c:v>Jan.</c:v>
                  </c:pt>
                  <c:pt idx="57">
                    <c:v>Feb.</c:v>
                  </c:pt>
                  <c:pt idx="58">
                    <c:v>Mar.</c:v>
                  </c:pt>
                  <c:pt idx="59">
                    <c:v>Apr.</c:v>
                  </c:pt>
                  <c:pt idx="60">
                    <c:v>May</c:v>
                  </c:pt>
                  <c:pt idx="61">
                    <c:v>June</c:v>
                  </c:pt>
                  <c:pt idx="62">
                    <c:v>July</c:v>
                  </c:pt>
                  <c:pt idx="63">
                    <c:v>Aug.</c:v>
                  </c:pt>
                  <c:pt idx="64">
                    <c:v>Sept.</c:v>
                  </c:pt>
                  <c:pt idx="65">
                    <c:v>Oct.</c:v>
                  </c:pt>
                  <c:pt idx="66">
                    <c:v>Nov.</c:v>
                  </c:pt>
                  <c:pt idx="67">
                    <c:v>Dec.</c:v>
                  </c:pt>
                  <c:pt idx="68">
                    <c:v>Jan.</c:v>
                  </c:pt>
                  <c:pt idx="69">
                    <c:v>Feb.</c:v>
                  </c:pt>
                  <c:pt idx="70">
                    <c:v>Mar.</c:v>
                  </c:pt>
                  <c:pt idx="71">
                    <c:v>Apr.</c:v>
                  </c:pt>
                  <c:pt idx="72">
                    <c:v>May</c:v>
                  </c:pt>
                  <c:pt idx="73">
                    <c:v>June</c:v>
                  </c:pt>
                  <c:pt idx="74">
                    <c:v>July</c:v>
                  </c:pt>
                  <c:pt idx="75">
                    <c:v>Aug.</c:v>
                  </c:pt>
                  <c:pt idx="76">
                    <c:v>Sept.</c:v>
                  </c:pt>
                  <c:pt idx="77">
                    <c:v>Oct.</c:v>
                  </c:pt>
                  <c:pt idx="78">
                    <c:v>Nov.</c:v>
                  </c:pt>
                  <c:pt idx="79">
                    <c:v>Dec.</c:v>
                  </c:pt>
                </c:lvl>
                <c:lvl>
                  <c:pt idx="0">
                    <c:v>Year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3</c:v>
                  </c:pt>
                  <c:pt idx="25">
                    <c:v>3</c:v>
                  </c:pt>
                  <c:pt idx="26">
                    <c:v>3</c:v>
                  </c:pt>
                  <c:pt idx="27">
                    <c:v>3</c:v>
                  </c:pt>
                  <c:pt idx="28">
                    <c:v>3</c:v>
                  </c:pt>
                  <c:pt idx="29">
                    <c:v>3</c:v>
                  </c:pt>
                  <c:pt idx="30">
                    <c:v>3</c:v>
                  </c:pt>
                  <c:pt idx="31">
                    <c:v>3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7">
                    <c:v>4</c:v>
                  </c:pt>
                  <c:pt idx="38">
                    <c:v>4</c:v>
                  </c:pt>
                  <c:pt idx="39">
                    <c:v>4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5</c:v>
                  </c:pt>
                  <c:pt idx="45">
                    <c:v>5</c:v>
                  </c:pt>
                  <c:pt idx="46">
                    <c:v>5</c:v>
                  </c:pt>
                  <c:pt idx="47">
                    <c:v>5</c:v>
                  </c:pt>
                  <c:pt idx="48">
                    <c:v>5</c:v>
                  </c:pt>
                  <c:pt idx="49">
                    <c:v>5</c:v>
                  </c:pt>
                  <c:pt idx="50">
                    <c:v>5</c:v>
                  </c:pt>
                  <c:pt idx="51">
                    <c:v>5</c:v>
                  </c:pt>
                  <c:pt idx="52">
                    <c:v>5</c:v>
                  </c:pt>
                  <c:pt idx="53">
                    <c:v>5</c:v>
                  </c:pt>
                  <c:pt idx="54">
                    <c:v>5</c:v>
                  </c:pt>
                  <c:pt idx="55">
                    <c:v>5</c:v>
                  </c:pt>
                  <c:pt idx="56">
                    <c:v>6</c:v>
                  </c:pt>
                  <c:pt idx="57">
                    <c:v>6</c:v>
                  </c:pt>
                  <c:pt idx="58">
                    <c:v>6</c:v>
                  </c:pt>
                  <c:pt idx="59">
                    <c:v>6</c:v>
                  </c:pt>
                  <c:pt idx="60">
                    <c:v>6</c:v>
                  </c:pt>
                  <c:pt idx="61">
                    <c:v>6</c:v>
                  </c:pt>
                  <c:pt idx="62">
                    <c:v>6</c:v>
                  </c:pt>
                  <c:pt idx="63">
                    <c:v>6</c:v>
                  </c:pt>
                  <c:pt idx="64">
                    <c:v>6</c:v>
                  </c:pt>
                  <c:pt idx="65">
                    <c:v>6</c:v>
                  </c:pt>
                  <c:pt idx="66">
                    <c:v>6</c:v>
                  </c:pt>
                  <c:pt idx="67">
                    <c:v>6</c:v>
                  </c:pt>
                  <c:pt idx="68">
                    <c:v>7</c:v>
                  </c:pt>
                  <c:pt idx="69">
                    <c:v>7</c:v>
                  </c:pt>
                  <c:pt idx="70">
                    <c:v>7</c:v>
                  </c:pt>
                  <c:pt idx="71">
                    <c:v>7</c:v>
                  </c:pt>
                  <c:pt idx="72">
                    <c:v>7</c:v>
                  </c:pt>
                  <c:pt idx="73">
                    <c:v>7</c:v>
                  </c:pt>
                  <c:pt idx="74">
                    <c:v>7</c:v>
                  </c:pt>
                  <c:pt idx="75">
                    <c:v>7</c:v>
                  </c:pt>
                  <c:pt idx="76">
                    <c:v>7</c:v>
                  </c:pt>
                  <c:pt idx="77">
                    <c:v>7</c:v>
                  </c:pt>
                  <c:pt idx="78">
                    <c:v>7</c:v>
                  </c:pt>
                  <c:pt idx="79">
                    <c:v>7</c:v>
                  </c:pt>
                </c:lvl>
              </c:multiLvlStrCache>
            </c:multiLvlStrRef>
          </c:cat>
          <c:val>
            <c:numRef>
              <c:f>First_Look!$D$5:$D$83</c:f>
              <c:numCache>
                <c:formatCode>"$"#,##0</c:formatCode>
                <c:ptCount val="79"/>
                <c:pt idx="0">
                  <c:v>12786.408181309</c:v>
                </c:pt>
                <c:pt idx="1">
                  <c:v>6892.4081813090097</c:v>
                </c:pt>
                <c:pt idx="2">
                  <c:v>7890.4081813090097</c:v>
                </c:pt>
                <c:pt idx="3">
                  <c:v>14601.3524122565</c:v>
                </c:pt>
                <c:pt idx="4">
                  <c:v>30313.066506184874</c:v>
                </c:pt>
                <c:pt idx="5">
                  <c:v>30161.120410207532</c:v>
                </c:pt>
                <c:pt idx="6">
                  <c:v>25183.186200959575</c:v>
                </c:pt>
                <c:pt idx="7">
                  <c:v>55191.54699532206</c:v>
                </c:pt>
                <c:pt idx="8">
                  <c:v>65478.383594016472</c:v>
                </c:pt>
                <c:pt idx="9">
                  <c:v>57249.494800539396</c:v>
                </c:pt>
                <c:pt idx="10">
                  <c:v>71853.850370182743</c:v>
                </c:pt>
                <c:pt idx="11">
                  <c:v>52341.460122215751</c:v>
                </c:pt>
                <c:pt idx="12">
                  <c:v>62226.904353650934</c:v>
                </c:pt>
                <c:pt idx="13">
                  <c:v>61702.494573310483</c:v>
                </c:pt>
                <c:pt idx="14">
                  <c:v>67667.408040814669</c:v>
                </c:pt>
                <c:pt idx="15">
                  <c:v>178373.31563020538</c:v>
                </c:pt>
                <c:pt idx="16">
                  <c:v>172037.31831044893</c:v>
                </c:pt>
                <c:pt idx="17">
                  <c:v>208343.32361701052</c:v>
                </c:pt>
                <c:pt idx="18">
                  <c:v>170317.45152667465</c:v>
                </c:pt>
                <c:pt idx="19">
                  <c:v>386973.04619655199</c:v>
                </c:pt>
                <c:pt idx="20">
                  <c:v>362909.99483235099</c:v>
                </c:pt>
                <c:pt idx="21">
                  <c:v>279726.06922069937</c:v>
                </c:pt>
                <c:pt idx="22">
                  <c:v>299548.74706113664</c:v>
                </c:pt>
                <c:pt idx="23">
                  <c:v>269183.63800471975</c:v>
                </c:pt>
                <c:pt idx="24">
                  <c:v>258781.17594318683</c:v>
                </c:pt>
                <c:pt idx="25">
                  <c:v>201074.60851235775</c:v>
                </c:pt>
                <c:pt idx="26">
                  <c:v>228049.50871578188</c:v>
                </c:pt>
                <c:pt idx="27">
                  <c:v>423168.4588685981</c:v>
                </c:pt>
                <c:pt idx="28">
                  <c:v>537013.57260172884</c:v>
                </c:pt>
                <c:pt idx="29">
                  <c:v>433058.32708873739</c:v>
                </c:pt>
                <c:pt idx="30">
                  <c:v>399299.33592717478</c:v>
                </c:pt>
                <c:pt idx="31">
                  <c:v>856168.91237723199</c:v>
                </c:pt>
                <c:pt idx="32">
                  <c:v>715785.34610602527</c:v>
                </c:pt>
                <c:pt idx="33">
                  <c:v>424179.07650521398</c:v>
                </c:pt>
                <c:pt idx="34">
                  <c:v>490140.55074418517</c:v>
                </c:pt>
                <c:pt idx="35">
                  <c:v>377359.01383323927</c:v>
                </c:pt>
                <c:pt idx="36">
                  <c:v>430992.04056584631</c:v>
                </c:pt>
                <c:pt idx="37">
                  <c:v>461459.21238877694</c:v>
                </c:pt>
                <c:pt idx="38">
                  <c:v>0</c:v>
                </c:pt>
                <c:pt idx="39">
                  <c:v>0</c:v>
                </c:pt>
                <c:pt idx="40">
                  <c:v>701896.66728226468</c:v>
                </c:pt>
                <c:pt idx="41">
                  <c:v>669285.32928972982</c:v>
                </c:pt>
                <c:pt idx="42">
                  <c:v>511243.8174235156</c:v>
                </c:pt>
                <c:pt idx="43">
                  <c:v>1142225.646174738</c:v>
                </c:pt>
                <c:pt idx="44">
                  <c:v>777920.90877914301</c:v>
                </c:pt>
                <c:pt idx="45">
                  <c:v>723704.73110251839</c:v>
                </c:pt>
                <c:pt idx="46">
                  <c:v>834814.61227183149</c:v>
                </c:pt>
                <c:pt idx="47">
                  <c:v>770838.75821685011</c:v>
                </c:pt>
                <c:pt idx="48">
                  <c:v>560905.66861760663</c:v>
                </c:pt>
                <c:pt idx="49">
                  <c:v>545197.9773459452</c:v>
                </c:pt>
                <c:pt idx="50">
                  <c:v>689040.86629208247</c:v>
                </c:pt>
                <c:pt idx="51">
                  <c:v>1105172.6955100191</c:v>
                </c:pt>
                <c:pt idx="52">
                  <c:v>1384090.5399294812</c:v>
                </c:pt>
                <c:pt idx="53">
                  <c:v>983006.26168638421</c:v>
                </c:pt>
                <c:pt idx="54">
                  <c:v>858010.6538055588</c:v>
                </c:pt>
                <c:pt idx="55">
                  <c:v>1770529.8205960258</c:v>
                </c:pt>
                <c:pt idx="56">
                  <c:v>1232577.7738703375</c:v>
                </c:pt>
                <c:pt idx="57">
                  <c:v>1110182.2756485397</c:v>
                </c:pt>
                <c:pt idx="58">
                  <c:v>1091672.3355909172</c:v>
                </c:pt>
                <c:pt idx="59">
                  <c:v>738216.40484787442</c:v>
                </c:pt>
                <c:pt idx="60">
                  <c:v>828809.30021001108</c:v>
                </c:pt>
                <c:pt idx="61">
                  <c:v>720395.72380708123</c:v>
                </c:pt>
                <c:pt idx="62">
                  <c:v>1352694.9160812593</c:v>
                </c:pt>
                <c:pt idx="63">
                  <c:v>737334.85585107293</c:v>
                </c:pt>
                <c:pt idx="64">
                  <c:v>1315334.0565818709</c:v>
                </c:pt>
                <c:pt idx="65">
                  <c:v>1185351.2653433543</c:v>
                </c:pt>
                <c:pt idx="66">
                  <c:v>1010338.1362224401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B96-46F2-9A93-28F8DBD31FFD}"/>
            </c:ext>
          </c:extLst>
        </c:ser>
        <c:ser>
          <c:idx val="1"/>
          <c:order val="1"/>
          <c:tx>
            <c:strRef>
              <c:f>First_Look!$E$4</c:f>
              <c:strCache>
                <c:ptCount val="1"/>
                <c:pt idx="0">
                  <c:v>Modified
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39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6-5B96-46F2-9A93-28F8DBD31FFD}"/>
              </c:ext>
            </c:extLst>
          </c:dPt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multiLvlStrRef>
              <c:f>First_Look!$B$4:$C$83</c:f>
              <c:multiLvlStrCache>
                <c:ptCount val="80"/>
                <c:lvl>
                  <c:pt idx="0">
                    <c:v>Month</c:v>
                  </c:pt>
                  <c:pt idx="1">
                    <c:v>June</c:v>
                  </c:pt>
                  <c:pt idx="2">
                    <c:v>July</c:v>
                  </c:pt>
                  <c:pt idx="3">
                    <c:v>Aug.</c:v>
                  </c:pt>
                  <c:pt idx="4">
                    <c:v>Sept.</c:v>
                  </c:pt>
                  <c:pt idx="5">
                    <c:v>Oct.</c:v>
                  </c:pt>
                  <c:pt idx="6">
                    <c:v>Nov.</c:v>
                  </c:pt>
                  <c:pt idx="7">
                    <c:v>Dec.</c:v>
                  </c:pt>
                  <c:pt idx="8">
                    <c:v>Jan.</c:v>
                  </c:pt>
                  <c:pt idx="9">
                    <c:v>Feb.</c:v>
                  </c:pt>
                  <c:pt idx="10">
                    <c:v>Mar.</c:v>
                  </c:pt>
                  <c:pt idx="11">
                    <c:v>Apr.</c:v>
                  </c:pt>
                  <c:pt idx="12">
                    <c:v>May</c:v>
                  </c:pt>
                  <c:pt idx="13">
                    <c:v>June</c:v>
                  </c:pt>
                  <c:pt idx="14">
                    <c:v>July</c:v>
                  </c:pt>
                  <c:pt idx="15">
                    <c:v>Aug.</c:v>
                  </c:pt>
                  <c:pt idx="16">
                    <c:v>Sept.</c:v>
                  </c:pt>
                  <c:pt idx="17">
                    <c:v>Oct.</c:v>
                  </c:pt>
                  <c:pt idx="18">
                    <c:v>Nov.</c:v>
                  </c:pt>
                  <c:pt idx="19">
                    <c:v>Dec.</c:v>
                  </c:pt>
                  <c:pt idx="20">
                    <c:v>Jan.</c:v>
                  </c:pt>
                  <c:pt idx="21">
                    <c:v>Feb.</c:v>
                  </c:pt>
                  <c:pt idx="22">
                    <c:v>Mar.</c:v>
                  </c:pt>
                  <c:pt idx="23">
                    <c:v>Apr.</c:v>
                  </c:pt>
                  <c:pt idx="24">
                    <c:v>May</c:v>
                  </c:pt>
                  <c:pt idx="25">
                    <c:v>June</c:v>
                  </c:pt>
                  <c:pt idx="26">
                    <c:v>July</c:v>
                  </c:pt>
                  <c:pt idx="27">
                    <c:v>Aug.</c:v>
                  </c:pt>
                  <c:pt idx="28">
                    <c:v>Sept.</c:v>
                  </c:pt>
                  <c:pt idx="29">
                    <c:v>Oct.</c:v>
                  </c:pt>
                  <c:pt idx="30">
                    <c:v>Nov.</c:v>
                  </c:pt>
                  <c:pt idx="31">
                    <c:v>Dec.</c:v>
                  </c:pt>
                  <c:pt idx="32">
                    <c:v>Jan.</c:v>
                  </c:pt>
                  <c:pt idx="33">
                    <c:v>Feb.</c:v>
                  </c:pt>
                  <c:pt idx="34">
                    <c:v>Mar.</c:v>
                  </c:pt>
                  <c:pt idx="35">
                    <c:v>Apr.</c:v>
                  </c:pt>
                  <c:pt idx="36">
                    <c:v>May</c:v>
                  </c:pt>
                  <c:pt idx="37">
                    <c:v>June</c:v>
                  </c:pt>
                  <c:pt idx="38">
                    <c:v>July</c:v>
                  </c:pt>
                  <c:pt idx="39">
                    <c:v>Aug.</c:v>
                  </c:pt>
                  <c:pt idx="40">
                    <c:v>Sept.</c:v>
                  </c:pt>
                  <c:pt idx="41">
                    <c:v>Oct.</c:v>
                  </c:pt>
                  <c:pt idx="42">
                    <c:v>Nov.</c:v>
                  </c:pt>
                  <c:pt idx="43">
                    <c:v>Dec.</c:v>
                  </c:pt>
                  <c:pt idx="44">
                    <c:v>Jan.</c:v>
                  </c:pt>
                  <c:pt idx="45">
                    <c:v>Feb.</c:v>
                  </c:pt>
                  <c:pt idx="46">
                    <c:v>Mar.</c:v>
                  </c:pt>
                  <c:pt idx="47">
                    <c:v>Apr.</c:v>
                  </c:pt>
                  <c:pt idx="48">
                    <c:v>May</c:v>
                  </c:pt>
                  <c:pt idx="49">
                    <c:v>June</c:v>
                  </c:pt>
                  <c:pt idx="50">
                    <c:v>July</c:v>
                  </c:pt>
                  <c:pt idx="51">
                    <c:v>Aug.</c:v>
                  </c:pt>
                  <c:pt idx="52">
                    <c:v>Sept.</c:v>
                  </c:pt>
                  <c:pt idx="53">
                    <c:v>Oct.</c:v>
                  </c:pt>
                  <c:pt idx="54">
                    <c:v>Nov.</c:v>
                  </c:pt>
                  <c:pt idx="55">
                    <c:v>Dec.</c:v>
                  </c:pt>
                  <c:pt idx="56">
                    <c:v>Jan.</c:v>
                  </c:pt>
                  <c:pt idx="57">
                    <c:v>Feb.</c:v>
                  </c:pt>
                  <c:pt idx="58">
                    <c:v>Mar.</c:v>
                  </c:pt>
                  <c:pt idx="59">
                    <c:v>Apr.</c:v>
                  </c:pt>
                  <c:pt idx="60">
                    <c:v>May</c:v>
                  </c:pt>
                  <c:pt idx="61">
                    <c:v>June</c:v>
                  </c:pt>
                  <c:pt idx="62">
                    <c:v>July</c:v>
                  </c:pt>
                  <c:pt idx="63">
                    <c:v>Aug.</c:v>
                  </c:pt>
                  <c:pt idx="64">
                    <c:v>Sept.</c:v>
                  </c:pt>
                  <c:pt idx="65">
                    <c:v>Oct.</c:v>
                  </c:pt>
                  <c:pt idx="66">
                    <c:v>Nov.</c:v>
                  </c:pt>
                  <c:pt idx="67">
                    <c:v>Dec.</c:v>
                  </c:pt>
                  <c:pt idx="68">
                    <c:v>Jan.</c:v>
                  </c:pt>
                  <c:pt idx="69">
                    <c:v>Feb.</c:v>
                  </c:pt>
                  <c:pt idx="70">
                    <c:v>Mar.</c:v>
                  </c:pt>
                  <c:pt idx="71">
                    <c:v>Apr.</c:v>
                  </c:pt>
                  <c:pt idx="72">
                    <c:v>May</c:v>
                  </c:pt>
                  <c:pt idx="73">
                    <c:v>June</c:v>
                  </c:pt>
                  <c:pt idx="74">
                    <c:v>July</c:v>
                  </c:pt>
                  <c:pt idx="75">
                    <c:v>Aug.</c:v>
                  </c:pt>
                  <c:pt idx="76">
                    <c:v>Sept.</c:v>
                  </c:pt>
                  <c:pt idx="77">
                    <c:v>Oct.</c:v>
                  </c:pt>
                  <c:pt idx="78">
                    <c:v>Nov.</c:v>
                  </c:pt>
                  <c:pt idx="79">
                    <c:v>Dec.</c:v>
                  </c:pt>
                </c:lvl>
                <c:lvl>
                  <c:pt idx="0">
                    <c:v>Year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3</c:v>
                  </c:pt>
                  <c:pt idx="25">
                    <c:v>3</c:v>
                  </c:pt>
                  <c:pt idx="26">
                    <c:v>3</c:v>
                  </c:pt>
                  <c:pt idx="27">
                    <c:v>3</c:v>
                  </c:pt>
                  <c:pt idx="28">
                    <c:v>3</c:v>
                  </c:pt>
                  <c:pt idx="29">
                    <c:v>3</c:v>
                  </c:pt>
                  <c:pt idx="30">
                    <c:v>3</c:v>
                  </c:pt>
                  <c:pt idx="31">
                    <c:v>3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7">
                    <c:v>4</c:v>
                  </c:pt>
                  <c:pt idx="38">
                    <c:v>4</c:v>
                  </c:pt>
                  <c:pt idx="39">
                    <c:v>4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5</c:v>
                  </c:pt>
                  <c:pt idx="45">
                    <c:v>5</c:v>
                  </c:pt>
                  <c:pt idx="46">
                    <c:v>5</c:v>
                  </c:pt>
                  <c:pt idx="47">
                    <c:v>5</c:v>
                  </c:pt>
                  <c:pt idx="48">
                    <c:v>5</c:v>
                  </c:pt>
                  <c:pt idx="49">
                    <c:v>5</c:v>
                  </c:pt>
                  <c:pt idx="50">
                    <c:v>5</c:v>
                  </c:pt>
                  <c:pt idx="51">
                    <c:v>5</c:v>
                  </c:pt>
                  <c:pt idx="52">
                    <c:v>5</c:v>
                  </c:pt>
                  <c:pt idx="53">
                    <c:v>5</c:v>
                  </c:pt>
                  <c:pt idx="54">
                    <c:v>5</c:v>
                  </c:pt>
                  <c:pt idx="55">
                    <c:v>5</c:v>
                  </c:pt>
                  <c:pt idx="56">
                    <c:v>6</c:v>
                  </c:pt>
                  <c:pt idx="57">
                    <c:v>6</c:v>
                  </c:pt>
                  <c:pt idx="58">
                    <c:v>6</c:v>
                  </c:pt>
                  <c:pt idx="59">
                    <c:v>6</c:v>
                  </c:pt>
                  <c:pt idx="60">
                    <c:v>6</c:v>
                  </c:pt>
                  <c:pt idx="61">
                    <c:v>6</c:v>
                  </c:pt>
                  <c:pt idx="62">
                    <c:v>6</c:v>
                  </c:pt>
                  <c:pt idx="63">
                    <c:v>6</c:v>
                  </c:pt>
                  <c:pt idx="64">
                    <c:v>6</c:v>
                  </c:pt>
                  <c:pt idx="65">
                    <c:v>6</c:v>
                  </c:pt>
                  <c:pt idx="66">
                    <c:v>6</c:v>
                  </c:pt>
                  <c:pt idx="67">
                    <c:v>6</c:v>
                  </c:pt>
                  <c:pt idx="68">
                    <c:v>7</c:v>
                  </c:pt>
                  <c:pt idx="69">
                    <c:v>7</c:v>
                  </c:pt>
                  <c:pt idx="70">
                    <c:v>7</c:v>
                  </c:pt>
                  <c:pt idx="71">
                    <c:v>7</c:v>
                  </c:pt>
                  <c:pt idx="72">
                    <c:v>7</c:v>
                  </c:pt>
                  <c:pt idx="73">
                    <c:v>7</c:v>
                  </c:pt>
                  <c:pt idx="74">
                    <c:v>7</c:v>
                  </c:pt>
                  <c:pt idx="75">
                    <c:v>7</c:v>
                  </c:pt>
                  <c:pt idx="76">
                    <c:v>7</c:v>
                  </c:pt>
                  <c:pt idx="77">
                    <c:v>7</c:v>
                  </c:pt>
                  <c:pt idx="78">
                    <c:v>7</c:v>
                  </c:pt>
                  <c:pt idx="79">
                    <c:v>7</c:v>
                  </c:pt>
                </c:lvl>
              </c:multiLvlStrCache>
            </c:multiLvlStrRef>
          </c:cat>
          <c:val>
            <c:numRef>
              <c:f>First_Look!$E$5:$E$83</c:f>
              <c:numCache>
                <c:formatCode>"$"#,##0</c:formatCode>
                <c:ptCount val="79"/>
                <c:pt idx="0">
                  <c:v>12786.408181309</c:v>
                </c:pt>
                <c:pt idx="1">
                  <c:v>6892.4081813090097</c:v>
                </c:pt>
                <c:pt idx="2">
                  <c:v>7890.4081813090097</c:v>
                </c:pt>
                <c:pt idx="3">
                  <c:v>14601.3524122565</c:v>
                </c:pt>
                <c:pt idx="4">
                  <c:v>30313.066506184874</c:v>
                </c:pt>
                <c:pt idx="5">
                  <c:v>30161.120410207532</c:v>
                </c:pt>
                <c:pt idx="6">
                  <c:v>25183.186200959575</c:v>
                </c:pt>
                <c:pt idx="7">
                  <c:v>55191.54699532206</c:v>
                </c:pt>
                <c:pt idx="8">
                  <c:v>65478.383594016472</c:v>
                </c:pt>
                <c:pt idx="9">
                  <c:v>57249.494800539396</c:v>
                </c:pt>
                <c:pt idx="10">
                  <c:v>71853.850370182743</c:v>
                </c:pt>
                <c:pt idx="11">
                  <c:v>52341.460122215751</c:v>
                </c:pt>
                <c:pt idx="12">
                  <c:v>62226.904353650934</c:v>
                </c:pt>
                <c:pt idx="13">
                  <c:v>61702.494573310483</c:v>
                </c:pt>
                <c:pt idx="14">
                  <c:v>67667.408040814669</c:v>
                </c:pt>
                <c:pt idx="15">
                  <c:v>178373.31563020538</c:v>
                </c:pt>
                <c:pt idx="16">
                  <c:v>172037.31831044893</c:v>
                </c:pt>
                <c:pt idx="17">
                  <c:v>208343.32361701052</c:v>
                </c:pt>
                <c:pt idx="18">
                  <c:v>170317.45152667499</c:v>
                </c:pt>
                <c:pt idx="19">
                  <c:v>386973.04619655199</c:v>
                </c:pt>
                <c:pt idx="20">
                  <c:v>362909.99483235099</c:v>
                </c:pt>
                <c:pt idx="21">
                  <c:v>279726.06922069937</c:v>
                </c:pt>
                <c:pt idx="22">
                  <c:v>299548.74706113664</c:v>
                </c:pt>
                <c:pt idx="23">
                  <c:v>269183.63800471975</c:v>
                </c:pt>
                <c:pt idx="24">
                  <c:v>258781.17594318683</c:v>
                </c:pt>
                <c:pt idx="25">
                  <c:v>201074.60851235775</c:v>
                </c:pt>
                <c:pt idx="26">
                  <c:v>228049.50871578188</c:v>
                </c:pt>
                <c:pt idx="27">
                  <c:v>423168.4588685981</c:v>
                </c:pt>
                <c:pt idx="28">
                  <c:v>537013.57260172884</c:v>
                </c:pt>
                <c:pt idx="29">
                  <c:v>433058.32708873739</c:v>
                </c:pt>
                <c:pt idx="30">
                  <c:v>399299.33592717478</c:v>
                </c:pt>
                <c:pt idx="31">
                  <c:v>856168.91237723199</c:v>
                </c:pt>
                <c:pt idx="32">
                  <c:v>715785.34610602527</c:v>
                </c:pt>
                <c:pt idx="33">
                  <c:v>424179.07650521398</c:v>
                </c:pt>
                <c:pt idx="34">
                  <c:v>490140.55074418517</c:v>
                </c:pt>
                <c:pt idx="35">
                  <c:v>377359.01383323927</c:v>
                </c:pt>
                <c:pt idx="36">
                  <c:v>430992.04056584631</c:v>
                </c:pt>
                <c:pt idx="37">
                  <c:v>461459.21238877694</c:v>
                </c:pt>
                <c:pt idx="38">
                  <c:v>480745.01674198546</c:v>
                </c:pt>
                <c:pt idx="39">
                  <c:v>480745.01674198546</c:v>
                </c:pt>
                <c:pt idx="40">
                  <c:v>701896.66728226468</c:v>
                </c:pt>
                <c:pt idx="41">
                  <c:v>669285.32928972982</c:v>
                </c:pt>
                <c:pt idx="42">
                  <c:v>511243.8174235156</c:v>
                </c:pt>
                <c:pt idx="43">
                  <c:v>1142225.646174738</c:v>
                </c:pt>
                <c:pt idx="44">
                  <c:v>777920.90877914301</c:v>
                </c:pt>
                <c:pt idx="45">
                  <c:v>723704.73110251839</c:v>
                </c:pt>
                <c:pt idx="46">
                  <c:v>834814.61227183149</c:v>
                </c:pt>
                <c:pt idx="47">
                  <c:v>770838.75821685011</c:v>
                </c:pt>
                <c:pt idx="48">
                  <c:v>560905.66861760663</c:v>
                </c:pt>
                <c:pt idx="49">
                  <c:v>545197.9773459452</c:v>
                </c:pt>
                <c:pt idx="50">
                  <c:v>689040.86629208247</c:v>
                </c:pt>
                <c:pt idx="51">
                  <c:v>1105172.6955100191</c:v>
                </c:pt>
                <c:pt idx="52">
                  <c:v>1384090.5399294812</c:v>
                </c:pt>
                <c:pt idx="53">
                  <c:v>983006.26168638421</c:v>
                </c:pt>
                <c:pt idx="54">
                  <c:v>858010.6538055588</c:v>
                </c:pt>
                <c:pt idx="55">
                  <c:v>1770529.8205960258</c:v>
                </c:pt>
                <c:pt idx="56">
                  <c:v>1232577.7738703375</c:v>
                </c:pt>
                <c:pt idx="57">
                  <c:v>1110182.2756485397</c:v>
                </c:pt>
                <c:pt idx="58">
                  <c:v>1091672.3355909172</c:v>
                </c:pt>
                <c:pt idx="59">
                  <c:v>738216.40484787442</c:v>
                </c:pt>
                <c:pt idx="60">
                  <c:v>828809.30021001108</c:v>
                </c:pt>
                <c:pt idx="61">
                  <c:v>720395.72380708123</c:v>
                </c:pt>
                <c:pt idx="62">
                  <c:v>1352694.9160812593</c:v>
                </c:pt>
                <c:pt idx="63">
                  <c:v>737334.85585107293</c:v>
                </c:pt>
                <c:pt idx="64">
                  <c:v>1315334.0565818709</c:v>
                </c:pt>
                <c:pt idx="65">
                  <c:v>1185351.2653433543</c:v>
                </c:pt>
                <c:pt idx="66">
                  <c:v>1010338.1362224401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B96-46F2-9A93-28F8DBD31FFD}"/>
            </c:ext>
          </c:extLst>
        </c:ser>
        <c:ser>
          <c:idx val="2"/>
          <c:order val="2"/>
          <c:tx>
            <c:strRef>
              <c:f>First_Look!$F$4</c:f>
              <c:strCache>
                <c:ptCount val="1"/>
                <c:pt idx="0">
                  <c:v>Ken's Forecast for year 7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First_Look!$B$4:$C$83</c:f>
              <c:multiLvlStrCache>
                <c:ptCount val="80"/>
                <c:lvl>
                  <c:pt idx="0">
                    <c:v>Month</c:v>
                  </c:pt>
                  <c:pt idx="1">
                    <c:v>June</c:v>
                  </c:pt>
                  <c:pt idx="2">
                    <c:v>July</c:v>
                  </c:pt>
                  <c:pt idx="3">
                    <c:v>Aug.</c:v>
                  </c:pt>
                  <c:pt idx="4">
                    <c:v>Sept.</c:v>
                  </c:pt>
                  <c:pt idx="5">
                    <c:v>Oct.</c:v>
                  </c:pt>
                  <c:pt idx="6">
                    <c:v>Nov.</c:v>
                  </c:pt>
                  <c:pt idx="7">
                    <c:v>Dec.</c:v>
                  </c:pt>
                  <c:pt idx="8">
                    <c:v>Jan.</c:v>
                  </c:pt>
                  <c:pt idx="9">
                    <c:v>Feb.</c:v>
                  </c:pt>
                  <c:pt idx="10">
                    <c:v>Mar.</c:v>
                  </c:pt>
                  <c:pt idx="11">
                    <c:v>Apr.</c:v>
                  </c:pt>
                  <c:pt idx="12">
                    <c:v>May</c:v>
                  </c:pt>
                  <c:pt idx="13">
                    <c:v>June</c:v>
                  </c:pt>
                  <c:pt idx="14">
                    <c:v>July</c:v>
                  </c:pt>
                  <c:pt idx="15">
                    <c:v>Aug.</c:v>
                  </c:pt>
                  <c:pt idx="16">
                    <c:v>Sept.</c:v>
                  </c:pt>
                  <c:pt idx="17">
                    <c:v>Oct.</c:v>
                  </c:pt>
                  <c:pt idx="18">
                    <c:v>Nov.</c:v>
                  </c:pt>
                  <c:pt idx="19">
                    <c:v>Dec.</c:v>
                  </c:pt>
                  <c:pt idx="20">
                    <c:v>Jan.</c:v>
                  </c:pt>
                  <c:pt idx="21">
                    <c:v>Feb.</c:v>
                  </c:pt>
                  <c:pt idx="22">
                    <c:v>Mar.</c:v>
                  </c:pt>
                  <c:pt idx="23">
                    <c:v>Apr.</c:v>
                  </c:pt>
                  <c:pt idx="24">
                    <c:v>May</c:v>
                  </c:pt>
                  <c:pt idx="25">
                    <c:v>June</c:v>
                  </c:pt>
                  <c:pt idx="26">
                    <c:v>July</c:v>
                  </c:pt>
                  <c:pt idx="27">
                    <c:v>Aug.</c:v>
                  </c:pt>
                  <c:pt idx="28">
                    <c:v>Sept.</c:v>
                  </c:pt>
                  <c:pt idx="29">
                    <c:v>Oct.</c:v>
                  </c:pt>
                  <c:pt idx="30">
                    <c:v>Nov.</c:v>
                  </c:pt>
                  <c:pt idx="31">
                    <c:v>Dec.</c:v>
                  </c:pt>
                  <c:pt idx="32">
                    <c:v>Jan.</c:v>
                  </c:pt>
                  <c:pt idx="33">
                    <c:v>Feb.</c:v>
                  </c:pt>
                  <c:pt idx="34">
                    <c:v>Mar.</c:v>
                  </c:pt>
                  <c:pt idx="35">
                    <c:v>Apr.</c:v>
                  </c:pt>
                  <c:pt idx="36">
                    <c:v>May</c:v>
                  </c:pt>
                  <c:pt idx="37">
                    <c:v>June</c:v>
                  </c:pt>
                  <c:pt idx="38">
                    <c:v>July</c:v>
                  </c:pt>
                  <c:pt idx="39">
                    <c:v>Aug.</c:v>
                  </c:pt>
                  <c:pt idx="40">
                    <c:v>Sept.</c:v>
                  </c:pt>
                  <c:pt idx="41">
                    <c:v>Oct.</c:v>
                  </c:pt>
                  <c:pt idx="42">
                    <c:v>Nov.</c:v>
                  </c:pt>
                  <c:pt idx="43">
                    <c:v>Dec.</c:v>
                  </c:pt>
                  <c:pt idx="44">
                    <c:v>Jan.</c:v>
                  </c:pt>
                  <c:pt idx="45">
                    <c:v>Feb.</c:v>
                  </c:pt>
                  <c:pt idx="46">
                    <c:v>Mar.</c:v>
                  </c:pt>
                  <c:pt idx="47">
                    <c:v>Apr.</c:v>
                  </c:pt>
                  <c:pt idx="48">
                    <c:v>May</c:v>
                  </c:pt>
                  <c:pt idx="49">
                    <c:v>June</c:v>
                  </c:pt>
                  <c:pt idx="50">
                    <c:v>July</c:v>
                  </c:pt>
                  <c:pt idx="51">
                    <c:v>Aug.</c:v>
                  </c:pt>
                  <c:pt idx="52">
                    <c:v>Sept.</c:v>
                  </c:pt>
                  <c:pt idx="53">
                    <c:v>Oct.</c:v>
                  </c:pt>
                  <c:pt idx="54">
                    <c:v>Nov.</c:v>
                  </c:pt>
                  <c:pt idx="55">
                    <c:v>Dec.</c:v>
                  </c:pt>
                  <c:pt idx="56">
                    <c:v>Jan.</c:v>
                  </c:pt>
                  <c:pt idx="57">
                    <c:v>Feb.</c:v>
                  </c:pt>
                  <c:pt idx="58">
                    <c:v>Mar.</c:v>
                  </c:pt>
                  <c:pt idx="59">
                    <c:v>Apr.</c:v>
                  </c:pt>
                  <c:pt idx="60">
                    <c:v>May</c:v>
                  </c:pt>
                  <c:pt idx="61">
                    <c:v>June</c:v>
                  </c:pt>
                  <c:pt idx="62">
                    <c:v>July</c:v>
                  </c:pt>
                  <c:pt idx="63">
                    <c:v>Aug.</c:v>
                  </c:pt>
                  <c:pt idx="64">
                    <c:v>Sept.</c:v>
                  </c:pt>
                  <c:pt idx="65">
                    <c:v>Oct.</c:v>
                  </c:pt>
                  <c:pt idx="66">
                    <c:v>Nov.</c:v>
                  </c:pt>
                  <c:pt idx="67">
                    <c:v>Dec.</c:v>
                  </c:pt>
                  <c:pt idx="68">
                    <c:v>Jan.</c:v>
                  </c:pt>
                  <c:pt idx="69">
                    <c:v>Feb.</c:v>
                  </c:pt>
                  <c:pt idx="70">
                    <c:v>Mar.</c:v>
                  </c:pt>
                  <c:pt idx="71">
                    <c:v>Apr.</c:v>
                  </c:pt>
                  <c:pt idx="72">
                    <c:v>May</c:v>
                  </c:pt>
                  <c:pt idx="73">
                    <c:v>June</c:v>
                  </c:pt>
                  <c:pt idx="74">
                    <c:v>July</c:v>
                  </c:pt>
                  <c:pt idx="75">
                    <c:v>Aug.</c:v>
                  </c:pt>
                  <c:pt idx="76">
                    <c:v>Sept.</c:v>
                  </c:pt>
                  <c:pt idx="77">
                    <c:v>Oct.</c:v>
                  </c:pt>
                  <c:pt idx="78">
                    <c:v>Nov.</c:v>
                  </c:pt>
                  <c:pt idx="79">
                    <c:v>Dec.</c:v>
                  </c:pt>
                </c:lvl>
                <c:lvl>
                  <c:pt idx="0">
                    <c:v>Year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3</c:v>
                  </c:pt>
                  <c:pt idx="25">
                    <c:v>3</c:v>
                  </c:pt>
                  <c:pt idx="26">
                    <c:v>3</c:v>
                  </c:pt>
                  <c:pt idx="27">
                    <c:v>3</c:v>
                  </c:pt>
                  <c:pt idx="28">
                    <c:v>3</c:v>
                  </c:pt>
                  <c:pt idx="29">
                    <c:v>3</c:v>
                  </c:pt>
                  <c:pt idx="30">
                    <c:v>3</c:v>
                  </c:pt>
                  <c:pt idx="31">
                    <c:v>3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7">
                    <c:v>4</c:v>
                  </c:pt>
                  <c:pt idx="38">
                    <c:v>4</c:v>
                  </c:pt>
                  <c:pt idx="39">
                    <c:v>4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5</c:v>
                  </c:pt>
                  <c:pt idx="45">
                    <c:v>5</c:v>
                  </c:pt>
                  <c:pt idx="46">
                    <c:v>5</c:v>
                  </c:pt>
                  <c:pt idx="47">
                    <c:v>5</c:v>
                  </c:pt>
                  <c:pt idx="48">
                    <c:v>5</c:v>
                  </c:pt>
                  <c:pt idx="49">
                    <c:v>5</c:v>
                  </c:pt>
                  <c:pt idx="50">
                    <c:v>5</c:v>
                  </c:pt>
                  <c:pt idx="51">
                    <c:v>5</c:v>
                  </c:pt>
                  <c:pt idx="52">
                    <c:v>5</c:v>
                  </c:pt>
                  <c:pt idx="53">
                    <c:v>5</c:v>
                  </c:pt>
                  <c:pt idx="54">
                    <c:v>5</c:v>
                  </c:pt>
                  <c:pt idx="55">
                    <c:v>5</c:v>
                  </c:pt>
                  <c:pt idx="56">
                    <c:v>6</c:v>
                  </c:pt>
                  <c:pt idx="57">
                    <c:v>6</c:v>
                  </c:pt>
                  <c:pt idx="58">
                    <c:v>6</c:v>
                  </c:pt>
                  <c:pt idx="59">
                    <c:v>6</c:v>
                  </c:pt>
                  <c:pt idx="60">
                    <c:v>6</c:v>
                  </c:pt>
                  <c:pt idx="61">
                    <c:v>6</c:v>
                  </c:pt>
                  <c:pt idx="62">
                    <c:v>6</c:v>
                  </c:pt>
                  <c:pt idx="63">
                    <c:v>6</c:v>
                  </c:pt>
                  <c:pt idx="64">
                    <c:v>6</c:v>
                  </c:pt>
                  <c:pt idx="65">
                    <c:v>6</c:v>
                  </c:pt>
                  <c:pt idx="66">
                    <c:v>6</c:v>
                  </c:pt>
                  <c:pt idx="67">
                    <c:v>6</c:v>
                  </c:pt>
                  <c:pt idx="68">
                    <c:v>7</c:v>
                  </c:pt>
                  <c:pt idx="69">
                    <c:v>7</c:v>
                  </c:pt>
                  <c:pt idx="70">
                    <c:v>7</c:v>
                  </c:pt>
                  <c:pt idx="71">
                    <c:v>7</c:v>
                  </c:pt>
                  <c:pt idx="72">
                    <c:v>7</c:v>
                  </c:pt>
                  <c:pt idx="73">
                    <c:v>7</c:v>
                  </c:pt>
                  <c:pt idx="74">
                    <c:v>7</c:v>
                  </c:pt>
                  <c:pt idx="75">
                    <c:v>7</c:v>
                  </c:pt>
                  <c:pt idx="76">
                    <c:v>7</c:v>
                  </c:pt>
                  <c:pt idx="77">
                    <c:v>7</c:v>
                  </c:pt>
                  <c:pt idx="78">
                    <c:v>7</c:v>
                  </c:pt>
                  <c:pt idx="79">
                    <c:v>7</c:v>
                  </c:pt>
                </c:lvl>
              </c:multiLvlStrCache>
            </c:multiLvlStrRef>
          </c:cat>
          <c:val>
            <c:numRef>
              <c:f>First_Look!$F$5:$F$83</c:f>
              <c:numCache>
                <c:formatCode>General</c:formatCode>
                <c:ptCount val="79"/>
                <c:pt idx="67" formatCode="&quot;$&quot;#,##0">
                  <c:v>2250000</c:v>
                </c:pt>
                <c:pt idx="68" formatCode="&quot;$&quot;#,##0">
                  <c:v>1750000</c:v>
                </c:pt>
                <c:pt idx="69" formatCode="&quot;$&quot;#,##0">
                  <c:v>1500000</c:v>
                </c:pt>
                <c:pt idx="70" formatCode="&quot;$&quot;#,##0">
                  <c:v>1500000</c:v>
                </c:pt>
                <c:pt idx="71" formatCode="&quot;$&quot;#,##0">
                  <c:v>1000000</c:v>
                </c:pt>
                <c:pt idx="72" formatCode="&quot;$&quot;#,##0">
                  <c:v>1000000</c:v>
                </c:pt>
                <c:pt idx="73" formatCode="&quot;$&quot;#,##0">
                  <c:v>1000000</c:v>
                </c:pt>
                <c:pt idx="74" formatCode="&quot;$&quot;#,##0">
                  <c:v>1000000</c:v>
                </c:pt>
                <c:pt idx="75" formatCode="&quot;$&quot;#,##0">
                  <c:v>1500000</c:v>
                </c:pt>
                <c:pt idx="76" formatCode="&quot;$&quot;#,##0">
                  <c:v>1750000</c:v>
                </c:pt>
                <c:pt idx="77" formatCode="&quot;$&quot;#,##0">
                  <c:v>1500000</c:v>
                </c:pt>
                <c:pt idx="78" formatCode="&quot;$&quot;#,##0">
                  <c:v>1750000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B96-46F2-9A93-28F8DBD31FFD}"/>
            </c:ext>
          </c:extLst>
        </c:ser>
        <c:ser>
          <c:idx val="3"/>
          <c:order val="3"/>
          <c:tx>
            <c:strRef>
              <c:f>First_Look!$G$4</c:f>
              <c:strCache>
                <c:ptCount val="1"/>
                <c:pt idx="0">
                  <c:v>Holt's FC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First_Look!$B$4:$C$83</c:f>
              <c:multiLvlStrCache>
                <c:ptCount val="80"/>
                <c:lvl>
                  <c:pt idx="0">
                    <c:v>Month</c:v>
                  </c:pt>
                  <c:pt idx="1">
                    <c:v>June</c:v>
                  </c:pt>
                  <c:pt idx="2">
                    <c:v>July</c:v>
                  </c:pt>
                  <c:pt idx="3">
                    <c:v>Aug.</c:v>
                  </c:pt>
                  <c:pt idx="4">
                    <c:v>Sept.</c:v>
                  </c:pt>
                  <c:pt idx="5">
                    <c:v>Oct.</c:v>
                  </c:pt>
                  <c:pt idx="6">
                    <c:v>Nov.</c:v>
                  </c:pt>
                  <c:pt idx="7">
                    <c:v>Dec.</c:v>
                  </c:pt>
                  <c:pt idx="8">
                    <c:v>Jan.</c:v>
                  </c:pt>
                  <c:pt idx="9">
                    <c:v>Feb.</c:v>
                  </c:pt>
                  <c:pt idx="10">
                    <c:v>Mar.</c:v>
                  </c:pt>
                  <c:pt idx="11">
                    <c:v>Apr.</c:v>
                  </c:pt>
                  <c:pt idx="12">
                    <c:v>May</c:v>
                  </c:pt>
                  <c:pt idx="13">
                    <c:v>June</c:v>
                  </c:pt>
                  <c:pt idx="14">
                    <c:v>July</c:v>
                  </c:pt>
                  <c:pt idx="15">
                    <c:v>Aug.</c:v>
                  </c:pt>
                  <c:pt idx="16">
                    <c:v>Sept.</c:v>
                  </c:pt>
                  <c:pt idx="17">
                    <c:v>Oct.</c:v>
                  </c:pt>
                  <c:pt idx="18">
                    <c:v>Nov.</c:v>
                  </c:pt>
                  <c:pt idx="19">
                    <c:v>Dec.</c:v>
                  </c:pt>
                  <c:pt idx="20">
                    <c:v>Jan.</c:v>
                  </c:pt>
                  <c:pt idx="21">
                    <c:v>Feb.</c:v>
                  </c:pt>
                  <c:pt idx="22">
                    <c:v>Mar.</c:v>
                  </c:pt>
                  <c:pt idx="23">
                    <c:v>Apr.</c:v>
                  </c:pt>
                  <c:pt idx="24">
                    <c:v>May</c:v>
                  </c:pt>
                  <c:pt idx="25">
                    <c:v>June</c:v>
                  </c:pt>
                  <c:pt idx="26">
                    <c:v>July</c:v>
                  </c:pt>
                  <c:pt idx="27">
                    <c:v>Aug.</c:v>
                  </c:pt>
                  <c:pt idx="28">
                    <c:v>Sept.</c:v>
                  </c:pt>
                  <c:pt idx="29">
                    <c:v>Oct.</c:v>
                  </c:pt>
                  <c:pt idx="30">
                    <c:v>Nov.</c:v>
                  </c:pt>
                  <c:pt idx="31">
                    <c:v>Dec.</c:v>
                  </c:pt>
                  <c:pt idx="32">
                    <c:v>Jan.</c:v>
                  </c:pt>
                  <c:pt idx="33">
                    <c:v>Feb.</c:v>
                  </c:pt>
                  <c:pt idx="34">
                    <c:v>Mar.</c:v>
                  </c:pt>
                  <c:pt idx="35">
                    <c:v>Apr.</c:v>
                  </c:pt>
                  <c:pt idx="36">
                    <c:v>May</c:v>
                  </c:pt>
                  <c:pt idx="37">
                    <c:v>June</c:v>
                  </c:pt>
                  <c:pt idx="38">
                    <c:v>July</c:v>
                  </c:pt>
                  <c:pt idx="39">
                    <c:v>Aug.</c:v>
                  </c:pt>
                  <c:pt idx="40">
                    <c:v>Sept.</c:v>
                  </c:pt>
                  <c:pt idx="41">
                    <c:v>Oct.</c:v>
                  </c:pt>
                  <c:pt idx="42">
                    <c:v>Nov.</c:v>
                  </c:pt>
                  <c:pt idx="43">
                    <c:v>Dec.</c:v>
                  </c:pt>
                  <c:pt idx="44">
                    <c:v>Jan.</c:v>
                  </c:pt>
                  <c:pt idx="45">
                    <c:v>Feb.</c:v>
                  </c:pt>
                  <c:pt idx="46">
                    <c:v>Mar.</c:v>
                  </c:pt>
                  <c:pt idx="47">
                    <c:v>Apr.</c:v>
                  </c:pt>
                  <c:pt idx="48">
                    <c:v>May</c:v>
                  </c:pt>
                  <c:pt idx="49">
                    <c:v>June</c:v>
                  </c:pt>
                  <c:pt idx="50">
                    <c:v>July</c:v>
                  </c:pt>
                  <c:pt idx="51">
                    <c:v>Aug.</c:v>
                  </c:pt>
                  <c:pt idx="52">
                    <c:v>Sept.</c:v>
                  </c:pt>
                  <c:pt idx="53">
                    <c:v>Oct.</c:v>
                  </c:pt>
                  <c:pt idx="54">
                    <c:v>Nov.</c:v>
                  </c:pt>
                  <c:pt idx="55">
                    <c:v>Dec.</c:v>
                  </c:pt>
                  <c:pt idx="56">
                    <c:v>Jan.</c:v>
                  </c:pt>
                  <c:pt idx="57">
                    <c:v>Feb.</c:v>
                  </c:pt>
                  <c:pt idx="58">
                    <c:v>Mar.</c:v>
                  </c:pt>
                  <c:pt idx="59">
                    <c:v>Apr.</c:v>
                  </c:pt>
                  <c:pt idx="60">
                    <c:v>May</c:v>
                  </c:pt>
                  <c:pt idx="61">
                    <c:v>June</c:v>
                  </c:pt>
                  <c:pt idx="62">
                    <c:v>July</c:v>
                  </c:pt>
                  <c:pt idx="63">
                    <c:v>Aug.</c:v>
                  </c:pt>
                  <c:pt idx="64">
                    <c:v>Sept.</c:v>
                  </c:pt>
                  <c:pt idx="65">
                    <c:v>Oct.</c:v>
                  </c:pt>
                  <c:pt idx="66">
                    <c:v>Nov.</c:v>
                  </c:pt>
                  <c:pt idx="67">
                    <c:v>Dec.</c:v>
                  </c:pt>
                  <c:pt idx="68">
                    <c:v>Jan.</c:v>
                  </c:pt>
                  <c:pt idx="69">
                    <c:v>Feb.</c:v>
                  </c:pt>
                  <c:pt idx="70">
                    <c:v>Mar.</c:v>
                  </c:pt>
                  <c:pt idx="71">
                    <c:v>Apr.</c:v>
                  </c:pt>
                  <c:pt idx="72">
                    <c:v>May</c:v>
                  </c:pt>
                  <c:pt idx="73">
                    <c:v>June</c:v>
                  </c:pt>
                  <c:pt idx="74">
                    <c:v>July</c:v>
                  </c:pt>
                  <c:pt idx="75">
                    <c:v>Aug.</c:v>
                  </c:pt>
                  <c:pt idx="76">
                    <c:v>Sept.</c:v>
                  </c:pt>
                  <c:pt idx="77">
                    <c:v>Oct.</c:v>
                  </c:pt>
                  <c:pt idx="78">
                    <c:v>Nov.</c:v>
                  </c:pt>
                  <c:pt idx="79">
                    <c:v>Dec.</c:v>
                  </c:pt>
                </c:lvl>
                <c:lvl>
                  <c:pt idx="0">
                    <c:v>Year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3</c:v>
                  </c:pt>
                  <c:pt idx="25">
                    <c:v>3</c:v>
                  </c:pt>
                  <c:pt idx="26">
                    <c:v>3</c:v>
                  </c:pt>
                  <c:pt idx="27">
                    <c:v>3</c:v>
                  </c:pt>
                  <c:pt idx="28">
                    <c:v>3</c:v>
                  </c:pt>
                  <c:pt idx="29">
                    <c:v>3</c:v>
                  </c:pt>
                  <c:pt idx="30">
                    <c:v>3</c:v>
                  </c:pt>
                  <c:pt idx="31">
                    <c:v>3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7">
                    <c:v>4</c:v>
                  </c:pt>
                  <c:pt idx="38">
                    <c:v>4</c:v>
                  </c:pt>
                  <c:pt idx="39">
                    <c:v>4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5</c:v>
                  </c:pt>
                  <c:pt idx="45">
                    <c:v>5</c:v>
                  </c:pt>
                  <c:pt idx="46">
                    <c:v>5</c:v>
                  </c:pt>
                  <c:pt idx="47">
                    <c:v>5</c:v>
                  </c:pt>
                  <c:pt idx="48">
                    <c:v>5</c:v>
                  </c:pt>
                  <c:pt idx="49">
                    <c:v>5</c:v>
                  </c:pt>
                  <c:pt idx="50">
                    <c:v>5</c:v>
                  </c:pt>
                  <c:pt idx="51">
                    <c:v>5</c:v>
                  </c:pt>
                  <c:pt idx="52">
                    <c:v>5</c:v>
                  </c:pt>
                  <c:pt idx="53">
                    <c:v>5</c:v>
                  </c:pt>
                  <c:pt idx="54">
                    <c:v>5</c:v>
                  </c:pt>
                  <c:pt idx="55">
                    <c:v>5</c:v>
                  </c:pt>
                  <c:pt idx="56">
                    <c:v>6</c:v>
                  </c:pt>
                  <c:pt idx="57">
                    <c:v>6</c:v>
                  </c:pt>
                  <c:pt idx="58">
                    <c:v>6</c:v>
                  </c:pt>
                  <c:pt idx="59">
                    <c:v>6</c:v>
                  </c:pt>
                  <c:pt idx="60">
                    <c:v>6</c:v>
                  </c:pt>
                  <c:pt idx="61">
                    <c:v>6</c:v>
                  </c:pt>
                  <c:pt idx="62">
                    <c:v>6</c:v>
                  </c:pt>
                  <c:pt idx="63">
                    <c:v>6</c:v>
                  </c:pt>
                  <c:pt idx="64">
                    <c:v>6</c:v>
                  </c:pt>
                  <c:pt idx="65">
                    <c:v>6</c:v>
                  </c:pt>
                  <c:pt idx="66">
                    <c:v>6</c:v>
                  </c:pt>
                  <c:pt idx="67">
                    <c:v>6</c:v>
                  </c:pt>
                  <c:pt idx="68">
                    <c:v>7</c:v>
                  </c:pt>
                  <c:pt idx="69">
                    <c:v>7</c:v>
                  </c:pt>
                  <c:pt idx="70">
                    <c:v>7</c:v>
                  </c:pt>
                  <c:pt idx="71">
                    <c:v>7</c:v>
                  </c:pt>
                  <c:pt idx="72">
                    <c:v>7</c:v>
                  </c:pt>
                  <c:pt idx="73">
                    <c:v>7</c:v>
                  </c:pt>
                  <c:pt idx="74">
                    <c:v>7</c:v>
                  </c:pt>
                  <c:pt idx="75">
                    <c:v>7</c:v>
                  </c:pt>
                  <c:pt idx="76">
                    <c:v>7</c:v>
                  </c:pt>
                  <c:pt idx="77">
                    <c:v>7</c:v>
                  </c:pt>
                  <c:pt idx="78">
                    <c:v>7</c:v>
                  </c:pt>
                  <c:pt idx="79">
                    <c:v>7</c:v>
                  </c:pt>
                </c:lvl>
              </c:multiLvlStrCache>
            </c:multiLvlStrRef>
          </c:cat>
          <c:val>
            <c:numRef>
              <c:f>First_Look!$G$5:$G$83</c:f>
              <c:numCache>
                <c:formatCode>General</c:formatCode>
                <c:ptCount val="79"/>
                <c:pt idx="67" formatCode="&quot;$&quot;#,##0">
                  <c:v>2185164.7848777515</c:v>
                </c:pt>
                <c:pt idx="68" formatCode="&quot;$&quot;#,##0">
                  <c:v>1792848.5062271291</c:v>
                </c:pt>
                <c:pt idx="69" formatCode="&quot;$&quot;#,##0">
                  <c:v>1363911.7371410397</c:v>
                </c:pt>
                <c:pt idx="70" formatCode="&quot;$&quot;#,##0">
                  <c:v>1436995.5165944817</c:v>
                </c:pt>
                <c:pt idx="71" formatCode="&quot;$&quot;#,##0">
                  <c:v>1091035.9532325654</c:v>
                </c:pt>
                <c:pt idx="72" formatCode="&quot;$&quot;#,##0">
                  <c:v>1052552.9195672064</c:v>
                </c:pt>
                <c:pt idx="73" formatCode="&quot;$&quot;#,##0">
                  <c:v>924966.44892190793</c:v>
                </c:pt>
                <c:pt idx="74" formatCode="&quot;$&quot;#,##0">
                  <c:v>975918.188886547</c:v>
                </c:pt>
                <c:pt idx="75" formatCode="&quot;$&quot;#,##0">
                  <c:v>1531569.8346504364</c:v>
                </c:pt>
                <c:pt idx="76" formatCode="&quot;$&quot;#,##0">
                  <c:v>1804756.5294842895</c:v>
                </c:pt>
                <c:pt idx="77" formatCode="&quot;$&quot;#,##0">
                  <c:v>1561652.9591717066</c:v>
                </c:pt>
                <c:pt idx="78" formatCode="&quot;$&quot;#,##0">
                  <c:v>1237493.3331256041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0F9-42E1-BAD8-E03CCBDC4B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604608"/>
        <c:axId val="328625824"/>
      </c:lineChart>
      <c:catAx>
        <c:axId val="3286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25824"/>
        <c:crosses val="autoZero"/>
        <c:auto val="1"/>
        <c:lblAlgn val="ctr"/>
        <c:lblOffset val="100"/>
        <c:noMultiLvlLbl val="0"/>
      </c:catAx>
      <c:valAx>
        <c:axId val="328625824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60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7.5414043189956467E-2"/>
          <c:y val="0.87966890634596173"/>
          <c:w val="0.89999993659012778"/>
          <c:h val="0.116166933301636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KJ Manufacturing Sales Forecasting Models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Combined!$D$1</c:f>
              <c:strCache>
                <c:ptCount val="1"/>
                <c:pt idx="0">
                  <c:v>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Combined!$C$57:$C$80</c:f>
              <c:strCache>
                <c:ptCount val="24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Aug.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  <c:pt idx="15">
                  <c:v>Apr.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Aug.</c:v>
                </c:pt>
                <c:pt idx="20">
                  <c:v>Sept.</c:v>
                </c:pt>
                <c:pt idx="21">
                  <c:v>Oct.</c:v>
                </c:pt>
                <c:pt idx="22">
                  <c:v>Nov.</c:v>
                </c:pt>
                <c:pt idx="23">
                  <c:v>Dec.</c:v>
                </c:pt>
              </c:strCache>
            </c:strRef>
          </c:cat>
          <c:val>
            <c:numRef>
              <c:f>Combined!$D$57:$D$80</c:f>
              <c:numCache>
                <c:formatCode>"$"#,##0</c:formatCode>
                <c:ptCount val="24"/>
                <c:pt idx="0">
                  <c:v>1770529.8205960258</c:v>
                </c:pt>
                <c:pt idx="1">
                  <c:v>1232577.7738703375</c:v>
                </c:pt>
                <c:pt idx="2">
                  <c:v>1110182.2756485397</c:v>
                </c:pt>
                <c:pt idx="3">
                  <c:v>1091672.3355909172</c:v>
                </c:pt>
                <c:pt idx="4">
                  <c:v>738216.40484787442</c:v>
                </c:pt>
                <c:pt idx="5">
                  <c:v>828809.30021001108</c:v>
                </c:pt>
                <c:pt idx="6">
                  <c:v>720395.72380708123</c:v>
                </c:pt>
                <c:pt idx="7">
                  <c:v>1352694.9160812593</c:v>
                </c:pt>
                <c:pt idx="8">
                  <c:v>737334.85585107293</c:v>
                </c:pt>
                <c:pt idx="9">
                  <c:v>1315334.0565818709</c:v>
                </c:pt>
                <c:pt idx="10">
                  <c:v>1185351.2653433543</c:v>
                </c:pt>
                <c:pt idx="11">
                  <c:v>1010338.1362224401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307-489D-B5A1-878628B4D01C}"/>
            </c:ext>
          </c:extLst>
        </c:ser>
        <c:ser>
          <c:idx val="1"/>
          <c:order val="1"/>
          <c:tx>
            <c:strRef>
              <c:f>Combined!$I$1</c:f>
              <c:strCache>
                <c:ptCount val="1"/>
                <c:pt idx="0">
                  <c:v>Ken's Forecast for year 7</c:v>
                </c:pt>
              </c:strCache>
            </c:strRef>
          </c:tx>
          <c:spPr>
            <a:ln w="25400" cap="rnd">
              <a:solidFill>
                <a:srgbClr val="FF0000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Combined!$C$57:$C$80</c:f>
              <c:strCache>
                <c:ptCount val="24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Aug.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  <c:pt idx="15">
                  <c:v>Apr.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Aug.</c:v>
                </c:pt>
                <c:pt idx="20">
                  <c:v>Sept.</c:v>
                </c:pt>
                <c:pt idx="21">
                  <c:v>Oct.</c:v>
                </c:pt>
                <c:pt idx="22">
                  <c:v>Nov.</c:v>
                </c:pt>
                <c:pt idx="23">
                  <c:v>Dec.</c:v>
                </c:pt>
              </c:strCache>
            </c:strRef>
          </c:cat>
          <c:val>
            <c:numRef>
              <c:f>Combined!$I$57:$I$80</c:f>
              <c:numCache>
                <c:formatCode>General</c:formatCode>
                <c:ptCount val="24"/>
                <c:pt idx="12" formatCode="&quot;$&quot;#,##0">
                  <c:v>2250000</c:v>
                </c:pt>
                <c:pt idx="13" formatCode="&quot;$&quot;#,##0">
                  <c:v>1750000</c:v>
                </c:pt>
                <c:pt idx="14" formatCode="&quot;$&quot;#,##0">
                  <c:v>1500000</c:v>
                </c:pt>
                <c:pt idx="15" formatCode="&quot;$&quot;#,##0">
                  <c:v>1500000</c:v>
                </c:pt>
                <c:pt idx="16" formatCode="&quot;$&quot;#,##0">
                  <c:v>1000000</c:v>
                </c:pt>
                <c:pt idx="17" formatCode="&quot;$&quot;#,##0">
                  <c:v>1000000</c:v>
                </c:pt>
                <c:pt idx="18" formatCode="&quot;$&quot;#,##0">
                  <c:v>1000000</c:v>
                </c:pt>
                <c:pt idx="19" formatCode="&quot;$&quot;#,##0">
                  <c:v>1000000</c:v>
                </c:pt>
                <c:pt idx="20" formatCode="&quot;$&quot;#,##0">
                  <c:v>1500000</c:v>
                </c:pt>
                <c:pt idx="21" formatCode="&quot;$&quot;#,##0">
                  <c:v>1750000</c:v>
                </c:pt>
                <c:pt idx="22" formatCode="&quot;$&quot;#,##0">
                  <c:v>1500000</c:v>
                </c:pt>
                <c:pt idx="23" formatCode="&quot;$&quot;#,##0">
                  <c:v>1750000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307-489D-B5A1-878628B4D01C}"/>
            </c:ext>
          </c:extLst>
        </c:ser>
        <c:ser>
          <c:idx val="2"/>
          <c:order val="2"/>
          <c:tx>
            <c:strRef>
              <c:f>Combined!$K$1</c:f>
              <c:strCache>
                <c:ptCount val="1"/>
                <c:pt idx="0">
                  <c:v>Naïve w/Seasonals
Forecast</c:v>
                </c:pt>
              </c:strCache>
            </c:strRef>
          </c:tx>
          <c:spPr>
            <a:ln w="25400" cap="rnd">
              <a:solidFill>
                <a:schemeClr val="accent3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Combined!$C$57:$C$80</c:f>
              <c:strCache>
                <c:ptCount val="24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Aug.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  <c:pt idx="15">
                  <c:v>Apr.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Aug.</c:v>
                </c:pt>
                <c:pt idx="20">
                  <c:v>Sept.</c:v>
                </c:pt>
                <c:pt idx="21">
                  <c:v>Oct.</c:v>
                </c:pt>
                <c:pt idx="22">
                  <c:v>Nov.</c:v>
                </c:pt>
                <c:pt idx="23">
                  <c:v>Dec.</c:v>
                </c:pt>
              </c:strCache>
            </c:strRef>
          </c:cat>
          <c:val>
            <c:numRef>
              <c:f>Combined!$K$57:$K$80</c:f>
              <c:numCache>
                <c:formatCode>General</c:formatCode>
                <c:ptCount val="24"/>
                <c:pt idx="12">
                  <c:v>2101957.1554286988</c:v>
                </c:pt>
                <c:pt idx="13">
                  <c:v>1697088.1854591174</c:v>
                </c:pt>
                <c:pt idx="14">
                  <c:v>1270804.1007276967</c:v>
                </c:pt>
                <c:pt idx="15">
                  <c:v>1318214.8995487057</c:v>
                </c:pt>
                <c:pt idx="16">
                  <c:v>985625.62480921706</c:v>
                </c:pt>
                <c:pt idx="17">
                  <c:v>936611.55859587947</c:v>
                </c:pt>
                <c:pt idx="18">
                  <c:v>810926.96064003976</c:v>
                </c:pt>
                <c:pt idx="19">
                  <c:v>843148.4327091946</c:v>
                </c:pt>
                <c:pt idx="20">
                  <c:v>1304230.1544908923</c:v>
                </c:pt>
                <c:pt idx="21">
                  <c:v>1515137.9909077815</c:v>
                </c:pt>
                <c:pt idx="22">
                  <c:v>1292769.3423684968</c:v>
                </c:pt>
                <c:pt idx="23">
                  <c:v>1010338.1362224401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307-489D-B5A1-878628B4D01C}"/>
            </c:ext>
          </c:extLst>
        </c:ser>
        <c:ser>
          <c:idx val="3"/>
          <c:order val="3"/>
          <c:tx>
            <c:strRef>
              <c:f>Combined!$H$1</c:f>
              <c:strCache>
                <c:ptCount val="1"/>
                <c:pt idx="0">
                  <c:v>Linear F-C</c:v>
                </c:pt>
              </c:strCache>
            </c:strRef>
          </c:tx>
          <c:spPr>
            <a:ln w="25400" cap="rnd">
              <a:solidFill>
                <a:schemeClr val="accent4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Combined!$C$57:$C$80</c:f>
              <c:strCache>
                <c:ptCount val="24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Aug.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  <c:pt idx="15">
                  <c:v>Apr.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Aug.</c:v>
                </c:pt>
                <c:pt idx="20">
                  <c:v>Sept.</c:v>
                </c:pt>
                <c:pt idx="21">
                  <c:v>Oct.</c:v>
                </c:pt>
                <c:pt idx="22">
                  <c:v>Nov.</c:v>
                </c:pt>
                <c:pt idx="23">
                  <c:v>Dec.</c:v>
                </c:pt>
              </c:strCache>
            </c:strRef>
          </c:cat>
          <c:val>
            <c:numRef>
              <c:f>Combined!$H$57:$H$80</c:f>
              <c:numCache>
                <c:formatCode>General</c:formatCode>
                <c:ptCount val="24"/>
                <c:pt idx="12">
                  <c:v>2132909.2800230738</c:v>
                </c:pt>
                <c:pt idx="13">
                  <c:v>1798384.8371122507</c:v>
                </c:pt>
                <c:pt idx="14">
                  <c:v>1403795.8097331955</c:v>
                </c:pt>
                <c:pt idx="15">
                  <c:v>1515439.2787038744</c:v>
                </c:pt>
                <c:pt idx="16">
                  <c:v>1177406.5482887495</c:v>
                </c:pt>
                <c:pt idx="17">
                  <c:v>1160968.4068588752</c:v>
                </c:pt>
                <c:pt idx="18">
                  <c:v>1041639.002768397</c:v>
                </c:pt>
                <c:pt idx="19">
                  <c:v>1120938.1988229936</c:v>
                </c:pt>
                <c:pt idx="20">
                  <c:v>1792573.4869036668</c:v>
                </c:pt>
                <c:pt idx="21">
                  <c:v>2150576.9445282579</c:v>
                </c:pt>
                <c:pt idx="22">
                  <c:v>1893075.282254705</c:v>
                </c:pt>
                <c:pt idx="23">
                  <c:v>1524923.2431695759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307-489D-B5A1-878628B4D01C}"/>
            </c:ext>
          </c:extLst>
        </c:ser>
        <c:ser>
          <c:idx val="4"/>
          <c:order val="4"/>
          <c:tx>
            <c:strRef>
              <c:f>Combined!$M$1</c:f>
              <c:strCache>
                <c:ptCount val="1"/>
                <c:pt idx="0">
                  <c:v>Linear F-C Damp</c:v>
                </c:pt>
              </c:strCache>
            </c:strRef>
          </c:tx>
          <c:spPr>
            <a:ln w="25400" cap="rnd">
              <a:solidFill>
                <a:schemeClr val="accent5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Combined!$C$57:$C$80</c:f>
              <c:strCache>
                <c:ptCount val="24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Aug.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  <c:pt idx="15">
                  <c:v>Apr.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Aug.</c:v>
                </c:pt>
                <c:pt idx="20">
                  <c:v>Sept.</c:v>
                </c:pt>
                <c:pt idx="21">
                  <c:v>Oct.</c:v>
                </c:pt>
                <c:pt idx="22">
                  <c:v>Nov.</c:v>
                </c:pt>
                <c:pt idx="23">
                  <c:v>Dec.</c:v>
                </c:pt>
              </c:strCache>
            </c:strRef>
          </c:cat>
          <c:val>
            <c:numRef>
              <c:f>Combined!$M$57:$M$80</c:f>
              <c:numCache>
                <c:formatCode>General</c:formatCode>
                <c:ptCount val="24"/>
                <c:pt idx="12">
                  <c:v>2207617.771840537</c:v>
                </c:pt>
                <c:pt idx="13">
                  <c:v>1726948.0075905893</c:v>
                </c:pt>
                <c:pt idx="14">
                  <c:v>1249861.6787535429</c:v>
                </c:pt>
                <c:pt idx="15">
                  <c:v>1249647.1891656138</c:v>
                </c:pt>
                <c:pt idx="16">
                  <c:v>897830.3339528871</c:v>
                </c:pt>
                <c:pt idx="17">
                  <c:v>816982.4744856637</c:v>
                </c:pt>
                <c:pt idx="18">
                  <c:v>674664.58628116583</c:v>
                </c:pt>
                <c:pt idx="19">
                  <c:v>666028.93192193424</c:v>
                </c:pt>
                <c:pt idx="20">
                  <c:v>973075.00193939498</c:v>
                </c:pt>
                <c:pt idx="21">
                  <c:v>1061159.8932001949</c:v>
                </c:pt>
                <c:pt idx="22">
                  <c:v>843779.01813805068</c:v>
                </c:pt>
                <c:pt idx="23">
                  <c:v>609198.79906586045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307-489D-B5A1-878628B4D01C}"/>
            </c:ext>
          </c:extLst>
        </c:ser>
        <c:ser>
          <c:idx val="5"/>
          <c:order val="5"/>
          <c:tx>
            <c:strRef>
              <c:f>Combined!$L$1</c:f>
              <c:strCache>
                <c:ptCount val="1"/>
                <c:pt idx="0">
                  <c:v>Exp. Smoothing</c:v>
                </c:pt>
              </c:strCache>
            </c:strRef>
          </c:tx>
          <c:spPr>
            <a:ln w="25400" cap="rnd">
              <a:solidFill>
                <a:schemeClr val="accent6"/>
              </a:solidFill>
              <a:prstDash val="sysDot"/>
              <a:round/>
            </a:ln>
            <a:effectLst/>
          </c:spPr>
          <c:marker>
            <c:symbol val="none"/>
          </c:marker>
          <c:cat>
            <c:strRef>
              <c:f>Combined!$C$57:$C$80</c:f>
              <c:strCache>
                <c:ptCount val="24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Aug.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  <c:pt idx="15">
                  <c:v>Apr.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Aug.</c:v>
                </c:pt>
                <c:pt idx="20">
                  <c:v>Sept.</c:v>
                </c:pt>
                <c:pt idx="21">
                  <c:v>Oct.</c:v>
                </c:pt>
                <c:pt idx="22">
                  <c:v>Nov.</c:v>
                </c:pt>
                <c:pt idx="23">
                  <c:v>Dec.</c:v>
                </c:pt>
              </c:strCache>
            </c:strRef>
          </c:cat>
          <c:val>
            <c:numRef>
              <c:f>Combined!$L$57:$L$80</c:f>
              <c:numCache>
                <c:formatCode>General</c:formatCode>
                <c:ptCount val="24"/>
                <c:pt idx="12">
                  <c:v>1971702.9081100731</c:v>
                </c:pt>
                <c:pt idx="13">
                  <c:v>1591922.8905056028</c:v>
                </c:pt>
                <c:pt idx="14">
                  <c:v>1192054.8116652614</c:v>
                </c:pt>
                <c:pt idx="15">
                  <c:v>1236527.6543536934</c:v>
                </c:pt>
                <c:pt idx="16">
                  <c:v>924548.2981063847</c:v>
                </c:pt>
                <c:pt idx="17">
                  <c:v>878571.53942624538</c:v>
                </c:pt>
                <c:pt idx="18">
                  <c:v>760675.3745809478</c:v>
                </c:pt>
                <c:pt idx="19">
                  <c:v>790900.14391949459</c:v>
                </c:pt>
                <c:pt idx="20">
                  <c:v>1223409.5170841236</c:v>
                </c:pt>
                <c:pt idx="21">
                  <c:v>1421247.8000064846</c:v>
                </c:pt>
                <c:pt idx="22">
                  <c:v>1212658.9094741307</c:v>
                </c:pt>
                <c:pt idx="23">
                  <c:v>947729.42265705019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307-489D-B5A1-878628B4D01C}"/>
            </c:ext>
          </c:extLst>
        </c:ser>
        <c:ser>
          <c:idx val="6"/>
          <c:order val="6"/>
          <c:tx>
            <c:strRef>
              <c:f>Combined!$J$1</c:f>
              <c:strCache>
                <c:ptCount val="1"/>
                <c:pt idx="0">
                  <c:v>Holt's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cat>
            <c:strRef>
              <c:f>Combined!$C$57:$C$80</c:f>
              <c:strCache>
                <c:ptCount val="24"/>
                <c:pt idx="0">
                  <c:v>Jan.</c:v>
                </c:pt>
                <c:pt idx="1">
                  <c:v>Feb.</c:v>
                </c:pt>
                <c:pt idx="2">
                  <c:v>Mar.</c:v>
                </c:pt>
                <c:pt idx="3">
                  <c:v>Apr.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Aug.</c:v>
                </c:pt>
                <c:pt idx="8">
                  <c:v>Sept.</c:v>
                </c:pt>
                <c:pt idx="9">
                  <c:v>Oct.</c:v>
                </c:pt>
                <c:pt idx="10">
                  <c:v>Nov.</c:v>
                </c:pt>
                <c:pt idx="11">
                  <c:v>Dec.</c:v>
                </c:pt>
                <c:pt idx="12">
                  <c:v>Jan.</c:v>
                </c:pt>
                <c:pt idx="13">
                  <c:v>Feb.</c:v>
                </c:pt>
                <c:pt idx="14">
                  <c:v>Mar.</c:v>
                </c:pt>
                <c:pt idx="15">
                  <c:v>Apr.</c:v>
                </c:pt>
                <c:pt idx="16">
                  <c:v>May</c:v>
                </c:pt>
                <c:pt idx="17">
                  <c:v>June</c:v>
                </c:pt>
                <c:pt idx="18">
                  <c:v>July</c:v>
                </c:pt>
                <c:pt idx="19">
                  <c:v>Aug.</c:v>
                </c:pt>
                <c:pt idx="20">
                  <c:v>Sept.</c:v>
                </c:pt>
                <c:pt idx="21">
                  <c:v>Oct.</c:v>
                </c:pt>
                <c:pt idx="22">
                  <c:v>Nov.</c:v>
                </c:pt>
                <c:pt idx="23">
                  <c:v>Dec.</c:v>
                </c:pt>
              </c:strCache>
            </c:strRef>
          </c:cat>
          <c:val>
            <c:numRef>
              <c:f>Combined!$J$57:$J$80</c:f>
              <c:numCache>
                <c:formatCode>General</c:formatCode>
                <c:ptCount val="24"/>
                <c:pt idx="12" formatCode="0.00">
                  <c:v>2185164.8585208426</c:v>
                </c:pt>
                <c:pt idx="13" formatCode="0.00">
                  <c:v>1792848.5661595806</c:v>
                </c:pt>
                <c:pt idx="14" formatCode="0.00">
                  <c:v>1363911.7823743674</c:v>
                </c:pt>
                <c:pt idx="15" formatCode="0.00">
                  <c:v>1436995.563883651</c:v>
                </c:pt>
                <c:pt idx="16" formatCode="0.00">
                  <c:v>1091035.9888659155</c:v>
                </c:pt>
                <c:pt idx="17" formatCode="0.00">
                  <c:v>1052552.9536902253</c:v>
                </c:pt>
                <c:pt idx="18" formatCode="0.00">
                  <c:v>924966.47869249457</c:v>
                </c:pt>
                <c:pt idx="19" formatCode="0.00">
                  <c:v>975918.22007560509</c:v>
                </c:pt>
                <c:pt idx="20" formatCode="0.00">
                  <c:v>1531569.8832598354</c:v>
                </c:pt>
                <c:pt idx="21" formatCode="0.00">
                  <c:v>1804756.5863776507</c:v>
                </c:pt>
                <c:pt idx="22" formatCode="0.00">
                  <c:v>1561653.0080763162</c:v>
                </c:pt>
                <c:pt idx="23" formatCode="0.00">
                  <c:v>1237493.3716283015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307-489D-B5A1-878628B4D0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87042096"/>
        <c:axId val="287051248"/>
      </c:lineChart>
      <c:catAx>
        <c:axId val="287042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51248"/>
        <c:crosses val="autoZero"/>
        <c:auto val="1"/>
        <c:lblAlgn val="ctr"/>
        <c:lblOffset val="100"/>
        <c:noMultiLvlLbl val="0"/>
      </c:catAx>
      <c:valAx>
        <c:axId val="287051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7042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algn="ctr" rtl="0">
              <a:defRPr lang="en-US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US" sz="12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rPr>
              <a:t>KJ Manufacturing First Difference</a:t>
            </a:r>
          </a:p>
        </c:rich>
      </c:tx>
      <c:layout>
        <c:manualLayout>
          <c:xMode val="edge"/>
          <c:yMode val="edge"/>
          <c:x val="0.21315936206022426"/>
          <c:y val="6.286131978734013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2300085953739393"/>
          <c:y val="0.25096572409983581"/>
          <c:w val="0.82629904242989138"/>
          <c:h val="0.63838128286459273"/>
        </c:manualLayout>
      </c:layout>
      <c:lineChart>
        <c:grouping val="standard"/>
        <c:varyColors val="0"/>
        <c:ser>
          <c:idx val="0"/>
          <c:order val="0"/>
          <c:tx>
            <c:strRef>
              <c:f>First_Look!$H$4</c:f>
              <c:strCache>
                <c:ptCount val="1"/>
                <c:pt idx="0">
                  <c:v>First Diff</c:v>
                </c:pt>
              </c:strCache>
            </c:strRef>
          </c:tx>
          <c:marker>
            <c:symbol val="none"/>
          </c:marker>
          <c:val>
            <c:numRef>
              <c:f>First_Look!$H$5:$H$71</c:f>
              <c:numCache>
                <c:formatCode>"$"#,##0</c:formatCode>
                <c:ptCount val="67"/>
                <c:pt idx="1">
                  <c:v>-5893.99999999999</c:v>
                </c:pt>
                <c:pt idx="2">
                  <c:v>998</c:v>
                </c:pt>
                <c:pt idx="3">
                  <c:v>6710.9442309474898</c:v>
                </c:pt>
                <c:pt idx="4">
                  <c:v>15711.714093928374</c:v>
                </c:pt>
                <c:pt idx="5">
                  <c:v>-151.94609597734234</c:v>
                </c:pt>
                <c:pt idx="6">
                  <c:v>-4977.9342092479565</c:v>
                </c:pt>
                <c:pt idx="7">
                  <c:v>30008.360794362485</c:v>
                </c:pt>
                <c:pt idx="8">
                  <c:v>10286.836598694412</c:v>
                </c:pt>
                <c:pt idx="9">
                  <c:v>-8228.8887934770755</c:v>
                </c:pt>
                <c:pt idx="10">
                  <c:v>14604.355569643347</c:v>
                </c:pt>
                <c:pt idx="11">
                  <c:v>-19512.390247966992</c:v>
                </c:pt>
                <c:pt idx="12">
                  <c:v>9885.4442314351836</c:v>
                </c:pt>
                <c:pt idx="13">
                  <c:v>-524.40978034045111</c:v>
                </c:pt>
                <c:pt idx="14">
                  <c:v>5964.913467504186</c:v>
                </c:pt>
                <c:pt idx="15">
                  <c:v>110705.90758939071</c:v>
                </c:pt>
                <c:pt idx="16">
                  <c:v>-6335.9973197564541</c:v>
                </c:pt>
                <c:pt idx="17">
                  <c:v>36306.005306561594</c:v>
                </c:pt>
                <c:pt idx="18">
                  <c:v>-38025.872090335528</c:v>
                </c:pt>
                <c:pt idx="19">
                  <c:v>216655.594669877</c:v>
                </c:pt>
                <c:pt idx="20">
                  <c:v>-24063.051364201005</c:v>
                </c:pt>
                <c:pt idx="21">
                  <c:v>-83183.925611651619</c:v>
                </c:pt>
                <c:pt idx="22">
                  <c:v>19822.677840437274</c:v>
                </c:pt>
                <c:pt idx="23">
                  <c:v>-30365.109056416899</c:v>
                </c:pt>
                <c:pt idx="24">
                  <c:v>-10402.462061532919</c:v>
                </c:pt>
                <c:pt idx="25">
                  <c:v>-57706.567430829076</c:v>
                </c:pt>
                <c:pt idx="26">
                  <c:v>26974.900203424128</c:v>
                </c:pt>
                <c:pt idx="27">
                  <c:v>195118.95015281622</c:v>
                </c:pt>
                <c:pt idx="28">
                  <c:v>113845.11373313074</c:v>
                </c:pt>
                <c:pt idx="29">
                  <c:v>-103955.24551299145</c:v>
                </c:pt>
                <c:pt idx="30">
                  <c:v>-33758.991161562619</c:v>
                </c:pt>
                <c:pt idx="31">
                  <c:v>456869.57645005721</c:v>
                </c:pt>
                <c:pt idx="32">
                  <c:v>-140383.56627120671</c:v>
                </c:pt>
                <c:pt idx="33">
                  <c:v>-291606.2696008113</c:v>
                </c:pt>
                <c:pt idx="34">
                  <c:v>65961.47423897119</c:v>
                </c:pt>
                <c:pt idx="35">
                  <c:v>-112781.5369109459</c:v>
                </c:pt>
                <c:pt idx="36">
                  <c:v>53633.026732607046</c:v>
                </c:pt>
                <c:pt idx="37">
                  <c:v>30467.171822930628</c:v>
                </c:pt>
                <c:pt idx="38">
                  <c:v>19285.804353208514</c:v>
                </c:pt>
                <c:pt idx="39">
                  <c:v>0</c:v>
                </c:pt>
                <c:pt idx="40">
                  <c:v>221151.65054027922</c:v>
                </c:pt>
                <c:pt idx="41">
                  <c:v>-32611.337992534856</c:v>
                </c:pt>
                <c:pt idx="42">
                  <c:v>-158041.51186621422</c:v>
                </c:pt>
                <c:pt idx="43">
                  <c:v>630981.82875122235</c:v>
                </c:pt>
                <c:pt idx="44">
                  <c:v>-364304.73739559494</c:v>
                </c:pt>
                <c:pt idx="45">
                  <c:v>-54216.177676624618</c:v>
                </c:pt>
                <c:pt idx="46">
                  <c:v>111109.8811693131</c:v>
                </c:pt>
                <c:pt idx="47">
                  <c:v>-63975.854054981377</c:v>
                </c:pt>
                <c:pt idx="48">
                  <c:v>-209933.08959924348</c:v>
                </c:pt>
                <c:pt idx="49">
                  <c:v>-15707.691271661432</c:v>
                </c:pt>
                <c:pt idx="50">
                  <c:v>143842.88894613727</c:v>
                </c:pt>
                <c:pt idx="51">
                  <c:v>416131.82921793661</c:v>
                </c:pt>
                <c:pt idx="52">
                  <c:v>278917.84441946214</c:v>
                </c:pt>
                <c:pt idx="53">
                  <c:v>-401084.27824309701</c:v>
                </c:pt>
                <c:pt idx="54">
                  <c:v>-124995.60788082541</c:v>
                </c:pt>
                <c:pt idx="55">
                  <c:v>912519.16679046699</c:v>
                </c:pt>
                <c:pt idx="56">
                  <c:v>-537952.04672568827</c:v>
                </c:pt>
                <c:pt idx="57">
                  <c:v>-122395.49822179787</c:v>
                </c:pt>
                <c:pt idx="58">
                  <c:v>-18509.940057622502</c:v>
                </c:pt>
                <c:pt idx="59">
                  <c:v>-353455.93074304273</c:v>
                </c:pt>
                <c:pt idx="60">
                  <c:v>90592.895362136653</c:v>
                </c:pt>
                <c:pt idx="61">
                  <c:v>-108413.57640292984</c:v>
                </c:pt>
                <c:pt idx="62">
                  <c:v>632299.19227417803</c:v>
                </c:pt>
                <c:pt idx="63">
                  <c:v>-615360.06023018633</c:v>
                </c:pt>
                <c:pt idx="64">
                  <c:v>577999.20073079795</c:v>
                </c:pt>
                <c:pt idx="65">
                  <c:v>-129982.79123851657</c:v>
                </c:pt>
                <c:pt idx="66">
                  <c:v>-175013.12912091427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6-A27C-4F6B-A3CA-F34959A69E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4439343"/>
        <c:axId val="1"/>
      </c:lineChart>
      <c:catAx>
        <c:axId val="178443934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/>
            </a:pPr>
            <a:endParaRPr lang="en-US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 algn="ctr">
              <a:defRPr/>
            </a:pPr>
            <a:endParaRPr lang="en-US"/>
          </a:p>
        </c:txPr>
        <c:crossAx val="1784439343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1726035764351646"/>
          <c:y val="8.2924745251310869E-2"/>
          <c:w val="0.1556968250510577"/>
          <c:h val="8.6182432673316739E-2"/>
        </c:manualLayout>
      </c:layout>
      <c:overlay val="0"/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First_Look!$I$4</c:f>
              <c:strCache>
                <c:ptCount val="1"/>
                <c:pt idx="0">
                  <c:v>LN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First_Look!$I$5:$I$71</c:f>
              <c:numCache>
                <c:formatCode>0.00</c:formatCode>
                <c:ptCount val="67"/>
                <c:pt idx="0">
                  <c:v>9.4561380248988396</c:v>
                </c:pt>
                <c:pt idx="1">
                  <c:v>8.8381758212726229</c:v>
                </c:pt>
                <c:pt idx="2">
                  <c:v>8.9734031465079749</c:v>
                </c:pt>
                <c:pt idx="3">
                  <c:v>9.5888694343829162</c:v>
                </c:pt>
                <c:pt idx="4">
                  <c:v>10.319334136369035</c:v>
                </c:pt>
                <c:pt idx="5">
                  <c:v>10.314308970311449</c:v>
                </c:pt>
                <c:pt idx="6">
                  <c:v>10.133931836565393</c:v>
                </c:pt>
                <c:pt idx="7">
                  <c:v>10.91856508639624</c:v>
                </c:pt>
                <c:pt idx="8">
                  <c:v>11.089475345688879</c:v>
                </c:pt>
                <c:pt idx="9">
                  <c:v>10.955174096932824</c:v>
                </c:pt>
                <c:pt idx="10">
                  <c:v>11.182389479078745</c:v>
                </c:pt>
                <c:pt idx="11">
                  <c:v>10.86554407256579</c:v>
                </c:pt>
                <c:pt idx="12">
                  <c:v>11.038542731084902</c:v>
                </c:pt>
                <c:pt idx="13">
                  <c:v>11.030079639761926</c:v>
                </c:pt>
                <c:pt idx="14">
                  <c:v>11.122359925563993</c:v>
                </c:pt>
                <c:pt idx="15">
                  <c:v>12.09163391187656</c:v>
                </c:pt>
                <c:pt idx="16">
                  <c:v>12.055466699182887</c:v>
                </c:pt>
                <c:pt idx="17">
                  <c:v>12.246942592262354</c:v>
                </c:pt>
                <c:pt idx="18">
                  <c:v>12.045419336601229</c:v>
                </c:pt>
                <c:pt idx="19">
                  <c:v>12.866110321515455</c:v>
                </c:pt>
                <c:pt idx="20">
                  <c:v>12.801910134382526</c:v>
                </c:pt>
                <c:pt idx="21">
                  <c:v>12.541566079068113</c:v>
                </c:pt>
                <c:pt idx="22">
                  <c:v>12.61003244476634</c:v>
                </c:pt>
                <c:pt idx="23">
                  <c:v>12.503149094833907</c:v>
                </c:pt>
                <c:pt idx="24">
                  <c:v>12.463738103040725</c:v>
                </c:pt>
                <c:pt idx="25">
                  <c:v>12.211431304797145</c:v>
                </c:pt>
                <c:pt idx="26">
                  <c:v>12.337318027854614</c:v>
                </c:pt>
                <c:pt idx="27">
                  <c:v>12.95552562666507</c:v>
                </c:pt>
                <c:pt idx="28">
                  <c:v>13.193778648035153</c:v>
                </c:pt>
                <c:pt idx="29">
                  <c:v>12.978627702505705</c:v>
                </c:pt>
                <c:pt idx="30">
                  <c:v>12.897466629957455</c:v>
                </c:pt>
                <c:pt idx="31">
                  <c:v>13.660222963200855</c:v>
                </c:pt>
                <c:pt idx="32">
                  <c:v>13.481135605053691</c:v>
                </c:pt>
                <c:pt idx="33">
                  <c:v>12.95791099529748</c:v>
                </c:pt>
                <c:pt idx="34">
                  <c:v>13.102447467210022</c:v>
                </c:pt>
                <c:pt idx="35">
                  <c:v>12.840952304623267</c:v>
                </c:pt>
                <c:pt idx="36">
                  <c:v>12.973844901550736</c:v>
                </c:pt>
                <c:pt idx="37">
                  <c:v>13.042148948496562</c:v>
                </c:pt>
                <c:pt idx="38">
                  <c:v>13.08309229780601</c:v>
                </c:pt>
                <c:pt idx="39">
                  <c:v>13.08309229780601</c:v>
                </c:pt>
                <c:pt idx="40">
                  <c:v>13.461541474569707</c:v>
                </c:pt>
                <c:pt idx="41">
                  <c:v>13.413965749365053</c:v>
                </c:pt>
                <c:pt idx="42">
                  <c:v>13.14460189320689</c:v>
                </c:pt>
                <c:pt idx="43">
                  <c:v>13.948489238274378</c:v>
                </c:pt>
                <c:pt idx="44">
                  <c:v>13.564380138325923</c:v>
                </c:pt>
                <c:pt idx="45">
                  <c:v>13.492138758213697</c:v>
                </c:pt>
                <c:pt idx="46">
                  <c:v>13.63496495795129</c:v>
                </c:pt>
                <c:pt idx="47">
                  <c:v>13.555234497362568</c:v>
                </c:pt>
                <c:pt idx="48">
                  <c:v>13.237308021734551</c:v>
                </c:pt>
                <c:pt idx="49">
                  <c:v>13.208904268867231</c:v>
                </c:pt>
                <c:pt idx="50">
                  <c:v>13.443055860707247</c:v>
                </c:pt>
                <c:pt idx="51">
                  <c:v>13.915512166252109</c:v>
                </c:pt>
                <c:pt idx="52">
                  <c:v>14.140553832044212</c:v>
                </c:pt>
                <c:pt idx="53">
                  <c:v>13.798370769084991</c:v>
                </c:pt>
                <c:pt idx="54">
                  <c:v>13.662371795415805</c:v>
                </c:pt>
                <c:pt idx="55">
                  <c:v>14.386789393428698</c:v>
                </c:pt>
                <c:pt idx="56">
                  <c:v>14.024618285439816</c:v>
                </c:pt>
                <c:pt idx="57">
                  <c:v>13.920034772103135</c:v>
                </c:pt>
                <c:pt idx="58">
                  <c:v>13.903221331277607</c:v>
                </c:pt>
                <c:pt idx="59">
                  <c:v>13.511992292099841</c:v>
                </c:pt>
                <c:pt idx="60">
                  <c:v>13.627745371720261</c:v>
                </c:pt>
                <c:pt idx="61">
                  <c:v>13.487555956407189</c:v>
                </c:pt>
                <c:pt idx="62">
                  <c:v>14.117609394721187</c:v>
                </c:pt>
                <c:pt idx="63">
                  <c:v>13.510797417851597</c:v>
                </c:pt>
                <c:pt idx="64">
                  <c:v>14.089601226755944</c:v>
                </c:pt>
                <c:pt idx="65">
                  <c:v>13.985549715075816</c:v>
                </c:pt>
                <c:pt idx="66">
                  <c:v>13.82579562112738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460-45EF-9B5E-CACF2ACA58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8820208"/>
        <c:axId val="458822704"/>
      </c:lineChart>
      <c:catAx>
        <c:axId val="458820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22704"/>
        <c:crosses val="autoZero"/>
        <c:auto val="1"/>
        <c:lblAlgn val="ctr"/>
        <c:lblOffset val="100"/>
        <c:noMultiLvlLbl val="0"/>
      </c:catAx>
      <c:valAx>
        <c:axId val="458822704"/>
        <c:scaling>
          <c:orientation val="minMax"/>
          <c:min val="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820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LN First Diff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First_Look!$J$4</c:f>
              <c:strCache>
                <c:ptCount val="1"/>
                <c:pt idx="0">
                  <c:v>LN Diff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First_Look!$J$5:$J$71</c:f>
              <c:numCache>
                <c:formatCode>0.00</c:formatCode>
                <c:ptCount val="67"/>
                <c:pt idx="1">
                  <c:v>-0.61796220362621668</c:v>
                </c:pt>
                <c:pt idx="2">
                  <c:v>0.13522732523535197</c:v>
                </c:pt>
                <c:pt idx="3">
                  <c:v>0.61546628787494129</c:v>
                </c:pt>
                <c:pt idx="4">
                  <c:v>0.73046470198611857</c:v>
                </c:pt>
                <c:pt idx="5">
                  <c:v>-5.0251660575852952E-3</c:v>
                </c:pt>
                <c:pt idx="6">
                  <c:v>-0.18037713374605602</c:v>
                </c:pt>
                <c:pt idx="7">
                  <c:v>0.78463324983084703</c:v>
                </c:pt>
                <c:pt idx="8">
                  <c:v>0.17091025929263814</c:v>
                </c:pt>
                <c:pt idx="9">
                  <c:v>-0.13430124875605465</c:v>
                </c:pt>
                <c:pt idx="10">
                  <c:v>0.2272153821459213</c:v>
                </c:pt>
                <c:pt idx="11">
                  <c:v>-0.31684540651295556</c:v>
                </c:pt>
                <c:pt idx="12">
                  <c:v>0.17299865851911278</c:v>
                </c:pt>
                <c:pt idx="13">
                  <c:v>-8.4630913229766236E-3</c:v>
                </c:pt>
                <c:pt idx="14">
                  <c:v>9.2280285802067041E-2</c:v>
                </c:pt>
                <c:pt idx="15">
                  <c:v>0.969273986312567</c:v>
                </c:pt>
                <c:pt idx="16">
                  <c:v>-3.6167212693673179E-2</c:v>
                </c:pt>
                <c:pt idx="17">
                  <c:v>0.19147589307946689</c:v>
                </c:pt>
                <c:pt idx="18">
                  <c:v>-0.20152325566112417</c:v>
                </c:pt>
                <c:pt idx="19">
                  <c:v>0.82069098491422565</c:v>
                </c:pt>
                <c:pt idx="20">
                  <c:v>-6.4200187132929187E-2</c:v>
                </c:pt>
                <c:pt idx="21">
                  <c:v>-0.26034405531441251</c:v>
                </c:pt>
                <c:pt idx="22">
                  <c:v>6.8466365698226284E-2</c:v>
                </c:pt>
                <c:pt idx="23">
                  <c:v>-0.10688334993243309</c:v>
                </c:pt>
                <c:pt idx="24">
                  <c:v>-3.9410991793181083E-2</c:v>
                </c:pt>
                <c:pt idx="25">
                  <c:v>-0.25230679824358049</c:v>
                </c:pt>
                <c:pt idx="26">
                  <c:v>0.1258867230574694</c:v>
                </c:pt>
                <c:pt idx="27">
                  <c:v>0.61820759881045539</c:v>
                </c:pt>
                <c:pt idx="28">
                  <c:v>0.23825302137008286</c:v>
                </c:pt>
                <c:pt idx="29">
                  <c:v>-0.21515094552944802</c:v>
                </c:pt>
                <c:pt idx="30">
                  <c:v>-8.1161072548249891E-2</c:v>
                </c:pt>
                <c:pt idx="31">
                  <c:v>0.76275633324340042</c:v>
                </c:pt>
                <c:pt idx="32">
                  <c:v>-0.17908735814716437</c:v>
                </c:pt>
                <c:pt idx="33">
                  <c:v>-0.52322460975621077</c:v>
                </c:pt>
                <c:pt idx="34">
                  <c:v>0.14453647191254149</c:v>
                </c:pt>
                <c:pt idx="35">
                  <c:v>-0.26149516258675476</c:v>
                </c:pt>
                <c:pt idx="36">
                  <c:v>0.13289259692746924</c:v>
                </c:pt>
                <c:pt idx="37">
                  <c:v>6.8304046945826258E-2</c:v>
                </c:pt>
                <c:pt idx="38">
                  <c:v>4.0943349309447541E-2</c:v>
                </c:pt>
                <c:pt idx="39">
                  <c:v>0</c:v>
                </c:pt>
                <c:pt idx="40">
                  <c:v>0.37844917676369683</c:v>
                </c:pt>
                <c:pt idx="41">
                  <c:v>-4.7575725204653807E-2</c:v>
                </c:pt>
                <c:pt idx="42">
                  <c:v>-0.26936385615816327</c:v>
                </c:pt>
                <c:pt idx="43">
                  <c:v>0.80388734506748882</c:v>
                </c:pt>
                <c:pt idx="44">
                  <c:v>-0.38410909994845532</c:v>
                </c:pt>
                <c:pt idx="45">
                  <c:v>-7.2241380112226139E-2</c:v>
                </c:pt>
                <c:pt idx="46">
                  <c:v>0.14282619973759303</c:v>
                </c:pt>
                <c:pt idx="47">
                  <c:v>-7.9730460588722352E-2</c:v>
                </c:pt>
                <c:pt idx="48">
                  <c:v>-0.3179264756280169</c:v>
                </c:pt>
                <c:pt idx="49">
                  <c:v>-2.8403752867319554E-2</c:v>
                </c:pt>
                <c:pt idx="50">
                  <c:v>0.23415159184001588</c:v>
                </c:pt>
                <c:pt idx="51">
                  <c:v>0.47245630554486162</c:v>
                </c:pt>
                <c:pt idx="52">
                  <c:v>0.22504166579210327</c:v>
                </c:pt>
                <c:pt idx="53">
                  <c:v>-0.34218306295922041</c:v>
                </c:pt>
                <c:pt idx="54">
                  <c:v>-0.1359989736691869</c:v>
                </c:pt>
                <c:pt idx="55">
                  <c:v>0.72441759801289329</c:v>
                </c:pt>
                <c:pt idx="56">
                  <c:v>-0.36217110798888186</c:v>
                </c:pt>
                <c:pt idx="57">
                  <c:v>-0.10458351333668148</c:v>
                </c:pt>
                <c:pt idx="58">
                  <c:v>-1.6813440825528048E-2</c:v>
                </c:pt>
                <c:pt idx="59">
                  <c:v>-0.39122903917776597</c:v>
                </c:pt>
                <c:pt idx="60">
                  <c:v>0.11575307962042025</c:v>
                </c:pt>
                <c:pt idx="61">
                  <c:v>-0.14018941531307227</c:v>
                </c:pt>
                <c:pt idx="62">
                  <c:v>0.63005343831399863</c:v>
                </c:pt>
                <c:pt idx="63">
                  <c:v>-0.6068119768695901</c:v>
                </c:pt>
                <c:pt idx="64">
                  <c:v>0.57880380890434679</c:v>
                </c:pt>
                <c:pt idx="65">
                  <c:v>-0.10405151168012772</c:v>
                </c:pt>
                <c:pt idx="66">
                  <c:v>-0.15975409394843609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99-4462-8F7C-B3EB37B7B4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7105248"/>
        <c:axId val="457120640"/>
      </c:lineChart>
      <c:catAx>
        <c:axId val="457105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20640"/>
        <c:crosses val="autoZero"/>
        <c:auto val="1"/>
        <c:lblAlgn val="ctr"/>
        <c:lblOffset val="100"/>
        <c:noMultiLvlLbl val="0"/>
      </c:catAx>
      <c:valAx>
        <c:axId val="457120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105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KJ Manufacturing Seasonality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'First_Look Seasonal'!$H$2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'First_Look Seasonal'!$G$3:$G$14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'First_Look Seasonal'!$H$3:$H$14</c:f>
              <c:numCache>
                <c:formatCode>General</c:formatCode>
                <c:ptCount val="12"/>
                <c:pt idx="5" formatCode="&quot;$&quot;#,##0">
                  <c:v>12786.408181309</c:v>
                </c:pt>
                <c:pt idx="6" formatCode="&quot;$&quot;#,##0">
                  <c:v>6892.4081813090097</c:v>
                </c:pt>
                <c:pt idx="7" formatCode="&quot;$&quot;#,##0">
                  <c:v>7890.4081813090097</c:v>
                </c:pt>
                <c:pt idx="8" formatCode="&quot;$&quot;#,##0">
                  <c:v>14601.3524122565</c:v>
                </c:pt>
                <c:pt idx="9" formatCode="&quot;$&quot;#,##0">
                  <c:v>30313.066506184874</c:v>
                </c:pt>
                <c:pt idx="10" formatCode="&quot;$&quot;#,##0">
                  <c:v>30161.120410207532</c:v>
                </c:pt>
                <c:pt idx="11" formatCode="&quot;$&quot;#,##0">
                  <c:v>25183.186200959575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8E0-4730-8940-04547E309717}"/>
            </c:ext>
          </c:extLst>
        </c:ser>
        <c:ser>
          <c:idx val="1"/>
          <c:order val="1"/>
          <c:tx>
            <c:strRef>
              <c:f>'First_Look Seasonal'!$I$2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'First_Look Seasonal'!$G$3:$G$14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'First_Look Seasonal'!$I$3:$I$14</c:f>
              <c:numCache>
                <c:formatCode>"$"#,##0</c:formatCode>
                <c:ptCount val="12"/>
                <c:pt idx="0">
                  <c:v>55191.54699532206</c:v>
                </c:pt>
                <c:pt idx="1">
                  <c:v>65478.383594016472</c:v>
                </c:pt>
                <c:pt idx="2">
                  <c:v>57249.494800539396</c:v>
                </c:pt>
                <c:pt idx="3">
                  <c:v>71853.850370182743</c:v>
                </c:pt>
                <c:pt idx="4">
                  <c:v>52341.460122215751</c:v>
                </c:pt>
                <c:pt idx="5">
                  <c:v>62226.904353650934</c:v>
                </c:pt>
                <c:pt idx="6">
                  <c:v>61702.494573310483</c:v>
                </c:pt>
                <c:pt idx="7">
                  <c:v>67667.408040814669</c:v>
                </c:pt>
                <c:pt idx="8">
                  <c:v>178373.31563020538</c:v>
                </c:pt>
                <c:pt idx="9">
                  <c:v>172037.31831044893</c:v>
                </c:pt>
                <c:pt idx="10">
                  <c:v>208343.32361701052</c:v>
                </c:pt>
                <c:pt idx="11">
                  <c:v>170317.45152667465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8E0-4730-8940-04547E309717}"/>
            </c:ext>
          </c:extLst>
        </c:ser>
        <c:ser>
          <c:idx val="2"/>
          <c:order val="2"/>
          <c:tx>
            <c:strRef>
              <c:f>'First_Look Seasonal'!$J$2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'First_Look Seasonal'!$G$3:$G$14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'First_Look Seasonal'!$J$3:$J$14</c:f>
              <c:numCache>
                <c:formatCode>"$"#,##0</c:formatCode>
                <c:ptCount val="12"/>
                <c:pt idx="0">
                  <c:v>386973.04619655199</c:v>
                </c:pt>
                <c:pt idx="1">
                  <c:v>362909.99483235099</c:v>
                </c:pt>
                <c:pt idx="2">
                  <c:v>279726.06922069937</c:v>
                </c:pt>
                <c:pt idx="3">
                  <c:v>299548.74706113664</c:v>
                </c:pt>
                <c:pt idx="4">
                  <c:v>269183.63800471975</c:v>
                </c:pt>
                <c:pt idx="5">
                  <c:v>258781.17594318683</c:v>
                </c:pt>
                <c:pt idx="6">
                  <c:v>201074.60851235775</c:v>
                </c:pt>
                <c:pt idx="7">
                  <c:v>228049.50871578188</c:v>
                </c:pt>
                <c:pt idx="8">
                  <c:v>423168.4588685981</c:v>
                </c:pt>
                <c:pt idx="9">
                  <c:v>537013.57260172884</c:v>
                </c:pt>
                <c:pt idx="10">
                  <c:v>433058.32708873739</c:v>
                </c:pt>
                <c:pt idx="11">
                  <c:v>399299.33592717478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8E0-4730-8940-04547E309717}"/>
            </c:ext>
          </c:extLst>
        </c:ser>
        <c:ser>
          <c:idx val="3"/>
          <c:order val="3"/>
          <c:tx>
            <c:strRef>
              <c:f>'First_Look Seasonal'!$K$2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'First_Look Seasonal'!$G$3:$G$14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'First_Look Seasonal'!$K$3:$K$14</c:f>
              <c:numCache>
                <c:formatCode>"$"#,##0</c:formatCode>
                <c:ptCount val="12"/>
                <c:pt idx="0">
                  <c:v>856168.91237723199</c:v>
                </c:pt>
                <c:pt idx="1">
                  <c:v>715785.34610602527</c:v>
                </c:pt>
                <c:pt idx="2">
                  <c:v>424179.07650521398</c:v>
                </c:pt>
                <c:pt idx="3">
                  <c:v>490140.55074418517</c:v>
                </c:pt>
                <c:pt idx="4">
                  <c:v>377359.01383323927</c:v>
                </c:pt>
                <c:pt idx="5">
                  <c:v>430992.04056584631</c:v>
                </c:pt>
                <c:pt idx="6">
                  <c:v>461459.21238877694</c:v>
                </c:pt>
                <c:pt idx="7">
                  <c:v>480745.01674198546</c:v>
                </c:pt>
                <c:pt idx="8">
                  <c:v>480745.01674198546</c:v>
                </c:pt>
                <c:pt idx="9">
                  <c:v>701896.66728226468</c:v>
                </c:pt>
                <c:pt idx="10">
                  <c:v>669285.32928972982</c:v>
                </c:pt>
                <c:pt idx="11">
                  <c:v>511243.8174235156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8E0-4730-8940-04547E309717}"/>
            </c:ext>
          </c:extLst>
        </c:ser>
        <c:ser>
          <c:idx val="4"/>
          <c:order val="4"/>
          <c:tx>
            <c:strRef>
              <c:f>'First_Look Seasonal'!$L$2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'First_Look Seasonal'!$G$3:$G$14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'First_Look Seasonal'!$L$3:$L$14</c:f>
              <c:numCache>
                <c:formatCode>"$"#,##0</c:formatCode>
                <c:ptCount val="12"/>
                <c:pt idx="0">
                  <c:v>1142225.646174738</c:v>
                </c:pt>
                <c:pt idx="1">
                  <c:v>777920.90877914301</c:v>
                </c:pt>
                <c:pt idx="2">
                  <c:v>723704.73110251839</c:v>
                </c:pt>
                <c:pt idx="3">
                  <c:v>834814.61227183149</c:v>
                </c:pt>
                <c:pt idx="4">
                  <c:v>770838.75821685011</c:v>
                </c:pt>
                <c:pt idx="5">
                  <c:v>560905.66861760663</c:v>
                </c:pt>
                <c:pt idx="6">
                  <c:v>545197.9773459452</c:v>
                </c:pt>
                <c:pt idx="7">
                  <c:v>689040.86629208247</c:v>
                </c:pt>
                <c:pt idx="8">
                  <c:v>1105172.6955100191</c:v>
                </c:pt>
                <c:pt idx="9">
                  <c:v>1384090.5399294812</c:v>
                </c:pt>
                <c:pt idx="10">
                  <c:v>983006.26168638421</c:v>
                </c:pt>
                <c:pt idx="11">
                  <c:v>858010.6538055588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8E0-4730-8940-04547E309717}"/>
            </c:ext>
          </c:extLst>
        </c:ser>
        <c:ser>
          <c:idx val="5"/>
          <c:order val="5"/>
          <c:tx>
            <c:strRef>
              <c:f>'First_Look Seasonal'!$M$2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Lbl>
              <c:idx val="7"/>
              <c:layout>
                <c:manualLayout>
                  <c:x val="-0.14584578601315004"/>
                  <c:y val="-9.0191479729069948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1230125523012552"/>
                      <c:h val="6.3066693889870296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9-08E0-4730-8940-04547E30971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'First_Look Seasonal'!$G$3:$G$14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'First_Look Seasonal'!$M$3:$M$14</c:f>
              <c:numCache>
                <c:formatCode>"$"#,##0</c:formatCode>
                <c:ptCount val="12"/>
                <c:pt idx="0">
                  <c:v>1770529.8205960258</c:v>
                </c:pt>
                <c:pt idx="1">
                  <c:v>1232577.7738703375</c:v>
                </c:pt>
                <c:pt idx="2">
                  <c:v>1110182.2756485397</c:v>
                </c:pt>
                <c:pt idx="3">
                  <c:v>1091672.3355909172</c:v>
                </c:pt>
                <c:pt idx="4">
                  <c:v>738216.40484787442</c:v>
                </c:pt>
                <c:pt idx="5">
                  <c:v>828809.30021001108</c:v>
                </c:pt>
                <c:pt idx="6">
                  <c:v>720395.72380708123</c:v>
                </c:pt>
                <c:pt idx="7">
                  <c:v>1352694.9160812593</c:v>
                </c:pt>
                <c:pt idx="8">
                  <c:v>737334.85585107293</c:v>
                </c:pt>
                <c:pt idx="9">
                  <c:v>1315334.0565818709</c:v>
                </c:pt>
                <c:pt idx="10">
                  <c:v>1185351.2653433543</c:v>
                </c:pt>
                <c:pt idx="11">
                  <c:v>1010338.1362224401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8E0-4730-8940-04547E309717}"/>
            </c:ext>
          </c:extLst>
        </c:ser>
        <c:ser>
          <c:idx val="6"/>
          <c:order val="6"/>
          <c:tx>
            <c:strRef>
              <c:f>'First_Look Seasonal'!$N$2</c:f>
              <c:strCache>
                <c:ptCount val="1"/>
                <c:pt idx="0">
                  <c:v>Ken's Forecast</c:v>
                </c:pt>
              </c:strCache>
            </c:strRef>
          </c:tx>
          <c:spPr>
            <a:ln w="19050" cap="rnd">
              <a:solidFill>
                <a:schemeClr val="tx1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'First_Look Seasonal'!$G$3:$G$14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'First_Look Seasonal'!$N$3:$N$14</c:f>
              <c:numCache>
                <c:formatCode>"$"#,##0</c:formatCode>
                <c:ptCount val="12"/>
                <c:pt idx="0">
                  <c:v>2250000</c:v>
                </c:pt>
                <c:pt idx="1">
                  <c:v>1750000</c:v>
                </c:pt>
                <c:pt idx="2">
                  <c:v>1500000</c:v>
                </c:pt>
                <c:pt idx="3">
                  <c:v>1500000</c:v>
                </c:pt>
                <c:pt idx="4">
                  <c:v>1000000</c:v>
                </c:pt>
                <c:pt idx="5">
                  <c:v>1000000</c:v>
                </c:pt>
                <c:pt idx="6">
                  <c:v>1000000</c:v>
                </c:pt>
                <c:pt idx="7">
                  <c:v>1000000</c:v>
                </c:pt>
                <c:pt idx="8">
                  <c:v>1500000</c:v>
                </c:pt>
                <c:pt idx="9">
                  <c:v>1750000</c:v>
                </c:pt>
                <c:pt idx="10">
                  <c:v>1500000</c:v>
                </c:pt>
                <c:pt idx="11">
                  <c:v>1750000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8E0-4730-8940-04547E309717}"/>
            </c:ext>
          </c:extLst>
        </c:ser>
        <c:ser>
          <c:idx val="7"/>
          <c:order val="7"/>
          <c:tx>
            <c:strRef>
              <c:f>'First_Look Seasonal'!$O$2</c:f>
              <c:strCache>
                <c:ptCount val="1"/>
                <c:pt idx="0">
                  <c:v>Holt's FC</c:v>
                </c:pt>
              </c:strCache>
            </c:strRef>
          </c:tx>
          <c:spPr>
            <a:ln w="19050" cap="rnd">
              <a:solidFill>
                <a:srgbClr val="FF0000"/>
              </a:solidFill>
              <a:prstDash val="sysDash"/>
              <a:round/>
            </a:ln>
            <a:effectLst/>
          </c:spPr>
          <c:marker>
            <c:symbol val="none"/>
          </c:marker>
          <c:cat>
            <c:strRef>
              <c:f>'First_Look Seasonal'!$G$3:$G$14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'First_Look Seasonal'!$O$3:$O$14</c:f>
              <c:numCache>
                <c:formatCode>General</c:formatCode>
                <c:ptCount val="12"/>
                <c:pt idx="0">
                  <c:v>2185164.7848777515</c:v>
                </c:pt>
                <c:pt idx="1">
                  <c:v>1792848.5062271291</c:v>
                </c:pt>
                <c:pt idx="2">
                  <c:v>1363911.7371410397</c:v>
                </c:pt>
                <c:pt idx="3">
                  <c:v>1436995.5165944817</c:v>
                </c:pt>
                <c:pt idx="4">
                  <c:v>1091035.9532325654</c:v>
                </c:pt>
                <c:pt idx="5">
                  <c:v>1052552.9195672064</c:v>
                </c:pt>
                <c:pt idx="6">
                  <c:v>924966.44892190793</c:v>
                </c:pt>
                <c:pt idx="7">
                  <c:v>975918.188886547</c:v>
                </c:pt>
                <c:pt idx="8">
                  <c:v>1531569.8346504364</c:v>
                </c:pt>
                <c:pt idx="9">
                  <c:v>1804756.5294842895</c:v>
                </c:pt>
                <c:pt idx="10">
                  <c:v>1561652.9591717066</c:v>
                </c:pt>
                <c:pt idx="11">
                  <c:v>1237493.3331256041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8E0-4730-8940-04547E3097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8641520"/>
        <c:axId val="1988634448"/>
      </c:lineChart>
      <c:catAx>
        <c:axId val="19886415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634448"/>
        <c:crosses val="autoZero"/>
        <c:auto val="1"/>
        <c:lblAlgn val="ctr"/>
        <c:lblOffset val="100"/>
        <c:noMultiLvlLbl val="0"/>
      </c:catAx>
      <c:valAx>
        <c:axId val="1988634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886415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'Seasonally Adj'!$Z$2</c:f>
              <c:strCache>
                <c:ptCount val="1"/>
                <c:pt idx="0">
                  <c:v>Sea Fac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'Seasonally Adj'!$R$3:$R$14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'Seasonally Adj'!$Z$3:$Z$14</c:f>
              <c:numCache>
                <c:formatCode>0.0000</c:formatCode>
                <c:ptCount val="12"/>
                <c:pt idx="0">
                  <c:v>1.6718852255683383</c:v>
                </c:pt>
                <c:pt idx="1">
                  <c:v>1.3498546611322328</c:v>
                </c:pt>
                <c:pt idx="2">
                  <c:v>1.010790631536431</c:v>
                </c:pt>
                <c:pt idx="3">
                  <c:v>1.0485009216232293</c:v>
                </c:pt>
                <c:pt idx="4">
                  <c:v>0.78396123146668462</c:v>
                </c:pt>
                <c:pt idx="5">
                  <c:v>0.74497571126449269</c:v>
                </c:pt>
                <c:pt idx="6">
                  <c:v>0.64500686943478924</c:v>
                </c:pt>
                <c:pt idx="7">
                  <c:v>0.67063565209544052</c:v>
                </c:pt>
                <c:pt idx="8">
                  <c:v>1.0373775318885183</c:v>
                </c:pt>
                <c:pt idx="9">
                  <c:v>1.2051324714938714</c:v>
                </c:pt>
                <c:pt idx="10">
                  <c:v>1.028261664606942</c:v>
                </c:pt>
                <c:pt idx="11">
                  <c:v>0.8036174278890279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8B-433B-964F-A774E69CF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28592128"/>
        <c:axId val="328592544"/>
      </c:barChart>
      <c:catAx>
        <c:axId val="3285921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92544"/>
        <c:crosses val="autoZero"/>
        <c:auto val="1"/>
        <c:lblAlgn val="ctr"/>
        <c:lblOffset val="100"/>
        <c:noMultiLvlLbl val="0"/>
      </c:catAx>
      <c:valAx>
        <c:axId val="3285925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921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'Seasonally Adj'!$E$1</c:f>
              <c:strCache>
                <c:ptCount val="1"/>
                <c:pt idx="0">
                  <c:v>CMA(6) Trend-Cycle</c:v>
                </c:pt>
              </c:strCache>
            </c:strRef>
          </c:tx>
          <c:spPr>
            <a:ln w="158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'Seasonally Adj'!$E$2:$E$68</c:f>
              <c:numCache>
                <c:formatCode>"$"#,##0</c:formatCode>
                <c:ptCount val="67"/>
                <c:pt idx="3" formatCode="&quot;$&quot;#,##0.00">
                  <c:v>18140.5254804002</c:v>
                </c:pt>
                <c:pt idx="4" formatCode="&quot;$&quot;#,##0.00">
                  <c:v>23198.518549872169</c:v>
                </c:pt>
                <c:pt idx="5" formatCode="&quot;$&quot;#,##0.00">
                  <c:v>32022.444735432215</c:v>
                </c:pt>
                <c:pt idx="6" formatCode="&quot;$&quot;#,##0.00">
                  <c:v>40375.454552181407</c:v>
                </c:pt>
                <c:pt idx="7" formatCode="&quot;$&quot;#,##0.00">
                  <c:v>47391.19840653814</c:v>
                </c:pt>
                <c:pt idx="8" formatCode="&quot;$&quot;#,##0.00">
                  <c:v>52701.292037871979</c:v>
                </c:pt>
                <c:pt idx="9" formatCode="&quot;$&quot;#,##0.00">
                  <c:v>57636.630193263612</c:v>
                </c:pt>
                <c:pt idx="10" formatCode="&quot;$&quot;#,##0.00">
                  <c:v>61266.185670820261</c:v>
                </c:pt>
                <c:pt idx="11" formatCode="&quot;$&quot;#,##0.00">
                  <c:v>61991.183339552481</c:v>
                </c:pt>
                <c:pt idx="12" formatCode="&quot;$&quot;#,##0.00">
                  <c:v>72267.253779257837</c:v>
                </c:pt>
                <c:pt idx="13" formatCode="&quot;$&quot;#,##0.00">
                  <c:v>90709.527843418837</c:v>
                </c:pt>
                <c:pt idx="14" formatCode="&quot;$&quot;#,##0.00">
                  <c:v>112058.30546300726</c:v>
                </c:pt>
                <c:pt idx="15" formatCode="&quot;$&quot;#,##0.00">
                  <c:v>134066.00635199214</c:v>
                </c:pt>
                <c:pt idx="16" formatCode="&quot;$&quot;#,##0.00">
                  <c:v>170179.43125168092</c:v>
                </c:pt>
                <c:pt idx="17" formatCode="&quot;$&quot;#,##0.00">
                  <c:v>221888.85945291244</c:v>
                </c:pt>
                <c:pt idx="18" formatCode="&quot;$&quot;#,##0.00">
                  <c:v>254938.47115141491</c:v>
                </c:pt>
                <c:pt idx="19" formatCode="&quot;$&quot;#,##0.00">
                  <c:v>274010.48634651338</c:v>
                </c:pt>
                <c:pt idx="20" formatCode="&quot;$&quot;#,##0.00">
                  <c:v>289706.46494137979</c:v>
                </c:pt>
                <c:pt idx="21" formatCode="&quot;$&quot;#,##0.00">
                  <c:v>302148.46817506489</c:v>
                </c:pt>
                <c:pt idx="22" formatCode="&quot;$&quot;#,##0.00">
                  <c:v>294028.9087360914</c:v>
                </c:pt>
                <c:pt idx="23" formatCode="&quot;$&quot;#,##0.00">
                  <c:v>267298.99841936113</c:v>
                </c:pt>
                <c:pt idx="24" formatCode="&quot;$&quot;#,##0.00">
                  <c:v>268014.1570469719</c:v>
                </c:pt>
                <c:pt idx="25" formatCode="&quot;$&quot;#,##0.00">
                  <c:v>299756.42497934616</c:v>
                </c:pt>
                <c:pt idx="26" formatCode="&quot;$&quot;#,##0.00">
                  <c:v>333201.38453139697</c:v>
                </c:pt>
                <c:pt idx="27" formatCode="&quot;$&quot;#,##0.00">
                  <c:v>358567.45528706413</c:v>
                </c:pt>
                <c:pt idx="28" formatCode="&quot;$&quot;#,##0.00">
                  <c:v>424868.49394113594</c:v>
                </c:pt>
                <c:pt idx="29" formatCode="&quot;$&quot;#,##0.00">
                  <c:v>520104.33904572902</c:v>
                </c:pt>
                <c:pt idx="30" formatCode="&quot;$&quot;#,##0.00">
                  <c:v>560833.21029796742</c:v>
                </c:pt>
                <c:pt idx="31" formatCode="&quot;$&quot;#,##0.00">
                  <c:v>557011.34327955672</c:v>
                </c:pt>
                <c:pt idx="32" formatCode="&quot;$&quot;#,##0.00">
                  <c:v>548463.6486868033</c:v>
                </c:pt>
                <c:pt idx="33" formatCode="&quot;$&quot;#,##0.00">
                  <c:v>546463.09796873434</c:v>
                </c:pt>
                <c:pt idx="34" formatCode="&quot;$&quot;#,##0.00">
                  <c:v>516211.68168958579</c:v>
                </c:pt>
                <c:pt idx="35" formatCode="&quot;$&quot;#,##0.00">
                  <c:v>463732.51257687784</c:v>
                </c:pt>
                <c:pt idx="36" formatCode="&quot;$&quot;#,##0.00">
                  <c:v>448859.64681627211</c:v>
                </c:pt>
                <c:pt idx="37" formatCode="&quot;$&quot;#,##0.00">
                  <c:v>471219.8182141764</c:v>
                </c:pt>
                <c:pt idx="38" formatCode="&quot;$&quot;#,##0.00">
                  <c:v>513193.35421372391</c:v>
                </c:pt>
                <c:pt idx="39" formatCode="&quot;$&quot;#,##0.00">
                  <c:v>544208.19523990387</c:v>
                </c:pt>
                <c:pt idx="40" formatCode="&quot;$&quot;#,##0.00">
                  <c:v>607626.37946020637</c:v>
                </c:pt>
                <c:pt idx="41" formatCode="&quot;$&quot;#,##0.00">
                  <c:v>689121.57327879954</c:v>
                </c:pt>
                <c:pt idx="42" formatCode="&quot;$&quot;#,##0.00">
                  <c:v>734132.87381194031</c:v>
                </c:pt>
                <c:pt idx="43" formatCode="&quot;$&quot;#,##0.00">
                  <c:v>765456.01209111547</c:v>
                </c:pt>
                <c:pt idx="44" formatCode="&quot;$&quot;#,##0.00">
                  <c:v>784995.29325083934</c:v>
                </c:pt>
                <c:pt idx="45" formatCode="&quot;$&quot;#,##0.00">
                  <c:v>797596.56659427378</c:v>
                </c:pt>
                <c:pt idx="46" formatCode="&quot;$&quot;#,##0.00">
                  <c:v>751982.74845804845</c:v>
                </c:pt>
                <c:pt idx="47" formatCode="&quot;$&quot;#,##0.00">
                  <c:v>694823.77251506085</c:v>
                </c:pt>
                <c:pt idx="48" formatCode="&quot;$&quot;#,##0.00">
                  <c:v>719206.09934176411</c:v>
                </c:pt>
                <c:pt idx="49" formatCode="&quot;$&quot;#,##0.00">
                  <c:v>796768.0903471933</c:v>
                </c:pt>
                <c:pt idx="50" formatCode="&quot;$&quot;#,##0.00">
                  <c:v>860221.70960779209</c:v>
                </c:pt>
                <c:pt idx="51" formatCode="&quot;$&quot;#,##0.00">
                  <c:v>902661.08366258244</c:v>
                </c:pt>
                <c:pt idx="52" formatCode="&quot;$&quot;#,##0.00">
                  <c:v>1029530.8193657519</c:v>
                </c:pt>
                <c:pt idx="53" formatCode="&quot;$&quot;#,##0.00">
                  <c:v>1176936.5486014464</c:v>
                </c:pt>
                <c:pt idx="54" formatCode="&quot;$&quot;#,##0.00">
                  <c:v>1222648.7559111777</c:v>
                </c:pt>
                <c:pt idx="55" formatCode="&quot;$&quot;#,##0.00">
                  <c:v>1198698.0372278409</c:v>
                </c:pt>
                <c:pt idx="56" formatCode="&quot;$&quot;#,##0.00">
                  <c:v>1153930.698796418</c:v>
                </c:pt>
                <c:pt idx="57" formatCode="&quot;$&quot;#,##0.00">
                  <c:v>1131098.0979269131</c:v>
                </c:pt>
                <c:pt idx="58" formatCode="&quot;$&quot;#,##0.00">
                  <c:v>1041153.477061539</c:v>
                </c:pt>
                <c:pt idx="59" formatCode="&quot;$&quot;#,##0.00">
                  <c:v>963652.06418003701</c:v>
                </c:pt>
                <c:pt idx="60" formatCode="&quot;$&quot;#,##0.00">
                  <c:v>942591.20771449152</c:v>
                </c:pt>
                <c:pt idx="61" formatCode="&quot;$&quot;#,##0.00">
                  <c:v>930159.06614728214</c:v>
                </c:pt>
                <c:pt idx="62" formatCode="&quot;$&quot;#,##0.00">
                  <c:v>986058.78127115162</c:v>
                </c:pt>
                <c:pt idx="63" formatCode="&quot;$&quot;#,##0.00">
                  <c:v>1038447.4226468106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22-491C-885A-B46913FD9269}"/>
            </c:ext>
          </c:extLst>
        </c:ser>
        <c:ser>
          <c:idx val="1"/>
          <c:order val="1"/>
          <c:tx>
            <c:strRef>
              <c:f>'Seasonally Adj'!$F$1</c:f>
              <c:strCache>
                <c:ptCount val="1"/>
                <c:pt idx="0">
                  <c:v>CMA(12) Trend-Cycle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'Seasonally Adj'!$F$2:$F$68</c:f>
              <c:numCache>
                <c:formatCode>General</c:formatCode>
                <c:ptCount val="67"/>
                <c:pt idx="6" formatCode="&quot;$&quot;#,##0.00">
                  <c:v>37888.577836831908</c:v>
                </c:pt>
                <c:pt idx="7">
                  <c:v>42232.352110346219</c:v>
                </c:pt>
                <c:pt idx="8">
                  <c:v>47006.814037492346</c:v>
                </c:pt>
                <c:pt idx="9">
                  <c:v>56321.354165719618</c:v>
                </c:pt>
                <c:pt idx="10">
                  <c:v>69050.363124978481</c:v>
                </c:pt>
                <c:pt idx="11">
                  <c:v>82379.798750439615</c:v>
                </c:pt>
                <c:pt idx="12">
                  <c:v>95851.318272627876</c:v>
                </c:pt>
                <c:pt idx="13">
                  <c:v>115722.80846125058</c:v>
                </c:pt>
                <c:pt idx="14">
                  <c:v>141940.02139623242</c:v>
                </c:pt>
                <c:pt idx="15">
                  <c:v>163602.86246533637</c:v>
                </c:pt>
                <c:pt idx="16">
                  <c:v>182360.00709496613</c:v>
                </c:pt>
                <c:pt idx="17">
                  <c:v>200882.38520219352</c:v>
                </c:pt>
                <c:pt idx="18">
                  <c:v>218107.23726352851</c:v>
                </c:pt>
                <c:pt idx="19">
                  <c:v>232104.16999388614</c:v>
                </c:pt>
                <c:pt idx="20">
                  <c:v>244593.92893613677</c:v>
                </c:pt>
                <c:pt idx="21">
                  <c:v>261476.31409919343</c:v>
                </c:pt>
                <c:pt idx="22">
                  <c:v>286883.4556629298</c:v>
                </c:pt>
                <c:pt idx="23">
                  <c:v>311453.92473638838</c:v>
                </c:pt>
                <c:pt idx="24">
                  <c:v>330357.96173106454</c:v>
                </c:pt>
                <c:pt idx="25">
                  <c:v>359448.7013386137</c:v>
                </c:pt>
                <c:pt idx="26">
                  <c:v>393701.66873254511</c:v>
                </c:pt>
                <c:pt idx="27">
                  <c:v>414423.68367246963</c:v>
                </c:pt>
                <c:pt idx="28">
                  <c:v>428383.88412945153</c:v>
                </c:pt>
                <c:pt idx="29">
                  <c:v>440832.51660910016</c:v>
                </c:pt>
                <c:pt idx="30">
                  <c:v>452515.27662789932</c:v>
                </c:pt>
                <c:pt idx="31">
                  <c:v>470540.08781536092</c:v>
                </c:pt>
                <c:pt idx="32">
                  <c:v>491918.42581130355</c:v>
                </c:pt>
                <c:pt idx="33">
                  <c:v>504846.42855711986</c:v>
                </c:pt>
                <c:pt idx="34">
                  <c:v>514115.58074686653</c:v>
                </c:pt>
                <c:pt idx="35">
                  <c:v>530828.50145026355</c:v>
                </c:pt>
                <c:pt idx="36">
                  <c:v>545335.6466043191</c:v>
                </c:pt>
                <c:pt idx="37">
                  <c:v>561919.03057489602</c:v>
                </c:pt>
                <c:pt idx="38">
                  <c:v>576427.04292783875</c:v>
                </c:pt>
                <c:pt idx="39">
                  <c:v>591496.26031410636</c:v>
                </c:pt>
                <c:pt idx="40">
                  <c:v>618337.91515264602</c:v>
                </c:pt>
                <c:pt idx="41">
                  <c:v>649094.32373228169</c:v>
                </c:pt>
                <c:pt idx="42">
                  <c:v>670902.38091708883</c:v>
                </c:pt>
                <c:pt idx="43">
                  <c:v>679804.56395912752</c:v>
                </c:pt>
                <c:pt idx="44">
                  <c:v>691972.67289693025</c:v>
                </c:pt>
                <c:pt idx="45">
                  <c:v>726669.48657685227</c:v>
                </c:pt>
                <c:pt idx="46">
                  <c:v>781112.0512191545</c:v>
                </c:pt>
                <c:pt idx="47">
                  <c:v>822608.50142931577</c:v>
                </c:pt>
                <c:pt idx="48">
                  <c:v>850128.82512842829</c:v>
                </c:pt>
                <c:pt idx="49">
                  <c:v>890756.78391190025</c:v>
                </c:pt>
                <c:pt idx="50">
                  <c:v>935880.16055825388</c:v>
                </c:pt>
                <c:pt idx="51">
                  <c:v>970927.42762647092</c:v>
                </c:pt>
                <c:pt idx="52">
                  <c:v>997733.06378751714</c:v>
                </c:pt>
                <c:pt idx="53">
                  <c:v>1007076.2042021052</c:v>
                </c:pt>
                <c:pt idx="54">
                  <c:v>1016879.5907947478</c:v>
                </c:pt>
                <c:pt idx="55">
                  <c:v>1035342.1482136454</c:v>
                </c:pt>
                <c:pt idx="56">
                  <c:v>1070294.3063907418</c:v>
                </c:pt>
                <c:pt idx="57">
                  <c:v>1082619.9818128347</c:v>
                </c:pt>
                <c:pt idx="58">
                  <c:v>1064428.5516875617</c:v>
                </c:pt>
                <c:pt idx="59">
                  <c:v>1069994.7400337849</c:v>
                </c:pt>
                <c:pt idx="60">
                  <c:v>1084772.760286862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FEE-470C-A5A2-EB51A7048F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28595456"/>
        <c:axId val="328591712"/>
      </c:lineChart>
      <c:catAx>
        <c:axId val="32859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91712"/>
        <c:crosses val="autoZero"/>
        <c:auto val="1"/>
        <c:lblAlgn val="ctr"/>
        <c:lblOffset val="100"/>
        <c:noMultiLvlLbl val="0"/>
      </c:catAx>
      <c:valAx>
        <c:axId val="328591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59545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Seasional Adj. Rev. Naïve Forecast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'Seasonally Adj'!$I$1</c:f>
              <c:strCache>
                <c:ptCount val="1"/>
                <c:pt idx="0">
                  <c:v>Seasional Adj.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multiLvlStrRef>
              <c:f>'Seasonally Adj'!$B$1:$C$80</c:f>
              <c:multiLvlStrCache>
                <c:ptCount val="80"/>
                <c:lvl>
                  <c:pt idx="0">
                    <c:v>Month</c:v>
                  </c:pt>
                  <c:pt idx="1">
                    <c:v>June</c:v>
                  </c:pt>
                  <c:pt idx="2">
                    <c:v>July</c:v>
                  </c:pt>
                  <c:pt idx="3">
                    <c:v>Aug.</c:v>
                  </c:pt>
                  <c:pt idx="4">
                    <c:v>Sept.</c:v>
                  </c:pt>
                  <c:pt idx="5">
                    <c:v>Oct.</c:v>
                  </c:pt>
                  <c:pt idx="6">
                    <c:v>Nov.</c:v>
                  </c:pt>
                  <c:pt idx="7">
                    <c:v>Dec.</c:v>
                  </c:pt>
                  <c:pt idx="8">
                    <c:v>Jan.</c:v>
                  </c:pt>
                  <c:pt idx="9">
                    <c:v>Feb.</c:v>
                  </c:pt>
                  <c:pt idx="10">
                    <c:v>Mar.</c:v>
                  </c:pt>
                  <c:pt idx="11">
                    <c:v>Apr.</c:v>
                  </c:pt>
                  <c:pt idx="12">
                    <c:v>May</c:v>
                  </c:pt>
                  <c:pt idx="13">
                    <c:v>June</c:v>
                  </c:pt>
                  <c:pt idx="14">
                    <c:v>July</c:v>
                  </c:pt>
                  <c:pt idx="15">
                    <c:v>Aug.</c:v>
                  </c:pt>
                  <c:pt idx="16">
                    <c:v>Sept.</c:v>
                  </c:pt>
                  <c:pt idx="17">
                    <c:v>Oct.</c:v>
                  </c:pt>
                  <c:pt idx="18">
                    <c:v>Nov.</c:v>
                  </c:pt>
                  <c:pt idx="19">
                    <c:v>Dec.</c:v>
                  </c:pt>
                  <c:pt idx="20">
                    <c:v>Jan.</c:v>
                  </c:pt>
                  <c:pt idx="21">
                    <c:v>Feb.</c:v>
                  </c:pt>
                  <c:pt idx="22">
                    <c:v>Mar.</c:v>
                  </c:pt>
                  <c:pt idx="23">
                    <c:v>Apr.</c:v>
                  </c:pt>
                  <c:pt idx="24">
                    <c:v>May</c:v>
                  </c:pt>
                  <c:pt idx="25">
                    <c:v>June</c:v>
                  </c:pt>
                  <c:pt idx="26">
                    <c:v>July</c:v>
                  </c:pt>
                  <c:pt idx="27">
                    <c:v>Aug.</c:v>
                  </c:pt>
                  <c:pt idx="28">
                    <c:v>Sept.</c:v>
                  </c:pt>
                  <c:pt idx="29">
                    <c:v>Oct.</c:v>
                  </c:pt>
                  <c:pt idx="30">
                    <c:v>Nov.</c:v>
                  </c:pt>
                  <c:pt idx="31">
                    <c:v>Dec.</c:v>
                  </c:pt>
                  <c:pt idx="32">
                    <c:v>Jan.</c:v>
                  </c:pt>
                  <c:pt idx="33">
                    <c:v>Feb.</c:v>
                  </c:pt>
                  <c:pt idx="34">
                    <c:v>Mar.</c:v>
                  </c:pt>
                  <c:pt idx="35">
                    <c:v>Apr.</c:v>
                  </c:pt>
                  <c:pt idx="36">
                    <c:v>May</c:v>
                  </c:pt>
                  <c:pt idx="37">
                    <c:v>June</c:v>
                  </c:pt>
                  <c:pt idx="38">
                    <c:v>July</c:v>
                  </c:pt>
                  <c:pt idx="39">
                    <c:v>Aug.</c:v>
                  </c:pt>
                  <c:pt idx="40">
                    <c:v>Sept.</c:v>
                  </c:pt>
                  <c:pt idx="41">
                    <c:v>Oct.</c:v>
                  </c:pt>
                  <c:pt idx="42">
                    <c:v>Nov.</c:v>
                  </c:pt>
                  <c:pt idx="43">
                    <c:v>Dec.</c:v>
                  </c:pt>
                  <c:pt idx="44">
                    <c:v>Jan.</c:v>
                  </c:pt>
                  <c:pt idx="45">
                    <c:v>Feb.</c:v>
                  </c:pt>
                  <c:pt idx="46">
                    <c:v>Mar.</c:v>
                  </c:pt>
                  <c:pt idx="47">
                    <c:v>Apr.</c:v>
                  </c:pt>
                  <c:pt idx="48">
                    <c:v>May</c:v>
                  </c:pt>
                  <c:pt idx="49">
                    <c:v>June</c:v>
                  </c:pt>
                  <c:pt idx="50">
                    <c:v>July</c:v>
                  </c:pt>
                  <c:pt idx="51">
                    <c:v>Aug.</c:v>
                  </c:pt>
                  <c:pt idx="52">
                    <c:v>Sept.</c:v>
                  </c:pt>
                  <c:pt idx="53">
                    <c:v>Oct.</c:v>
                  </c:pt>
                  <c:pt idx="54">
                    <c:v>Nov.</c:v>
                  </c:pt>
                  <c:pt idx="55">
                    <c:v>Dec.</c:v>
                  </c:pt>
                  <c:pt idx="56">
                    <c:v>Jan.</c:v>
                  </c:pt>
                  <c:pt idx="57">
                    <c:v>Feb.</c:v>
                  </c:pt>
                  <c:pt idx="58">
                    <c:v>Mar.</c:v>
                  </c:pt>
                  <c:pt idx="59">
                    <c:v>Apr.</c:v>
                  </c:pt>
                  <c:pt idx="60">
                    <c:v>May</c:v>
                  </c:pt>
                  <c:pt idx="61">
                    <c:v>June</c:v>
                  </c:pt>
                  <c:pt idx="62">
                    <c:v>July</c:v>
                  </c:pt>
                  <c:pt idx="63">
                    <c:v>Aug.</c:v>
                  </c:pt>
                  <c:pt idx="64">
                    <c:v>Sept.</c:v>
                  </c:pt>
                  <c:pt idx="65">
                    <c:v>Oct.</c:v>
                  </c:pt>
                  <c:pt idx="66">
                    <c:v>Nov.</c:v>
                  </c:pt>
                  <c:pt idx="67">
                    <c:v>Dec.</c:v>
                  </c:pt>
                  <c:pt idx="68">
                    <c:v>Jan.</c:v>
                  </c:pt>
                  <c:pt idx="69">
                    <c:v>Feb.</c:v>
                  </c:pt>
                  <c:pt idx="70">
                    <c:v>Mar.</c:v>
                  </c:pt>
                  <c:pt idx="71">
                    <c:v>Apr.</c:v>
                  </c:pt>
                  <c:pt idx="72">
                    <c:v>May</c:v>
                  </c:pt>
                  <c:pt idx="73">
                    <c:v>June</c:v>
                  </c:pt>
                  <c:pt idx="74">
                    <c:v>July</c:v>
                  </c:pt>
                  <c:pt idx="75">
                    <c:v>Aug.</c:v>
                  </c:pt>
                  <c:pt idx="76">
                    <c:v>Sept.</c:v>
                  </c:pt>
                  <c:pt idx="77">
                    <c:v>Oct.</c:v>
                  </c:pt>
                  <c:pt idx="78">
                    <c:v>Nov.</c:v>
                  </c:pt>
                  <c:pt idx="79">
                    <c:v>Dec.</c:v>
                  </c:pt>
                </c:lvl>
                <c:lvl>
                  <c:pt idx="0">
                    <c:v>Year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3</c:v>
                  </c:pt>
                  <c:pt idx="25">
                    <c:v>3</c:v>
                  </c:pt>
                  <c:pt idx="26">
                    <c:v>3</c:v>
                  </c:pt>
                  <c:pt idx="27">
                    <c:v>3</c:v>
                  </c:pt>
                  <c:pt idx="28">
                    <c:v>3</c:v>
                  </c:pt>
                  <c:pt idx="29">
                    <c:v>3</c:v>
                  </c:pt>
                  <c:pt idx="30">
                    <c:v>3</c:v>
                  </c:pt>
                  <c:pt idx="31">
                    <c:v>3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7">
                    <c:v>4</c:v>
                  </c:pt>
                  <c:pt idx="38">
                    <c:v>4</c:v>
                  </c:pt>
                  <c:pt idx="39">
                    <c:v>4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5</c:v>
                  </c:pt>
                  <c:pt idx="45">
                    <c:v>5</c:v>
                  </c:pt>
                  <c:pt idx="46">
                    <c:v>5</c:v>
                  </c:pt>
                  <c:pt idx="47">
                    <c:v>5</c:v>
                  </c:pt>
                  <c:pt idx="48">
                    <c:v>5</c:v>
                  </c:pt>
                  <c:pt idx="49">
                    <c:v>5</c:v>
                  </c:pt>
                  <c:pt idx="50">
                    <c:v>5</c:v>
                  </c:pt>
                  <c:pt idx="51">
                    <c:v>5</c:v>
                  </c:pt>
                  <c:pt idx="52">
                    <c:v>5</c:v>
                  </c:pt>
                  <c:pt idx="53">
                    <c:v>5</c:v>
                  </c:pt>
                  <c:pt idx="54">
                    <c:v>5</c:v>
                  </c:pt>
                  <c:pt idx="55">
                    <c:v>5</c:v>
                  </c:pt>
                  <c:pt idx="56">
                    <c:v>6</c:v>
                  </c:pt>
                  <c:pt idx="57">
                    <c:v>6</c:v>
                  </c:pt>
                  <c:pt idx="58">
                    <c:v>6</c:v>
                  </c:pt>
                  <c:pt idx="59">
                    <c:v>6</c:v>
                  </c:pt>
                  <c:pt idx="60">
                    <c:v>6</c:v>
                  </c:pt>
                  <c:pt idx="61">
                    <c:v>6</c:v>
                  </c:pt>
                  <c:pt idx="62">
                    <c:v>6</c:v>
                  </c:pt>
                  <c:pt idx="63">
                    <c:v>6</c:v>
                  </c:pt>
                  <c:pt idx="64">
                    <c:v>6</c:v>
                  </c:pt>
                  <c:pt idx="65">
                    <c:v>6</c:v>
                  </c:pt>
                  <c:pt idx="66">
                    <c:v>6</c:v>
                  </c:pt>
                  <c:pt idx="67">
                    <c:v>6</c:v>
                  </c:pt>
                  <c:pt idx="68">
                    <c:v>7</c:v>
                  </c:pt>
                  <c:pt idx="69">
                    <c:v>7</c:v>
                  </c:pt>
                  <c:pt idx="70">
                    <c:v>7</c:v>
                  </c:pt>
                  <c:pt idx="71">
                    <c:v>7</c:v>
                  </c:pt>
                  <c:pt idx="72">
                    <c:v>7</c:v>
                  </c:pt>
                  <c:pt idx="73">
                    <c:v>7</c:v>
                  </c:pt>
                  <c:pt idx="74">
                    <c:v>7</c:v>
                  </c:pt>
                  <c:pt idx="75">
                    <c:v>7</c:v>
                  </c:pt>
                  <c:pt idx="76">
                    <c:v>7</c:v>
                  </c:pt>
                  <c:pt idx="77">
                    <c:v>7</c:v>
                  </c:pt>
                  <c:pt idx="78">
                    <c:v>7</c:v>
                  </c:pt>
                  <c:pt idx="79">
                    <c:v>7</c:v>
                  </c:pt>
                </c:lvl>
              </c:multiLvlStrCache>
            </c:multiLvlStrRef>
          </c:cat>
          <c:val>
            <c:numRef>
              <c:f>'Seasonally Adj'!$I$2:$I$80</c:f>
              <c:numCache>
                <c:formatCode>"$"#,##0.00</c:formatCode>
                <c:ptCount val="79"/>
                <c:pt idx="0">
                  <c:v>17163.523572608628</c:v>
                </c:pt>
                <c:pt idx="1">
                  <c:v>10685.790350339576</c:v>
                </c:pt>
                <c:pt idx="2">
                  <c:v>11765.566230567918</c:v>
                </c:pt>
                <c:pt idx="3">
                  <c:v>14075.2541513745</c:v>
                </c:pt>
                <c:pt idx="4">
                  <c:v>25153.306564388786</c:v>
                </c:pt>
                <c:pt idx="5">
                  <c:v>29332.145161452427</c:v>
                </c:pt>
                <c:pt idx="6">
                  <c:v>31337.282302490257</c:v>
                </c:pt>
                <c:pt idx="7">
                  <c:v>33011.564520860171</c:v>
                </c:pt>
                <c:pt idx="8">
                  <c:v>48507.728631387938</c:v>
                </c:pt>
                <c:pt idx="9">
                  <c:v>56638.331435184067</c:v>
                </c:pt>
                <c:pt idx="10">
                  <c:v>68530.078408460249</c:v>
                </c:pt>
                <c:pt idx="11">
                  <c:v>66765.368007155164</c:v>
                </c:pt>
                <c:pt idx="12">
                  <c:v>83528.769344747387</c:v>
                </c:pt>
                <c:pt idx="13">
                  <c:v>95661.763459014852</c:v>
                </c:pt>
                <c:pt idx="14">
                  <c:v>100900.40371308009</c:v>
                </c:pt>
                <c:pt idx="15">
                  <c:v>171946.38417267578</c:v>
                </c:pt>
                <c:pt idx="16">
                  <c:v>142753.86513915189</c:v>
                </c:pt>
                <c:pt idx="17">
                  <c:v>202617.02909701565</c:v>
                </c:pt>
                <c:pt idx="18">
                  <c:v>211938.47422407308</c:v>
                </c:pt>
                <c:pt idx="19">
                  <c:v>231459.09795632347</c:v>
                </c:pt>
                <c:pt idx="20">
                  <c:v>268851.16248585522</c:v>
                </c:pt>
                <c:pt idx="21">
                  <c:v>276739.87123872293</c:v>
                </c:pt>
                <c:pt idx="22">
                  <c:v>285692.40225119912</c:v>
                </c:pt>
                <c:pt idx="23">
                  <c:v>343363.45625294995</c:v>
                </c:pt>
                <c:pt idx="24">
                  <c:v>347368.60817105265</c:v>
                </c:pt>
                <c:pt idx="25">
                  <c:v>311740.25896585674</c:v>
                </c:pt>
                <c:pt idx="26">
                  <c:v>340049.78411634959</c:v>
                </c:pt>
                <c:pt idx="27">
                  <c:v>407921.36503885052</c:v>
                </c:pt>
                <c:pt idx="28">
                  <c:v>445605.42953095573</c:v>
                </c:pt>
                <c:pt idx="29">
                  <c:v>421155.7641354606</c:v>
                </c:pt>
                <c:pt idx="30">
                  <c:v>496877.39721632109</c:v>
                </c:pt>
                <c:pt idx="31">
                  <c:v>512097.89959486434</c:v>
                </c:pt>
                <c:pt idx="32">
                  <c:v>530268.45535032486</c:v>
                </c:pt>
                <c:pt idx="33">
                  <c:v>419650.77956890984</c:v>
                </c:pt>
                <c:pt idx="34">
                  <c:v>467467.92552683456</c:v>
                </c:pt>
                <c:pt idx="35">
                  <c:v>481349.07529451675</c:v>
                </c:pt>
                <c:pt idx="36">
                  <c:v>578531.66760872945</c:v>
                </c:pt>
                <c:pt idx="37">
                  <c:v>715433.01979581604</c:v>
                </c:pt>
                <c:pt idx="38">
                  <c:v>716849.77564176521</c:v>
                </c:pt>
                <c:pt idx="39">
                  <c:v>463423.39405288821</c:v>
                </c:pt>
                <c:pt idx="40">
                  <c:v>582422.8322486406</c:v>
                </c:pt>
                <c:pt idx="41">
                  <c:v>650890.0918187662</c:v>
                </c:pt>
                <c:pt idx="42">
                  <c:v>636178.11122696765</c:v>
                </c:pt>
                <c:pt idx="43">
                  <c:v>683196.20791340584</c:v>
                </c:pt>
                <c:pt idx="44">
                  <c:v>576299.75372803281</c:v>
                </c:pt>
                <c:pt idx="45">
                  <c:v>715978.86696126801</c:v>
                </c:pt>
                <c:pt idx="46">
                  <c:v>796198.26273439906</c:v>
                </c:pt>
                <c:pt idx="47">
                  <c:v>983261.32374520088</c:v>
                </c:pt>
                <c:pt idx="48">
                  <c:v>752918.06180572952</c:v>
                </c:pt>
                <c:pt idx="49">
                  <c:v>845259.17967927188</c:v>
                </c:pt>
                <c:pt idx="50">
                  <c:v>1027444.4314720427</c:v>
                </c:pt>
                <c:pt idx="51">
                  <c:v>1065352.4503254679</c:v>
                </c:pt>
                <c:pt idx="52">
                  <c:v>1148496.594912736</c:v>
                </c:pt>
                <c:pt idx="53">
                  <c:v>955988.43710870331</c:v>
                </c:pt>
                <c:pt idx="54">
                  <c:v>1067685.4732474047</c:v>
                </c:pt>
                <c:pt idx="55">
                  <c:v>1059002.013726244</c:v>
                </c:pt>
                <c:pt idx="56">
                  <c:v>913118.87817350228</c:v>
                </c:pt>
                <c:pt idx="57">
                  <c:v>1098330.5948938511</c:v>
                </c:pt>
                <c:pt idx="58">
                  <c:v>1041174.4168053303</c:v>
                </c:pt>
                <c:pt idx="59">
                  <c:v>941649.12143266597</c:v>
                </c:pt>
                <c:pt idx="60">
                  <c:v>1112531.9761139897</c:v>
                </c:pt>
                <c:pt idx="61">
                  <c:v>1116880.6999503032</c:v>
                </c:pt>
                <c:pt idx="62">
                  <c:v>2017034.0062516576</c:v>
                </c:pt>
                <c:pt idx="63">
                  <c:v>710768.09858101932</c:v>
                </c:pt>
                <c:pt idx="64">
                  <c:v>1091443.5447510551</c:v>
                </c:pt>
                <c:pt idx="65">
                  <c:v>1152772.0094441725</c:v>
                </c:pt>
                <c:pt idx="66">
                  <c:v>1257237.7118256802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07-40C8-A002-EC0C94E3D22B}"/>
            </c:ext>
          </c:extLst>
        </c:ser>
        <c:ser>
          <c:idx val="1"/>
          <c:order val="1"/>
          <c:tx>
            <c:strRef>
              <c:f>'Seasonally Adj'!$K$1</c:f>
              <c:strCache>
                <c:ptCount val="1"/>
                <c:pt idx="0">
                  <c:v>Naïve w/Seasonals
Forecast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none"/>
          </c:marker>
          <c:cat>
            <c:multiLvlStrRef>
              <c:f>'Seasonally Adj'!$B$1:$C$80</c:f>
              <c:multiLvlStrCache>
                <c:ptCount val="80"/>
                <c:lvl>
                  <c:pt idx="0">
                    <c:v>Month</c:v>
                  </c:pt>
                  <c:pt idx="1">
                    <c:v>June</c:v>
                  </c:pt>
                  <c:pt idx="2">
                    <c:v>July</c:v>
                  </c:pt>
                  <c:pt idx="3">
                    <c:v>Aug.</c:v>
                  </c:pt>
                  <c:pt idx="4">
                    <c:v>Sept.</c:v>
                  </c:pt>
                  <c:pt idx="5">
                    <c:v>Oct.</c:v>
                  </c:pt>
                  <c:pt idx="6">
                    <c:v>Nov.</c:v>
                  </c:pt>
                  <c:pt idx="7">
                    <c:v>Dec.</c:v>
                  </c:pt>
                  <c:pt idx="8">
                    <c:v>Jan.</c:v>
                  </c:pt>
                  <c:pt idx="9">
                    <c:v>Feb.</c:v>
                  </c:pt>
                  <c:pt idx="10">
                    <c:v>Mar.</c:v>
                  </c:pt>
                  <c:pt idx="11">
                    <c:v>Apr.</c:v>
                  </c:pt>
                  <c:pt idx="12">
                    <c:v>May</c:v>
                  </c:pt>
                  <c:pt idx="13">
                    <c:v>June</c:v>
                  </c:pt>
                  <c:pt idx="14">
                    <c:v>July</c:v>
                  </c:pt>
                  <c:pt idx="15">
                    <c:v>Aug.</c:v>
                  </c:pt>
                  <c:pt idx="16">
                    <c:v>Sept.</c:v>
                  </c:pt>
                  <c:pt idx="17">
                    <c:v>Oct.</c:v>
                  </c:pt>
                  <c:pt idx="18">
                    <c:v>Nov.</c:v>
                  </c:pt>
                  <c:pt idx="19">
                    <c:v>Dec.</c:v>
                  </c:pt>
                  <c:pt idx="20">
                    <c:v>Jan.</c:v>
                  </c:pt>
                  <c:pt idx="21">
                    <c:v>Feb.</c:v>
                  </c:pt>
                  <c:pt idx="22">
                    <c:v>Mar.</c:v>
                  </c:pt>
                  <c:pt idx="23">
                    <c:v>Apr.</c:v>
                  </c:pt>
                  <c:pt idx="24">
                    <c:v>May</c:v>
                  </c:pt>
                  <c:pt idx="25">
                    <c:v>June</c:v>
                  </c:pt>
                  <c:pt idx="26">
                    <c:v>July</c:v>
                  </c:pt>
                  <c:pt idx="27">
                    <c:v>Aug.</c:v>
                  </c:pt>
                  <c:pt idx="28">
                    <c:v>Sept.</c:v>
                  </c:pt>
                  <c:pt idx="29">
                    <c:v>Oct.</c:v>
                  </c:pt>
                  <c:pt idx="30">
                    <c:v>Nov.</c:v>
                  </c:pt>
                  <c:pt idx="31">
                    <c:v>Dec.</c:v>
                  </c:pt>
                  <c:pt idx="32">
                    <c:v>Jan.</c:v>
                  </c:pt>
                  <c:pt idx="33">
                    <c:v>Feb.</c:v>
                  </c:pt>
                  <c:pt idx="34">
                    <c:v>Mar.</c:v>
                  </c:pt>
                  <c:pt idx="35">
                    <c:v>Apr.</c:v>
                  </c:pt>
                  <c:pt idx="36">
                    <c:v>May</c:v>
                  </c:pt>
                  <c:pt idx="37">
                    <c:v>June</c:v>
                  </c:pt>
                  <c:pt idx="38">
                    <c:v>July</c:v>
                  </c:pt>
                  <c:pt idx="39">
                    <c:v>Aug.</c:v>
                  </c:pt>
                  <c:pt idx="40">
                    <c:v>Sept.</c:v>
                  </c:pt>
                  <c:pt idx="41">
                    <c:v>Oct.</c:v>
                  </c:pt>
                  <c:pt idx="42">
                    <c:v>Nov.</c:v>
                  </c:pt>
                  <c:pt idx="43">
                    <c:v>Dec.</c:v>
                  </c:pt>
                  <c:pt idx="44">
                    <c:v>Jan.</c:v>
                  </c:pt>
                  <c:pt idx="45">
                    <c:v>Feb.</c:v>
                  </c:pt>
                  <c:pt idx="46">
                    <c:v>Mar.</c:v>
                  </c:pt>
                  <c:pt idx="47">
                    <c:v>Apr.</c:v>
                  </c:pt>
                  <c:pt idx="48">
                    <c:v>May</c:v>
                  </c:pt>
                  <c:pt idx="49">
                    <c:v>June</c:v>
                  </c:pt>
                  <c:pt idx="50">
                    <c:v>July</c:v>
                  </c:pt>
                  <c:pt idx="51">
                    <c:v>Aug.</c:v>
                  </c:pt>
                  <c:pt idx="52">
                    <c:v>Sept.</c:v>
                  </c:pt>
                  <c:pt idx="53">
                    <c:v>Oct.</c:v>
                  </c:pt>
                  <c:pt idx="54">
                    <c:v>Nov.</c:v>
                  </c:pt>
                  <c:pt idx="55">
                    <c:v>Dec.</c:v>
                  </c:pt>
                  <c:pt idx="56">
                    <c:v>Jan.</c:v>
                  </c:pt>
                  <c:pt idx="57">
                    <c:v>Feb.</c:v>
                  </c:pt>
                  <c:pt idx="58">
                    <c:v>Mar.</c:v>
                  </c:pt>
                  <c:pt idx="59">
                    <c:v>Apr.</c:v>
                  </c:pt>
                  <c:pt idx="60">
                    <c:v>May</c:v>
                  </c:pt>
                  <c:pt idx="61">
                    <c:v>June</c:v>
                  </c:pt>
                  <c:pt idx="62">
                    <c:v>July</c:v>
                  </c:pt>
                  <c:pt idx="63">
                    <c:v>Aug.</c:v>
                  </c:pt>
                  <c:pt idx="64">
                    <c:v>Sept.</c:v>
                  </c:pt>
                  <c:pt idx="65">
                    <c:v>Oct.</c:v>
                  </c:pt>
                  <c:pt idx="66">
                    <c:v>Nov.</c:v>
                  </c:pt>
                  <c:pt idx="67">
                    <c:v>Dec.</c:v>
                  </c:pt>
                  <c:pt idx="68">
                    <c:v>Jan.</c:v>
                  </c:pt>
                  <c:pt idx="69">
                    <c:v>Feb.</c:v>
                  </c:pt>
                  <c:pt idx="70">
                    <c:v>Mar.</c:v>
                  </c:pt>
                  <c:pt idx="71">
                    <c:v>Apr.</c:v>
                  </c:pt>
                  <c:pt idx="72">
                    <c:v>May</c:v>
                  </c:pt>
                  <c:pt idx="73">
                    <c:v>June</c:v>
                  </c:pt>
                  <c:pt idx="74">
                    <c:v>July</c:v>
                  </c:pt>
                  <c:pt idx="75">
                    <c:v>Aug.</c:v>
                  </c:pt>
                  <c:pt idx="76">
                    <c:v>Sept.</c:v>
                  </c:pt>
                  <c:pt idx="77">
                    <c:v>Oct.</c:v>
                  </c:pt>
                  <c:pt idx="78">
                    <c:v>Nov.</c:v>
                  </c:pt>
                  <c:pt idx="79">
                    <c:v>Dec.</c:v>
                  </c:pt>
                </c:lvl>
                <c:lvl>
                  <c:pt idx="0">
                    <c:v>Year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2</c:v>
                  </c:pt>
                  <c:pt idx="9">
                    <c:v>2</c:v>
                  </c:pt>
                  <c:pt idx="10">
                    <c:v>2</c:v>
                  </c:pt>
                  <c:pt idx="11">
                    <c:v>2</c:v>
                  </c:pt>
                  <c:pt idx="12">
                    <c:v>2</c:v>
                  </c:pt>
                  <c:pt idx="13">
                    <c:v>2</c:v>
                  </c:pt>
                  <c:pt idx="14">
                    <c:v>2</c:v>
                  </c:pt>
                  <c:pt idx="15">
                    <c:v>2</c:v>
                  </c:pt>
                  <c:pt idx="16">
                    <c:v>2</c:v>
                  </c:pt>
                  <c:pt idx="17">
                    <c:v>2</c:v>
                  </c:pt>
                  <c:pt idx="18">
                    <c:v>2</c:v>
                  </c:pt>
                  <c:pt idx="19">
                    <c:v>2</c:v>
                  </c:pt>
                  <c:pt idx="20">
                    <c:v>3</c:v>
                  </c:pt>
                  <c:pt idx="21">
                    <c:v>3</c:v>
                  </c:pt>
                  <c:pt idx="22">
                    <c:v>3</c:v>
                  </c:pt>
                  <c:pt idx="23">
                    <c:v>3</c:v>
                  </c:pt>
                  <c:pt idx="24">
                    <c:v>3</c:v>
                  </c:pt>
                  <c:pt idx="25">
                    <c:v>3</c:v>
                  </c:pt>
                  <c:pt idx="26">
                    <c:v>3</c:v>
                  </c:pt>
                  <c:pt idx="27">
                    <c:v>3</c:v>
                  </c:pt>
                  <c:pt idx="28">
                    <c:v>3</c:v>
                  </c:pt>
                  <c:pt idx="29">
                    <c:v>3</c:v>
                  </c:pt>
                  <c:pt idx="30">
                    <c:v>3</c:v>
                  </c:pt>
                  <c:pt idx="31">
                    <c:v>3</c:v>
                  </c:pt>
                  <c:pt idx="32">
                    <c:v>4</c:v>
                  </c:pt>
                  <c:pt idx="33">
                    <c:v>4</c:v>
                  </c:pt>
                  <c:pt idx="34">
                    <c:v>4</c:v>
                  </c:pt>
                  <c:pt idx="35">
                    <c:v>4</c:v>
                  </c:pt>
                  <c:pt idx="36">
                    <c:v>4</c:v>
                  </c:pt>
                  <c:pt idx="37">
                    <c:v>4</c:v>
                  </c:pt>
                  <c:pt idx="38">
                    <c:v>4</c:v>
                  </c:pt>
                  <c:pt idx="39">
                    <c:v>4</c:v>
                  </c:pt>
                  <c:pt idx="40">
                    <c:v>4</c:v>
                  </c:pt>
                  <c:pt idx="41">
                    <c:v>4</c:v>
                  </c:pt>
                  <c:pt idx="42">
                    <c:v>4</c:v>
                  </c:pt>
                  <c:pt idx="43">
                    <c:v>4</c:v>
                  </c:pt>
                  <c:pt idx="44">
                    <c:v>5</c:v>
                  </c:pt>
                  <c:pt idx="45">
                    <c:v>5</c:v>
                  </c:pt>
                  <c:pt idx="46">
                    <c:v>5</c:v>
                  </c:pt>
                  <c:pt idx="47">
                    <c:v>5</c:v>
                  </c:pt>
                  <c:pt idx="48">
                    <c:v>5</c:v>
                  </c:pt>
                  <c:pt idx="49">
                    <c:v>5</c:v>
                  </c:pt>
                  <c:pt idx="50">
                    <c:v>5</c:v>
                  </c:pt>
                  <c:pt idx="51">
                    <c:v>5</c:v>
                  </c:pt>
                  <c:pt idx="52">
                    <c:v>5</c:v>
                  </c:pt>
                  <c:pt idx="53">
                    <c:v>5</c:v>
                  </c:pt>
                  <c:pt idx="54">
                    <c:v>5</c:v>
                  </c:pt>
                  <c:pt idx="55">
                    <c:v>5</c:v>
                  </c:pt>
                  <c:pt idx="56">
                    <c:v>6</c:v>
                  </c:pt>
                  <c:pt idx="57">
                    <c:v>6</c:v>
                  </c:pt>
                  <c:pt idx="58">
                    <c:v>6</c:v>
                  </c:pt>
                  <c:pt idx="59">
                    <c:v>6</c:v>
                  </c:pt>
                  <c:pt idx="60">
                    <c:v>6</c:v>
                  </c:pt>
                  <c:pt idx="61">
                    <c:v>6</c:v>
                  </c:pt>
                  <c:pt idx="62">
                    <c:v>6</c:v>
                  </c:pt>
                  <c:pt idx="63">
                    <c:v>6</c:v>
                  </c:pt>
                  <c:pt idx="64">
                    <c:v>6</c:v>
                  </c:pt>
                  <c:pt idx="65">
                    <c:v>6</c:v>
                  </c:pt>
                  <c:pt idx="66">
                    <c:v>6</c:v>
                  </c:pt>
                  <c:pt idx="67">
                    <c:v>6</c:v>
                  </c:pt>
                  <c:pt idx="68">
                    <c:v>7</c:v>
                  </c:pt>
                  <c:pt idx="69">
                    <c:v>7</c:v>
                  </c:pt>
                  <c:pt idx="70">
                    <c:v>7</c:v>
                  </c:pt>
                  <c:pt idx="71">
                    <c:v>7</c:v>
                  </c:pt>
                  <c:pt idx="72">
                    <c:v>7</c:v>
                  </c:pt>
                  <c:pt idx="73">
                    <c:v>7</c:v>
                  </c:pt>
                  <c:pt idx="74">
                    <c:v>7</c:v>
                  </c:pt>
                  <c:pt idx="75">
                    <c:v>7</c:v>
                  </c:pt>
                  <c:pt idx="76">
                    <c:v>7</c:v>
                  </c:pt>
                  <c:pt idx="77">
                    <c:v>7</c:v>
                  </c:pt>
                  <c:pt idx="78">
                    <c:v>7</c:v>
                  </c:pt>
                  <c:pt idx="79">
                    <c:v>7</c:v>
                  </c:pt>
                </c:lvl>
              </c:multiLvlStrCache>
            </c:multiLvlStrRef>
          </c:cat>
          <c:val>
            <c:numRef>
              <c:f>'Seasonally Adj'!$K$2:$K$80</c:f>
              <c:numCache>
                <c:formatCode>General</c:formatCode>
                <c:ptCount val="79"/>
                <c:pt idx="67" formatCode="&quot;$&quot;#,##0.00">
                  <c:v>2101957.1554286988</c:v>
                </c:pt>
                <c:pt idx="68" formatCode="&quot;$&quot;#,##0.00">
                  <c:v>1697088.1854591174</c:v>
                </c:pt>
                <c:pt idx="69" formatCode="&quot;$&quot;#,##0.00">
                  <c:v>1270804.1007276967</c:v>
                </c:pt>
                <c:pt idx="70" formatCode="&quot;$&quot;#,##0.00">
                  <c:v>1318214.8995487057</c:v>
                </c:pt>
                <c:pt idx="71" formatCode="&quot;$&quot;#,##0.00">
                  <c:v>985625.62480921706</c:v>
                </c:pt>
                <c:pt idx="72" formatCode="&quot;$&quot;#,##0.00">
                  <c:v>936611.55859587947</c:v>
                </c:pt>
                <c:pt idx="73" formatCode="&quot;$&quot;#,##0.00">
                  <c:v>810926.96064003976</c:v>
                </c:pt>
                <c:pt idx="74" formatCode="&quot;$&quot;#,##0.00">
                  <c:v>843148.4327091946</c:v>
                </c:pt>
                <c:pt idx="75" formatCode="&quot;$&quot;#,##0.00">
                  <c:v>1304230.1544908923</c:v>
                </c:pt>
                <c:pt idx="76" formatCode="&quot;$&quot;#,##0.00">
                  <c:v>1515137.9909077815</c:v>
                </c:pt>
                <c:pt idx="77" formatCode="&quot;$&quot;#,##0.00">
                  <c:v>1292769.3423684968</c:v>
                </c:pt>
                <c:pt idx="78" formatCode="&quot;$&quot;#,##0.00">
                  <c:v>1010338.1362224401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07-40C8-A002-EC0C94E3D2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85377136"/>
        <c:axId val="1785386704"/>
      </c:lineChart>
      <c:catAx>
        <c:axId val="178537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386704"/>
        <c:crosses val="autoZero"/>
        <c:auto val="1"/>
        <c:lblAlgn val="ctr"/>
        <c:lblOffset val="100"/>
        <c:noMultiLvlLbl val="0"/>
      </c:catAx>
      <c:valAx>
        <c:axId val="1785386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377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4.xml"/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7.xml"/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95250</xdr:colOff>
      <xdr:row>2</xdr:row>
      <xdr:rowOff>142874</xdr:rowOff>
    </xdr:from>
    <xdr:to>
      <xdr:col>19</xdr:col>
      <xdr:colOff>444500</xdr:colOff>
      <xdr:row>24</xdr:row>
      <xdr:rowOff>7470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9B015A9-E311-4870-8426-619F22D3E4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113365</xdr:colOff>
      <xdr:row>25</xdr:row>
      <xdr:rowOff>10457</xdr:rowOff>
    </xdr:from>
    <xdr:to>
      <xdr:col>21</xdr:col>
      <xdr:colOff>373529</xdr:colOff>
      <xdr:row>46</xdr:row>
      <xdr:rowOff>7469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6EA542-DBA1-47B3-9577-A033D4D397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114301</xdr:colOff>
      <xdr:row>47</xdr:row>
      <xdr:rowOff>8965</xdr:rowOff>
    </xdr:from>
    <xdr:to>
      <xdr:col>19</xdr:col>
      <xdr:colOff>463177</xdr:colOff>
      <xdr:row>64</xdr:row>
      <xdr:rowOff>6696</xdr:rowOff>
    </xdr:to>
    <xdr:graphicFrame macro="">
      <xdr:nvGraphicFramePr>
        <xdr:cNvPr id="4" name="Chart 11">
          <a:extLst>
            <a:ext uri="{FF2B5EF4-FFF2-40B4-BE49-F238E27FC236}">
              <a16:creationId xmlns:a16="http://schemas.microsoft.com/office/drawing/2014/main" id="{07989FEC-42DE-4749-88F9-2041C3A0EB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121025</xdr:colOff>
      <xdr:row>65</xdr:row>
      <xdr:rowOff>14195</xdr:rowOff>
    </xdr:from>
    <xdr:to>
      <xdr:col>19</xdr:col>
      <xdr:colOff>540125</xdr:colOff>
      <xdr:row>80</xdr:row>
      <xdr:rowOff>33244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3F3B012-FC8D-4FFA-B1B8-143609E359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135777</xdr:colOff>
      <xdr:row>81</xdr:row>
      <xdr:rowOff>42022</xdr:rowOff>
    </xdr:from>
    <xdr:to>
      <xdr:col>19</xdr:col>
      <xdr:colOff>564402</xdr:colOff>
      <xdr:row>98</xdr:row>
      <xdr:rowOff>57897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78365B9-88DE-4286-83DA-BE4A1DA4CB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415924</xdr:colOff>
      <xdr:row>14</xdr:row>
      <xdr:rowOff>136524</xdr:rowOff>
    </xdr:from>
    <xdr:to>
      <xdr:col>13</xdr:col>
      <xdr:colOff>685799</xdr:colOff>
      <xdr:row>32</xdr:row>
      <xdr:rowOff>88899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2D46EE8-F1D5-4E1A-A4F7-31B939D3CE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252319</xdr:colOff>
      <xdr:row>18</xdr:row>
      <xdr:rowOff>50613</xdr:rowOff>
    </xdr:from>
    <xdr:to>
      <xdr:col>24</xdr:col>
      <xdr:colOff>557119</xdr:colOff>
      <xdr:row>35</xdr:row>
      <xdr:rowOff>95063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5F988C7-4378-4700-A640-625940FCF3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111684</xdr:colOff>
      <xdr:row>1</xdr:row>
      <xdr:rowOff>129988</xdr:rowOff>
    </xdr:from>
    <xdr:to>
      <xdr:col>16</xdr:col>
      <xdr:colOff>467285</xdr:colOff>
      <xdr:row>19</xdr:row>
      <xdr:rowOff>81429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C51D4A-59DA-4AF5-B0C7-B49B213456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160618</xdr:colOff>
      <xdr:row>20</xdr:row>
      <xdr:rowOff>74711</xdr:rowOff>
    </xdr:from>
    <xdr:to>
      <xdr:col>16</xdr:col>
      <xdr:colOff>515470</xdr:colOff>
      <xdr:row>40</xdr:row>
      <xdr:rowOff>59763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1AE29B6-29D9-449E-B2C7-7F423929D24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141942</xdr:colOff>
      <xdr:row>41</xdr:row>
      <xdr:rowOff>7471</xdr:rowOff>
    </xdr:from>
    <xdr:to>
      <xdr:col>17</xdr:col>
      <xdr:colOff>246529</xdr:colOff>
      <xdr:row>59</xdr:row>
      <xdr:rowOff>149411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372FAED-B167-439D-B821-E2C9DF08DE3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287617</xdr:colOff>
      <xdr:row>40</xdr:row>
      <xdr:rowOff>59772</xdr:rowOff>
    </xdr:from>
    <xdr:to>
      <xdr:col>27</xdr:col>
      <xdr:colOff>597647</xdr:colOff>
      <xdr:row>57</xdr:row>
      <xdr:rowOff>135972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7E37516-450B-4521-B0FB-9DFC4AB1D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3175</xdr:colOff>
      <xdr:row>2</xdr:row>
      <xdr:rowOff>38106</xdr:rowOff>
    </xdr:from>
    <xdr:to>
      <xdr:col>24</xdr:col>
      <xdr:colOff>66675</xdr:colOff>
      <xdr:row>18</xdr:row>
      <xdr:rowOff>38106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86DFDF1-27BB-4B28-BC7E-0D8EE8C3F8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422275</xdr:colOff>
      <xdr:row>19</xdr:row>
      <xdr:rowOff>146056</xdr:rowOff>
    </xdr:from>
    <xdr:to>
      <xdr:col>24</xdr:col>
      <xdr:colOff>34925</xdr:colOff>
      <xdr:row>37</xdr:row>
      <xdr:rowOff>31756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93DFF25-71C2-4BA5-8A77-79F98A9E59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396875</xdr:colOff>
      <xdr:row>39</xdr:row>
      <xdr:rowOff>34925</xdr:rowOff>
    </xdr:from>
    <xdr:to>
      <xdr:col>24</xdr:col>
      <xdr:colOff>9525</xdr:colOff>
      <xdr:row>56</xdr:row>
      <xdr:rowOff>79375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36EB18C-3018-4507-8D96-A6AB10C13F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549275</xdr:colOff>
      <xdr:row>0</xdr:row>
      <xdr:rowOff>228606</xdr:rowOff>
    </xdr:from>
    <xdr:to>
      <xdr:col>23</xdr:col>
      <xdr:colOff>244475</xdr:colOff>
      <xdr:row>15</xdr:row>
      <xdr:rowOff>104781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DCADA13-D4DD-4CBD-A082-8B41B219B7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564215</xdr:colOff>
      <xdr:row>16</xdr:row>
      <xdr:rowOff>20177</xdr:rowOff>
    </xdr:from>
    <xdr:to>
      <xdr:col>23</xdr:col>
      <xdr:colOff>256427</xdr:colOff>
      <xdr:row>33</xdr:row>
      <xdr:rowOff>64627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E021969-3E69-4D77-918B-783556769E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82737</xdr:colOff>
      <xdr:row>34</xdr:row>
      <xdr:rowOff>101233</xdr:rowOff>
    </xdr:from>
    <xdr:to>
      <xdr:col>23</xdr:col>
      <xdr:colOff>390525</xdr:colOff>
      <xdr:row>51</xdr:row>
      <xdr:rowOff>145683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98E7FEF4-31BA-41A0-87A9-9D6C9FCF86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314324</xdr:colOff>
      <xdr:row>83</xdr:row>
      <xdr:rowOff>38106</xdr:rowOff>
    </xdr:from>
    <xdr:to>
      <xdr:col>10</xdr:col>
      <xdr:colOff>323849</xdr:colOff>
      <xdr:row>107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FCE71C6-0854-4960-A2E6-2A382A6FBF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415925</xdr:colOff>
      <xdr:row>2</xdr:row>
      <xdr:rowOff>86633</xdr:rowOff>
    </xdr:from>
    <xdr:to>
      <xdr:col>19</xdr:col>
      <xdr:colOff>371929</xdr:colOff>
      <xdr:row>34</xdr:row>
      <xdr:rowOff>9073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B36C37-799A-48D1-B263-BA24997561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390070</xdr:colOff>
      <xdr:row>34</xdr:row>
      <xdr:rowOff>136080</xdr:rowOff>
    </xdr:from>
    <xdr:to>
      <xdr:col>16</xdr:col>
      <xdr:colOff>181428</xdr:colOff>
      <xdr:row>62</xdr:row>
      <xdr:rowOff>45357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56A55C9-A2A1-47DD-9F44-78B87D8523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K87"/>
  <sheetViews>
    <sheetView workbookViewId="0">
      <pane ySplit="7" topLeftCell="A32" activePane="bottomLeft" state="frozen"/>
      <selection pane="bottomLeft" activeCell="J45" sqref="J45"/>
    </sheetView>
  </sheetViews>
  <sheetFormatPr defaultRowHeight="12.5" x14ac:dyDescent="0.25"/>
  <cols>
    <col min="1" max="2" width="9.1796875" style="1" customWidth="1"/>
    <col min="3" max="3" width="9.1796875" style="2" customWidth="1"/>
    <col min="4" max="4" width="10.1796875" style="3" bestFit="1" customWidth="1"/>
    <col min="5" max="5" width="10.1796875" bestFit="1" customWidth="1"/>
    <col min="7" max="7" width="11.1796875" bestFit="1" customWidth="1"/>
  </cols>
  <sheetData>
    <row r="3" spans="1:10" ht="17.5" x14ac:dyDescent="0.35">
      <c r="D3" s="9" t="s">
        <v>2</v>
      </c>
    </row>
    <row r="4" spans="1:10" ht="17.5" x14ac:dyDescent="0.35">
      <c r="D4" s="9" t="s">
        <v>3</v>
      </c>
    </row>
    <row r="6" spans="1:10" ht="13" x14ac:dyDescent="0.3">
      <c r="A6" s="10"/>
      <c r="B6" s="10"/>
      <c r="C6" s="11"/>
      <c r="D6" s="12" t="s">
        <v>1</v>
      </c>
    </row>
    <row r="7" spans="1:10" ht="39" x14ac:dyDescent="0.3">
      <c r="A7" s="10" t="s">
        <v>0</v>
      </c>
      <c r="B7" s="10" t="s">
        <v>5</v>
      </c>
      <c r="C7" s="11" t="s">
        <v>4</v>
      </c>
      <c r="D7" s="12" t="s">
        <v>3</v>
      </c>
      <c r="E7" s="59" t="s">
        <v>18</v>
      </c>
      <c r="F7" s="37" t="s">
        <v>63</v>
      </c>
      <c r="G7" s="37" t="s">
        <v>64</v>
      </c>
      <c r="H7" s="37" t="s">
        <v>65</v>
      </c>
      <c r="I7" s="37" t="s">
        <v>66</v>
      </c>
      <c r="J7" s="37"/>
    </row>
    <row r="8" spans="1:10" x14ac:dyDescent="0.25">
      <c r="A8" s="1">
        <v>1</v>
      </c>
      <c r="B8" s="1">
        <v>1</v>
      </c>
      <c r="C8" s="13" t="s">
        <v>6</v>
      </c>
      <c r="D8" s="3">
        <v>12786.408181309</v>
      </c>
    </row>
    <row r="9" spans="1:10" x14ac:dyDescent="0.25">
      <c r="A9" s="1">
        <f>A8+1</f>
        <v>2</v>
      </c>
      <c r="B9" s="1">
        <v>1</v>
      </c>
      <c r="C9" s="13" t="s">
        <v>7</v>
      </c>
      <c r="D9" s="3">
        <v>6892.4081813090097</v>
      </c>
    </row>
    <row r="10" spans="1:10" x14ac:dyDescent="0.25">
      <c r="A10" s="1">
        <f t="shared" ref="A10:A73" si="0">A9+1</f>
        <v>3</v>
      </c>
      <c r="B10" s="1">
        <v>1</v>
      </c>
      <c r="C10" s="13" t="s">
        <v>8</v>
      </c>
      <c r="D10" s="3">
        <v>7890.4081813090097</v>
      </c>
    </row>
    <row r="11" spans="1:10" x14ac:dyDescent="0.25">
      <c r="A11" s="1">
        <f t="shared" si="0"/>
        <v>4</v>
      </c>
      <c r="B11" s="1">
        <v>1</v>
      </c>
      <c r="C11" s="13" t="s">
        <v>9</v>
      </c>
      <c r="D11" s="3">
        <v>14601.3524122565</v>
      </c>
    </row>
    <row r="12" spans="1:10" x14ac:dyDescent="0.25">
      <c r="A12" s="1">
        <f t="shared" si="0"/>
        <v>5</v>
      </c>
      <c r="B12" s="1">
        <v>1</v>
      </c>
      <c r="C12" s="13" t="s">
        <v>10</v>
      </c>
      <c r="D12" s="3">
        <v>30313.066506184874</v>
      </c>
    </row>
    <row r="13" spans="1:10" x14ac:dyDescent="0.25">
      <c r="A13" s="1">
        <f t="shared" si="0"/>
        <v>6</v>
      </c>
      <c r="B13" s="1">
        <v>1</v>
      </c>
      <c r="C13" s="13" t="s">
        <v>11</v>
      </c>
      <c r="D13" s="3">
        <v>30161.120410207532</v>
      </c>
    </row>
    <row r="14" spans="1:10" x14ac:dyDescent="0.25">
      <c r="A14" s="1">
        <f t="shared" si="0"/>
        <v>7</v>
      </c>
      <c r="B14" s="1">
        <v>1</v>
      </c>
      <c r="C14" s="13" t="s">
        <v>17</v>
      </c>
      <c r="D14" s="3">
        <v>25183.186200959575</v>
      </c>
    </row>
    <row r="15" spans="1:10" x14ac:dyDescent="0.25">
      <c r="A15" s="1">
        <f t="shared" si="0"/>
        <v>8</v>
      </c>
      <c r="B15" s="1">
        <v>2</v>
      </c>
      <c r="C15" s="13" t="s">
        <v>12</v>
      </c>
      <c r="D15" s="3">
        <v>55191.54699532206</v>
      </c>
    </row>
    <row r="16" spans="1:10" x14ac:dyDescent="0.25">
      <c r="A16" s="1">
        <f t="shared" si="0"/>
        <v>9</v>
      </c>
      <c r="B16" s="1">
        <v>2</v>
      </c>
      <c r="C16" s="13" t="s">
        <v>13</v>
      </c>
      <c r="D16" s="3">
        <v>65478.383594016472</v>
      </c>
    </row>
    <row r="17" spans="1:4" x14ac:dyDescent="0.25">
      <c r="A17" s="1">
        <f t="shared" si="0"/>
        <v>10</v>
      </c>
      <c r="B17" s="1">
        <v>2</v>
      </c>
      <c r="C17" s="13" t="s">
        <v>14</v>
      </c>
      <c r="D17" s="3">
        <v>57249.494800539396</v>
      </c>
    </row>
    <row r="18" spans="1:4" x14ac:dyDescent="0.25">
      <c r="A18" s="1">
        <f t="shared" si="0"/>
        <v>11</v>
      </c>
      <c r="B18" s="1">
        <v>2</v>
      </c>
      <c r="C18" s="13" t="s">
        <v>15</v>
      </c>
      <c r="D18" s="3">
        <v>71853.850370182743</v>
      </c>
    </row>
    <row r="19" spans="1:4" x14ac:dyDescent="0.25">
      <c r="A19" s="1">
        <f t="shared" si="0"/>
        <v>12</v>
      </c>
      <c r="B19" s="1">
        <v>2</v>
      </c>
      <c r="C19" s="13" t="s">
        <v>16</v>
      </c>
      <c r="D19" s="3">
        <v>52341.460122215751</v>
      </c>
    </row>
    <row r="20" spans="1:4" x14ac:dyDescent="0.25">
      <c r="A20" s="1">
        <f t="shared" si="0"/>
        <v>13</v>
      </c>
      <c r="B20" s="1">
        <v>2</v>
      </c>
      <c r="C20" s="13" t="s">
        <v>6</v>
      </c>
      <c r="D20" s="3">
        <v>62226.904353650934</v>
      </c>
    </row>
    <row r="21" spans="1:4" x14ac:dyDescent="0.25">
      <c r="A21" s="1">
        <f t="shared" si="0"/>
        <v>14</v>
      </c>
      <c r="B21" s="1">
        <v>2</v>
      </c>
      <c r="C21" s="13" t="s">
        <v>7</v>
      </c>
      <c r="D21" s="3">
        <v>61702.494573310483</v>
      </c>
    </row>
    <row r="22" spans="1:4" x14ac:dyDescent="0.25">
      <c r="A22" s="1">
        <f t="shared" si="0"/>
        <v>15</v>
      </c>
      <c r="B22" s="1">
        <v>2</v>
      </c>
      <c r="C22" s="13" t="s">
        <v>8</v>
      </c>
      <c r="D22" s="3">
        <v>67667.408040814669</v>
      </c>
    </row>
    <row r="23" spans="1:4" x14ac:dyDescent="0.25">
      <c r="A23" s="1">
        <f t="shared" si="0"/>
        <v>16</v>
      </c>
      <c r="B23" s="1">
        <v>2</v>
      </c>
      <c r="C23" s="13" t="s">
        <v>9</v>
      </c>
      <c r="D23" s="3">
        <v>178373.31563020538</v>
      </c>
    </row>
    <row r="24" spans="1:4" x14ac:dyDescent="0.25">
      <c r="A24" s="1">
        <f t="shared" si="0"/>
        <v>17</v>
      </c>
      <c r="B24" s="1">
        <v>2</v>
      </c>
      <c r="C24" s="13" t="s">
        <v>10</v>
      </c>
      <c r="D24" s="3">
        <v>172037.31831044893</v>
      </c>
    </row>
    <row r="25" spans="1:4" x14ac:dyDescent="0.25">
      <c r="A25" s="1">
        <f t="shared" si="0"/>
        <v>18</v>
      </c>
      <c r="B25" s="1">
        <v>2</v>
      </c>
      <c r="C25" s="13" t="s">
        <v>11</v>
      </c>
      <c r="D25" s="3">
        <v>208343.32361701052</v>
      </c>
    </row>
    <row r="26" spans="1:4" x14ac:dyDescent="0.25">
      <c r="A26" s="1">
        <f t="shared" si="0"/>
        <v>19</v>
      </c>
      <c r="B26" s="1">
        <v>2</v>
      </c>
      <c r="C26" s="13" t="s">
        <v>17</v>
      </c>
      <c r="D26" s="3">
        <v>170317.45152667465</v>
      </c>
    </row>
    <row r="27" spans="1:4" x14ac:dyDescent="0.25">
      <c r="A27" s="1">
        <f t="shared" si="0"/>
        <v>20</v>
      </c>
      <c r="B27" s="1">
        <v>3</v>
      </c>
      <c r="C27" s="13" t="s">
        <v>12</v>
      </c>
      <c r="D27" s="3">
        <v>386973.04619655199</v>
      </c>
    </row>
    <row r="28" spans="1:4" x14ac:dyDescent="0.25">
      <c r="A28" s="1">
        <f t="shared" si="0"/>
        <v>21</v>
      </c>
      <c r="B28" s="1">
        <v>3</v>
      </c>
      <c r="C28" s="13" t="s">
        <v>13</v>
      </c>
      <c r="D28" s="3">
        <v>362909.99483235099</v>
      </c>
    </row>
    <row r="29" spans="1:4" x14ac:dyDescent="0.25">
      <c r="A29" s="1">
        <f t="shared" si="0"/>
        <v>22</v>
      </c>
      <c r="B29" s="1">
        <v>3</v>
      </c>
      <c r="C29" s="13" t="s">
        <v>14</v>
      </c>
      <c r="D29" s="3">
        <v>279726.06922069937</v>
      </c>
    </row>
    <row r="30" spans="1:4" x14ac:dyDescent="0.25">
      <c r="A30" s="1">
        <f t="shared" si="0"/>
        <v>23</v>
      </c>
      <c r="B30" s="1">
        <v>3</v>
      </c>
      <c r="C30" s="13" t="s">
        <v>15</v>
      </c>
      <c r="D30" s="3">
        <v>299548.74706113664</v>
      </c>
    </row>
    <row r="31" spans="1:4" x14ac:dyDescent="0.25">
      <c r="A31" s="1">
        <f t="shared" si="0"/>
        <v>24</v>
      </c>
      <c r="B31" s="1">
        <v>3</v>
      </c>
      <c r="C31" s="13" t="s">
        <v>16</v>
      </c>
      <c r="D31" s="3">
        <v>269183.63800471975</v>
      </c>
    </row>
    <row r="32" spans="1:4" x14ac:dyDescent="0.25">
      <c r="A32" s="1">
        <f t="shared" si="0"/>
        <v>25</v>
      </c>
      <c r="B32" s="1">
        <v>3</v>
      </c>
      <c r="C32" s="13" t="s">
        <v>6</v>
      </c>
      <c r="D32" s="3">
        <v>258781.17594318683</v>
      </c>
    </row>
    <row r="33" spans="1:9" x14ac:dyDescent="0.25">
      <c r="A33" s="1">
        <f t="shared" si="0"/>
        <v>26</v>
      </c>
      <c r="B33" s="1">
        <v>3</v>
      </c>
      <c r="C33" s="13" t="s">
        <v>7</v>
      </c>
      <c r="D33" s="3">
        <v>201074.60851235775</v>
      </c>
    </row>
    <row r="34" spans="1:9" x14ac:dyDescent="0.25">
      <c r="A34" s="1">
        <f t="shared" si="0"/>
        <v>27</v>
      </c>
      <c r="B34" s="1">
        <v>3</v>
      </c>
      <c r="C34" s="13" t="s">
        <v>8</v>
      </c>
      <c r="D34" s="3">
        <v>228049.50871578188</v>
      </c>
    </row>
    <row r="35" spans="1:9" x14ac:dyDescent="0.25">
      <c r="A35" s="1">
        <f t="shared" si="0"/>
        <v>28</v>
      </c>
      <c r="B35" s="1">
        <v>3</v>
      </c>
      <c r="C35" s="13" t="s">
        <v>9</v>
      </c>
      <c r="D35" s="3">
        <v>423168.4588685981</v>
      </c>
    </row>
    <row r="36" spans="1:9" x14ac:dyDescent="0.25">
      <c r="A36" s="1">
        <f t="shared" si="0"/>
        <v>29</v>
      </c>
      <c r="B36" s="1">
        <v>3</v>
      </c>
      <c r="C36" s="13" t="s">
        <v>10</v>
      </c>
      <c r="D36" s="3">
        <v>537013.57260172884</v>
      </c>
    </row>
    <row r="37" spans="1:9" x14ac:dyDescent="0.25">
      <c r="A37" s="1">
        <f t="shared" si="0"/>
        <v>30</v>
      </c>
      <c r="B37" s="1">
        <v>3</v>
      </c>
      <c r="C37" s="13" t="s">
        <v>11</v>
      </c>
      <c r="D37" s="3">
        <v>433058.32708873739</v>
      </c>
    </row>
    <row r="38" spans="1:9" x14ac:dyDescent="0.25">
      <c r="A38" s="1">
        <f t="shared" si="0"/>
        <v>31</v>
      </c>
      <c r="B38" s="1">
        <v>3</v>
      </c>
      <c r="C38" s="13" t="s">
        <v>17</v>
      </c>
      <c r="D38" s="3">
        <v>399299.33592717478</v>
      </c>
    </row>
    <row r="39" spans="1:9" x14ac:dyDescent="0.25">
      <c r="A39" s="1">
        <f t="shared" si="0"/>
        <v>32</v>
      </c>
      <c r="B39" s="1">
        <v>4</v>
      </c>
      <c r="C39" s="13" t="s">
        <v>12</v>
      </c>
      <c r="D39" s="3">
        <v>856168.91237723199</v>
      </c>
      <c r="I39" s="54">
        <f t="shared" ref="I39:I50" si="1">(D39-D27)/D39</f>
        <v>0.54801787287267223</v>
      </c>
    </row>
    <row r="40" spans="1:9" x14ac:dyDescent="0.25">
      <c r="A40" s="1">
        <f t="shared" si="0"/>
        <v>33</v>
      </c>
      <c r="B40" s="1">
        <v>4</v>
      </c>
      <c r="C40" s="13" t="s">
        <v>13</v>
      </c>
      <c r="D40" s="3">
        <v>715785.34610602527</v>
      </c>
      <c r="I40" s="54">
        <f t="shared" si="1"/>
        <v>0.4929904659174244</v>
      </c>
    </row>
    <row r="41" spans="1:9" x14ac:dyDescent="0.25">
      <c r="A41" s="1">
        <f t="shared" si="0"/>
        <v>34</v>
      </c>
      <c r="B41" s="1">
        <v>4</v>
      </c>
      <c r="C41" s="13" t="s">
        <v>14</v>
      </c>
      <c r="D41" s="3">
        <v>424179.07650521398</v>
      </c>
      <c r="I41" s="54">
        <f t="shared" si="1"/>
        <v>0.34054722471144566</v>
      </c>
    </row>
    <row r="42" spans="1:9" x14ac:dyDescent="0.25">
      <c r="A42" s="1">
        <f t="shared" si="0"/>
        <v>35</v>
      </c>
      <c r="B42" s="1">
        <v>4</v>
      </c>
      <c r="C42" s="13" t="s">
        <v>15</v>
      </c>
      <c r="D42" s="3">
        <v>490140.55074418517</v>
      </c>
      <c r="I42" s="54">
        <f t="shared" si="1"/>
        <v>0.38885132722373433</v>
      </c>
    </row>
    <row r="43" spans="1:9" x14ac:dyDescent="0.25">
      <c r="A43" s="1">
        <f t="shared" si="0"/>
        <v>36</v>
      </c>
      <c r="B43" s="1">
        <v>4</v>
      </c>
      <c r="C43" s="13" t="s">
        <v>16</v>
      </c>
      <c r="D43" s="3">
        <v>377359.01383323927</v>
      </c>
      <c r="I43" s="54">
        <f t="shared" si="1"/>
        <v>0.28666434844014055</v>
      </c>
    </row>
    <row r="44" spans="1:9" x14ac:dyDescent="0.25">
      <c r="A44" s="1">
        <f t="shared" si="0"/>
        <v>37</v>
      </c>
      <c r="B44" s="1">
        <v>4</v>
      </c>
      <c r="C44" s="13" t="s">
        <v>6</v>
      </c>
      <c r="D44" s="3">
        <v>430992.04056584631</v>
      </c>
      <c r="E44" s="4"/>
      <c r="I44" s="54">
        <f t="shared" si="1"/>
        <v>0.39956854979633755</v>
      </c>
    </row>
    <row r="45" spans="1:9" x14ac:dyDescent="0.25">
      <c r="A45" s="1">
        <f t="shared" si="0"/>
        <v>38</v>
      </c>
      <c r="B45" s="1">
        <v>4</v>
      </c>
      <c r="C45" s="13" t="s">
        <v>7</v>
      </c>
      <c r="D45" s="3">
        <v>461459.21238877694</v>
      </c>
      <c r="I45" s="54">
        <f t="shared" si="1"/>
        <v>0.56426352944287206</v>
      </c>
    </row>
    <row r="46" spans="1:9" x14ac:dyDescent="0.25">
      <c r="A46" s="1">
        <f t="shared" si="0"/>
        <v>39</v>
      </c>
      <c r="B46" s="1">
        <v>4</v>
      </c>
      <c r="C46" s="13" t="s">
        <v>8</v>
      </c>
      <c r="D46" s="15">
        <v>480745.01674198546</v>
      </c>
      <c r="I46" s="54">
        <f t="shared" si="1"/>
        <v>0.52563313029997472</v>
      </c>
    </row>
    <row r="47" spans="1:9" x14ac:dyDescent="0.25">
      <c r="A47" s="1">
        <f t="shared" si="0"/>
        <v>40</v>
      </c>
      <c r="B47" s="1">
        <v>4</v>
      </c>
      <c r="C47" s="13" t="s">
        <v>9</v>
      </c>
      <c r="D47" s="15">
        <v>480745.01674198546</v>
      </c>
      <c r="I47" s="54">
        <f t="shared" si="1"/>
        <v>0.11976527237574787</v>
      </c>
    </row>
    <row r="48" spans="1:9" x14ac:dyDescent="0.25">
      <c r="A48" s="1">
        <f t="shared" si="0"/>
        <v>41</v>
      </c>
      <c r="B48" s="1">
        <v>4</v>
      </c>
      <c r="C48" s="13" t="s">
        <v>10</v>
      </c>
      <c r="D48" s="3">
        <v>701896.66728226468</v>
      </c>
      <c r="I48" s="54">
        <f t="shared" si="1"/>
        <v>0.23491078155273362</v>
      </c>
    </row>
    <row r="49" spans="1:11" x14ac:dyDescent="0.25">
      <c r="A49" s="1">
        <f t="shared" si="0"/>
        <v>42</v>
      </c>
      <c r="B49" s="1">
        <v>4</v>
      </c>
      <c r="C49" s="13" t="s">
        <v>11</v>
      </c>
      <c r="D49" s="3">
        <v>669285.32928972982</v>
      </c>
      <c r="I49" s="54">
        <f t="shared" si="1"/>
        <v>0.35295410173070013</v>
      </c>
      <c r="K49" s="55">
        <f>AVERAGE(I50,H62,G74)</f>
        <v>0.25796196880884598</v>
      </c>
    </row>
    <row r="50" spans="1:11" x14ac:dyDescent="0.25">
      <c r="A50" s="1">
        <f t="shared" si="0"/>
        <v>43</v>
      </c>
      <c r="B50" s="1">
        <v>4</v>
      </c>
      <c r="C50" s="13" t="s">
        <v>17</v>
      </c>
      <c r="D50" s="3">
        <v>511243.8174235156</v>
      </c>
      <c r="I50" s="54">
        <f t="shared" si="1"/>
        <v>0.21896495895148546</v>
      </c>
    </row>
    <row r="51" spans="1:11" x14ac:dyDescent="0.25">
      <c r="A51" s="1">
        <f t="shared" si="0"/>
        <v>44</v>
      </c>
      <c r="B51" s="1">
        <v>5</v>
      </c>
      <c r="C51" s="13" t="s">
        <v>12</v>
      </c>
      <c r="D51" s="3">
        <v>1142225.646174738</v>
      </c>
      <c r="H51" s="54">
        <f>(D51-D39)/D51</f>
        <v>0.25043802400646231</v>
      </c>
      <c r="I51" s="54"/>
    </row>
    <row r="52" spans="1:11" x14ac:dyDescent="0.25">
      <c r="A52" s="1">
        <f t="shared" si="0"/>
        <v>45</v>
      </c>
      <c r="B52" s="1">
        <v>5</v>
      </c>
      <c r="C52" s="13" t="s">
        <v>13</v>
      </c>
      <c r="D52" s="3">
        <v>777920.90877914301</v>
      </c>
      <c r="H52" s="54">
        <f t="shared" ref="H52:H62" si="2">(D52-D40)/D52</f>
        <v>7.9873881742852648E-2</v>
      </c>
    </row>
    <row r="53" spans="1:11" x14ac:dyDescent="0.25">
      <c r="A53" s="1">
        <f t="shared" si="0"/>
        <v>46</v>
      </c>
      <c r="B53" s="1">
        <v>5</v>
      </c>
      <c r="C53" s="13" t="s">
        <v>14</v>
      </c>
      <c r="D53" s="3">
        <v>723704.73110251839</v>
      </c>
      <c r="H53" s="54">
        <f t="shared" si="2"/>
        <v>0.41387825963358843</v>
      </c>
    </row>
    <row r="54" spans="1:11" x14ac:dyDescent="0.25">
      <c r="A54" s="1">
        <f t="shared" si="0"/>
        <v>47</v>
      </c>
      <c r="B54" s="1">
        <v>5</v>
      </c>
      <c r="C54" s="13" t="s">
        <v>15</v>
      </c>
      <c r="D54" s="3">
        <v>834814.61227183149</v>
      </c>
      <c r="H54" s="54">
        <f t="shared" si="2"/>
        <v>0.41287497422890568</v>
      </c>
    </row>
    <row r="55" spans="1:11" x14ac:dyDescent="0.25">
      <c r="A55" s="1">
        <f t="shared" si="0"/>
        <v>48</v>
      </c>
      <c r="B55" s="1">
        <v>5</v>
      </c>
      <c r="C55" s="13" t="s">
        <v>16</v>
      </c>
      <c r="D55" s="3">
        <v>770838.75821685011</v>
      </c>
      <c r="H55" s="54">
        <f t="shared" si="2"/>
        <v>0.51045661649633645</v>
      </c>
    </row>
    <row r="56" spans="1:11" x14ac:dyDescent="0.25">
      <c r="A56" s="1">
        <f t="shared" si="0"/>
        <v>49</v>
      </c>
      <c r="B56" s="1">
        <v>5</v>
      </c>
      <c r="C56" s="13" t="s">
        <v>6</v>
      </c>
      <c r="D56" s="3">
        <v>560905.66861760663</v>
      </c>
      <c r="H56" s="54">
        <f t="shared" si="2"/>
        <v>0.23161404015035547</v>
      </c>
    </row>
    <row r="57" spans="1:11" x14ac:dyDescent="0.25">
      <c r="A57" s="1">
        <f t="shared" si="0"/>
        <v>50</v>
      </c>
      <c r="B57" s="1">
        <v>5</v>
      </c>
      <c r="C57" s="13" t="s">
        <v>7</v>
      </c>
      <c r="D57" s="3">
        <v>545197.9773459452</v>
      </c>
      <c r="H57" s="54">
        <f t="shared" si="2"/>
        <v>0.15359331552331382</v>
      </c>
    </row>
    <row r="58" spans="1:11" x14ac:dyDescent="0.25">
      <c r="A58" s="1">
        <f t="shared" si="0"/>
        <v>51</v>
      </c>
      <c r="B58" s="1">
        <v>5</v>
      </c>
      <c r="C58" s="13" t="s">
        <v>8</v>
      </c>
      <c r="D58" s="3">
        <v>689040.86629208247</v>
      </c>
      <c r="H58" s="54">
        <f t="shared" si="2"/>
        <v>0.30229825216462702</v>
      </c>
    </row>
    <row r="59" spans="1:11" x14ac:dyDescent="0.25">
      <c r="A59" s="1">
        <f t="shared" si="0"/>
        <v>52</v>
      </c>
      <c r="B59" s="1">
        <v>5</v>
      </c>
      <c r="C59" s="13" t="s">
        <v>9</v>
      </c>
      <c r="D59" s="3">
        <v>1105172.6955100191</v>
      </c>
      <c r="H59" s="54">
        <f t="shared" si="2"/>
        <v>0.56500461991586803</v>
      </c>
    </row>
    <row r="60" spans="1:11" x14ac:dyDescent="0.25">
      <c r="A60" s="1">
        <f t="shared" si="0"/>
        <v>53</v>
      </c>
      <c r="B60" s="1">
        <v>5</v>
      </c>
      <c r="C60" s="13" t="s">
        <v>10</v>
      </c>
      <c r="D60" s="3">
        <v>1384090.5399294812</v>
      </c>
      <c r="G60" s="5"/>
      <c r="H60" s="54">
        <f t="shared" si="2"/>
        <v>0.49288240398057631</v>
      </c>
    </row>
    <row r="61" spans="1:11" x14ac:dyDescent="0.25">
      <c r="A61" s="1">
        <f t="shared" si="0"/>
        <v>54</v>
      </c>
      <c r="B61" s="1">
        <v>5</v>
      </c>
      <c r="C61" s="13" t="s">
        <v>11</v>
      </c>
      <c r="D61" s="3">
        <v>983006.26168638421</v>
      </c>
      <c r="G61" s="5"/>
      <c r="H61" s="54">
        <f t="shared" si="2"/>
        <v>0.31914438862114097</v>
      </c>
    </row>
    <row r="62" spans="1:11" x14ac:dyDescent="0.25">
      <c r="A62" s="1">
        <f t="shared" si="0"/>
        <v>55</v>
      </c>
      <c r="B62" s="1">
        <v>5</v>
      </c>
      <c r="C62" s="13" t="s">
        <v>17</v>
      </c>
      <c r="D62" s="3">
        <v>858010.6538055588</v>
      </c>
      <c r="G62" s="5"/>
      <c r="H62" s="54">
        <f t="shared" si="2"/>
        <v>0.40415213359416752</v>
      </c>
    </row>
    <row r="63" spans="1:11" x14ac:dyDescent="0.25">
      <c r="A63" s="1">
        <f t="shared" si="0"/>
        <v>56</v>
      </c>
      <c r="B63" s="1">
        <v>6</v>
      </c>
      <c r="C63" s="13" t="s">
        <v>12</v>
      </c>
      <c r="D63" s="3">
        <v>1770529.8205960258</v>
      </c>
      <c r="G63" s="54">
        <f>(D63-D51)/D63</f>
        <v>0.35486788593584795</v>
      </c>
      <c r="H63" s="54"/>
    </row>
    <row r="64" spans="1:11" x14ac:dyDescent="0.25">
      <c r="A64" s="1">
        <f t="shared" si="0"/>
        <v>57</v>
      </c>
      <c r="B64" s="1">
        <v>6</v>
      </c>
      <c r="C64" s="13" t="s">
        <v>13</v>
      </c>
      <c r="D64" s="3">
        <v>1232577.7738703375</v>
      </c>
      <c r="G64" s="54">
        <f t="shared" ref="G64:G74" si="3">(D64-D52)/D64</f>
        <v>0.3688666749713943</v>
      </c>
    </row>
    <row r="65" spans="1:7" x14ac:dyDescent="0.25">
      <c r="A65" s="1">
        <f t="shared" si="0"/>
        <v>58</v>
      </c>
      <c r="B65" s="1">
        <v>6</v>
      </c>
      <c r="C65" s="13" t="s">
        <v>14</v>
      </c>
      <c r="D65" s="3">
        <v>1110182.2756485397</v>
      </c>
      <c r="G65" s="54">
        <f t="shared" si="3"/>
        <v>0.34812080234324683</v>
      </c>
    </row>
    <row r="66" spans="1:7" x14ac:dyDescent="0.25">
      <c r="A66" s="1">
        <f t="shared" si="0"/>
        <v>59</v>
      </c>
      <c r="B66" s="1">
        <v>6</v>
      </c>
      <c r="C66" s="13" t="s">
        <v>15</v>
      </c>
      <c r="D66" s="3">
        <v>1091672.3355909172</v>
      </c>
      <c r="G66" s="54">
        <f t="shared" si="3"/>
        <v>0.23528829571379564</v>
      </c>
    </row>
    <row r="67" spans="1:7" x14ac:dyDescent="0.25">
      <c r="A67" s="1">
        <f t="shared" si="0"/>
        <v>60</v>
      </c>
      <c r="B67" s="1">
        <v>6</v>
      </c>
      <c r="C67" s="13" t="s">
        <v>16</v>
      </c>
      <c r="D67" s="3">
        <v>738216.40484787442</v>
      </c>
      <c r="G67" s="54">
        <f t="shared" si="3"/>
        <v>-4.419077272564572E-2</v>
      </c>
    </row>
    <row r="68" spans="1:7" x14ac:dyDescent="0.25">
      <c r="A68" s="1">
        <f t="shared" si="0"/>
        <v>61</v>
      </c>
      <c r="B68" s="1">
        <v>6</v>
      </c>
      <c r="C68" s="13" t="s">
        <v>6</v>
      </c>
      <c r="D68" s="3">
        <v>828809.30021001108</v>
      </c>
      <c r="G68" s="54">
        <f t="shared" si="3"/>
        <v>0.32323917157363058</v>
      </c>
    </row>
    <row r="69" spans="1:7" x14ac:dyDescent="0.25">
      <c r="A69" s="1">
        <f t="shared" si="0"/>
        <v>62</v>
      </c>
      <c r="B69" s="1">
        <v>6</v>
      </c>
      <c r="C69" s="13" t="s">
        <v>7</v>
      </c>
      <c r="D69" s="3">
        <v>720395.72380708123</v>
      </c>
      <c r="G69" s="54">
        <f t="shared" si="3"/>
        <v>0.24319653861251017</v>
      </c>
    </row>
    <row r="70" spans="1:7" x14ac:dyDescent="0.25">
      <c r="A70" s="1">
        <f t="shared" si="0"/>
        <v>63</v>
      </c>
      <c r="B70" s="1">
        <v>6</v>
      </c>
      <c r="C70" s="13" t="s">
        <v>8</v>
      </c>
      <c r="D70" s="3">
        <v>1352694.9160812593</v>
      </c>
      <c r="G70" s="54">
        <f t="shared" si="3"/>
        <v>0.49061620761596009</v>
      </c>
    </row>
    <row r="71" spans="1:7" x14ac:dyDescent="0.25">
      <c r="A71" s="1">
        <f t="shared" si="0"/>
        <v>64</v>
      </c>
      <c r="B71" s="1">
        <v>6</v>
      </c>
      <c r="C71" s="13" t="s">
        <v>9</v>
      </c>
      <c r="D71" s="3">
        <v>737334.85585107293</v>
      </c>
      <c r="G71" s="54">
        <f t="shared" si="3"/>
        <v>-0.49887488261268653</v>
      </c>
    </row>
    <row r="72" spans="1:7" x14ac:dyDescent="0.25">
      <c r="A72" s="1">
        <f t="shared" si="0"/>
        <v>65</v>
      </c>
      <c r="B72" s="1">
        <v>6</v>
      </c>
      <c r="C72" s="13" t="s">
        <v>10</v>
      </c>
      <c r="D72" s="3">
        <v>1315334.0565818709</v>
      </c>
      <c r="G72" s="54">
        <f t="shared" si="3"/>
        <v>-5.2273019924905059E-2</v>
      </c>
    </row>
    <row r="73" spans="1:7" x14ac:dyDescent="0.25">
      <c r="A73" s="1">
        <f t="shared" si="0"/>
        <v>66</v>
      </c>
      <c r="B73" s="1">
        <v>6</v>
      </c>
      <c r="C73" s="13" t="s">
        <v>11</v>
      </c>
      <c r="D73" s="3">
        <v>1185351.2653433543</v>
      </c>
      <c r="G73" s="54">
        <f t="shared" si="3"/>
        <v>0.1707046759665439</v>
      </c>
    </row>
    <row r="74" spans="1:7" ht="13" thickBot="1" x14ac:dyDescent="0.3">
      <c r="A74" s="6">
        <f t="shared" ref="A74:A86" si="4">A73+1</f>
        <v>67</v>
      </c>
      <c r="B74" s="6">
        <v>6</v>
      </c>
      <c r="C74" s="14" t="s">
        <v>17</v>
      </c>
      <c r="D74" s="7">
        <v>1010338.1362224401</v>
      </c>
      <c r="E74" s="8"/>
      <c r="G74" s="54">
        <f t="shared" si="3"/>
        <v>0.15076881388088495</v>
      </c>
    </row>
    <row r="75" spans="1:7" ht="13" thickTop="1" x14ac:dyDescent="0.25">
      <c r="A75" s="1">
        <f t="shared" si="4"/>
        <v>68</v>
      </c>
      <c r="B75" s="1">
        <v>7</v>
      </c>
      <c r="C75" s="13" t="s">
        <v>12</v>
      </c>
      <c r="E75" s="15">
        <v>2250000</v>
      </c>
      <c r="F75" s="54">
        <f>(E75-D63)/E75</f>
        <v>0.21309785751287744</v>
      </c>
    </row>
    <row r="76" spans="1:7" x14ac:dyDescent="0.25">
      <c r="A76" s="1">
        <f t="shared" si="4"/>
        <v>69</v>
      </c>
      <c r="B76" s="1">
        <v>7</v>
      </c>
      <c r="C76" s="13" t="s">
        <v>13</v>
      </c>
      <c r="E76" s="15">
        <v>1750000</v>
      </c>
      <c r="F76" s="54">
        <f t="shared" ref="F76:F86" si="5">(E76-D64)/E76</f>
        <v>0.29566984350266429</v>
      </c>
    </row>
    <row r="77" spans="1:7" x14ac:dyDescent="0.25">
      <c r="A77" s="1">
        <f t="shared" si="4"/>
        <v>70</v>
      </c>
      <c r="B77" s="1">
        <v>7</v>
      </c>
      <c r="C77" s="13" t="s">
        <v>14</v>
      </c>
      <c r="E77" s="15">
        <v>1500000</v>
      </c>
      <c r="F77" s="54">
        <f t="shared" si="5"/>
        <v>0.25987848290097354</v>
      </c>
    </row>
    <row r="78" spans="1:7" x14ac:dyDescent="0.25">
      <c r="A78" s="1">
        <f t="shared" si="4"/>
        <v>71</v>
      </c>
      <c r="B78" s="1">
        <v>7</v>
      </c>
      <c r="C78" s="13" t="s">
        <v>15</v>
      </c>
      <c r="E78" s="15">
        <v>1500000</v>
      </c>
      <c r="F78" s="54">
        <f t="shared" si="5"/>
        <v>0.27221844293938857</v>
      </c>
    </row>
    <row r="79" spans="1:7" x14ac:dyDescent="0.25">
      <c r="A79" s="1">
        <f t="shared" si="4"/>
        <v>72</v>
      </c>
      <c r="B79" s="1">
        <v>7</v>
      </c>
      <c r="C79" s="13" t="s">
        <v>16</v>
      </c>
      <c r="E79" s="15">
        <v>1000000</v>
      </c>
      <c r="F79" s="54">
        <f t="shared" si="5"/>
        <v>0.26178359515212557</v>
      </c>
    </row>
    <row r="80" spans="1:7" x14ac:dyDescent="0.25">
      <c r="A80" s="1">
        <f t="shared" si="4"/>
        <v>73</v>
      </c>
      <c r="B80" s="1">
        <v>7</v>
      </c>
      <c r="C80" s="13" t="s">
        <v>6</v>
      </c>
      <c r="E80" s="15">
        <v>1000000</v>
      </c>
      <c r="F80" s="54">
        <f t="shared" si="5"/>
        <v>0.17119069978998894</v>
      </c>
    </row>
    <row r="81" spans="1:9" x14ac:dyDescent="0.25">
      <c r="A81" s="1">
        <f t="shared" si="4"/>
        <v>74</v>
      </c>
      <c r="B81" s="1">
        <v>7</v>
      </c>
      <c r="C81" s="13" t="s">
        <v>7</v>
      </c>
      <c r="E81" s="15">
        <v>1000000</v>
      </c>
      <c r="F81" s="54">
        <f t="shared" si="5"/>
        <v>0.27960427619291878</v>
      </c>
    </row>
    <row r="82" spans="1:9" x14ac:dyDescent="0.25">
      <c r="A82" s="1">
        <f t="shared" si="4"/>
        <v>75</v>
      </c>
      <c r="B82" s="1">
        <v>7</v>
      </c>
      <c r="C82" s="13" t="s">
        <v>8</v>
      </c>
      <c r="E82" s="15">
        <v>1000000</v>
      </c>
      <c r="F82" s="54">
        <f t="shared" si="5"/>
        <v>-0.35269491608125925</v>
      </c>
    </row>
    <row r="83" spans="1:9" x14ac:dyDescent="0.25">
      <c r="A83" s="1">
        <f t="shared" si="4"/>
        <v>76</v>
      </c>
      <c r="B83" s="1">
        <v>7</v>
      </c>
      <c r="C83" s="13" t="s">
        <v>9</v>
      </c>
      <c r="E83" s="15">
        <v>1500000</v>
      </c>
      <c r="F83" s="54">
        <f t="shared" si="5"/>
        <v>0.508443429432618</v>
      </c>
    </row>
    <row r="84" spans="1:9" x14ac:dyDescent="0.25">
      <c r="A84" s="1">
        <f t="shared" si="4"/>
        <v>77</v>
      </c>
      <c r="B84" s="1">
        <v>7</v>
      </c>
      <c r="C84" s="13" t="s">
        <v>10</v>
      </c>
      <c r="E84" s="15">
        <v>1750000</v>
      </c>
      <c r="F84" s="54">
        <f t="shared" si="5"/>
        <v>0.24838053909607377</v>
      </c>
    </row>
    <row r="85" spans="1:9" x14ac:dyDescent="0.25">
      <c r="A85" s="1">
        <f t="shared" si="4"/>
        <v>78</v>
      </c>
      <c r="B85" s="1">
        <v>7</v>
      </c>
      <c r="C85" s="13" t="s">
        <v>11</v>
      </c>
      <c r="E85" s="15">
        <v>1500000</v>
      </c>
      <c r="F85" s="54">
        <f t="shared" si="5"/>
        <v>0.20976582310443045</v>
      </c>
    </row>
    <row r="86" spans="1:9" x14ac:dyDescent="0.25">
      <c r="A86" s="1">
        <f t="shared" si="4"/>
        <v>79</v>
      </c>
      <c r="B86" s="1">
        <v>7</v>
      </c>
      <c r="C86" s="13" t="s">
        <v>17</v>
      </c>
      <c r="E86" s="15">
        <v>1750000</v>
      </c>
      <c r="F86" s="54">
        <f t="shared" si="5"/>
        <v>0.42266392215860571</v>
      </c>
    </row>
    <row r="87" spans="1:9" x14ac:dyDescent="0.25">
      <c r="E87" t="s">
        <v>25</v>
      </c>
      <c r="F87" s="55">
        <f>AVERAGE(F75:F86)</f>
        <v>0.2325001663084505</v>
      </c>
      <c r="G87" s="55">
        <f>AVERAGE(G63:G74)</f>
        <v>0.17419419927921476</v>
      </c>
      <c r="H87" s="55">
        <f>AVERAGE(H51:H62)</f>
        <v>0.34468424250484953</v>
      </c>
      <c r="I87" s="55">
        <f>AVERAGE(I39:I50)</f>
        <v>0.3727609636096057</v>
      </c>
    </row>
  </sheetData>
  <phoneticPr fontId="1" type="noConversion"/>
  <pageMargins left="0.75" right="0.75" top="1" bottom="1" header="0.5" footer="0.5"/>
  <pageSetup orientation="portrait" horizontalDpi="4294967293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88"/>
  <sheetViews>
    <sheetView topLeftCell="C1" zoomScale="85" zoomScaleNormal="85" workbookViewId="0">
      <pane ySplit="4" topLeftCell="A5" activePane="bottomLeft" state="frozen"/>
      <selection pane="bottomLeft" activeCell="E43" sqref="E43:E44"/>
    </sheetView>
  </sheetViews>
  <sheetFormatPr defaultRowHeight="12.5" x14ac:dyDescent="0.25"/>
  <cols>
    <col min="1" max="2" width="9.1796875" style="1" customWidth="1"/>
    <col min="3" max="3" width="9.1796875" style="2" customWidth="1"/>
    <col min="4" max="4" width="10.1796875" style="3" bestFit="1" customWidth="1"/>
    <col min="5" max="5" width="10.1796875" style="3" customWidth="1"/>
    <col min="6" max="6" width="10.1796875" bestFit="1" customWidth="1"/>
    <col min="7" max="7" width="10.1796875" customWidth="1"/>
    <col min="8" max="8" width="9" bestFit="1" customWidth="1"/>
  </cols>
  <sheetData>
    <row r="1" spans="1:10" ht="17.5" x14ac:dyDescent="0.35">
      <c r="B1" s="9" t="s">
        <v>2</v>
      </c>
      <c r="D1" s="9" t="s">
        <v>3</v>
      </c>
      <c r="E1" s="9"/>
    </row>
    <row r="3" spans="1:10" ht="13" x14ac:dyDescent="0.3">
      <c r="A3" s="10"/>
      <c r="B3" s="10"/>
      <c r="C3" s="11"/>
      <c r="D3" s="12" t="s">
        <v>1</v>
      </c>
      <c r="E3" s="12"/>
    </row>
    <row r="4" spans="1:10" ht="26" x14ac:dyDescent="0.3">
      <c r="A4" s="10" t="s">
        <v>0</v>
      </c>
      <c r="B4" s="10" t="s">
        <v>5</v>
      </c>
      <c r="C4" s="11" t="s">
        <v>4</v>
      </c>
      <c r="D4" s="12" t="s">
        <v>3</v>
      </c>
      <c r="E4" s="18" t="s">
        <v>21</v>
      </c>
      <c r="F4" s="19" t="s">
        <v>18</v>
      </c>
      <c r="G4" s="19" t="s">
        <v>90</v>
      </c>
      <c r="H4" t="s">
        <v>22</v>
      </c>
      <c r="I4" t="s">
        <v>23</v>
      </c>
      <c r="J4" t="s">
        <v>24</v>
      </c>
    </row>
    <row r="5" spans="1:10" x14ac:dyDescent="0.25">
      <c r="A5" s="1">
        <v>1</v>
      </c>
      <c r="B5" s="1">
        <v>1</v>
      </c>
      <c r="C5" s="13" t="s">
        <v>6</v>
      </c>
      <c r="D5" s="3">
        <v>12786.408181309</v>
      </c>
      <c r="E5" s="3">
        <v>12786.408181309</v>
      </c>
      <c r="I5" s="21">
        <f>LN(E5)</f>
        <v>9.4561380248988396</v>
      </c>
    </row>
    <row r="6" spans="1:10" x14ac:dyDescent="0.25">
      <c r="A6" s="1">
        <f>A5+1</f>
        <v>2</v>
      </c>
      <c r="B6" s="1">
        <v>1</v>
      </c>
      <c r="C6" s="13" t="s">
        <v>7</v>
      </c>
      <c r="D6" s="3">
        <v>6892.4081813090097</v>
      </c>
      <c r="E6" s="3">
        <v>6892.4081813090097</v>
      </c>
      <c r="H6" s="4">
        <f>E6-E5</f>
        <v>-5893.99999999999</v>
      </c>
      <c r="I6" s="21">
        <f t="shared" ref="I6:I69" si="0">LN(E6)</f>
        <v>8.8381758212726229</v>
      </c>
      <c r="J6" s="21">
        <f>I6-I5</f>
        <v>-0.61796220362621668</v>
      </c>
    </row>
    <row r="7" spans="1:10" x14ac:dyDescent="0.25">
      <c r="A7" s="1">
        <f t="shared" ref="A7:A70" si="1">A6+1</f>
        <v>3</v>
      </c>
      <c r="B7" s="1">
        <v>1</v>
      </c>
      <c r="C7" s="13" t="s">
        <v>8</v>
      </c>
      <c r="D7" s="3">
        <v>7890.4081813090097</v>
      </c>
      <c r="E7" s="3">
        <v>7890.4081813090097</v>
      </c>
      <c r="H7" s="4">
        <f t="shared" ref="H7:H70" si="2">E7-E6</f>
        <v>998</v>
      </c>
      <c r="I7" s="21">
        <f t="shared" si="0"/>
        <v>8.9734031465079749</v>
      </c>
      <c r="J7" s="21">
        <f t="shared" ref="J7:J70" si="3">I7-I6</f>
        <v>0.13522732523535197</v>
      </c>
    </row>
    <row r="8" spans="1:10" x14ac:dyDescent="0.25">
      <c r="A8" s="1">
        <f t="shared" si="1"/>
        <v>4</v>
      </c>
      <c r="B8" s="1">
        <v>1</v>
      </c>
      <c r="C8" s="13" t="s">
        <v>9</v>
      </c>
      <c r="D8" s="3">
        <v>14601.3524122565</v>
      </c>
      <c r="E8" s="3">
        <v>14601.3524122565</v>
      </c>
      <c r="H8" s="4">
        <f t="shared" si="2"/>
        <v>6710.9442309474898</v>
      </c>
      <c r="I8" s="21">
        <f t="shared" si="0"/>
        <v>9.5888694343829162</v>
      </c>
      <c r="J8" s="21">
        <f t="shared" si="3"/>
        <v>0.61546628787494129</v>
      </c>
    </row>
    <row r="9" spans="1:10" x14ac:dyDescent="0.25">
      <c r="A9" s="1">
        <f t="shared" si="1"/>
        <v>5</v>
      </c>
      <c r="B9" s="1">
        <v>1</v>
      </c>
      <c r="C9" s="13" t="s">
        <v>10</v>
      </c>
      <c r="D9" s="3">
        <v>30313.066506184874</v>
      </c>
      <c r="E9" s="3">
        <v>30313.066506184874</v>
      </c>
      <c r="H9" s="4">
        <f t="shared" si="2"/>
        <v>15711.714093928374</v>
      </c>
      <c r="I9" s="21">
        <f t="shared" si="0"/>
        <v>10.319334136369035</v>
      </c>
      <c r="J9" s="21">
        <f t="shared" si="3"/>
        <v>0.73046470198611857</v>
      </c>
    </row>
    <row r="10" spans="1:10" x14ac:dyDescent="0.25">
      <c r="A10" s="1">
        <f t="shared" si="1"/>
        <v>6</v>
      </c>
      <c r="B10" s="1">
        <v>1</v>
      </c>
      <c r="C10" s="13" t="s">
        <v>11</v>
      </c>
      <c r="D10" s="3">
        <v>30161.120410207532</v>
      </c>
      <c r="E10" s="3">
        <v>30161.120410207532</v>
      </c>
      <c r="H10" s="4">
        <f t="shared" si="2"/>
        <v>-151.94609597734234</v>
      </c>
      <c r="I10" s="21">
        <f t="shared" si="0"/>
        <v>10.314308970311449</v>
      </c>
      <c r="J10" s="21">
        <f t="shared" si="3"/>
        <v>-5.0251660575852952E-3</v>
      </c>
    </row>
    <row r="11" spans="1:10" x14ac:dyDescent="0.25">
      <c r="A11" s="1">
        <f t="shared" si="1"/>
        <v>7</v>
      </c>
      <c r="B11" s="1">
        <v>1</v>
      </c>
      <c r="C11" s="13" t="s">
        <v>17</v>
      </c>
      <c r="D11" s="3">
        <v>25183.186200959575</v>
      </c>
      <c r="E11" s="3">
        <v>25183.186200959575</v>
      </c>
      <c r="H11" s="4">
        <f t="shared" si="2"/>
        <v>-4977.9342092479565</v>
      </c>
      <c r="I11" s="21">
        <f t="shared" si="0"/>
        <v>10.133931836565393</v>
      </c>
      <c r="J11" s="21">
        <f t="shared" si="3"/>
        <v>-0.18037713374605602</v>
      </c>
    </row>
    <row r="12" spans="1:10" x14ac:dyDescent="0.25">
      <c r="A12" s="1">
        <f t="shared" si="1"/>
        <v>8</v>
      </c>
      <c r="B12" s="1">
        <v>2</v>
      </c>
      <c r="C12" s="13" t="s">
        <v>12</v>
      </c>
      <c r="D12" s="3">
        <v>55191.54699532206</v>
      </c>
      <c r="E12" s="3">
        <v>55191.54699532206</v>
      </c>
      <c r="H12" s="4">
        <f t="shared" si="2"/>
        <v>30008.360794362485</v>
      </c>
      <c r="I12" s="21">
        <f t="shared" si="0"/>
        <v>10.91856508639624</v>
      </c>
      <c r="J12" s="21">
        <f t="shared" si="3"/>
        <v>0.78463324983084703</v>
      </c>
    </row>
    <row r="13" spans="1:10" x14ac:dyDescent="0.25">
      <c r="A13" s="1">
        <f t="shared" si="1"/>
        <v>9</v>
      </c>
      <c r="B13" s="1">
        <v>2</v>
      </c>
      <c r="C13" s="13" t="s">
        <v>13</v>
      </c>
      <c r="D13" s="3">
        <v>65478.383594016472</v>
      </c>
      <c r="E13" s="3">
        <v>65478.383594016472</v>
      </c>
      <c r="H13" s="4">
        <f t="shared" si="2"/>
        <v>10286.836598694412</v>
      </c>
      <c r="I13" s="21">
        <f t="shared" si="0"/>
        <v>11.089475345688879</v>
      </c>
      <c r="J13" s="21">
        <f t="shared" si="3"/>
        <v>0.17091025929263814</v>
      </c>
    </row>
    <row r="14" spans="1:10" x14ac:dyDescent="0.25">
      <c r="A14" s="1">
        <f t="shared" si="1"/>
        <v>10</v>
      </c>
      <c r="B14" s="1">
        <v>2</v>
      </c>
      <c r="C14" s="13" t="s">
        <v>14</v>
      </c>
      <c r="D14" s="3">
        <v>57249.494800539396</v>
      </c>
      <c r="E14" s="3">
        <v>57249.494800539396</v>
      </c>
      <c r="H14" s="4">
        <f t="shared" si="2"/>
        <v>-8228.8887934770755</v>
      </c>
      <c r="I14" s="21">
        <f t="shared" si="0"/>
        <v>10.955174096932824</v>
      </c>
      <c r="J14" s="21">
        <f t="shared" si="3"/>
        <v>-0.13430124875605465</v>
      </c>
    </row>
    <row r="15" spans="1:10" x14ac:dyDescent="0.25">
      <c r="A15" s="1">
        <f t="shared" si="1"/>
        <v>11</v>
      </c>
      <c r="B15" s="1">
        <v>2</v>
      </c>
      <c r="C15" s="13" t="s">
        <v>15</v>
      </c>
      <c r="D15" s="3">
        <v>71853.850370182743</v>
      </c>
      <c r="E15" s="3">
        <v>71853.850370182743</v>
      </c>
      <c r="H15" s="4">
        <f t="shared" si="2"/>
        <v>14604.355569643347</v>
      </c>
      <c r="I15" s="21">
        <f t="shared" si="0"/>
        <v>11.182389479078745</v>
      </c>
      <c r="J15" s="21">
        <f t="shared" si="3"/>
        <v>0.2272153821459213</v>
      </c>
    </row>
    <row r="16" spans="1:10" x14ac:dyDescent="0.25">
      <c r="A16" s="1">
        <f t="shared" si="1"/>
        <v>12</v>
      </c>
      <c r="B16" s="1">
        <v>2</v>
      </c>
      <c r="C16" s="13" t="s">
        <v>16</v>
      </c>
      <c r="D16" s="3">
        <v>52341.460122215751</v>
      </c>
      <c r="E16" s="3">
        <v>52341.460122215751</v>
      </c>
      <c r="H16" s="4">
        <f t="shared" si="2"/>
        <v>-19512.390247966992</v>
      </c>
      <c r="I16" s="21">
        <f t="shared" si="0"/>
        <v>10.86554407256579</v>
      </c>
      <c r="J16" s="21">
        <f t="shared" si="3"/>
        <v>-0.31684540651295556</v>
      </c>
    </row>
    <row r="17" spans="1:10" x14ac:dyDescent="0.25">
      <c r="A17" s="1">
        <f t="shared" si="1"/>
        <v>13</v>
      </c>
      <c r="B17" s="1">
        <v>2</v>
      </c>
      <c r="C17" s="13" t="s">
        <v>6</v>
      </c>
      <c r="D17" s="3">
        <v>62226.904353650934</v>
      </c>
      <c r="E17" s="3">
        <v>62226.904353650934</v>
      </c>
      <c r="H17" s="4">
        <f t="shared" si="2"/>
        <v>9885.4442314351836</v>
      </c>
      <c r="I17" s="21">
        <f t="shared" si="0"/>
        <v>11.038542731084902</v>
      </c>
      <c r="J17" s="21">
        <f t="shared" si="3"/>
        <v>0.17299865851911278</v>
      </c>
    </row>
    <row r="18" spans="1:10" x14ac:dyDescent="0.25">
      <c r="A18" s="1">
        <f t="shared" si="1"/>
        <v>14</v>
      </c>
      <c r="B18" s="1">
        <v>2</v>
      </c>
      <c r="C18" s="13" t="s">
        <v>7</v>
      </c>
      <c r="D18" s="3">
        <v>61702.494573310483</v>
      </c>
      <c r="E18" s="3">
        <v>61702.494573310483</v>
      </c>
      <c r="H18" s="4">
        <f t="shared" si="2"/>
        <v>-524.40978034045111</v>
      </c>
      <c r="I18" s="21">
        <f t="shared" si="0"/>
        <v>11.030079639761926</v>
      </c>
      <c r="J18" s="21">
        <f t="shared" si="3"/>
        <v>-8.4630913229766236E-3</v>
      </c>
    </row>
    <row r="19" spans="1:10" x14ac:dyDescent="0.25">
      <c r="A19" s="1">
        <f t="shared" si="1"/>
        <v>15</v>
      </c>
      <c r="B19" s="1">
        <v>2</v>
      </c>
      <c r="C19" s="13" t="s">
        <v>8</v>
      </c>
      <c r="D19" s="3">
        <v>67667.408040814669</v>
      </c>
      <c r="E19" s="3">
        <v>67667.408040814669</v>
      </c>
      <c r="H19" s="4">
        <f t="shared" si="2"/>
        <v>5964.913467504186</v>
      </c>
      <c r="I19" s="21">
        <f t="shared" si="0"/>
        <v>11.122359925563993</v>
      </c>
      <c r="J19" s="21">
        <f t="shared" si="3"/>
        <v>9.2280285802067041E-2</v>
      </c>
    </row>
    <row r="20" spans="1:10" x14ac:dyDescent="0.25">
      <c r="A20" s="1">
        <f t="shared" si="1"/>
        <v>16</v>
      </c>
      <c r="B20" s="1">
        <v>2</v>
      </c>
      <c r="C20" s="13" t="s">
        <v>9</v>
      </c>
      <c r="D20" s="3">
        <v>178373.31563020538</v>
      </c>
      <c r="E20" s="3">
        <v>178373.31563020538</v>
      </c>
      <c r="H20" s="4">
        <f t="shared" si="2"/>
        <v>110705.90758939071</v>
      </c>
      <c r="I20" s="21">
        <f t="shared" si="0"/>
        <v>12.09163391187656</v>
      </c>
      <c r="J20" s="21">
        <f t="shared" si="3"/>
        <v>0.969273986312567</v>
      </c>
    </row>
    <row r="21" spans="1:10" x14ac:dyDescent="0.25">
      <c r="A21" s="1">
        <f t="shared" si="1"/>
        <v>17</v>
      </c>
      <c r="B21" s="1">
        <v>2</v>
      </c>
      <c r="C21" s="13" t="s">
        <v>10</v>
      </c>
      <c r="D21" s="3">
        <v>172037.31831044893</v>
      </c>
      <c r="E21" s="3">
        <v>172037.31831044893</v>
      </c>
      <c r="H21" s="4">
        <f t="shared" si="2"/>
        <v>-6335.9973197564541</v>
      </c>
      <c r="I21" s="21">
        <f t="shared" si="0"/>
        <v>12.055466699182887</v>
      </c>
      <c r="J21" s="21">
        <f t="shared" si="3"/>
        <v>-3.6167212693673179E-2</v>
      </c>
    </row>
    <row r="22" spans="1:10" x14ac:dyDescent="0.25">
      <c r="A22" s="1">
        <f t="shared" si="1"/>
        <v>18</v>
      </c>
      <c r="B22" s="1">
        <v>2</v>
      </c>
      <c r="C22" s="13" t="s">
        <v>11</v>
      </c>
      <c r="D22" s="3">
        <v>208343.32361701052</v>
      </c>
      <c r="E22" s="3">
        <v>208343.32361701052</v>
      </c>
      <c r="H22" s="4">
        <f t="shared" si="2"/>
        <v>36306.005306561594</v>
      </c>
      <c r="I22" s="21">
        <f t="shared" si="0"/>
        <v>12.246942592262354</v>
      </c>
      <c r="J22" s="21">
        <f t="shared" si="3"/>
        <v>0.19147589307946689</v>
      </c>
    </row>
    <row r="23" spans="1:10" x14ac:dyDescent="0.25">
      <c r="A23" s="1">
        <f t="shared" si="1"/>
        <v>19</v>
      </c>
      <c r="B23" s="1">
        <v>2</v>
      </c>
      <c r="C23" s="13" t="s">
        <v>17</v>
      </c>
      <c r="D23" s="3">
        <v>170317.45152667465</v>
      </c>
      <c r="E23" s="3">
        <v>170317.45152667499</v>
      </c>
      <c r="H23" s="4">
        <f t="shared" si="2"/>
        <v>-38025.872090335528</v>
      </c>
      <c r="I23" s="21">
        <f t="shared" si="0"/>
        <v>12.045419336601229</v>
      </c>
      <c r="J23" s="21">
        <f t="shared" si="3"/>
        <v>-0.20152325566112417</v>
      </c>
    </row>
    <row r="24" spans="1:10" x14ac:dyDescent="0.25">
      <c r="A24" s="1">
        <f t="shared" si="1"/>
        <v>20</v>
      </c>
      <c r="B24" s="1">
        <v>3</v>
      </c>
      <c r="C24" s="13" t="s">
        <v>12</v>
      </c>
      <c r="D24" s="3">
        <v>386973.04619655199</v>
      </c>
      <c r="E24" s="3">
        <v>386973.04619655199</v>
      </c>
      <c r="H24" s="4">
        <f t="shared" si="2"/>
        <v>216655.594669877</v>
      </c>
      <c r="I24" s="21">
        <f t="shared" si="0"/>
        <v>12.866110321515455</v>
      </c>
      <c r="J24" s="21">
        <f t="shared" si="3"/>
        <v>0.82069098491422565</v>
      </c>
    </row>
    <row r="25" spans="1:10" x14ac:dyDescent="0.25">
      <c r="A25" s="1">
        <f t="shared" si="1"/>
        <v>21</v>
      </c>
      <c r="B25" s="1">
        <v>3</v>
      </c>
      <c r="C25" s="13" t="s">
        <v>13</v>
      </c>
      <c r="D25" s="3">
        <v>362909.99483235099</v>
      </c>
      <c r="E25" s="3">
        <v>362909.99483235099</v>
      </c>
      <c r="H25" s="4">
        <f t="shared" si="2"/>
        <v>-24063.051364201005</v>
      </c>
      <c r="I25" s="21">
        <f t="shared" si="0"/>
        <v>12.801910134382526</v>
      </c>
      <c r="J25" s="21">
        <f t="shared" si="3"/>
        <v>-6.4200187132929187E-2</v>
      </c>
    </row>
    <row r="26" spans="1:10" x14ac:dyDescent="0.25">
      <c r="A26" s="1">
        <f t="shared" si="1"/>
        <v>22</v>
      </c>
      <c r="B26" s="1">
        <v>3</v>
      </c>
      <c r="C26" s="13" t="s">
        <v>14</v>
      </c>
      <c r="D26" s="3">
        <v>279726.06922069937</v>
      </c>
      <c r="E26" s="3">
        <v>279726.06922069937</v>
      </c>
      <c r="H26" s="4">
        <f t="shared" si="2"/>
        <v>-83183.925611651619</v>
      </c>
      <c r="I26" s="21">
        <f t="shared" si="0"/>
        <v>12.541566079068113</v>
      </c>
      <c r="J26" s="21">
        <f t="shared" si="3"/>
        <v>-0.26034405531441251</v>
      </c>
    </row>
    <row r="27" spans="1:10" x14ac:dyDescent="0.25">
      <c r="A27" s="1">
        <f t="shared" si="1"/>
        <v>23</v>
      </c>
      <c r="B27" s="1">
        <v>3</v>
      </c>
      <c r="C27" s="13" t="s">
        <v>15</v>
      </c>
      <c r="D27" s="3">
        <v>299548.74706113664</v>
      </c>
      <c r="E27" s="3">
        <v>299548.74706113664</v>
      </c>
      <c r="H27" s="4">
        <f t="shared" si="2"/>
        <v>19822.677840437274</v>
      </c>
      <c r="I27" s="21">
        <f t="shared" si="0"/>
        <v>12.61003244476634</v>
      </c>
      <c r="J27" s="21">
        <f t="shared" si="3"/>
        <v>6.8466365698226284E-2</v>
      </c>
    </row>
    <row r="28" spans="1:10" x14ac:dyDescent="0.25">
      <c r="A28" s="1">
        <f t="shared" si="1"/>
        <v>24</v>
      </c>
      <c r="B28" s="1">
        <v>3</v>
      </c>
      <c r="C28" s="13" t="s">
        <v>16</v>
      </c>
      <c r="D28" s="3">
        <v>269183.63800471975</v>
      </c>
      <c r="E28" s="3">
        <v>269183.63800471975</v>
      </c>
      <c r="H28" s="4">
        <f t="shared" si="2"/>
        <v>-30365.109056416899</v>
      </c>
      <c r="I28" s="21">
        <f t="shared" si="0"/>
        <v>12.503149094833907</v>
      </c>
      <c r="J28" s="21">
        <f t="shared" si="3"/>
        <v>-0.10688334993243309</v>
      </c>
    </row>
    <row r="29" spans="1:10" x14ac:dyDescent="0.25">
      <c r="A29" s="1">
        <f t="shared" si="1"/>
        <v>25</v>
      </c>
      <c r="B29" s="1">
        <v>3</v>
      </c>
      <c r="C29" s="13" t="s">
        <v>6</v>
      </c>
      <c r="D29" s="3">
        <v>258781.17594318683</v>
      </c>
      <c r="E29" s="3">
        <v>258781.17594318683</v>
      </c>
      <c r="H29" s="4">
        <f t="shared" si="2"/>
        <v>-10402.462061532919</v>
      </c>
      <c r="I29" s="21">
        <f t="shared" si="0"/>
        <v>12.463738103040725</v>
      </c>
      <c r="J29" s="21">
        <f t="shared" si="3"/>
        <v>-3.9410991793181083E-2</v>
      </c>
    </row>
    <row r="30" spans="1:10" x14ac:dyDescent="0.25">
      <c r="A30" s="1">
        <f t="shared" si="1"/>
        <v>26</v>
      </c>
      <c r="B30" s="1">
        <v>3</v>
      </c>
      <c r="C30" s="13" t="s">
        <v>7</v>
      </c>
      <c r="D30" s="3">
        <v>201074.60851235775</v>
      </c>
      <c r="E30" s="3">
        <v>201074.60851235775</v>
      </c>
      <c r="H30" s="4">
        <f t="shared" si="2"/>
        <v>-57706.567430829076</v>
      </c>
      <c r="I30" s="21">
        <f t="shared" si="0"/>
        <v>12.211431304797145</v>
      </c>
      <c r="J30" s="21">
        <f t="shared" si="3"/>
        <v>-0.25230679824358049</v>
      </c>
    </row>
    <row r="31" spans="1:10" x14ac:dyDescent="0.25">
      <c r="A31" s="1">
        <f t="shared" si="1"/>
        <v>27</v>
      </c>
      <c r="B31" s="1">
        <v>3</v>
      </c>
      <c r="C31" s="13" t="s">
        <v>8</v>
      </c>
      <c r="D31" s="3">
        <v>228049.50871578188</v>
      </c>
      <c r="E31" s="3">
        <v>228049.50871578188</v>
      </c>
      <c r="H31" s="4">
        <f t="shared" si="2"/>
        <v>26974.900203424128</v>
      </c>
      <c r="I31" s="21">
        <f t="shared" si="0"/>
        <v>12.337318027854614</v>
      </c>
      <c r="J31" s="21">
        <f t="shared" si="3"/>
        <v>0.1258867230574694</v>
      </c>
    </row>
    <row r="32" spans="1:10" x14ac:dyDescent="0.25">
      <c r="A32" s="1">
        <f t="shared" si="1"/>
        <v>28</v>
      </c>
      <c r="B32" s="1">
        <v>3</v>
      </c>
      <c r="C32" s="13" t="s">
        <v>9</v>
      </c>
      <c r="D32" s="3">
        <v>423168.4588685981</v>
      </c>
      <c r="E32" s="3">
        <v>423168.4588685981</v>
      </c>
      <c r="H32" s="4">
        <f t="shared" si="2"/>
        <v>195118.95015281622</v>
      </c>
      <c r="I32" s="21">
        <f t="shared" si="0"/>
        <v>12.95552562666507</v>
      </c>
      <c r="J32" s="21">
        <f t="shared" si="3"/>
        <v>0.61820759881045539</v>
      </c>
    </row>
    <row r="33" spans="1:10" x14ac:dyDescent="0.25">
      <c r="A33" s="1">
        <f t="shared" si="1"/>
        <v>29</v>
      </c>
      <c r="B33" s="1">
        <v>3</v>
      </c>
      <c r="C33" s="13" t="s">
        <v>10</v>
      </c>
      <c r="D33" s="3">
        <v>537013.57260172884</v>
      </c>
      <c r="E33" s="3">
        <v>537013.57260172884</v>
      </c>
      <c r="H33" s="4">
        <f t="shared" si="2"/>
        <v>113845.11373313074</v>
      </c>
      <c r="I33" s="21">
        <f t="shared" si="0"/>
        <v>13.193778648035153</v>
      </c>
      <c r="J33" s="21">
        <f t="shared" si="3"/>
        <v>0.23825302137008286</v>
      </c>
    </row>
    <row r="34" spans="1:10" x14ac:dyDescent="0.25">
      <c r="A34" s="1">
        <f t="shared" si="1"/>
        <v>30</v>
      </c>
      <c r="B34" s="1">
        <v>3</v>
      </c>
      <c r="C34" s="13" t="s">
        <v>11</v>
      </c>
      <c r="D34" s="3">
        <v>433058.32708873739</v>
      </c>
      <c r="E34" s="3">
        <v>433058.32708873739</v>
      </c>
      <c r="H34" s="4">
        <f t="shared" si="2"/>
        <v>-103955.24551299145</v>
      </c>
      <c r="I34" s="21">
        <f t="shared" si="0"/>
        <v>12.978627702505705</v>
      </c>
      <c r="J34" s="21">
        <f t="shared" si="3"/>
        <v>-0.21515094552944802</v>
      </c>
    </row>
    <row r="35" spans="1:10" x14ac:dyDescent="0.25">
      <c r="A35" s="1">
        <f t="shared" si="1"/>
        <v>31</v>
      </c>
      <c r="B35" s="1">
        <v>3</v>
      </c>
      <c r="C35" s="13" t="s">
        <v>17</v>
      </c>
      <c r="D35" s="3">
        <v>399299.33592717478</v>
      </c>
      <c r="E35" s="3">
        <v>399299.33592717478</v>
      </c>
      <c r="H35" s="4">
        <f t="shared" si="2"/>
        <v>-33758.991161562619</v>
      </c>
      <c r="I35" s="21">
        <f t="shared" si="0"/>
        <v>12.897466629957455</v>
      </c>
      <c r="J35" s="21">
        <f t="shared" si="3"/>
        <v>-8.1161072548249891E-2</v>
      </c>
    </row>
    <row r="36" spans="1:10" x14ac:dyDescent="0.25">
      <c r="A36" s="1">
        <f t="shared" si="1"/>
        <v>32</v>
      </c>
      <c r="B36" s="1">
        <v>4</v>
      </c>
      <c r="C36" s="13" t="s">
        <v>12</v>
      </c>
      <c r="D36" s="3">
        <v>856168.91237723199</v>
      </c>
      <c r="E36" s="3">
        <v>856168.91237723199</v>
      </c>
      <c r="H36" s="4">
        <f t="shared" si="2"/>
        <v>456869.57645005721</v>
      </c>
      <c r="I36" s="21">
        <f t="shared" si="0"/>
        <v>13.660222963200855</v>
      </c>
      <c r="J36" s="21">
        <f t="shared" si="3"/>
        <v>0.76275633324340042</v>
      </c>
    </row>
    <row r="37" spans="1:10" x14ac:dyDescent="0.25">
      <c r="A37" s="1">
        <f t="shared" si="1"/>
        <v>33</v>
      </c>
      <c r="B37" s="1">
        <v>4</v>
      </c>
      <c r="C37" s="13" t="s">
        <v>13</v>
      </c>
      <c r="D37" s="3">
        <v>715785.34610602527</v>
      </c>
      <c r="E37" s="3">
        <v>715785.34610602527</v>
      </c>
      <c r="H37" s="4">
        <f t="shared" si="2"/>
        <v>-140383.56627120671</v>
      </c>
      <c r="I37" s="21">
        <f t="shared" si="0"/>
        <v>13.481135605053691</v>
      </c>
      <c r="J37" s="21">
        <f t="shared" si="3"/>
        <v>-0.17908735814716437</v>
      </c>
    </row>
    <row r="38" spans="1:10" x14ac:dyDescent="0.25">
      <c r="A38" s="1">
        <f t="shared" si="1"/>
        <v>34</v>
      </c>
      <c r="B38" s="1">
        <v>4</v>
      </c>
      <c r="C38" s="13" t="s">
        <v>14</v>
      </c>
      <c r="D38" s="3">
        <v>424179.07650521398</v>
      </c>
      <c r="E38" s="3">
        <v>424179.07650521398</v>
      </c>
      <c r="H38" s="4">
        <f t="shared" si="2"/>
        <v>-291606.2696008113</v>
      </c>
      <c r="I38" s="21">
        <f t="shared" si="0"/>
        <v>12.95791099529748</v>
      </c>
      <c r="J38" s="21">
        <f t="shared" si="3"/>
        <v>-0.52322460975621077</v>
      </c>
    </row>
    <row r="39" spans="1:10" x14ac:dyDescent="0.25">
      <c r="A39" s="1">
        <f t="shared" si="1"/>
        <v>35</v>
      </c>
      <c r="B39" s="1">
        <v>4</v>
      </c>
      <c r="C39" s="13" t="s">
        <v>15</v>
      </c>
      <c r="D39" s="3">
        <v>490140.55074418517</v>
      </c>
      <c r="E39" s="3">
        <v>490140.55074418517</v>
      </c>
      <c r="H39" s="4">
        <f t="shared" si="2"/>
        <v>65961.47423897119</v>
      </c>
      <c r="I39" s="21">
        <f t="shared" si="0"/>
        <v>13.102447467210022</v>
      </c>
      <c r="J39" s="21">
        <f t="shared" si="3"/>
        <v>0.14453647191254149</v>
      </c>
    </row>
    <row r="40" spans="1:10" x14ac:dyDescent="0.25">
      <c r="A40" s="1">
        <f t="shared" si="1"/>
        <v>36</v>
      </c>
      <c r="B40" s="1">
        <v>4</v>
      </c>
      <c r="C40" s="13" t="s">
        <v>16</v>
      </c>
      <c r="D40" s="3">
        <v>377359.01383323927</v>
      </c>
      <c r="E40" s="3">
        <v>377359.01383323927</v>
      </c>
      <c r="H40" s="4">
        <f t="shared" si="2"/>
        <v>-112781.5369109459</v>
      </c>
      <c r="I40" s="21">
        <f t="shared" si="0"/>
        <v>12.840952304623267</v>
      </c>
      <c r="J40" s="21">
        <f t="shared" si="3"/>
        <v>-0.26149516258675476</v>
      </c>
    </row>
    <row r="41" spans="1:10" x14ac:dyDescent="0.25">
      <c r="A41" s="1">
        <f t="shared" si="1"/>
        <v>37</v>
      </c>
      <c r="B41" s="1">
        <v>4</v>
      </c>
      <c r="C41" s="13" t="s">
        <v>6</v>
      </c>
      <c r="D41" s="3">
        <v>430992.04056584631</v>
      </c>
      <c r="E41" s="3">
        <v>430992.04056584631</v>
      </c>
      <c r="F41" s="4"/>
      <c r="G41" s="4"/>
      <c r="H41" s="4">
        <f t="shared" si="2"/>
        <v>53633.026732607046</v>
      </c>
      <c r="I41" s="21">
        <f t="shared" si="0"/>
        <v>12.973844901550736</v>
      </c>
      <c r="J41" s="21">
        <f t="shared" si="3"/>
        <v>0.13289259692746924</v>
      </c>
    </row>
    <row r="42" spans="1:10" x14ac:dyDescent="0.25">
      <c r="A42" s="1">
        <f t="shared" si="1"/>
        <v>38</v>
      </c>
      <c r="B42" s="1">
        <v>4</v>
      </c>
      <c r="C42" s="13" t="s">
        <v>7</v>
      </c>
      <c r="D42" s="3">
        <v>461459.21238877694</v>
      </c>
      <c r="E42" s="3">
        <v>461459.21238877694</v>
      </c>
      <c r="H42" s="4">
        <f t="shared" si="2"/>
        <v>30467.171822930628</v>
      </c>
      <c r="I42" s="21">
        <f t="shared" si="0"/>
        <v>13.042148948496562</v>
      </c>
      <c r="J42" s="21">
        <f t="shared" si="3"/>
        <v>6.8304046945826258E-2</v>
      </c>
    </row>
    <row r="43" spans="1:10" x14ac:dyDescent="0.25">
      <c r="A43" s="1">
        <f t="shared" si="1"/>
        <v>39</v>
      </c>
      <c r="B43" s="1">
        <v>4</v>
      </c>
      <c r="C43" s="13" t="s">
        <v>8</v>
      </c>
      <c r="D43" s="3">
        <v>0</v>
      </c>
      <c r="E43" s="15">
        <v>480745.01674198546</v>
      </c>
      <c r="F43" s="3"/>
      <c r="G43" s="3"/>
      <c r="H43" s="4">
        <f t="shared" si="2"/>
        <v>19285.804353208514</v>
      </c>
      <c r="I43" s="21">
        <f t="shared" si="0"/>
        <v>13.08309229780601</v>
      </c>
      <c r="J43" s="21">
        <f t="shared" si="3"/>
        <v>4.0943349309447541E-2</v>
      </c>
    </row>
    <row r="44" spans="1:10" x14ac:dyDescent="0.25">
      <c r="A44" s="1">
        <f t="shared" si="1"/>
        <v>40</v>
      </c>
      <c r="B44" s="1">
        <v>4</v>
      </c>
      <c r="C44" s="13" t="s">
        <v>9</v>
      </c>
      <c r="D44" s="3">
        <v>0</v>
      </c>
      <c r="E44" s="15">
        <v>480745.01674198546</v>
      </c>
      <c r="F44" s="3"/>
      <c r="G44" s="3"/>
      <c r="H44" s="4">
        <f t="shared" si="2"/>
        <v>0</v>
      </c>
      <c r="I44" s="21">
        <f t="shared" si="0"/>
        <v>13.08309229780601</v>
      </c>
      <c r="J44" s="21">
        <f t="shared" si="3"/>
        <v>0</v>
      </c>
    </row>
    <row r="45" spans="1:10" x14ac:dyDescent="0.25">
      <c r="A45" s="1">
        <f t="shared" si="1"/>
        <v>41</v>
      </c>
      <c r="B45" s="1">
        <v>4</v>
      </c>
      <c r="C45" s="13" t="s">
        <v>10</v>
      </c>
      <c r="D45" s="3">
        <v>701896.66728226468</v>
      </c>
      <c r="E45" s="3">
        <v>701896.66728226468</v>
      </c>
      <c r="H45" s="4">
        <f t="shared" si="2"/>
        <v>221151.65054027922</v>
      </c>
      <c r="I45" s="21">
        <f t="shared" si="0"/>
        <v>13.461541474569707</v>
      </c>
      <c r="J45" s="21">
        <f t="shared" si="3"/>
        <v>0.37844917676369683</v>
      </c>
    </row>
    <row r="46" spans="1:10" x14ac:dyDescent="0.25">
      <c r="A46" s="1">
        <f t="shared" si="1"/>
        <v>42</v>
      </c>
      <c r="B46" s="1">
        <v>4</v>
      </c>
      <c r="C46" s="13" t="s">
        <v>11</v>
      </c>
      <c r="D46" s="3">
        <v>669285.32928972982</v>
      </c>
      <c r="E46" s="3">
        <v>669285.32928972982</v>
      </c>
      <c r="H46" s="4">
        <f t="shared" si="2"/>
        <v>-32611.337992534856</v>
      </c>
      <c r="I46" s="21">
        <f t="shared" si="0"/>
        <v>13.413965749365053</v>
      </c>
      <c r="J46" s="21">
        <f t="shared" si="3"/>
        <v>-4.7575725204653807E-2</v>
      </c>
    </row>
    <row r="47" spans="1:10" x14ac:dyDescent="0.25">
      <c r="A47" s="1">
        <f t="shared" si="1"/>
        <v>43</v>
      </c>
      <c r="B47" s="1">
        <v>4</v>
      </c>
      <c r="C47" s="13" t="s">
        <v>17</v>
      </c>
      <c r="D47" s="3">
        <v>511243.8174235156</v>
      </c>
      <c r="E47" s="3">
        <v>511243.8174235156</v>
      </c>
      <c r="H47" s="4">
        <f t="shared" si="2"/>
        <v>-158041.51186621422</v>
      </c>
      <c r="I47" s="21">
        <f t="shared" si="0"/>
        <v>13.14460189320689</v>
      </c>
      <c r="J47" s="21">
        <f t="shared" si="3"/>
        <v>-0.26936385615816327</v>
      </c>
    </row>
    <row r="48" spans="1:10" x14ac:dyDescent="0.25">
      <c r="A48" s="1">
        <f t="shared" si="1"/>
        <v>44</v>
      </c>
      <c r="B48" s="1">
        <v>5</v>
      </c>
      <c r="C48" s="13" t="s">
        <v>12</v>
      </c>
      <c r="D48" s="3">
        <v>1142225.646174738</v>
      </c>
      <c r="E48" s="3">
        <v>1142225.646174738</v>
      </c>
      <c r="H48" s="4">
        <f t="shared" si="2"/>
        <v>630981.82875122235</v>
      </c>
      <c r="I48" s="21">
        <f t="shared" si="0"/>
        <v>13.948489238274378</v>
      </c>
      <c r="J48" s="21">
        <f t="shared" si="3"/>
        <v>0.80388734506748882</v>
      </c>
    </row>
    <row r="49" spans="1:10" x14ac:dyDescent="0.25">
      <c r="A49" s="1">
        <f t="shared" si="1"/>
        <v>45</v>
      </c>
      <c r="B49" s="1">
        <v>5</v>
      </c>
      <c r="C49" s="13" t="s">
        <v>13</v>
      </c>
      <c r="D49" s="3">
        <v>777920.90877914301</v>
      </c>
      <c r="E49" s="3">
        <v>777920.90877914301</v>
      </c>
      <c r="H49" s="4">
        <f t="shared" si="2"/>
        <v>-364304.73739559494</v>
      </c>
      <c r="I49" s="21">
        <f t="shared" si="0"/>
        <v>13.564380138325923</v>
      </c>
      <c r="J49" s="21">
        <f t="shared" si="3"/>
        <v>-0.38410909994845532</v>
      </c>
    </row>
    <row r="50" spans="1:10" x14ac:dyDescent="0.25">
      <c r="A50" s="1">
        <f t="shared" si="1"/>
        <v>46</v>
      </c>
      <c r="B50" s="1">
        <v>5</v>
      </c>
      <c r="C50" s="13" t="s">
        <v>14</v>
      </c>
      <c r="D50" s="3">
        <v>723704.73110251839</v>
      </c>
      <c r="E50" s="3">
        <v>723704.73110251839</v>
      </c>
      <c r="H50" s="4">
        <f t="shared" si="2"/>
        <v>-54216.177676624618</v>
      </c>
      <c r="I50" s="21">
        <f t="shared" si="0"/>
        <v>13.492138758213697</v>
      </c>
      <c r="J50" s="21">
        <f t="shared" si="3"/>
        <v>-7.2241380112226139E-2</v>
      </c>
    </row>
    <row r="51" spans="1:10" x14ac:dyDescent="0.25">
      <c r="A51" s="1">
        <f t="shared" si="1"/>
        <v>47</v>
      </c>
      <c r="B51" s="1">
        <v>5</v>
      </c>
      <c r="C51" s="13" t="s">
        <v>15</v>
      </c>
      <c r="D51" s="3">
        <v>834814.61227183149</v>
      </c>
      <c r="E51" s="3">
        <v>834814.61227183149</v>
      </c>
      <c r="H51" s="4">
        <f t="shared" si="2"/>
        <v>111109.8811693131</v>
      </c>
      <c r="I51" s="21">
        <f t="shared" si="0"/>
        <v>13.63496495795129</v>
      </c>
      <c r="J51" s="21">
        <f t="shared" si="3"/>
        <v>0.14282619973759303</v>
      </c>
    </row>
    <row r="52" spans="1:10" x14ac:dyDescent="0.25">
      <c r="A52" s="1">
        <f t="shared" si="1"/>
        <v>48</v>
      </c>
      <c r="B52" s="1">
        <v>5</v>
      </c>
      <c r="C52" s="13" t="s">
        <v>16</v>
      </c>
      <c r="D52" s="3">
        <v>770838.75821685011</v>
      </c>
      <c r="E52" s="3">
        <v>770838.75821685011</v>
      </c>
      <c r="H52" s="4">
        <f t="shared" si="2"/>
        <v>-63975.854054981377</v>
      </c>
      <c r="I52" s="21">
        <f t="shared" si="0"/>
        <v>13.555234497362568</v>
      </c>
      <c r="J52" s="21">
        <f t="shared" si="3"/>
        <v>-7.9730460588722352E-2</v>
      </c>
    </row>
    <row r="53" spans="1:10" x14ac:dyDescent="0.25">
      <c r="A53" s="1">
        <f t="shared" si="1"/>
        <v>49</v>
      </c>
      <c r="B53" s="1">
        <v>5</v>
      </c>
      <c r="C53" s="13" t="s">
        <v>6</v>
      </c>
      <c r="D53" s="3">
        <v>560905.66861760663</v>
      </c>
      <c r="E53" s="3">
        <v>560905.66861760663</v>
      </c>
      <c r="H53" s="4">
        <f t="shared" si="2"/>
        <v>-209933.08959924348</v>
      </c>
      <c r="I53" s="21">
        <f t="shared" si="0"/>
        <v>13.237308021734551</v>
      </c>
      <c r="J53" s="21">
        <f t="shared" si="3"/>
        <v>-0.3179264756280169</v>
      </c>
    </row>
    <row r="54" spans="1:10" x14ac:dyDescent="0.25">
      <c r="A54" s="1">
        <f t="shared" si="1"/>
        <v>50</v>
      </c>
      <c r="B54" s="1">
        <v>5</v>
      </c>
      <c r="C54" s="13" t="s">
        <v>7</v>
      </c>
      <c r="D54" s="3">
        <v>545197.9773459452</v>
      </c>
      <c r="E54" s="3">
        <v>545197.9773459452</v>
      </c>
      <c r="H54" s="4">
        <f t="shared" si="2"/>
        <v>-15707.691271661432</v>
      </c>
      <c r="I54" s="21">
        <f t="shared" si="0"/>
        <v>13.208904268867231</v>
      </c>
      <c r="J54" s="21">
        <f t="shared" si="3"/>
        <v>-2.8403752867319554E-2</v>
      </c>
    </row>
    <row r="55" spans="1:10" x14ac:dyDescent="0.25">
      <c r="A55" s="1">
        <f t="shared" si="1"/>
        <v>51</v>
      </c>
      <c r="B55" s="1">
        <v>5</v>
      </c>
      <c r="C55" s="13" t="s">
        <v>8</v>
      </c>
      <c r="D55" s="3">
        <v>689040.86629208247</v>
      </c>
      <c r="E55" s="3">
        <v>689040.86629208247</v>
      </c>
      <c r="H55" s="4">
        <f t="shared" si="2"/>
        <v>143842.88894613727</v>
      </c>
      <c r="I55" s="21">
        <f t="shared" si="0"/>
        <v>13.443055860707247</v>
      </c>
      <c r="J55" s="21">
        <f t="shared" si="3"/>
        <v>0.23415159184001588</v>
      </c>
    </row>
    <row r="56" spans="1:10" x14ac:dyDescent="0.25">
      <c r="A56" s="1">
        <f t="shared" si="1"/>
        <v>52</v>
      </c>
      <c r="B56" s="1">
        <v>5</v>
      </c>
      <c r="C56" s="13" t="s">
        <v>9</v>
      </c>
      <c r="D56" s="3">
        <v>1105172.6955100191</v>
      </c>
      <c r="E56" s="3">
        <v>1105172.6955100191</v>
      </c>
      <c r="H56" s="4">
        <f t="shared" si="2"/>
        <v>416131.82921793661</v>
      </c>
      <c r="I56" s="21">
        <f t="shared" si="0"/>
        <v>13.915512166252109</v>
      </c>
      <c r="J56" s="21">
        <f t="shared" si="3"/>
        <v>0.47245630554486162</v>
      </c>
    </row>
    <row r="57" spans="1:10" x14ac:dyDescent="0.25">
      <c r="A57" s="1">
        <f t="shared" si="1"/>
        <v>53</v>
      </c>
      <c r="B57" s="1">
        <v>5</v>
      </c>
      <c r="C57" s="13" t="s">
        <v>10</v>
      </c>
      <c r="D57" s="3">
        <v>1384090.5399294812</v>
      </c>
      <c r="E57" s="3">
        <v>1384090.5399294812</v>
      </c>
      <c r="H57" s="4">
        <f t="shared" si="2"/>
        <v>278917.84441946214</v>
      </c>
      <c r="I57" s="21">
        <f t="shared" si="0"/>
        <v>14.140553832044212</v>
      </c>
      <c r="J57" s="21">
        <f t="shared" si="3"/>
        <v>0.22504166579210327</v>
      </c>
    </row>
    <row r="58" spans="1:10" x14ac:dyDescent="0.25">
      <c r="A58" s="1">
        <f t="shared" si="1"/>
        <v>54</v>
      </c>
      <c r="B58" s="1">
        <v>5</v>
      </c>
      <c r="C58" s="13" t="s">
        <v>11</v>
      </c>
      <c r="D58" s="3">
        <v>983006.26168638421</v>
      </c>
      <c r="E58" s="3">
        <v>983006.26168638421</v>
      </c>
      <c r="H58" s="4">
        <f t="shared" si="2"/>
        <v>-401084.27824309701</v>
      </c>
      <c r="I58" s="21">
        <f t="shared" si="0"/>
        <v>13.798370769084991</v>
      </c>
      <c r="J58" s="21">
        <f t="shared" si="3"/>
        <v>-0.34218306295922041</v>
      </c>
    </row>
    <row r="59" spans="1:10" x14ac:dyDescent="0.25">
      <c r="A59" s="1">
        <f t="shared" si="1"/>
        <v>55</v>
      </c>
      <c r="B59" s="1">
        <v>5</v>
      </c>
      <c r="C59" s="13" t="s">
        <v>17</v>
      </c>
      <c r="D59" s="3">
        <v>858010.6538055588</v>
      </c>
      <c r="E59" s="3">
        <v>858010.6538055588</v>
      </c>
      <c r="H59" s="4">
        <f t="shared" si="2"/>
        <v>-124995.60788082541</v>
      </c>
      <c r="I59" s="21">
        <f t="shared" si="0"/>
        <v>13.662371795415805</v>
      </c>
      <c r="J59" s="21">
        <f t="shared" si="3"/>
        <v>-0.1359989736691869</v>
      </c>
    </row>
    <row r="60" spans="1:10" x14ac:dyDescent="0.25">
      <c r="A60" s="1">
        <f t="shared" si="1"/>
        <v>56</v>
      </c>
      <c r="B60" s="1">
        <v>6</v>
      </c>
      <c r="C60" s="13" t="s">
        <v>12</v>
      </c>
      <c r="D60" s="3">
        <v>1770529.8205960258</v>
      </c>
      <c r="E60" s="3">
        <v>1770529.8205960258</v>
      </c>
      <c r="H60" s="4">
        <f t="shared" si="2"/>
        <v>912519.16679046699</v>
      </c>
      <c r="I60" s="21">
        <f t="shared" si="0"/>
        <v>14.386789393428698</v>
      </c>
      <c r="J60" s="21">
        <f t="shared" si="3"/>
        <v>0.72441759801289329</v>
      </c>
    </row>
    <row r="61" spans="1:10" x14ac:dyDescent="0.25">
      <c r="A61" s="1">
        <f t="shared" si="1"/>
        <v>57</v>
      </c>
      <c r="B61" s="1">
        <v>6</v>
      </c>
      <c r="C61" s="13" t="s">
        <v>13</v>
      </c>
      <c r="D61" s="3">
        <v>1232577.7738703375</v>
      </c>
      <c r="E61" s="3">
        <v>1232577.7738703375</v>
      </c>
      <c r="H61" s="4">
        <f t="shared" si="2"/>
        <v>-537952.04672568827</v>
      </c>
      <c r="I61" s="21">
        <f t="shared" si="0"/>
        <v>14.024618285439816</v>
      </c>
      <c r="J61" s="21">
        <f t="shared" si="3"/>
        <v>-0.36217110798888186</v>
      </c>
    </row>
    <row r="62" spans="1:10" x14ac:dyDescent="0.25">
      <c r="A62" s="1">
        <f t="shared" si="1"/>
        <v>58</v>
      </c>
      <c r="B62" s="1">
        <v>6</v>
      </c>
      <c r="C62" s="13" t="s">
        <v>14</v>
      </c>
      <c r="D62" s="3">
        <v>1110182.2756485397</v>
      </c>
      <c r="E62" s="3">
        <v>1110182.2756485397</v>
      </c>
      <c r="H62" s="4">
        <f t="shared" si="2"/>
        <v>-122395.49822179787</v>
      </c>
      <c r="I62" s="21">
        <f t="shared" si="0"/>
        <v>13.920034772103135</v>
      </c>
      <c r="J62" s="21">
        <f t="shared" si="3"/>
        <v>-0.10458351333668148</v>
      </c>
    </row>
    <row r="63" spans="1:10" x14ac:dyDescent="0.25">
      <c r="A63" s="1">
        <f t="shared" si="1"/>
        <v>59</v>
      </c>
      <c r="B63" s="1">
        <v>6</v>
      </c>
      <c r="C63" s="13" t="s">
        <v>15</v>
      </c>
      <c r="D63" s="3">
        <v>1091672.3355909172</v>
      </c>
      <c r="E63" s="3">
        <v>1091672.3355909172</v>
      </c>
      <c r="H63" s="4">
        <f t="shared" si="2"/>
        <v>-18509.940057622502</v>
      </c>
      <c r="I63" s="21">
        <f t="shared" si="0"/>
        <v>13.903221331277607</v>
      </c>
      <c r="J63" s="21">
        <f t="shared" si="3"/>
        <v>-1.6813440825528048E-2</v>
      </c>
    </row>
    <row r="64" spans="1:10" x14ac:dyDescent="0.25">
      <c r="A64" s="1">
        <f t="shared" si="1"/>
        <v>60</v>
      </c>
      <c r="B64" s="1">
        <v>6</v>
      </c>
      <c r="C64" s="13" t="s">
        <v>16</v>
      </c>
      <c r="D64" s="3">
        <v>738216.40484787442</v>
      </c>
      <c r="E64" s="3">
        <v>738216.40484787442</v>
      </c>
      <c r="H64" s="4">
        <f t="shared" si="2"/>
        <v>-353455.93074304273</v>
      </c>
      <c r="I64" s="21">
        <f t="shared" si="0"/>
        <v>13.511992292099841</v>
      </c>
      <c r="J64" s="21">
        <f t="shared" si="3"/>
        <v>-0.39122903917776597</v>
      </c>
    </row>
    <row r="65" spans="1:10" x14ac:dyDescent="0.25">
      <c r="A65" s="1">
        <f t="shared" si="1"/>
        <v>61</v>
      </c>
      <c r="B65" s="1">
        <v>6</v>
      </c>
      <c r="C65" s="13" t="s">
        <v>6</v>
      </c>
      <c r="D65" s="3">
        <v>828809.30021001108</v>
      </c>
      <c r="E65" s="3">
        <v>828809.30021001108</v>
      </c>
      <c r="H65" s="4">
        <f t="shared" si="2"/>
        <v>90592.895362136653</v>
      </c>
      <c r="I65" s="21">
        <f t="shared" si="0"/>
        <v>13.627745371720261</v>
      </c>
      <c r="J65" s="21">
        <f t="shared" si="3"/>
        <v>0.11575307962042025</v>
      </c>
    </row>
    <row r="66" spans="1:10" x14ac:dyDescent="0.25">
      <c r="A66" s="1">
        <f t="shared" si="1"/>
        <v>62</v>
      </c>
      <c r="B66" s="1">
        <v>6</v>
      </c>
      <c r="C66" s="13" t="s">
        <v>7</v>
      </c>
      <c r="D66" s="3">
        <v>720395.72380708123</v>
      </c>
      <c r="E66" s="3">
        <v>720395.72380708123</v>
      </c>
      <c r="H66" s="4">
        <f t="shared" si="2"/>
        <v>-108413.57640292984</v>
      </c>
      <c r="I66" s="21">
        <f t="shared" si="0"/>
        <v>13.487555956407189</v>
      </c>
      <c r="J66" s="21">
        <f t="shared" si="3"/>
        <v>-0.14018941531307227</v>
      </c>
    </row>
    <row r="67" spans="1:10" x14ac:dyDescent="0.25">
      <c r="A67" s="1">
        <f t="shared" si="1"/>
        <v>63</v>
      </c>
      <c r="B67" s="1">
        <v>6</v>
      </c>
      <c r="C67" s="13" t="s">
        <v>8</v>
      </c>
      <c r="D67" s="3">
        <v>1352694.9160812593</v>
      </c>
      <c r="E67" s="3">
        <v>1352694.9160812593</v>
      </c>
      <c r="H67" s="4">
        <f t="shared" si="2"/>
        <v>632299.19227417803</v>
      </c>
      <c r="I67" s="21">
        <f t="shared" si="0"/>
        <v>14.117609394721187</v>
      </c>
      <c r="J67" s="21">
        <f t="shared" si="3"/>
        <v>0.63005343831399863</v>
      </c>
    </row>
    <row r="68" spans="1:10" x14ac:dyDescent="0.25">
      <c r="A68" s="1">
        <f t="shared" si="1"/>
        <v>64</v>
      </c>
      <c r="B68" s="1">
        <v>6</v>
      </c>
      <c r="C68" s="13" t="s">
        <v>9</v>
      </c>
      <c r="D68" s="3">
        <v>737334.85585107293</v>
      </c>
      <c r="E68" s="3">
        <v>737334.85585107293</v>
      </c>
      <c r="H68" s="4">
        <f t="shared" si="2"/>
        <v>-615360.06023018633</v>
      </c>
      <c r="I68" s="21">
        <f t="shared" si="0"/>
        <v>13.510797417851597</v>
      </c>
      <c r="J68" s="21">
        <f t="shared" si="3"/>
        <v>-0.6068119768695901</v>
      </c>
    </row>
    <row r="69" spans="1:10" x14ac:dyDescent="0.25">
      <c r="A69" s="1">
        <f t="shared" si="1"/>
        <v>65</v>
      </c>
      <c r="B69" s="1">
        <v>6</v>
      </c>
      <c r="C69" s="13" t="s">
        <v>10</v>
      </c>
      <c r="D69" s="3">
        <v>1315334.0565818709</v>
      </c>
      <c r="E69" s="3">
        <v>1315334.0565818709</v>
      </c>
      <c r="H69" s="4">
        <f t="shared" si="2"/>
        <v>577999.20073079795</v>
      </c>
      <c r="I69" s="21">
        <f t="shared" si="0"/>
        <v>14.089601226755944</v>
      </c>
      <c r="J69" s="21">
        <f t="shared" si="3"/>
        <v>0.57880380890434679</v>
      </c>
    </row>
    <row r="70" spans="1:10" x14ac:dyDescent="0.25">
      <c r="A70" s="1">
        <f t="shared" si="1"/>
        <v>66</v>
      </c>
      <c r="B70" s="1">
        <v>6</v>
      </c>
      <c r="C70" s="13" t="s">
        <v>11</v>
      </c>
      <c r="D70" s="3">
        <v>1185351.2653433543</v>
      </c>
      <c r="E70" s="3">
        <v>1185351.2653433543</v>
      </c>
      <c r="H70" s="4">
        <f t="shared" si="2"/>
        <v>-129982.79123851657</v>
      </c>
      <c r="I70" s="21">
        <f t="shared" ref="I70:I71" si="4">LN(E70)</f>
        <v>13.985549715075816</v>
      </c>
      <c r="J70" s="21">
        <f t="shared" si="3"/>
        <v>-0.10405151168012772</v>
      </c>
    </row>
    <row r="71" spans="1:10" ht="13" thickBot="1" x14ac:dyDescent="0.3">
      <c r="A71" s="6">
        <f t="shared" ref="A71:A83" si="5">A70+1</f>
        <v>67</v>
      </c>
      <c r="B71" s="6">
        <v>6</v>
      </c>
      <c r="C71" s="14" t="s">
        <v>17</v>
      </c>
      <c r="D71" s="7">
        <v>1010338.1362224401</v>
      </c>
      <c r="E71" s="7">
        <v>1010338.1362224401</v>
      </c>
      <c r="H71" s="4">
        <f t="shared" ref="H71" si="6">E71-E70</f>
        <v>-175013.12912091427</v>
      </c>
      <c r="I71" s="21">
        <f t="shared" si="4"/>
        <v>13.82579562112738</v>
      </c>
      <c r="J71" s="21">
        <f t="shared" ref="J71" si="7">I71-I70</f>
        <v>-0.15975409394843609</v>
      </c>
    </row>
    <row r="72" spans="1:10" ht="13" thickTop="1" x14ac:dyDescent="0.25">
      <c r="A72" s="1">
        <f t="shared" si="5"/>
        <v>68</v>
      </c>
      <c r="B72" s="1">
        <v>7</v>
      </c>
      <c r="C72" s="13" t="s">
        <v>12</v>
      </c>
      <c r="F72" s="15">
        <v>2250000</v>
      </c>
      <c r="G72" s="15">
        <v>2185164.7848777515</v>
      </c>
      <c r="I72" s="21"/>
      <c r="J72" s="21"/>
    </row>
    <row r="73" spans="1:10" x14ac:dyDescent="0.25">
      <c r="A73" s="1">
        <f t="shared" si="5"/>
        <v>69</v>
      </c>
      <c r="B73" s="1">
        <v>7</v>
      </c>
      <c r="C73" s="13" t="s">
        <v>13</v>
      </c>
      <c r="F73" s="15">
        <v>1750000</v>
      </c>
      <c r="G73" s="15">
        <v>1792848.5062271291</v>
      </c>
      <c r="I73" s="21"/>
      <c r="J73" s="21"/>
    </row>
    <row r="74" spans="1:10" x14ac:dyDescent="0.25">
      <c r="A74" s="1">
        <f t="shared" si="5"/>
        <v>70</v>
      </c>
      <c r="B74" s="1">
        <v>7</v>
      </c>
      <c r="C74" s="13" t="s">
        <v>14</v>
      </c>
      <c r="F74" s="15">
        <v>1500000</v>
      </c>
      <c r="G74" s="15">
        <v>1363911.7371410397</v>
      </c>
      <c r="I74" s="21"/>
      <c r="J74" s="21"/>
    </row>
    <row r="75" spans="1:10" x14ac:dyDescent="0.25">
      <c r="A75" s="1">
        <f t="shared" si="5"/>
        <v>71</v>
      </c>
      <c r="B75" s="1">
        <v>7</v>
      </c>
      <c r="C75" s="13" t="s">
        <v>15</v>
      </c>
      <c r="F75" s="15">
        <v>1500000</v>
      </c>
      <c r="G75" s="15">
        <v>1436995.5165944817</v>
      </c>
      <c r="I75" s="21"/>
      <c r="J75" s="21"/>
    </row>
    <row r="76" spans="1:10" x14ac:dyDescent="0.25">
      <c r="A76" s="1">
        <f t="shared" si="5"/>
        <v>72</v>
      </c>
      <c r="B76" s="1">
        <v>7</v>
      </c>
      <c r="C76" s="13" t="s">
        <v>16</v>
      </c>
      <c r="F76" s="15">
        <v>1000000</v>
      </c>
      <c r="G76" s="15">
        <v>1091035.9532325654</v>
      </c>
      <c r="I76" s="21"/>
      <c r="J76" s="21"/>
    </row>
    <row r="77" spans="1:10" x14ac:dyDescent="0.25">
      <c r="A77" s="1">
        <f t="shared" si="5"/>
        <v>73</v>
      </c>
      <c r="B77" s="1">
        <v>7</v>
      </c>
      <c r="C77" s="13" t="s">
        <v>6</v>
      </c>
      <c r="F77" s="15">
        <v>1000000</v>
      </c>
      <c r="G77" s="15">
        <v>1052552.9195672064</v>
      </c>
      <c r="I77" s="21"/>
      <c r="J77" s="21"/>
    </row>
    <row r="78" spans="1:10" x14ac:dyDescent="0.25">
      <c r="A78" s="1">
        <f t="shared" si="5"/>
        <v>74</v>
      </c>
      <c r="B78" s="1">
        <v>7</v>
      </c>
      <c r="C78" s="13" t="s">
        <v>7</v>
      </c>
      <c r="F78" s="15">
        <v>1000000</v>
      </c>
      <c r="G78" s="15">
        <v>924966.44892190793</v>
      </c>
      <c r="I78" s="21"/>
      <c r="J78" s="21"/>
    </row>
    <row r="79" spans="1:10" x14ac:dyDescent="0.25">
      <c r="A79" s="1">
        <f t="shared" si="5"/>
        <v>75</v>
      </c>
      <c r="B79" s="1">
        <v>7</v>
      </c>
      <c r="C79" s="13" t="s">
        <v>8</v>
      </c>
      <c r="F79" s="15">
        <v>1000000</v>
      </c>
      <c r="G79" s="15">
        <v>975918.188886547</v>
      </c>
      <c r="I79" s="21"/>
      <c r="J79" s="21"/>
    </row>
    <row r="80" spans="1:10" x14ac:dyDescent="0.25">
      <c r="A80" s="1">
        <f t="shared" si="5"/>
        <v>76</v>
      </c>
      <c r="B80" s="1">
        <v>7</v>
      </c>
      <c r="C80" s="13" t="s">
        <v>9</v>
      </c>
      <c r="F80" s="15">
        <v>1500000</v>
      </c>
      <c r="G80" s="15">
        <v>1531569.8346504364</v>
      </c>
      <c r="I80" s="21"/>
      <c r="J80" s="21"/>
    </row>
    <row r="81" spans="1:10" x14ac:dyDescent="0.25">
      <c r="A81" s="1">
        <f t="shared" si="5"/>
        <v>77</v>
      </c>
      <c r="B81" s="1">
        <v>7</v>
      </c>
      <c r="C81" s="13" t="s">
        <v>10</v>
      </c>
      <c r="F81" s="15">
        <v>1750000</v>
      </c>
      <c r="G81" s="15">
        <v>1804756.5294842895</v>
      </c>
      <c r="I81" s="21"/>
      <c r="J81" s="21"/>
    </row>
    <row r="82" spans="1:10" x14ac:dyDescent="0.25">
      <c r="A82" s="1">
        <f t="shared" si="5"/>
        <v>78</v>
      </c>
      <c r="B82" s="1">
        <v>7</v>
      </c>
      <c r="C82" s="13" t="s">
        <v>11</v>
      </c>
      <c r="F82" s="15">
        <v>1500000</v>
      </c>
      <c r="G82" s="15">
        <v>1561652.9591717066</v>
      </c>
      <c r="I82" s="21"/>
      <c r="J82" s="21"/>
    </row>
    <row r="83" spans="1:10" ht="13" thickBot="1" x14ac:dyDescent="0.3">
      <c r="A83" s="1">
        <f t="shared" si="5"/>
        <v>79</v>
      </c>
      <c r="B83" s="1">
        <v>7</v>
      </c>
      <c r="C83" s="13" t="s">
        <v>17</v>
      </c>
      <c r="D83" s="7"/>
      <c r="E83" s="7"/>
      <c r="F83" s="15">
        <v>1750000</v>
      </c>
      <c r="G83" s="15">
        <v>1237493.3331256041</v>
      </c>
      <c r="I83" s="21"/>
      <c r="J83" s="21"/>
    </row>
    <row r="84" spans="1:10" ht="13" thickTop="1" x14ac:dyDescent="0.25"/>
    <row r="85" spans="1:10" x14ac:dyDescent="0.25">
      <c r="C85" s="17" t="s">
        <v>19</v>
      </c>
      <c r="D85" s="3">
        <f>SUM(D36:D47)</f>
        <v>5638509.9665160291</v>
      </c>
    </row>
    <row r="86" spans="1:10" x14ac:dyDescent="0.25">
      <c r="C86" s="17" t="s">
        <v>20</v>
      </c>
      <c r="D86" s="3">
        <v>6600000</v>
      </c>
    </row>
    <row r="87" spans="1:10" x14ac:dyDescent="0.25">
      <c r="C87" s="35" t="s">
        <v>49</v>
      </c>
      <c r="D87" s="3">
        <f>D86-D85</f>
        <v>961490.03348397091</v>
      </c>
    </row>
    <row r="88" spans="1:10" x14ac:dyDescent="0.25">
      <c r="C88" s="35" t="s">
        <v>50</v>
      </c>
      <c r="D88" s="3">
        <f>D87/2</f>
        <v>480745.01674198546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O72"/>
  <sheetViews>
    <sheetView workbookViewId="0">
      <pane ySplit="1" topLeftCell="A14" activePane="bottomLeft" state="frozen"/>
      <selection pane="bottomLeft" activeCell="Q23" sqref="Q23"/>
    </sheetView>
  </sheetViews>
  <sheetFormatPr defaultRowHeight="12.5" x14ac:dyDescent="0.25"/>
  <cols>
    <col min="4" max="4" width="9.90625" bestFit="1" customWidth="1"/>
    <col min="12" max="14" width="9.90625" bestFit="1" customWidth="1"/>
  </cols>
  <sheetData>
    <row r="1" spans="1:15" ht="26" x14ac:dyDescent="0.3">
      <c r="A1" s="10" t="s">
        <v>0</v>
      </c>
      <c r="B1" s="10" t="s">
        <v>5</v>
      </c>
      <c r="C1" s="11" t="s">
        <v>4</v>
      </c>
      <c r="D1" s="18" t="s">
        <v>21</v>
      </c>
      <c r="G1" s="23" t="s">
        <v>38</v>
      </c>
      <c r="H1" t="s">
        <v>5</v>
      </c>
    </row>
    <row r="2" spans="1:15" x14ac:dyDescent="0.25">
      <c r="A2" s="1">
        <v>1</v>
      </c>
      <c r="B2" s="1">
        <v>1</v>
      </c>
      <c r="C2" s="13" t="s">
        <v>6</v>
      </c>
      <c r="D2" s="3">
        <v>12786.408181309</v>
      </c>
      <c r="G2" t="s">
        <v>4</v>
      </c>
      <c r="H2" s="1">
        <v>1</v>
      </c>
      <c r="I2" s="1">
        <v>2</v>
      </c>
      <c r="J2" s="1">
        <v>3</v>
      </c>
      <c r="K2" s="1">
        <v>4</v>
      </c>
      <c r="L2" s="1">
        <v>5</v>
      </c>
      <c r="M2" s="1">
        <v>6</v>
      </c>
      <c r="N2" t="s">
        <v>67</v>
      </c>
      <c r="O2" s="26" t="s">
        <v>90</v>
      </c>
    </row>
    <row r="3" spans="1:15" x14ac:dyDescent="0.25">
      <c r="A3" s="1">
        <v>2</v>
      </c>
      <c r="B3" s="1">
        <v>1</v>
      </c>
      <c r="C3" s="13" t="s">
        <v>7</v>
      </c>
      <c r="D3" s="3">
        <v>6892.4081813090097</v>
      </c>
      <c r="G3" t="s">
        <v>27</v>
      </c>
      <c r="I3" s="3">
        <v>55191.54699532206</v>
      </c>
      <c r="J3" s="3">
        <v>386973.04619655199</v>
      </c>
      <c r="K3" s="3">
        <v>856168.91237723199</v>
      </c>
      <c r="L3" s="3">
        <v>1142225.646174738</v>
      </c>
      <c r="M3" s="3">
        <v>1770529.8205960258</v>
      </c>
      <c r="N3" s="15">
        <v>2250000</v>
      </c>
      <c r="O3">
        <v>2185164.7848777515</v>
      </c>
    </row>
    <row r="4" spans="1:15" x14ac:dyDescent="0.25">
      <c r="A4" s="1">
        <v>3</v>
      </c>
      <c r="B4" s="1">
        <v>1</v>
      </c>
      <c r="C4" s="13" t="s">
        <v>8</v>
      </c>
      <c r="D4" s="3">
        <v>7890.4081813090097</v>
      </c>
      <c r="G4" t="s">
        <v>28</v>
      </c>
      <c r="I4" s="3">
        <v>65478.383594016472</v>
      </c>
      <c r="J4" s="3">
        <v>362909.99483235099</v>
      </c>
      <c r="K4" s="3">
        <v>715785.34610602527</v>
      </c>
      <c r="L4" s="3">
        <v>777920.90877914301</v>
      </c>
      <c r="M4" s="3">
        <v>1232577.7738703375</v>
      </c>
      <c r="N4" s="15">
        <v>1750000</v>
      </c>
      <c r="O4">
        <v>1792848.5062271291</v>
      </c>
    </row>
    <row r="5" spans="1:15" x14ac:dyDescent="0.25">
      <c r="A5" s="1">
        <v>4</v>
      </c>
      <c r="B5" s="1">
        <v>1</v>
      </c>
      <c r="C5" s="13" t="s">
        <v>9</v>
      </c>
      <c r="D5" s="3">
        <v>14601.3524122565</v>
      </c>
      <c r="G5" t="s">
        <v>29</v>
      </c>
      <c r="I5" s="3">
        <v>57249.494800539396</v>
      </c>
      <c r="J5" s="3">
        <v>279726.06922069937</v>
      </c>
      <c r="K5" s="3">
        <v>424179.07650521398</v>
      </c>
      <c r="L5" s="3">
        <v>723704.73110251839</v>
      </c>
      <c r="M5" s="3">
        <v>1110182.2756485397</v>
      </c>
      <c r="N5" s="15">
        <v>1500000</v>
      </c>
      <c r="O5">
        <v>1363911.7371410397</v>
      </c>
    </row>
    <row r="6" spans="1:15" x14ac:dyDescent="0.25">
      <c r="A6" s="1">
        <v>5</v>
      </c>
      <c r="B6" s="1">
        <v>1</v>
      </c>
      <c r="C6" s="13" t="s">
        <v>10</v>
      </c>
      <c r="D6" s="3">
        <v>30313.066506184874</v>
      </c>
      <c r="G6" t="s">
        <v>30</v>
      </c>
      <c r="I6" s="3">
        <v>71853.850370182743</v>
      </c>
      <c r="J6" s="3">
        <v>299548.74706113664</v>
      </c>
      <c r="K6" s="3">
        <v>490140.55074418517</v>
      </c>
      <c r="L6" s="3">
        <v>834814.61227183149</v>
      </c>
      <c r="M6" s="3">
        <v>1091672.3355909172</v>
      </c>
      <c r="N6" s="15">
        <v>1500000</v>
      </c>
      <c r="O6">
        <v>1436995.5165944817</v>
      </c>
    </row>
    <row r="7" spans="1:15" x14ac:dyDescent="0.25">
      <c r="A7" s="1">
        <v>6</v>
      </c>
      <c r="B7" s="1">
        <v>1</v>
      </c>
      <c r="C7" s="13" t="s">
        <v>11</v>
      </c>
      <c r="D7" s="3">
        <v>30161.120410207532</v>
      </c>
      <c r="G7" t="s">
        <v>16</v>
      </c>
      <c r="I7" s="3">
        <v>52341.460122215751</v>
      </c>
      <c r="J7" s="3">
        <v>269183.63800471975</v>
      </c>
      <c r="K7" s="3">
        <v>377359.01383323927</v>
      </c>
      <c r="L7" s="3">
        <v>770838.75821685011</v>
      </c>
      <c r="M7" s="3">
        <v>738216.40484787442</v>
      </c>
      <c r="N7" s="15">
        <v>1000000</v>
      </c>
      <c r="O7">
        <v>1091035.9532325654</v>
      </c>
    </row>
    <row r="8" spans="1:15" x14ac:dyDescent="0.25">
      <c r="A8" s="1">
        <v>7</v>
      </c>
      <c r="B8" s="1">
        <v>1</v>
      </c>
      <c r="C8" s="13" t="s">
        <v>17</v>
      </c>
      <c r="D8" s="3">
        <v>25183.186200959575</v>
      </c>
      <c r="G8" t="s">
        <v>31</v>
      </c>
      <c r="H8" s="3">
        <v>12786.408181309</v>
      </c>
      <c r="I8" s="3">
        <v>62226.904353650934</v>
      </c>
      <c r="J8" s="3">
        <v>258781.17594318683</v>
      </c>
      <c r="K8" s="3">
        <v>430992.04056584631</v>
      </c>
      <c r="L8" s="3">
        <v>560905.66861760663</v>
      </c>
      <c r="M8" s="3">
        <v>828809.30021001108</v>
      </c>
      <c r="N8" s="15">
        <v>1000000</v>
      </c>
      <c r="O8">
        <v>1052552.9195672064</v>
      </c>
    </row>
    <row r="9" spans="1:15" x14ac:dyDescent="0.25">
      <c r="A9" s="1">
        <v>8</v>
      </c>
      <c r="B9" s="1">
        <v>2</v>
      </c>
      <c r="C9" s="13" t="s">
        <v>12</v>
      </c>
      <c r="D9" s="3">
        <v>55191.54699532206</v>
      </c>
      <c r="G9" t="s">
        <v>32</v>
      </c>
      <c r="H9" s="3">
        <v>6892.4081813090097</v>
      </c>
      <c r="I9" s="3">
        <v>61702.494573310483</v>
      </c>
      <c r="J9" s="3">
        <v>201074.60851235775</v>
      </c>
      <c r="K9" s="3">
        <v>461459.21238877694</v>
      </c>
      <c r="L9" s="3">
        <v>545197.9773459452</v>
      </c>
      <c r="M9" s="3">
        <v>720395.72380708123</v>
      </c>
      <c r="N9" s="15">
        <v>1000000</v>
      </c>
      <c r="O9">
        <v>924966.44892190793</v>
      </c>
    </row>
    <row r="10" spans="1:15" x14ac:dyDescent="0.25">
      <c r="A10" s="1">
        <v>9</v>
      </c>
      <c r="B10" s="1">
        <v>2</v>
      </c>
      <c r="C10" s="13" t="s">
        <v>13</v>
      </c>
      <c r="D10" s="3">
        <v>65478.383594016472</v>
      </c>
      <c r="G10" t="s">
        <v>33</v>
      </c>
      <c r="H10" s="3">
        <v>7890.4081813090097</v>
      </c>
      <c r="I10" s="3">
        <v>67667.408040814669</v>
      </c>
      <c r="J10" s="3">
        <v>228049.50871578188</v>
      </c>
      <c r="K10" s="15">
        <v>480745.01674198546</v>
      </c>
      <c r="L10" s="3">
        <v>689040.86629208247</v>
      </c>
      <c r="M10" s="72">
        <v>1352694.9160812593</v>
      </c>
      <c r="N10" s="15">
        <v>1000000</v>
      </c>
      <c r="O10">
        <v>975918.188886547</v>
      </c>
    </row>
    <row r="11" spans="1:15" x14ac:dyDescent="0.25">
      <c r="A11" s="1">
        <v>10</v>
      </c>
      <c r="B11" s="1">
        <v>2</v>
      </c>
      <c r="C11" s="13" t="s">
        <v>14</v>
      </c>
      <c r="D11" s="3">
        <v>57249.494800539396</v>
      </c>
      <c r="G11" t="s">
        <v>34</v>
      </c>
      <c r="H11" s="3">
        <v>14601.3524122565</v>
      </c>
      <c r="I11" s="3">
        <v>178373.31563020538</v>
      </c>
      <c r="J11" s="3">
        <v>423168.4588685981</v>
      </c>
      <c r="K11" s="15">
        <v>480745.01674198546</v>
      </c>
      <c r="L11" s="3">
        <v>1105172.6955100191</v>
      </c>
      <c r="M11" s="3">
        <v>737334.85585107293</v>
      </c>
      <c r="N11" s="15">
        <v>1500000</v>
      </c>
      <c r="O11">
        <v>1531569.8346504364</v>
      </c>
    </row>
    <row r="12" spans="1:15" x14ac:dyDescent="0.25">
      <c r="A12" s="1">
        <v>11</v>
      </c>
      <c r="B12" s="1">
        <v>2</v>
      </c>
      <c r="C12" s="13" t="s">
        <v>15</v>
      </c>
      <c r="D12" s="3">
        <v>71853.850370182743</v>
      </c>
      <c r="G12" t="s">
        <v>35</v>
      </c>
      <c r="H12" s="3">
        <v>30313.066506184874</v>
      </c>
      <c r="I12" s="3">
        <v>172037.31831044893</v>
      </c>
      <c r="J12" s="3">
        <v>537013.57260172884</v>
      </c>
      <c r="K12" s="3">
        <v>701896.66728226468</v>
      </c>
      <c r="L12" s="3">
        <v>1384090.5399294812</v>
      </c>
      <c r="M12" s="3">
        <v>1315334.0565818709</v>
      </c>
      <c r="N12" s="15">
        <v>1750000</v>
      </c>
      <c r="O12">
        <v>1804756.5294842895</v>
      </c>
    </row>
    <row r="13" spans="1:15" x14ac:dyDescent="0.25">
      <c r="A13" s="1">
        <v>12</v>
      </c>
      <c r="B13" s="1">
        <v>2</v>
      </c>
      <c r="C13" s="13" t="s">
        <v>16</v>
      </c>
      <c r="D13" s="3">
        <v>52341.460122215751</v>
      </c>
      <c r="G13" t="s">
        <v>36</v>
      </c>
      <c r="H13" s="3">
        <v>30161.120410207532</v>
      </c>
      <c r="I13" s="3">
        <v>208343.32361701052</v>
      </c>
      <c r="J13" s="3">
        <v>433058.32708873739</v>
      </c>
      <c r="K13" s="3">
        <v>669285.32928972982</v>
      </c>
      <c r="L13" s="3">
        <v>983006.26168638421</v>
      </c>
      <c r="M13" s="3">
        <v>1185351.2653433543</v>
      </c>
      <c r="N13" s="15">
        <v>1500000</v>
      </c>
      <c r="O13">
        <v>1561652.9591717066</v>
      </c>
    </row>
    <row r="14" spans="1:15" ht="13" thickBot="1" x14ac:dyDescent="0.3">
      <c r="A14" s="1">
        <v>13</v>
      </c>
      <c r="B14" s="1">
        <v>2</v>
      </c>
      <c r="C14" s="13" t="s">
        <v>6</v>
      </c>
      <c r="D14" s="3">
        <v>62226.904353650934</v>
      </c>
      <c r="G14" t="s">
        <v>37</v>
      </c>
      <c r="H14" s="3">
        <v>25183.186200959575</v>
      </c>
      <c r="I14" s="3">
        <v>170317.45152667465</v>
      </c>
      <c r="J14" s="3">
        <v>399299.33592717478</v>
      </c>
      <c r="K14" s="3">
        <v>511243.8174235156</v>
      </c>
      <c r="L14" s="3">
        <v>858010.6538055588</v>
      </c>
      <c r="M14" s="7">
        <v>1010338.1362224401</v>
      </c>
      <c r="N14" s="15">
        <v>1750000</v>
      </c>
      <c r="O14">
        <v>1237493.3331256041</v>
      </c>
    </row>
    <row r="15" spans="1:15" ht="13" thickTop="1" x14ac:dyDescent="0.25">
      <c r="A15" s="1">
        <v>14</v>
      </c>
      <c r="B15" s="1">
        <v>2</v>
      </c>
      <c r="C15" s="13" t="s">
        <v>7</v>
      </c>
      <c r="D15" s="3">
        <v>61702.494573310483</v>
      </c>
    </row>
    <row r="16" spans="1:15" x14ac:dyDescent="0.25">
      <c r="A16" s="1">
        <v>15</v>
      </c>
      <c r="B16" s="1">
        <v>2</v>
      </c>
      <c r="C16" s="13" t="s">
        <v>8</v>
      </c>
      <c r="D16" s="3">
        <v>67667.408040814669</v>
      </c>
    </row>
    <row r="17" spans="1:4" x14ac:dyDescent="0.25">
      <c r="A17" s="1">
        <v>16</v>
      </c>
      <c r="B17" s="1">
        <v>2</v>
      </c>
      <c r="C17" s="13" t="s">
        <v>9</v>
      </c>
      <c r="D17" s="3">
        <v>178373.31563020538</v>
      </c>
    </row>
    <row r="18" spans="1:4" x14ac:dyDescent="0.25">
      <c r="A18" s="1">
        <v>17</v>
      </c>
      <c r="B18" s="1">
        <v>2</v>
      </c>
      <c r="C18" s="13" t="s">
        <v>10</v>
      </c>
      <c r="D18" s="3">
        <v>172037.31831044893</v>
      </c>
    </row>
    <row r="19" spans="1:4" x14ac:dyDescent="0.25">
      <c r="A19" s="1">
        <v>18</v>
      </c>
      <c r="B19" s="1">
        <v>2</v>
      </c>
      <c r="C19" s="13" t="s">
        <v>11</v>
      </c>
      <c r="D19" s="3">
        <v>208343.32361701052</v>
      </c>
    </row>
    <row r="20" spans="1:4" x14ac:dyDescent="0.25">
      <c r="A20" s="1">
        <v>19</v>
      </c>
      <c r="B20" s="1">
        <v>2</v>
      </c>
      <c r="C20" s="13" t="s">
        <v>17</v>
      </c>
      <c r="D20" s="3">
        <v>170317.45152667465</v>
      </c>
    </row>
    <row r="21" spans="1:4" x14ac:dyDescent="0.25">
      <c r="A21" s="1">
        <v>20</v>
      </c>
      <c r="B21" s="1">
        <v>3</v>
      </c>
      <c r="C21" s="13" t="s">
        <v>12</v>
      </c>
      <c r="D21" s="3">
        <v>386973.04619655199</v>
      </c>
    </row>
    <row r="22" spans="1:4" x14ac:dyDescent="0.25">
      <c r="A22" s="1">
        <v>21</v>
      </c>
      <c r="B22" s="1">
        <v>3</v>
      </c>
      <c r="C22" s="13" t="s">
        <v>13</v>
      </c>
      <c r="D22" s="3">
        <v>362909.99483235099</v>
      </c>
    </row>
    <row r="23" spans="1:4" x14ac:dyDescent="0.25">
      <c r="A23" s="1">
        <v>22</v>
      </c>
      <c r="B23" s="1">
        <v>3</v>
      </c>
      <c r="C23" s="13" t="s">
        <v>14</v>
      </c>
      <c r="D23" s="3">
        <v>279726.06922069937</v>
      </c>
    </row>
    <row r="24" spans="1:4" x14ac:dyDescent="0.25">
      <c r="A24" s="1">
        <v>23</v>
      </c>
      <c r="B24" s="1">
        <v>3</v>
      </c>
      <c r="C24" s="13" t="s">
        <v>15</v>
      </c>
      <c r="D24" s="3">
        <v>299548.74706113664</v>
      </c>
    </row>
    <row r="25" spans="1:4" x14ac:dyDescent="0.25">
      <c r="A25" s="1">
        <v>24</v>
      </c>
      <c r="B25" s="1">
        <v>3</v>
      </c>
      <c r="C25" s="13" t="s">
        <v>16</v>
      </c>
      <c r="D25" s="3">
        <v>269183.63800471975</v>
      </c>
    </row>
    <row r="26" spans="1:4" x14ac:dyDescent="0.25">
      <c r="A26" s="1">
        <v>25</v>
      </c>
      <c r="B26" s="1">
        <v>3</v>
      </c>
      <c r="C26" s="13" t="s">
        <v>6</v>
      </c>
      <c r="D26" s="3">
        <v>258781.17594318683</v>
      </c>
    </row>
    <row r="27" spans="1:4" x14ac:dyDescent="0.25">
      <c r="A27" s="1">
        <v>26</v>
      </c>
      <c r="B27" s="1">
        <v>3</v>
      </c>
      <c r="C27" s="13" t="s">
        <v>7</v>
      </c>
      <c r="D27" s="3">
        <v>201074.60851235775</v>
      </c>
    </row>
    <row r="28" spans="1:4" x14ac:dyDescent="0.25">
      <c r="A28" s="1">
        <v>27</v>
      </c>
      <c r="B28" s="1">
        <v>3</v>
      </c>
      <c r="C28" s="13" t="s">
        <v>8</v>
      </c>
      <c r="D28" s="3">
        <v>228049.50871578188</v>
      </c>
    </row>
    <row r="29" spans="1:4" x14ac:dyDescent="0.25">
      <c r="A29" s="1">
        <v>28</v>
      </c>
      <c r="B29" s="1">
        <v>3</v>
      </c>
      <c r="C29" s="13" t="s">
        <v>9</v>
      </c>
      <c r="D29" s="3">
        <v>423168.4588685981</v>
      </c>
    </row>
    <row r="30" spans="1:4" x14ac:dyDescent="0.25">
      <c r="A30" s="1">
        <v>29</v>
      </c>
      <c r="B30" s="1">
        <v>3</v>
      </c>
      <c r="C30" s="13" t="s">
        <v>10</v>
      </c>
      <c r="D30" s="3">
        <v>537013.57260172884</v>
      </c>
    </row>
    <row r="31" spans="1:4" x14ac:dyDescent="0.25">
      <c r="A31" s="1">
        <v>30</v>
      </c>
      <c r="B31" s="1">
        <v>3</v>
      </c>
      <c r="C31" s="13" t="s">
        <v>11</v>
      </c>
      <c r="D31" s="3">
        <v>433058.32708873739</v>
      </c>
    </row>
    <row r="32" spans="1:4" x14ac:dyDescent="0.25">
      <c r="A32" s="1">
        <v>31</v>
      </c>
      <c r="B32" s="1">
        <v>3</v>
      </c>
      <c r="C32" s="13" t="s">
        <v>17</v>
      </c>
      <c r="D32" s="3">
        <v>399299.33592717478</v>
      </c>
    </row>
    <row r="33" spans="1:4" x14ac:dyDescent="0.25">
      <c r="A33" s="1">
        <v>32</v>
      </c>
      <c r="B33" s="1">
        <v>4</v>
      </c>
      <c r="C33" s="13" t="s">
        <v>12</v>
      </c>
      <c r="D33" s="3">
        <v>856168.91237723199</v>
      </c>
    </row>
    <row r="34" spans="1:4" x14ac:dyDescent="0.25">
      <c r="A34" s="1">
        <v>33</v>
      </c>
      <c r="B34" s="1">
        <v>4</v>
      </c>
      <c r="C34" s="13" t="s">
        <v>13</v>
      </c>
      <c r="D34" s="3">
        <v>715785.34610602527</v>
      </c>
    </row>
    <row r="35" spans="1:4" x14ac:dyDescent="0.25">
      <c r="A35" s="1">
        <v>34</v>
      </c>
      <c r="B35" s="1">
        <v>4</v>
      </c>
      <c r="C35" s="13" t="s">
        <v>14</v>
      </c>
      <c r="D35" s="3">
        <v>424179.07650521398</v>
      </c>
    </row>
    <row r="36" spans="1:4" x14ac:dyDescent="0.25">
      <c r="A36" s="1">
        <v>35</v>
      </c>
      <c r="B36" s="1">
        <v>4</v>
      </c>
      <c r="C36" s="13" t="s">
        <v>15</v>
      </c>
      <c r="D36" s="3">
        <v>490140.55074418517</v>
      </c>
    </row>
    <row r="37" spans="1:4" x14ac:dyDescent="0.25">
      <c r="A37" s="1">
        <v>36</v>
      </c>
      <c r="B37" s="1">
        <v>4</v>
      </c>
      <c r="C37" s="13" t="s">
        <v>16</v>
      </c>
      <c r="D37" s="3">
        <v>377359.01383323927</v>
      </c>
    </row>
    <row r="38" spans="1:4" x14ac:dyDescent="0.25">
      <c r="A38" s="1">
        <v>37</v>
      </c>
      <c r="B38" s="1">
        <v>4</v>
      </c>
      <c r="C38" s="13" t="s">
        <v>6</v>
      </c>
      <c r="D38" s="3">
        <v>430992.04056584631</v>
      </c>
    </row>
    <row r="39" spans="1:4" x14ac:dyDescent="0.25">
      <c r="A39" s="1">
        <v>38</v>
      </c>
      <c r="B39" s="1">
        <v>4</v>
      </c>
      <c r="C39" s="13" t="s">
        <v>7</v>
      </c>
      <c r="D39" s="3">
        <v>461459.21238877694</v>
      </c>
    </row>
    <row r="40" spans="1:4" x14ac:dyDescent="0.25">
      <c r="A40" s="1">
        <v>39</v>
      </c>
      <c r="B40" s="1">
        <v>4</v>
      </c>
      <c r="C40" s="13" t="s">
        <v>8</v>
      </c>
      <c r="D40" s="15">
        <v>480745.01674198546</v>
      </c>
    </row>
    <row r="41" spans="1:4" x14ac:dyDescent="0.25">
      <c r="A41" s="1">
        <v>40</v>
      </c>
      <c r="B41" s="1">
        <v>4</v>
      </c>
      <c r="C41" s="13" t="s">
        <v>9</v>
      </c>
      <c r="D41" s="15">
        <v>480745.01674198546</v>
      </c>
    </row>
    <row r="42" spans="1:4" x14ac:dyDescent="0.25">
      <c r="A42" s="1">
        <v>41</v>
      </c>
      <c r="B42" s="1">
        <v>4</v>
      </c>
      <c r="C42" s="13" t="s">
        <v>10</v>
      </c>
      <c r="D42" s="3">
        <v>701896.66728226468</v>
      </c>
    </row>
    <row r="43" spans="1:4" x14ac:dyDescent="0.25">
      <c r="A43" s="1">
        <v>42</v>
      </c>
      <c r="B43" s="1">
        <v>4</v>
      </c>
      <c r="C43" s="13" t="s">
        <v>11</v>
      </c>
      <c r="D43" s="3">
        <v>669285.32928972982</v>
      </c>
    </row>
    <row r="44" spans="1:4" x14ac:dyDescent="0.25">
      <c r="A44" s="1">
        <v>43</v>
      </c>
      <c r="B44" s="1">
        <v>4</v>
      </c>
      <c r="C44" s="13" t="s">
        <v>17</v>
      </c>
      <c r="D44" s="3">
        <v>511243.8174235156</v>
      </c>
    </row>
    <row r="45" spans="1:4" x14ac:dyDescent="0.25">
      <c r="A45" s="1">
        <v>44</v>
      </c>
      <c r="B45" s="1">
        <v>5</v>
      </c>
      <c r="C45" s="13" t="s">
        <v>12</v>
      </c>
      <c r="D45" s="3">
        <v>1142225.646174738</v>
      </c>
    </row>
    <row r="46" spans="1:4" x14ac:dyDescent="0.25">
      <c r="A46" s="1">
        <v>45</v>
      </c>
      <c r="B46" s="1">
        <v>5</v>
      </c>
      <c r="C46" s="13" t="s">
        <v>13</v>
      </c>
      <c r="D46" s="3">
        <v>777920.90877914301</v>
      </c>
    </row>
    <row r="47" spans="1:4" x14ac:dyDescent="0.25">
      <c r="A47" s="1">
        <v>46</v>
      </c>
      <c r="B47" s="1">
        <v>5</v>
      </c>
      <c r="C47" s="13" t="s">
        <v>14</v>
      </c>
      <c r="D47" s="3">
        <v>723704.73110251839</v>
      </c>
    </row>
    <row r="48" spans="1:4" x14ac:dyDescent="0.25">
      <c r="A48" s="1">
        <v>47</v>
      </c>
      <c r="B48" s="1">
        <v>5</v>
      </c>
      <c r="C48" s="13" t="s">
        <v>15</v>
      </c>
      <c r="D48" s="3">
        <v>834814.61227183149</v>
      </c>
    </row>
    <row r="49" spans="1:4" x14ac:dyDescent="0.25">
      <c r="A49" s="1">
        <v>48</v>
      </c>
      <c r="B49" s="1">
        <v>5</v>
      </c>
      <c r="C49" s="13" t="s">
        <v>16</v>
      </c>
      <c r="D49" s="3">
        <v>770838.75821685011</v>
      </c>
    </row>
    <row r="50" spans="1:4" x14ac:dyDescent="0.25">
      <c r="A50" s="1">
        <v>49</v>
      </c>
      <c r="B50" s="1">
        <v>5</v>
      </c>
      <c r="C50" s="13" t="s">
        <v>6</v>
      </c>
      <c r="D50" s="3">
        <v>560905.66861760663</v>
      </c>
    </row>
    <row r="51" spans="1:4" x14ac:dyDescent="0.25">
      <c r="A51" s="1">
        <v>50</v>
      </c>
      <c r="B51" s="1">
        <v>5</v>
      </c>
      <c r="C51" s="13" t="s">
        <v>7</v>
      </c>
      <c r="D51" s="3">
        <v>545197.9773459452</v>
      </c>
    </row>
    <row r="52" spans="1:4" x14ac:dyDescent="0.25">
      <c r="A52" s="1">
        <v>51</v>
      </c>
      <c r="B52" s="1">
        <v>5</v>
      </c>
      <c r="C52" s="13" t="s">
        <v>8</v>
      </c>
      <c r="D52" s="3">
        <v>689040.86629208247</v>
      </c>
    </row>
    <row r="53" spans="1:4" x14ac:dyDescent="0.25">
      <c r="A53" s="1">
        <v>52</v>
      </c>
      <c r="B53" s="1">
        <v>5</v>
      </c>
      <c r="C53" s="13" t="s">
        <v>9</v>
      </c>
      <c r="D53" s="3">
        <v>1105172.6955100191</v>
      </c>
    </row>
    <row r="54" spans="1:4" x14ac:dyDescent="0.25">
      <c r="A54" s="1">
        <v>53</v>
      </c>
      <c r="B54" s="1">
        <v>5</v>
      </c>
      <c r="C54" s="13" t="s">
        <v>10</v>
      </c>
      <c r="D54" s="3">
        <v>1384090.5399294812</v>
      </c>
    </row>
    <row r="55" spans="1:4" x14ac:dyDescent="0.25">
      <c r="A55" s="1">
        <v>54</v>
      </c>
      <c r="B55" s="1">
        <v>5</v>
      </c>
      <c r="C55" s="13" t="s">
        <v>11</v>
      </c>
      <c r="D55" s="3">
        <v>983006.26168638421</v>
      </c>
    </row>
    <row r="56" spans="1:4" x14ac:dyDescent="0.25">
      <c r="A56" s="1">
        <v>55</v>
      </c>
      <c r="B56" s="1">
        <v>5</v>
      </c>
      <c r="C56" s="13" t="s">
        <v>17</v>
      </c>
      <c r="D56" s="3">
        <v>858010.6538055588</v>
      </c>
    </row>
    <row r="57" spans="1:4" x14ac:dyDescent="0.25">
      <c r="A57" s="1">
        <v>56</v>
      </c>
      <c r="B57" s="1">
        <v>6</v>
      </c>
      <c r="C57" s="13" t="s">
        <v>12</v>
      </c>
      <c r="D57" s="3">
        <v>1770529.8205960258</v>
      </c>
    </row>
    <row r="58" spans="1:4" x14ac:dyDescent="0.25">
      <c r="A58" s="1">
        <v>57</v>
      </c>
      <c r="B58" s="1">
        <v>6</v>
      </c>
      <c r="C58" s="13" t="s">
        <v>13</v>
      </c>
      <c r="D58" s="3">
        <v>1232577.7738703375</v>
      </c>
    </row>
    <row r="59" spans="1:4" x14ac:dyDescent="0.25">
      <c r="A59" s="1">
        <v>58</v>
      </c>
      <c r="B59" s="1">
        <v>6</v>
      </c>
      <c r="C59" s="13" t="s">
        <v>14</v>
      </c>
      <c r="D59" s="3">
        <v>1110182.2756485397</v>
      </c>
    </row>
    <row r="60" spans="1:4" x14ac:dyDescent="0.25">
      <c r="A60" s="1">
        <v>59</v>
      </c>
      <c r="B60" s="1">
        <v>6</v>
      </c>
      <c r="C60" s="13" t="s">
        <v>15</v>
      </c>
      <c r="D60" s="3">
        <v>1091672.3355909172</v>
      </c>
    </row>
    <row r="61" spans="1:4" x14ac:dyDescent="0.25">
      <c r="A61" s="1">
        <v>60</v>
      </c>
      <c r="B61" s="1">
        <v>6</v>
      </c>
      <c r="C61" s="13" t="s">
        <v>16</v>
      </c>
      <c r="D61" s="3">
        <v>738216.40484787442</v>
      </c>
    </row>
    <row r="62" spans="1:4" x14ac:dyDescent="0.25">
      <c r="A62" s="1">
        <v>61</v>
      </c>
      <c r="B62" s="1">
        <v>6</v>
      </c>
      <c r="C62" s="13" t="s">
        <v>6</v>
      </c>
      <c r="D62" s="3">
        <v>828809.30021001108</v>
      </c>
    </row>
    <row r="63" spans="1:4" x14ac:dyDescent="0.25">
      <c r="A63" s="1">
        <v>62</v>
      </c>
      <c r="B63" s="1">
        <v>6</v>
      </c>
      <c r="C63" s="13" t="s">
        <v>7</v>
      </c>
      <c r="D63" s="3">
        <v>720395.72380708123</v>
      </c>
    </row>
    <row r="64" spans="1:4" x14ac:dyDescent="0.25">
      <c r="A64" s="1">
        <v>63</v>
      </c>
      <c r="B64" s="1">
        <v>6</v>
      </c>
      <c r="C64" s="13" t="s">
        <v>8</v>
      </c>
      <c r="D64" s="3">
        <v>1352694.9160812593</v>
      </c>
    </row>
    <row r="65" spans="1:4" x14ac:dyDescent="0.25">
      <c r="A65" s="1">
        <v>64</v>
      </c>
      <c r="B65" s="1">
        <v>6</v>
      </c>
      <c r="C65" s="13" t="s">
        <v>9</v>
      </c>
      <c r="D65" s="3">
        <v>737334.85585107293</v>
      </c>
    </row>
    <row r="66" spans="1:4" x14ac:dyDescent="0.25">
      <c r="A66" s="1">
        <v>65</v>
      </c>
      <c r="B66" s="1">
        <v>6</v>
      </c>
      <c r="C66" s="13" t="s">
        <v>10</v>
      </c>
      <c r="D66" s="3">
        <v>1315334.0565818709</v>
      </c>
    </row>
    <row r="67" spans="1:4" x14ac:dyDescent="0.25">
      <c r="A67" s="1">
        <v>66</v>
      </c>
      <c r="B67" s="1">
        <v>6</v>
      </c>
      <c r="C67" s="13" t="s">
        <v>11</v>
      </c>
      <c r="D67" s="3">
        <v>1185351.2653433543</v>
      </c>
    </row>
    <row r="68" spans="1:4" ht="13" thickBot="1" x14ac:dyDescent="0.3">
      <c r="A68" s="6">
        <v>67</v>
      </c>
      <c r="B68" s="6">
        <v>6</v>
      </c>
      <c r="C68" s="14" t="s">
        <v>17</v>
      </c>
      <c r="D68" s="7">
        <v>1010338.1362224401</v>
      </c>
    </row>
    <row r="69" spans="1:4" ht="13" thickTop="1" x14ac:dyDescent="0.25"/>
    <row r="71" spans="1:4" x14ac:dyDescent="0.25">
      <c r="C71" s="22" t="s">
        <v>25</v>
      </c>
      <c r="D71" s="4">
        <f>AVERAGE(D2:D68)</f>
        <v>529817.36670692381</v>
      </c>
    </row>
    <row r="72" spans="1:4" x14ac:dyDescent="0.25">
      <c r="C72" s="22" t="s">
        <v>26</v>
      </c>
      <c r="D72">
        <f>STDEV(D2:D68)</f>
        <v>421689.25391677726</v>
      </c>
    </row>
  </sheetData>
  <autoFilter ref="H2:M14" xr:uid="{00000000-0009-0000-0000-000002000000}"/>
  <phoneticPr fontId="5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85"/>
  <sheetViews>
    <sheetView zoomScale="85" zoomScaleNormal="85" workbookViewId="0">
      <pane ySplit="1" topLeftCell="A2" activePane="bottomLeft" state="frozen"/>
      <selection pane="bottomLeft" activeCell="F9" sqref="F9"/>
    </sheetView>
  </sheetViews>
  <sheetFormatPr defaultRowHeight="12.5" x14ac:dyDescent="0.25"/>
  <cols>
    <col min="1" max="1" width="6.36328125" customWidth="1"/>
    <col min="2" max="2" width="4.7265625" bestFit="1" customWidth="1"/>
    <col min="3" max="3" width="6.26953125" bestFit="1" customWidth="1"/>
    <col min="4" max="4" width="9.90625" bestFit="1" customWidth="1"/>
    <col min="5" max="5" width="12.453125" bestFit="1" customWidth="1"/>
    <col min="6" max="6" width="11.81640625" bestFit="1" customWidth="1"/>
    <col min="7" max="7" width="7.08984375" bestFit="1" customWidth="1"/>
    <col min="8" max="8" width="11.81640625" bestFit="1" customWidth="1"/>
    <col min="9" max="11" width="12.453125" bestFit="1" customWidth="1"/>
    <col min="18" max="18" width="4.26953125" bestFit="1" customWidth="1"/>
    <col min="19" max="23" width="6.36328125" bestFit="1" customWidth="1"/>
    <col min="24" max="24" width="6.90625" bestFit="1" customWidth="1"/>
    <col min="25" max="26" width="11.81640625" bestFit="1" customWidth="1"/>
  </cols>
  <sheetData>
    <row r="1" spans="1:26" ht="38" x14ac:dyDescent="0.3">
      <c r="A1" s="45" t="s">
        <v>0</v>
      </c>
      <c r="B1" s="45" t="s">
        <v>5</v>
      </c>
      <c r="C1" s="56" t="s">
        <v>4</v>
      </c>
      <c r="D1" s="18" t="s">
        <v>21</v>
      </c>
      <c r="E1" s="18" t="s">
        <v>88</v>
      </c>
      <c r="F1" s="57" t="s">
        <v>52</v>
      </c>
      <c r="G1" s="45" t="s">
        <v>61</v>
      </c>
      <c r="H1" s="58" t="s">
        <v>62</v>
      </c>
      <c r="I1" s="40" t="s">
        <v>91</v>
      </c>
      <c r="J1" s="37" t="s">
        <v>58</v>
      </c>
      <c r="K1" s="37" t="s">
        <v>59</v>
      </c>
    </row>
    <row r="2" spans="1:26" x14ac:dyDescent="0.25">
      <c r="A2" s="1">
        <v>1</v>
      </c>
      <c r="B2" s="1">
        <v>1</v>
      </c>
      <c r="C2" s="13" t="s">
        <v>6</v>
      </c>
      <c r="D2" s="3">
        <v>12786.408181309</v>
      </c>
      <c r="E2" s="3"/>
      <c r="F2" s="29"/>
      <c r="H2" s="25">
        <v>0.74497571126449269</v>
      </c>
      <c r="I2" s="28">
        <f>D2/H2</f>
        <v>17163.523572608628</v>
      </c>
      <c r="S2">
        <v>1</v>
      </c>
      <c r="T2">
        <v>2</v>
      </c>
      <c r="U2">
        <v>3</v>
      </c>
      <c r="V2">
        <v>4</v>
      </c>
      <c r="W2">
        <v>5</v>
      </c>
      <c r="X2">
        <v>6</v>
      </c>
      <c r="Y2" s="26" t="s">
        <v>25</v>
      </c>
      <c r="Z2" s="26" t="s">
        <v>39</v>
      </c>
    </row>
    <row r="3" spans="1:26" x14ac:dyDescent="0.25">
      <c r="A3" s="1">
        <v>2</v>
      </c>
      <c r="B3" s="1">
        <v>1</v>
      </c>
      <c r="C3" s="13" t="s">
        <v>7</v>
      </c>
      <c r="D3" s="3">
        <v>6892.4081813090097</v>
      </c>
      <c r="E3" s="3"/>
      <c r="F3" s="29"/>
      <c r="H3" s="25">
        <v>0.64500686943478924</v>
      </c>
      <c r="I3" s="28">
        <f t="shared" ref="I3:I66" si="0">D3/H3</f>
        <v>10685.790350339576</v>
      </c>
      <c r="R3" s="26" t="s">
        <v>27</v>
      </c>
      <c r="T3" s="20">
        <f t="shared" ref="T3:T14" si="1">G9</f>
        <v>1.3068546798226059</v>
      </c>
      <c r="U3" s="20">
        <f t="shared" ref="U3:U14" si="2">G21</f>
        <v>1.6672386635998193</v>
      </c>
      <c r="V3" s="20">
        <f t="shared" ref="V3:V14" si="3">G33</f>
        <v>1.8195451026336169</v>
      </c>
      <c r="W3" s="20">
        <f t="shared" ref="W3:W14" si="4">G45</f>
        <v>1.6802265043978331</v>
      </c>
      <c r="X3" s="20">
        <f t="shared" ref="X3:X7" si="5">G57</f>
        <v>1.7100915128886192</v>
      </c>
      <c r="Y3" s="20">
        <f>AVERAGE(S3:X3)</f>
        <v>1.6367912926684991</v>
      </c>
      <c r="Z3" s="20">
        <f t="shared" ref="Z3:Z14" si="6">Y3*$Y$17</f>
        <v>1.6718852255683383</v>
      </c>
    </row>
    <row r="4" spans="1:26" x14ac:dyDescent="0.25">
      <c r="A4" s="1">
        <v>3</v>
      </c>
      <c r="B4" s="1">
        <v>1</v>
      </c>
      <c r="C4" s="13" t="s">
        <v>8</v>
      </c>
      <c r="D4" s="3">
        <v>7890.4081813090097</v>
      </c>
      <c r="E4" s="3"/>
      <c r="F4" s="29"/>
      <c r="H4" s="25">
        <v>0.67063565209544052</v>
      </c>
      <c r="I4" s="28">
        <f t="shared" si="0"/>
        <v>11765.566230567918</v>
      </c>
      <c r="R4" s="26" t="s">
        <v>28</v>
      </c>
      <c r="T4" s="20">
        <f t="shared" si="1"/>
        <v>1.3929551477747739</v>
      </c>
      <c r="U4" s="20">
        <f t="shared" si="2"/>
        <v>1.4837244587828933</v>
      </c>
      <c r="V4" s="20">
        <f t="shared" si="3"/>
        <v>1.4550895200266305</v>
      </c>
      <c r="W4" s="20">
        <f t="shared" si="4"/>
        <v>1.1242075579695829</v>
      </c>
      <c r="X4" s="20">
        <f t="shared" si="5"/>
        <v>1.1516250871471509</v>
      </c>
      <c r="Y4" s="20">
        <f t="shared" ref="Y4:Y14" si="7">AVERAGE(S4:X4)</f>
        <v>1.3215203543402063</v>
      </c>
      <c r="Z4" s="20">
        <f t="shared" si="6"/>
        <v>1.3498546611322328</v>
      </c>
    </row>
    <row r="5" spans="1:26" x14ac:dyDescent="0.25">
      <c r="A5" s="1">
        <v>4</v>
      </c>
      <c r="B5" s="1">
        <v>1</v>
      </c>
      <c r="C5" s="13" t="s">
        <v>9</v>
      </c>
      <c r="D5" s="3">
        <v>14601.3524122565</v>
      </c>
      <c r="E5" s="69">
        <f>(SUM(D3:D7)+((D2+D8)/2))/6</f>
        <v>18140.5254804002</v>
      </c>
      <c r="F5" s="29"/>
      <c r="H5" s="25">
        <v>1.0373775318885183</v>
      </c>
      <c r="I5" s="28">
        <f t="shared" si="0"/>
        <v>14075.2541513745</v>
      </c>
      <c r="R5" s="26" t="s">
        <v>29</v>
      </c>
      <c r="T5" s="20">
        <f t="shared" si="1"/>
        <v>1.0164793735620921</v>
      </c>
      <c r="U5" s="20">
        <f t="shared" si="2"/>
        <v>1.0697950603456294</v>
      </c>
      <c r="V5" s="20">
        <f t="shared" si="3"/>
        <v>0.84021407800693404</v>
      </c>
      <c r="W5" s="20">
        <f t="shared" si="4"/>
        <v>0.99592007710644348</v>
      </c>
      <c r="X5" s="20">
        <f t="shared" si="5"/>
        <v>1.0254588815084977</v>
      </c>
      <c r="Y5" s="20">
        <f t="shared" si="7"/>
        <v>0.98957349410591922</v>
      </c>
      <c r="Z5" s="20">
        <f t="shared" si="6"/>
        <v>1.010790631536431</v>
      </c>
    </row>
    <row r="6" spans="1:26" x14ac:dyDescent="0.25">
      <c r="A6" s="1">
        <v>5</v>
      </c>
      <c r="B6" s="1">
        <v>1</v>
      </c>
      <c r="C6" s="13" t="s">
        <v>10</v>
      </c>
      <c r="D6" s="3">
        <v>30313.066506184874</v>
      </c>
      <c r="E6" s="69">
        <f t="shared" ref="E6:E64" si="8">(SUM(D4:D8)+((D3+D9)/2))/6</f>
        <v>23198.518549872169</v>
      </c>
      <c r="F6" s="29"/>
      <c r="H6" s="25">
        <v>1.2051324714938714</v>
      </c>
      <c r="I6" s="28">
        <f t="shared" si="0"/>
        <v>25153.306564388786</v>
      </c>
      <c r="R6" s="26" t="s">
        <v>30</v>
      </c>
      <c r="T6" s="20">
        <f t="shared" si="1"/>
        <v>1.0406006155265259</v>
      </c>
      <c r="U6" s="20">
        <f t="shared" si="2"/>
        <v>1.0441478626536338</v>
      </c>
      <c r="V6" s="20">
        <f t="shared" si="3"/>
        <v>0.95336645902103889</v>
      </c>
      <c r="W6" s="20">
        <f t="shared" si="4"/>
        <v>1.0687514178905042</v>
      </c>
      <c r="X6" s="20">
        <f t="shared" si="5"/>
        <v>1.0255947511555967</v>
      </c>
      <c r="Y6" s="20">
        <f t="shared" si="7"/>
        <v>1.02649222124946</v>
      </c>
      <c r="Z6" s="20">
        <f t="shared" si="6"/>
        <v>1.0485009216232293</v>
      </c>
    </row>
    <row r="7" spans="1:26" x14ac:dyDescent="0.25">
      <c r="A7" s="1">
        <v>6</v>
      </c>
      <c r="B7" s="1">
        <v>1</v>
      </c>
      <c r="C7" s="13" t="s">
        <v>11</v>
      </c>
      <c r="D7" s="3">
        <v>30161.120410207532</v>
      </c>
      <c r="E7" s="69">
        <f t="shared" si="8"/>
        <v>32022.444735432215</v>
      </c>
      <c r="F7" s="29"/>
      <c r="H7" s="25">
        <v>1.028261664606942</v>
      </c>
      <c r="I7" s="28">
        <f t="shared" si="0"/>
        <v>29332.145161452427</v>
      </c>
      <c r="R7" s="26" t="s">
        <v>16</v>
      </c>
      <c r="T7" s="20">
        <f t="shared" si="1"/>
        <v>0.63536766192860394</v>
      </c>
      <c r="U7" s="20">
        <f t="shared" si="2"/>
        <v>0.86428077036612783</v>
      </c>
      <c r="V7" s="20">
        <f t="shared" si="3"/>
        <v>0.7108868736367131</v>
      </c>
      <c r="W7" s="20">
        <f t="shared" si="4"/>
        <v>0.93706636495670348</v>
      </c>
      <c r="X7" s="20">
        <f t="shared" si="5"/>
        <v>0.68992526526304732</v>
      </c>
      <c r="Y7" s="20">
        <f t="shared" si="7"/>
        <v>0.76750538723023909</v>
      </c>
      <c r="Z7" s="20">
        <f t="shared" si="6"/>
        <v>0.78396123146668462</v>
      </c>
    </row>
    <row r="8" spans="1:26" x14ac:dyDescent="0.25">
      <c r="A8" s="1">
        <v>7</v>
      </c>
      <c r="B8" s="1">
        <v>1</v>
      </c>
      <c r="C8" s="13" t="s">
        <v>17</v>
      </c>
      <c r="D8" s="3">
        <v>25183.186200959575</v>
      </c>
      <c r="E8" s="69">
        <f t="shared" si="8"/>
        <v>40375.454552181407</v>
      </c>
      <c r="F8" s="69">
        <f>(SUM(D3:D13)+((D2+D14)/2))/12</f>
        <v>37888.577836831908</v>
      </c>
      <c r="G8" s="20">
        <f>D8/F8</f>
        <v>0.66466432995747649</v>
      </c>
      <c r="H8" s="25">
        <v>0.8036174278890279</v>
      </c>
      <c r="I8" s="28">
        <f t="shared" si="0"/>
        <v>31337.282302490257</v>
      </c>
      <c r="R8" s="26" t="s">
        <v>31</v>
      </c>
      <c r="T8" s="20">
        <f t="shared" si="1"/>
        <v>0.64920238422449517</v>
      </c>
      <c r="U8" s="20">
        <f t="shared" si="2"/>
        <v>0.78333567196983001</v>
      </c>
      <c r="V8" s="20">
        <f t="shared" si="3"/>
        <v>0.79032435024105907</v>
      </c>
      <c r="W8" s="20">
        <f t="shared" si="4"/>
        <v>0.65978902495497793</v>
      </c>
      <c r="X8" s="20">
        <f>G62</f>
        <v>0.7640395579170306</v>
      </c>
      <c r="Y8" s="20">
        <f t="shared" si="7"/>
        <v>0.72933819786147858</v>
      </c>
      <c r="Z8" s="20">
        <f t="shared" si="6"/>
        <v>0.74497571126449269</v>
      </c>
    </row>
    <row r="9" spans="1:26" x14ac:dyDescent="0.25">
      <c r="A9" s="1">
        <v>8</v>
      </c>
      <c r="B9" s="1">
        <v>2</v>
      </c>
      <c r="C9" s="13" t="s">
        <v>12</v>
      </c>
      <c r="D9" s="3">
        <v>55191.54699532206</v>
      </c>
      <c r="E9" s="69">
        <f t="shared" si="8"/>
        <v>47391.19840653814</v>
      </c>
      <c r="F9" s="24">
        <f t="shared" ref="F9:F62" si="9">(SUM(D4:D14)+((D3+D15)/2))/12</f>
        <v>42232.352110346219</v>
      </c>
      <c r="G9" s="20">
        <f t="shared" ref="G9:G62" si="10">D9/F9</f>
        <v>1.3068546798226059</v>
      </c>
      <c r="H9" s="25">
        <v>1.6718852255683383</v>
      </c>
      <c r="I9" s="28">
        <f t="shared" si="0"/>
        <v>33011.564520860171</v>
      </c>
      <c r="R9" s="26" t="s">
        <v>32</v>
      </c>
      <c r="T9" s="20">
        <f t="shared" si="1"/>
        <v>0.5331921631851112</v>
      </c>
      <c r="U9" s="20">
        <f t="shared" si="2"/>
        <v>0.55939723182624101</v>
      </c>
      <c r="V9" s="20">
        <f t="shared" si="3"/>
        <v>0.82122011763271441</v>
      </c>
      <c r="W9" s="20">
        <f t="shared" si="4"/>
        <v>0.61206154945194069</v>
      </c>
      <c r="X9" s="20"/>
      <c r="Y9" s="20">
        <f t="shared" si="7"/>
        <v>0.63146776552400186</v>
      </c>
      <c r="Z9" s="20">
        <f t="shared" si="6"/>
        <v>0.64500686943478924</v>
      </c>
    </row>
    <row r="10" spans="1:26" x14ac:dyDescent="0.25">
      <c r="A10" s="1">
        <v>9</v>
      </c>
      <c r="B10" s="1">
        <v>2</v>
      </c>
      <c r="C10" s="13" t="s">
        <v>13</v>
      </c>
      <c r="D10" s="3">
        <v>65478.383594016472</v>
      </c>
      <c r="E10" s="69">
        <f t="shared" si="8"/>
        <v>52701.292037871979</v>
      </c>
      <c r="F10" s="24">
        <f t="shared" si="9"/>
        <v>47006.814037492346</v>
      </c>
      <c r="G10" s="20">
        <f t="shared" si="10"/>
        <v>1.3929551477747739</v>
      </c>
      <c r="H10" s="25">
        <v>1.3498546611322328</v>
      </c>
      <c r="I10" s="28">
        <f t="shared" si="0"/>
        <v>48507.728631387938</v>
      </c>
      <c r="R10" s="26" t="s">
        <v>33</v>
      </c>
      <c r="T10" s="20">
        <f t="shared" si="1"/>
        <v>0.47673240693629204</v>
      </c>
      <c r="U10" s="20">
        <f t="shared" si="2"/>
        <v>0.57924445545264791</v>
      </c>
      <c r="V10" s="20">
        <f t="shared" si="3"/>
        <v>0.83400843634979938</v>
      </c>
      <c r="W10" s="20">
        <f t="shared" si="4"/>
        <v>0.73624903628800997</v>
      </c>
      <c r="X10" s="20"/>
      <c r="Y10" s="20">
        <f t="shared" si="7"/>
        <v>0.6565585837566873</v>
      </c>
      <c r="Z10" s="20">
        <f t="shared" si="6"/>
        <v>0.67063565209544052</v>
      </c>
    </row>
    <row r="11" spans="1:26" x14ac:dyDescent="0.25">
      <c r="A11" s="1">
        <v>10</v>
      </c>
      <c r="B11" s="1">
        <v>2</v>
      </c>
      <c r="C11" s="13" t="s">
        <v>14</v>
      </c>
      <c r="D11" s="3">
        <v>57249.494800539396</v>
      </c>
      <c r="E11" s="69">
        <f t="shared" si="8"/>
        <v>57636.630193263612</v>
      </c>
      <c r="F11" s="24">
        <f t="shared" si="9"/>
        <v>56321.354165719618</v>
      </c>
      <c r="G11" s="20">
        <f t="shared" si="10"/>
        <v>1.0164793735620921</v>
      </c>
      <c r="H11" s="25">
        <v>1.010790631536431</v>
      </c>
      <c r="I11" s="28">
        <f t="shared" si="0"/>
        <v>56638.331435184067</v>
      </c>
      <c r="R11" s="26" t="s">
        <v>34</v>
      </c>
      <c r="T11" s="20">
        <f t="shared" si="1"/>
        <v>1.0902823639042289</v>
      </c>
      <c r="U11" s="20">
        <f t="shared" si="2"/>
        <v>1.0211010507860832</v>
      </c>
      <c r="V11" s="20">
        <f t="shared" si="3"/>
        <v>0.81276087271742359</v>
      </c>
      <c r="W11" s="20">
        <f t="shared" si="4"/>
        <v>1.1382649867165913</v>
      </c>
      <c r="X11" s="20"/>
      <c r="Y11" s="20">
        <f t="shared" si="7"/>
        <v>1.0156023185310818</v>
      </c>
      <c r="Z11" s="20">
        <f t="shared" si="6"/>
        <v>1.0373775318885183</v>
      </c>
    </row>
    <row r="12" spans="1:26" x14ac:dyDescent="0.25">
      <c r="A12" s="1">
        <v>11</v>
      </c>
      <c r="B12" s="1">
        <v>2</v>
      </c>
      <c r="C12" s="13" t="s">
        <v>15</v>
      </c>
      <c r="D12" s="3">
        <v>71853.850370182743</v>
      </c>
      <c r="E12" s="69">
        <f t="shared" si="8"/>
        <v>61266.185670820261</v>
      </c>
      <c r="F12" s="24">
        <f t="shared" si="9"/>
        <v>69050.363124978481</v>
      </c>
      <c r="G12" s="20">
        <f t="shared" si="10"/>
        <v>1.0406006155265259</v>
      </c>
      <c r="H12" s="25">
        <v>1.0485009216232293</v>
      </c>
      <c r="I12" s="28">
        <f t="shared" si="0"/>
        <v>68530.078408460249</v>
      </c>
      <c r="R12" s="26" t="s">
        <v>35</v>
      </c>
      <c r="T12" s="20">
        <f t="shared" si="1"/>
        <v>0.94339390007184232</v>
      </c>
      <c r="U12" s="20">
        <f t="shared" si="2"/>
        <v>1.2535802407530601</v>
      </c>
      <c r="V12" s="20">
        <f t="shared" si="3"/>
        <v>1.1351344468485181</v>
      </c>
      <c r="W12" s="20">
        <f t="shared" si="4"/>
        <v>1.3872353138977911</v>
      </c>
      <c r="X12" s="20"/>
      <c r="Y12" s="20">
        <f t="shared" si="7"/>
        <v>1.1798359753928029</v>
      </c>
      <c r="Z12" s="20">
        <f t="shared" si="6"/>
        <v>1.2051324714938714</v>
      </c>
    </row>
    <row r="13" spans="1:26" x14ac:dyDescent="0.25">
      <c r="A13" s="1">
        <v>12</v>
      </c>
      <c r="B13" s="1">
        <v>2</v>
      </c>
      <c r="C13" s="13" t="s">
        <v>16</v>
      </c>
      <c r="D13" s="3">
        <v>52341.460122215751</v>
      </c>
      <c r="E13" s="69">
        <f t="shared" si="8"/>
        <v>61991.183339552481</v>
      </c>
      <c r="F13" s="24">
        <f t="shared" si="9"/>
        <v>82379.798750439615</v>
      </c>
      <c r="G13" s="20">
        <f t="shared" si="10"/>
        <v>0.63536766192860394</v>
      </c>
      <c r="H13" s="25">
        <v>0.78396123146668462</v>
      </c>
      <c r="I13" s="28">
        <f t="shared" si="0"/>
        <v>66765.368007155164</v>
      </c>
      <c r="R13" s="26" t="s">
        <v>36</v>
      </c>
      <c r="T13" s="20">
        <f t="shared" si="1"/>
        <v>1.0371408294824227</v>
      </c>
      <c r="U13" s="20">
        <f t="shared" si="2"/>
        <v>0.98236475480492658</v>
      </c>
      <c r="V13" s="20">
        <f t="shared" si="3"/>
        <v>1.0311064275548585</v>
      </c>
      <c r="W13" s="20">
        <f t="shared" si="4"/>
        <v>0.97609918453510547</v>
      </c>
      <c r="X13" s="20"/>
      <c r="Y13" s="20">
        <f t="shared" si="7"/>
        <v>1.0066777990943283</v>
      </c>
      <c r="Z13" s="20">
        <f t="shared" si="6"/>
        <v>1.028261664606942</v>
      </c>
    </row>
    <row r="14" spans="1:26" x14ac:dyDescent="0.25">
      <c r="A14" s="1">
        <v>13</v>
      </c>
      <c r="B14" s="1">
        <v>2</v>
      </c>
      <c r="C14" s="13" t="s">
        <v>6</v>
      </c>
      <c r="D14" s="3">
        <v>62226.904353650934</v>
      </c>
      <c r="E14" s="69">
        <f t="shared" si="8"/>
        <v>72267.253779257837</v>
      </c>
      <c r="F14" s="24">
        <f t="shared" si="9"/>
        <v>95851.318272627876</v>
      </c>
      <c r="G14" s="20">
        <f t="shared" si="10"/>
        <v>0.64920238422449517</v>
      </c>
      <c r="H14" s="25">
        <v>0.74497571126449269</v>
      </c>
      <c r="I14" s="28">
        <f t="shared" si="0"/>
        <v>83528.769344747387</v>
      </c>
      <c r="R14" s="26" t="s">
        <v>37</v>
      </c>
      <c r="S14" s="20">
        <f>G8</f>
        <v>0.66466432995747649</v>
      </c>
      <c r="T14" s="20">
        <f t="shared" si="1"/>
        <v>0.78088858335722366</v>
      </c>
      <c r="U14" s="20">
        <f t="shared" si="2"/>
        <v>0.88239968140460434</v>
      </c>
      <c r="V14" s="20">
        <f t="shared" si="3"/>
        <v>0.76202415130003232</v>
      </c>
      <c r="W14" s="20">
        <f t="shared" si="4"/>
        <v>0.84376819199899167</v>
      </c>
      <c r="X14" s="20"/>
      <c r="Y14" s="20">
        <f t="shared" si="7"/>
        <v>0.78674898760366563</v>
      </c>
      <c r="Z14" s="20">
        <f t="shared" si="6"/>
        <v>0.8036174278890279</v>
      </c>
    </row>
    <row r="15" spans="1:26" x14ac:dyDescent="0.25">
      <c r="A15" s="1">
        <v>14</v>
      </c>
      <c r="B15" s="1">
        <v>2</v>
      </c>
      <c r="C15" s="13" t="s">
        <v>7</v>
      </c>
      <c r="D15" s="3">
        <v>61702.494573310483</v>
      </c>
      <c r="E15" s="69">
        <f t="shared" si="8"/>
        <v>90709.527843418837</v>
      </c>
      <c r="F15" s="24">
        <f t="shared" si="9"/>
        <v>115722.80846125058</v>
      </c>
      <c r="G15" s="20">
        <f t="shared" si="10"/>
        <v>0.5331921631851112</v>
      </c>
      <c r="H15" s="25">
        <v>0.64500686943478924</v>
      </c>
      <c r="I15" s="28">
        <f t="shared" si="0"/>
        <v>95661.763459014852</v>
      </c>
      <c r="R15" s="26"/>
      <c r="X15" s="26" t="s">
        <v>40</v>
      </c>
      <c r="Y15" s="20">
        <f>SUM(Y3:Y14)</f>
        <v>11.748112377358371</v>
      </c>
      <c r="Z15" s="20">
        <f>SUM(Z3:Z14)</f>
        <v>12</v>
      </c>
    </row>
    <row r="16" spans="1:26" x14ac:dyDescent="0.25">
      <c r="A16" s="1">
        <v>15</v>
      </c>
      <c r="B16" s="1">
        <v>2</v>
      </c>
      <c r="C16" s="13" t="s">
        <v>8</v>
      </c>
      <c r="D16" s="3">
        <v>67667.408040814669</v>
      </c>
      <c r="E16" s="69">
        <f t="shared" si="8"/>
        <v>112058.30546300726</v>
      </c>
      <c r="F16" s="24">
        <f t="shared" si="9"/>
        <v>141940.02139623242</v>
      </c>
      <c r="G16" s="20">
        <f t="shared" si="10"/>
        <v>0.47673240693629204</v>
      </c>
      <c r="H16" s="25">
        <v>0.67063565209544052</v>
      </c>
      <c r="I16" s="28">
        <f t="shared" si="0"/>
        <v>100900.40371308009</v>
      </c>
      <c r="R16" s="26"/>
    </row>
    <row r="17" spans="1:25" x14ac:dyDescent="0.25">
      <c r="A17" s="1">
        <v>16</v>
      </c>
      <c r="B17" s="1">
        <v>2</v>
      </c>
      <c r="C17" s="13" t="s">
        <v>9</v>
      </c>
      <c r="D17" s="3">
        <v>178373.31563020538</v>
      </c>
      <c r="E17" s="69">
        <f t="shared" si="8"/>
        <v>134066.00635199214</v>
      </c>
      <c r="F17" s="24">
        <f t="shared" si="9"/>
        <v>163602.86246533637</v>
      </c>
      <c r="G17" s="20">
        <f t="shared" si="10"/>
        <v>1.0902823639042289</v>
      </c>
      <c r="H17" s="25">
        <v>1.0373775318885183</v>
      </c>
      <c r="I17" s="28">
        <f t="shared" si="0"/>
        <v>171946.38417267578</v>
      </c>
      <c r="X17" s="27" t="s">
        <v>41</v>
      </c>
      <c r="Y17" s="16">
        <f>12/Y15</f>
        <v>1.0214406888996976</v>
      </c>
    </row>
    <row r="18" spans="1:25" x14ac:dyDescent="0.25">
      <c r="A18" s="1">
        <v>17</v>
      </c>
      <c r="B18" s="1">
        <v>2</v>
      </c>
      <c r="C18" s="13" t="s">
        <v>10</v>
      </c>
      <c r="D18" s="3">
        <v>172037.31831044893</v>
      </c>
      <c r="E18" s="69">
        <f t="shared" si="8"/>
        <v>170179.43125168092</v>
      </c>
      <c r="F18" s="24">
        <f t="shared" si="9"/>
        <v>182360.00709496613</v>
      </c>
      <c r="G18" s="20">
        <f t="shared" si="10"/>
        <v>0.94339390007184232</v>
      </c>
      <c r="H18" s="25">
        <v>1.2051324714938714</v>
      </c>
      <c r="I18" s="28">
        <f t="shared" si="0"/>
        <v>142753.86513915189</v>
      </c>
    </row>
    <row r="19" spans="1:25" x14ac:dyDescent="0.25">
      <c r="A19" s="1">
        <v>18</v>
      </c>
      <c r="B19" s="1">
        <v>2</v>
      </c>
      <c r="C19" s="13" t="s">
        <v>11</v>
      </c>
      <c r="D19" s="3">
        <v>208343.32361701052</v>
      </c>
      <c r="E19" s="69">
        <f t="shared" si="8"/>
        <v>221888.85945291244</v>
      </c>
      <c r="F19" s="24">
        <f t="shared" si="9"/>
        <v>200882.38520219352</v>
      </c>
      <c r="G19" s="20">
        <f t="shared" si="10"/>
        <v>1.0371408294824227</v>
      </c>
      <c r="H19" s="25">
        <v>1.028261664606942</v>
      </c>
      <c r="I19" s="28">
        <f t="shared" si="0"/>
        <v>202617.02909701565</v>
      </c>
    </row>
    <row r="20" spans="1:25" x14ac:dyDescent="0.25">
      <c r="A20" s="1">
        <v>19</v>
      </c>
      <c r="B20" s="1">
        <v>2</v>
      </c>
      <c r="C20" s="13" t="s">
        <v>17</v>
      </c>
      <c r="D20" s="3">
        <v>170317.45152667465</v>
      </c>
      <c r="E20" s="69">
        <f t="shared" si="8"/>
        <v>254938.47115141491</v>
      </c>
      <c r="F20" s="24">
        <f t="shared" si="9"/>
        <v>218107.23726352851</v>
      </c>
      <c r="G20" s="20">
        <f t="shared" si="10"/>
        <v>0.78088858335722366</v>
      </c>
      <c r="H20" s="25">
        <v>0.8036174278890279</v>
      </c>
      <c r="I20" s="28">
        <f t="shared" si="0"/>
        <v>211938.47422407308</v>
      </c>
    </row>
    <row r="21" spans="1:25" x14ac:dyDescent="0.25">
      <c r="A21" s="1">
        <v>20</v>
      </c>
      <c r="B21" s="1">
        <v>3</v>
      </c>
      <c r="C21" s="13" t="s">
        <v>12</v>
      </c>
      <c r="D21" s="3">
        <v>386973.04619655199</v>
      </c>
      <c r="E21" s="69">
        <f t="shared" si="8"/>
        <v>274010.48634651338</v>
      </c>
      <c r="F21" s="24">
        <f t="shared" si="9"/>
        <v>232104.16999388614</v>
      </c>
      <c r="G21" s="20">
        <f t="shared" si="10"/>
        <v>1.6672386635998193</v>
      </c>
      <c r="H21" s="25">
        <f>H9</f>
        <v>1.6718852255683383</v>
      </c>
      <c r="I21" s="28">
        <f t="shared" si="0"/>
        <v>231459.09795632347</v>
      </c>
    </row>
    <row r="22" spans="1:25" x14ac:dyDescent="0.25">
      <c r="A22" s="1">
        <v>21</v>
      </c>
      <c r="B22" s="1">
        <v>3</v>
      </c>
      <c r="C22" s="13" t="s">
        <v>13</v>
      </c>
      <c r="D22" s="3">
        <v>362909.99483235099</v>
      </c>
      <c r="E22" s="69">
        <f t="shared" si="8"/>
        <v>289706.46494137979</v>
      </c>
      <c r="F22" s="24">
        <f t="shared" si="9"/>
        <v>244593.92893613677</v>
      </c>
      <c r="G22" s="20">
        <f t="shared" si="10"/>
        <v>1.4837244587828933</v>
      </c>
      <c r="H22" s="25">
        <f t="shared" ref="H22:H80" si="11">H10</f>
        <v>1.3498546611322328</v>
      </c>
      <c r="I22" s="28">
        <f t="shared" si="0"/>
        <v>268851.16248585522</v>
      </c>
    </row>
    <row r="23" spans="1:25" x14ac:dyDescent="0.25">
      <c r="A23" s="1">
        <v>22</v>
      </c>
      <c r="B23" s="1">
        <v>3</v>
      </c>
      <c r="C23" s="13" t="s">
        <v>14</v>
      </c>
      <c r="D23" s="3">
        <v>279726.06922069937</v>
      </c>
      <c r="E23" s="69">
        <f t="shared" si="8"/>
        <v>302148.46817506489</v>
      </c>
      <c r="F23" s="24">
        <f t="shared" si="9"/>
        <v>261476.31409919343</v>
      </c>
      <c r="G23" s="20">
        <f t="shared" si="10"/>
        <v>1.0697950603456294</v>
      </c>
      <c r="H23" s="25">
        <f t="shared" si="11"/>
        <v>1.010790631536431</v>
      </c>
      <c r="I23" s="28">
        <f t="shared" si="0"/>
        <v>276739.87123872293</v>
      </c>
    </row>
    <row r="24" spans="1:25" x14ac:dyDescent="0.25">
      <c r="A24" s="1">
        <v>23</v>
      </c>
      <c r="B24" s="1">
        <v>3</v>
      </c>
      <c r="C24" s="13" t="s">
        <v>15</v>
      </c>
      <c r="D24" s="3">
        <v>299548.74706113664</v>
      </c>
      <c r="E24" s="69">
        <f t="shared" si="8"/>
        <v>294028.9087360914</v>
      </c>
      <c r="F24" s="24">
        <f t="shared" si="9"/>
        <v>286883.4556629298</v>
      </c>
      <c r="G24" s="20">
        <f t="shared" si="10"/>
        <v>1.0441478626536338</v>
      </c>
      <c r="H24" s="25">
        <f t="shared" si="11"/>
        <v>1.0485009216232293</v>
      </c>
      <c r="I24" s="28">
        <f t="shared" si="0"/>
        <v>285692.40225119912</v>
      </c>
    </row>
    <row r="25" spans="1:25" x14ac:dyDescent="0.25">
      <c r="A25" s="1">
        <v>24</v>
      </c>
      <c r="B25" s="1">
        <v>3</v>
      </c>
      <c r="C25" s="13" t="s">
        <v>16</v>
      </c>
      <c r="D25" s="3">
        <v>269183.63800471975</v>
      </c>
      <c r="E25" s="69">
        <f t="shared" si="8"/>
        <v>267298.99841936113</v>
      </c>
      <c r="F25" s="24">
        <f t="shared" si="9"/>
        <v>311453.92473638838</v>
      </c>
      <c r="G25" s="20">
        <f t="shared" si="10"/>
        <v>0.86428077036612783</v>
      </c>
      <c r="H25" s="25">
        <f t="shared" si="11"/>
        <v>0.78396123146668462</v>
      </c>
      <c r="I25" s="28">
        <f t="shared" si="0"/>
        <v>343363.45625294995</v>
      </c>
    </row>
    <row r="26" spans="1:25" x14ac:dyDescent="0.25">
      <c r="A26" s="1">
        <v>25</v>
      </c>
      <c r="B26" s="1">
        <v>3</v>
      </c>
      <c r="C26" s="13" t="s">
        <v>6</v>
      </c>
      <c r="D26" s="3">
        <v>258781.17594318683</v>
      </c>
      <c r="E26" s="69">
        <f t="shared" si="8"/>
        <v>268014.1570469719</v>
      </c>
      <c r="F26" s="24">
        <f t="shared" si="9"/>
        <v>330357.96173106454</v>
      </c>
      <c r="G26" s="20">
        <f t="shared" si="10"/>
        <v>0.78333567196983001</v>
      </c>
      <c r="H26" s="25">
        <f t="shared" si="11"/>
        <v>0.74497571126449269</v>
      </c>
      <c r="I26" s="28">
        <f t="shared" si="0"/>
        <v>347368.60817105265</v>
      </c>
    </row>
    <row r="27" spans="1:25" x14ac:dyDescent="0.25">
      <c r="A27" s="1">
        <v>26</v>
      </c>
      <c r="B27" s="1">
        <v>3</v>
      </c>
      <c r="C27" s="13" t="s">
        <v>7</v>
      </c>
      <c r="D27" s="3">
        <v>201074.60851235775</v>
      </c>
      <c r="E27" s="69">
        <f t="shared" si="8"/>
        <v>299756.42497934616</v>
      </c>
      <c r="F27" s="24">
        <f t="shared" si="9"/>
        <v>359448.7013386137</v>
      </c>
      <c r="G27" s="20">
        <f t="shared" si="10"/>
        <v>0.55939723182624101</v>
      </c>
      <c r="H27" s="25">
        <f t="shared" si="11"/>
        <v>0.64500686943478924</v>
      </c>
      <c r="I27" s="28">
        <f t="shared" si="0"/>
        <v>311740.25896585674</v>
      </c>
    </row>
    <row r="28" spans="1:25" x14ac:dyDescent="0.25">
      <c r="A28" s="1">
        <v>27</v>
      </c>
      <c r="B28" s="1">
        <v>3</v>
      </c>
      <c r="C28" s="13" t="s">
        <v>8</v>
      </c>
      <c r="D28" s="3">
        <v>228049.50871578188</v>
      </c>
      <c r="E28" s="69">
        <f t="shared" si="8"/>
        <v>333201.38453139697</v>
      </c>
      <c r="F28" s="24">
        <f t="shared" si="9"/>
        <v>393701.66873254511</v>
      </c>
      <c r="G28" s="20">
        <f t="shared" si="10"/>
        <v>0.57924445545264791</v>
      </c>
      <c r="H28" s="25">
        <f t="shared" si="11"/>
        <v>0.67063565209544052</v>
      </c>
      <c r="I28" s="28">
        <f t="shared" si="0"/>
        <v>340049.78411634959</v>
      </c>
    </row>
    <row r="29" spans="1:25" x14ac:dyDescent="0.25">
      <c r="A29" s="1">
        <v>28</v>
      </c>
      <c r="B29" s="1">
        <v>3</v>
      </c>
      <c r="C29" s="13" t="s">
        <v>9</v>
      </c>
      <c r="D29" s="3">
        <v>423168.4588685981</v>
      </c>
      <c r="E29" s="69">
        <f t="shared" si="8"/>
        <v>358567.45528706413</v>
      </c>
      <c r="F29" s="24">
        <f t="shared" si="9"/>
        <v>414423.68367246963</v>
      </c>
      <c r="G29" s="20">
        <f t="shared" si="10"/>
        <v>1.0211010507860832</v>
      </c>
      <c r="H29" s="25">
        <f t="shared" si="11"/>
        <v>1.0373775318885183</v>
      </c>
      <c r="I29" s="28">
        <f t="shared" si="0"/>
        <v>407921.36503885052</v>
      </c>
    </row>
    <row r="30" spans="1:25" x14ac:dyDescent="0.25">
      <c r="A30" s="1">
        <v>29</v>
      </c>
      <c r="B30" s="1">
        <v>3</v>
      </c>
      <c r="C30" s="13" t="s">
        <v>10</v>
      </c>
      <c r="D30" s="3">
        <v>537013.57260172884</v>
      </c>
      <c r="E30" s="69">
        <f t="shared" si="8"/>
        <v>424868.49394113594</v>
      </c>
      <c r="F30" s="24">
        <f t="shared" si="9"/>
        <v>428383.88412945153</v>
      </c>
      <c r="G30" s="20">
        <f t="shared" si="10"/>
        <v>1.2535802407530601</v>
      </c>
      <c r="H30" s="25">
        <f t="shared" si="11"/>
        <v>1.2051324714938714</v>
      </c>
      <c r="I30" s="28">
        <f t="shared" si="0"/>
        <v>445605.42953095573</v>
      </c>
    </row>
    <row r="31" spans="1:25" x14ac:dyDescent="0.25">
      <c r="A31" s="1">
        <v>30</v>
      </c>
      <c r="B31" s="1">
        <v>3</v>
      </c>
      <c r="C31" s="13" t="s">
        <v>11</v>
      </c>
      <c r="D31" s="3">
        <v>433058.32708873739</v>
      </c>
      <c r="E31" s="69">
        <f t="shared" si="8"/>
        <v>520104.33904572902</v>
      </c>
      <c r="F31" s="24">
        <f t="shared" si="9"/>
        <v>440832.51660910016</v>
      </c>
      <c r="G31" s="20">
        <f t="shared" si="10"/>
        <v>0.98236475480492658</v>
      </c>
      <c r="H31" s="25">
        <f t="shared" si="11"/>
        <v>1.028261664606942</v>
      </c>
      <c r="I31" s="28">
        <f t="shared" si="0"/>
        <v>421155.7641354606</v>
      </c>
    </row>
    <row r="32" spans="1:25" x14ac:dyDescent="0.25">
      <c r="A32" s="1">
        <v>31</v>
      </c>
      <c r="B32" s="1">
        <v>3</v>
      </c>
      <c r="C32" s="13" t="s">
        <v>17</v>
      </c>
      <c r="D32" s="3">
        <v>399299.33592717478</v>
      </c>
      <c r="E32" s="69">
        <f t="shared" si="8"/>
        <v>560833.21029796742</v>
      </c>
      <c r="F32" s="24">
        <f t="shared" si="9"/>
        <v>452515.27662789932</v>
      </c>
      <c r="G32" s="20">
        <f t="shared" si="10"/>
        <v>0.88239968140460434</v>
      </c>
      <c r="H32" s="25">
        <f t="shared" si="11"/>
        <v>0.8036174278890279</v>
      </c>
      <c r="I32" s="28">
        <f t="shared" si="0"/>
        <v>496877.39721632109</v>
      </c>
    </row>
    <row r="33" spans="1:9" x14ac:dyDescent="0.25">
      <c r="A33" s="1">
        <v>32</v>
      </c>
      <c r="B33" s="1">
        <v>4</v>
      </c>
      <c r="C33" s="13" t="s">
        <v>12</v>
      </c>
      <c r="D33" s="3">
        <v>856168.91237723199</v>
      </c>
      <c r="E33" s="69">
        <f t="shared" si="8"/>
        <v>557011.34327955672</v>
      </c>
      <c r="F33" s="24">
        <f t="shared" si="9"/>
        <v>470540.08781536092</v>
      </c>
      <c r="G33" s="20">
        <f t="shared" si="10"/>
        <v>1.8195451026336169</v>
      </c>
      <c r="H33" s="25">
        <f t="shared" si="11"/>
        <v>1.6718852255683383</v>
      </c>
      <c r="I33" s="28">
        <f t="shared" si="0"/>
        <v>512097.89959486434</v>
      </c>
    </row>
    <row r="34" spans="1:9" x14ac:dyDescent="0.25">
      <c r="A34" s="1">
        <v>33</v>
      </c>
      <c r="B34" s="1">
        <v>4</v>
      </c>
      <c r="C34" s="13" t="s">
        <v>13</v>
      </c>
      <c r="D34" s="3">
        <v>715785.34610602527</v>
      </c>
      <c r="E34" s="69">
        <f t="shared" si="8"/>
        <v>548463.6486868033</v>
      </c>
      <c r="F34" s="24">
        <f t="shared" si="9"/>
        <v>491918.42581130355</v>
      </c>
      <c r="G34" s="20">
        <f t="shared" si="10"/>
        <v>1.4550895200266305</v>
      </c>
      <c r="H34" s="25">
        <f t="shared" si="11"/>
        <v>1.3498546611322328</v>
      </c>
      <c r="I34" s="28">
        <f t="shared" si="0"/>
        <v>530268.45535032486</v>
      </c>
    </row>
    <row r="35" spans="1:9" x14ac:dyDescent="0.25">
      <c r="A35" s="1">
        <v>34</v>
      </c>
      <c r="B35" s="1">
        <v>4</v>
      </c>
      <c r="C35" s="13" t="s">
        <v>14</v>
      </c>
      <c r="D35" s="3">
        <v>424179.07650521398</v>
      </c>
      <c r="E35" s="69">
        <f t="shared" si="8"/>
        <v>546463.09796873434</v>
      </c>
      <c r="F35" s="24">
        <f t="shared" si="9"/>
        <v>504846.42855711986</v>
      </c>
      <c r="G35" s="20">
        <f t="shared" si="10"/>
        <v>0.84021407800693404</v>
      </c>
      <c r="H35" s="25">
        <f t="shared" si="11"/>
        <v>1.010790631536431</v>
      </c>
      <c r="I35" s="28">
        <f t="shared" si="0"/>
        <v>419650.77956890984</v>
      </c>
    </row>
    <row r="36" spans="1:9" x14ac:dyDescent="0.25">
      <c r="A36" s="1">
        <v>35</v>
      </c>
      <c r="B36" s="1">
        <v>4</v>
      </c>
      <c r="C36" s="13" t="s">
        <v>15</v>
      </c>
      <c r="D36" s="3">
        <v>490140.55074418517</v>
      </c>
      <c r="E36" s="69">
        <f t="shared" si="8"/>
        <v>516211.68168958579</v>
      </c>
      <c r="F36" s="24">
        <f t="shared" si="9"/>
        <v>514115.58074686653</v>
      </c>
      <c r="G36" s="20">
        <f t="shared" si="10"/>
        <v>0.95336645902103889</v>
      </c>
      <c r="H36" s="25">
        <f t="shared" si="11"/>
        <v>1.0485009216232293</v>
      </c>
      <c r="I36" s="28">
        <f t="shared" si="0"/>
        <v>467467.92552683456</v>
      </c>
    </row>
    <row r="37" spans="1:9" x14ac:dyDescent="0.25">
      <c r="A37" s="1">
        <v>36</v>
      </c>
      <c r="B37" s="1">
        <v>4</v>
      </c>
      <c r="C37" s="13" t="s">
        <v>16</v>
      </c>
      <c r="D37" s="3">
        <v>377359.01383323927</v>
      </c>
      <c r="E37" s="69">
        <f t="shared" si="8"/>
        <v>463732.51257687784</v>
      </c>
      <c r="F37" s="24">
        <f t="shared" si="9"/>
        <v>530828.50145026355</v>
      </c>
      <c r="G37" s="20">
        <f t="shared" si="10"/>
        <v>0.7108868736367131</v>
      </c>
      <c r="H37" s="25">
        <f t="shared" si="11"/>
        <v>0.78396123146668462</v>
      </c>
      <c r="I37" s="28">
        <f t="shared" si="0"/>
        <v>481349.07529451675</v>
      </c>
    </row>
    <row r="38" spans="1:9" x14ac:dyDescent="0.25">
      <c r="A38" s="1">
        <v>37</v>
      </c>
      <c r="B38" s="1">
        <v>4</v>
      </c>
      <c r="C38" s="13" t="s">
        <v>6</v>
      </c>
      <c r="D38" s="3">
        <v>430992.04056584631</v>
      </c>
      <c r="E38" s="69">
        <f t="shared" si="8"/>
        <v>448859.64681627211</v>
      </c>
      <c r="F38" s="24">
        <f t="shared" si="9"/>
        <v>545335.6466043191</v>
      </c>
      <c r="G38" s="20">
        <f t="shared" si="10"/>
        <v>0.79032435024105907</v>
      </c>
      <c r="H38" s="25">
        <f t="shared" si="11"/>
        <v>0.74497571126449269</v>
      </c>
      <c r="I38" s="28">
        <f t="shared" si="0"/>
        <v>578531.66760872945</v>
      </c>
    </row>
    <row r="39" spans="1:9" x14ac:dyDescent="0.25">
      <c r="A39" s="1">
        <v>38</v>
      </c>
      <c r="B39" s="1">
        <v>4</v>
      </c>
      <c r="C39" s="13" t="s">
        <v>7</v>
      </c>
      <c r="D39" s="3">
        <v>461459.21238877694</v>
      </c>
      <c r="E39" s="69">
        <f t="shared" si="8"/>
        <v>471219.8182141764</v>
      </c>
      <c r="F39" s="24">
        <f t="shared" si="9"/>
        <v>561919.03057489602</v>
      </c>
      <c r="G39" s="20">
        <f t="shared" si="10"/>
        <v>0.82122011763271441</v>
      </c>
      <c r="H39" s="25">
        <f t="shared" si="11"/>
        <v>0.64500686943478924</v>
      </c>
      <c r="I39" s="28">
        <f t="shared" si="0"/>
        <v>715433.01979581604</v>
      </c>
    </row>
    <row r="40" spans="1:9" x14ac:dyDescent="0.25">
      <c r="A40" s="1">
        <v>39</v>
      </c>
      <c r="B40" s="1">
        <v>4</v>
      </c>
      <c r="C40" s="13" t="s">
        <v>8</v>
      </c>
      <c r="D40" s="15">
        <v>480745.01674198546</v>
      </c>
      <c r="E40" s="69">
        <f t="shared" si="8"/>
        <v>513193.35421372391</v>
      </c>
      <c r="F40" s="24">
        <f t="shared" si="9"/>
        <v>576427.04292783875</v>
      </c>
      <c r="G40" s="20">
        <f t="shared" si="10"/>
        <v>0.83400843634979938</v>
      </c>
      <c r="H40" s="25">
        <f t="shared" si="11"/>
        <v>0.67063565209544052</v>
      </c>
      <c r="I40" s="28">
        <f t="shared" si="0"/>
        <v>716849.77564176521</v>
      </c>
    </row>
    <row r="41" spans="1:9" x14ac:dyDescent="0.25">
      <c r="A41" s="1">
        <v>40</v>
      </c>
      <c r="B41" s="1">
        <v>4</v>
      </c>
      <c r="C41" s="13" t="s">
        <v>9</v>
      </c>
      <c r="D41" s="15">
        <v>480745.01674198546</v>
      </c>
      <c r="E41" s="69">
        <f t="shared" si="8"/>
        <v>544208.19523990387</v>
      </c>
      <c r="F41" s="24">
        <f t="shared" si="9"/>
        <v>591496.26031410636</v>
      </c>
      <c r="G41" s="20">
        <f t="shared" si="10"/>
        <v>0.81276087271742359</v>
      </c>
      <c r="H41" s="25">
        <f t="shared" si="11"/>
        <v>1.0373775318885183</v>
      </c>
      <c r="I41" s="28">
        <f t="shared" si="0"/>
        <v>463423.39405288821</v>
      </c>
    </row>
    <row r="42" spans="1:9" x14ac:dyDescent="0.25">
      <c r="A42" s="1">
        <v>41</v>
      </c>
      <c r="B42" s="1">
        <v>4</v>
      </c>
      <c r="C42" s="13" t="s">
        <v>10</v>
      </c>
      <c r="D42" s="3">
        <v>701896.66728226468</v>
      </c>
      <c r="E42" s="69">
        <f t="shared" si="8"/>
        <v>607626.37946020637</v>
      </c>
      <c r="F42" s="24">
        <f t="shared" si="9"/>
        <v>618337.91515264602</v>
      </c>
      <c r="G42" s="20">
        <f t="shared" si="10"/>
        <v>1.1351344468485181</v>
      </c>
      <c r="H42" s="25">
        <f t="shared" si="11"/>
        <v>1.2051324714938714</v>
      </c>
      <c r="I42" s="28">
        <f t="shared" si="0"/>
        <v>582422.8322486406</v>
      </c>
    </row>
    <row r="43" spans="1:9" x14ac:dyDescent="0.25">
      <c r="A43" s="1">
        <v>42</v>
      </c>
      <c r="B43" s="1">
        <v>4</v>
      </c>
      <c r="C43" s="13" t="s">
        <v>11</v>
      </c>
      <c r="D43" s="3">
        <v>669285.32928972982</v>
      </c>
      <c r="E43" s="69">
        <f t="shared" si="8"/>
        <v>689121.57327879954</v>
      </c>
      <c r="F43" s="24">
        <f t="shared" si="9"/>
        <v>649094.32373228169</v>
      </c>
      <c r="G43" s="20">
        <f t="shared" si="10"/>
        <v>1.0311064275548585</v>
      </c>
      <c r="H43" s="25">
        <f t="shared" si="11"/>
        <v>1.028261664606942</v>
      </c>
      <c r="I43" s="28">
        <f t="shared" si="0"/>
        <v>650890.0918187662</v>
      </c>
    </row>
    <row r="44" spans="1:9" x14ac:dyDescent="0.25">
      <c r="A44" s="1">
        <v>43</v>
      </c>
      <c r="B44" s="1">
        <v>4</v>
      </c>
      <c r="C44" s="13" t="s">
        <v>17</v>
      </c>
      <c r="D44" s="3">
        <v>511243.8174235156</v>
      </c>
      <c r="E44" s="69">
        <f t="shared" si="8"/>
        <v>734132.87381194031</v>
      </c>
      <c r="F44" s="24">
        <f t="shared" si="9"/>
        <v>670902.38091708883</v>
      </c>
      <c r="G44" s="20">
        <f t="shared" si="10"/>
        <v>0.76202415130003232</v>
      </c>
      <c r="H44" s="25">
        <f t="shared" si="11"/>
        <v>0.8036174278890279</v>
      </c>
      <c r="I44" s="28">
        <f t="shared" si="0"/>
        <v>636178.11122696765</v>
      </c>
    </row>
    <row r="45" spans="1:9" x14ac:dyDescent="0.25">
      <c r="A45" s="1">
        <v>44</v>
      </c>
      <c r="B45" s="1">
        <v>5</v>
      </c>
      <c r="C45" s="13" t="s">
        <v>12</v>
      </c>
      <c r="D45" s="3">
        <v>1142225.646174738</v>
      </c>
      <c r="E45" s="69">
        <f t="shared" si="8"/>
        <v>765456.01209111547</v>
      </c>
      <c r="F45" s="24">
        <f t="shared" si="9"/>
        <v>679804.56395912752</v>
      </c>
      <c r="G45" s="20">
        <f t="shared" si="10"/>
        <v>1.6802265043978331</v>
      </c>
      <c r="H45" s="25">
        <f t="shared" si="11"/>
        <v>1.6718852255683383</v>
      </c>
      <c r="I45" s="28">
        <f t="shared" si="0"/>
        <v>683196.20791340584</v>
      </c>
    </row>
    <row r="46" spans="1:9" x14ac:dyDescent="0.25">
      <c r="A46" s="1">
        <v>45</v>
      </c>
      <c r="B46" s="1">
        <v>5</v>
      </c>
      <c r="C46" s="13" t="s">
        <v>13</v>
      </c>
      <c r="D46" s="3">
        <v>777920.90877914301</v>
      </c>
      <c r="E46" s="69">
        <f t="shared" si="8"/>
        <v>784995.29325083934</v>
      </c>
      <c r="F46" s="24">
        <f t="shared" si="9"/>
        <v>691972.67289693025</v>
      </c>
      <c r="G46" s="20">
        <f t="shared" si="10"/>
        <v>1.1242075579695829</v>
      </c>
      <c r="H46" s="25">
        <f t="shared" si="11"/>
        <v>1.3498546611322328</v>
      </c>
      <c r="I46" s="28">
        <f t="shared" si="0"/>
        <v>576299.75372803281</v>
      </c>
    </row>
    <row r="47" spans="1:9" x14ac:dyDescent="0.25">
      <c r="A47" s="1">
        <v>46</v>
      </c>
      <c r="B47" s="1">
        <v>5</v>
      </c>
      <c r="C47" s="13" t="s">
        <v>14</v>
      </c>
      <c r="D47" s="3">
        <v>723704.73110251839</v>
      </c>
      <c r="E47" s="69">
        <f t="shared" si="8"/>
        <v>797596.56659427378</v>
      </c>
      <c r="F47" s="24">
        <f t="shared" si="9"/>
        <v>726669.48657685227</v>
      </c>
      <c r="G47" s="20">
        <f t="shared" si="10"/>
        <v>0.99592007710644348</v>
      </c>
      <c r="H47" s="25">
        <f t="shared" si="11"/>
        <v>1.010790631536431</v>
      </c>
      <c r="I47" s="28">
        <f t="shared" si="0"/>
        <v>715978.86696126801</v>
      </c>
    </row>
    <row r="48" spans="1:9" x14ac:dyDescent="0.25">
      <c r="A48" s="1">
        <v>47</v>
      </c>
      <c r="B48" s="1">
        <v>5</v>
      </c>
      <c r="C48" s="13" t="s">
        <v>15</v>
      </c>
      <c r="D48" s="3">
        <v>834814.61227183149</v>
      </c>
      <c r="E48" s="69">
        <f t="shared" si="8"/>
        <v>751982.74845804845</v>
      </c>
      <c r="F48" s="24">
        <f t="shared" si="9"/>
        <v>781112.0512191545</v>
      </c>
      <c r="G48" s="20">
        <f t="shared" si="10"/>
        <v>1.0687514178905042</v>
      </c>
      <c r="H48" s="25">
        <f t="shared" si="11"/>
        <v>1.0485009216232293</v>
      </c>
      <c r="I48" s="28">
        <f t="shared" si="0"/>
        <v>796198.26273439906</v>
      </c>
    </row>
    <row r="49" spans="1:9" x14ac:dyDescent="0.25">
      <c r="A49" s="1">
        <v>48</v>
      </c>
      <c r="B49" s="1">
        <v>5</v>
      </c>
      <c r="C49" s="13" t="s">
        <v>16</v>
      </c>
      <c r="D49" s="3">
        <v>770838.75821685011</v>
      </c>
      <c r="E49" s="69">
        <f t="shared" si="8"/>
        <v>694823.77251506085</v>
      </c>
      <c r="F49" s="24">
        <f t="shared" si="9"/>
        <v>822608.50142931577</v>
      </c>
      <c r="G49" s="20">
        <f t="shared" si="10"/>
        <v>0.93706636495670348</v>
      </c>
      <c r="H49" s="25">
        <f t="shared" si="11"/>
        <v>0.78396123146668462</v>
      </c>
      <c r="I49" s="28">
        <f t="shared" si="0"/>
        <v>983261.32374520088</v>
      </c>
    </row>
    <row r="50" spans="1:9" x14ac:dyDescent="0.25">
      <c r="A50" s="1">
        <v>49</v>
      </c>
      <c r="B50" s="1">
        <v>5</v>
      </c>
      <c r="C50" s="13" t="s">
        <v>6</v>
      </c>
      <c r="D50" s="3">
        <v>560905.66861760663</v>
      </c>
      <c r="E50" s="69">
        <f t="shared" si="8"/>
        <v>719206.09934176411</v>
      </c>
      <c r="F50" s="24">
        <f t="shared" si="9"/>
        <v>850128.82512842829</v>
      </c>
      <c r="G50" s="20">
        <f t="shared" si="10"/>
        <v>0.65978902495497793</v>
      </c>
      <c r="H50" s="25">
        <f t="shared" si="11"/>
        <v>0.74497571126449269</v>
      </c>
      <c r="I50" s="28">
        <f t="shared" si="0"/>
        <v>752918.06180572952</v>
      </c>
    </row>
    <row r="51" spans="1:9" x14ac:dyDescent="0.25">
      <c r="A51" s="1">
        <v>50</v>
      </c>
      <c r="B51" s="1">
        <v>5</v>
      </c>
      <c r="C51" s="13" t="s">
        <v>7</v>
      </c>
      <c r="D51" s="3">
        <v>545197.9773459452</v>
      </c>
      <c r="E51" s="69">
        <f t="shared" si="8"/>
        <v>796768.0903471933</v>
      </c>
      <c r="F51" s="24">
        <f t="shared" si="9"/>
        <v>890756.78391190025</v>
      </c>
      <c r="G51" s="20">
        <f t="shared" si="10"/>
        <v>0.61206154945194069</v>
      </c>
      <c r="H51" s="25">
        <f t="shared" si="11"/>
        <v>0.64500686943478924</v>
      </c>
      <c r="I51" s="28">
        <f t="shared" si="0"/>
        <v>845259.17967927188</v>
      </c>
    </row>
    <row r="52" spans="1:9" x14ac:dyDescent="0.25">
      <c r="A52" s="1">
        <v>51</v>
      </c>
      <c r="B52" s="1">
        <v>5</v>
      </c>
      <c r="C52" s="13" t="s">
        <v>8</v>
      </c>
      <c r="D52" s="3">
        <v>689040.86629208247</v>
      </c>
      <c r="E52" s="69">
        <f t="shared" si="8"/>
        <v>860221.70960779209</v>
      </c>
      <c r="F52" s="24">
        <f t="shared" si="9"/>
        <v>935880.16055825388</v>
      </c>
      <c r="G52" s="20">
        <f t="shared" si="10"/>
        <v>0.73624903628800997</v>
      </c>
      <c r="H52" s="25">
        <f t="shared" si="11"/>
        <v>0.67063565209544052</v>
      </c>
      <c r="I52" s="28">
        <f t="shared" si="0"/>
        <v>1027444.4314720427</v>
      </c>
    </row>
    <row r="53" spans="1:9" x14ac:dyDescent="0.25">
      <c r="A53" s="1">
        <v>52</v>
      </c>
      <c r="B53" s="1">
        <v>5</v>
      </c>
      <c r="C53" s="13" t="s">
        <v>9</v>
      </c>
      <c r="D53" s="3">
        <v>1105172.6955100191</v>
      </c>
      <c r="E53" s="69">
        <f t="shared" si="8"/>
        <v>902661.08366258244</v>
      </c>
      <c r="F53" s="24">
        <f t="shared" si="9"/>
        <v>970927.42762647092</v>
      </c>
      <c r="G53" s="20">
        <f t="shared" si="10"/>
        <v>1.1382649867165913</v>
      </c>
      <c r="H53" s="25">
        <f t="shared" si="11"/>
        <v>1.0373775318885183</v>
      </c>
      <c r="I53" s="28">
        <f t="shared" si="0"/>
        <v>1065352.4503254679</v>
      </c>
    </row>
    <row r="54" spans="1:9" x14ac:dyDescent="0.25">
      <c r="A54" s="1">
        <v>53</v>
      </c>
      <c r="B54" s="1">
        <v>5</v>
      </c>
      <c r="C54" s="13" t="s">
        <v>10</v>
      </c>
      <c r="D54" s="3">
        <v>1384090.5399294812</v>
      </c>
      <c r="E54" s="69">
        <f t="shared" si="8"/>
        <v>1029530.8193657519</v>
      </c>
      <c r="F54" s="24">
        <f t="shared" si="9"/>
        <v>997733.06378751714</v>
      </c>
      <c r="G54" s="20">
        <f t="shared" si="10"/>
        <v>1.3872353138977911</v>
      </c>
      <c r="H54" s="25">
        <f t="shared" si="11"/>
        <v>1.2051324714938714</v>
      </c>
      <c r="I54" s="28">
        <f t="shared" si="0"/>
        <v>1148496.594912736</v>
      </c>
    </row>
    <row r="55" spans="1:9" x14ac:dyDescent="0.25">
      <c r="A55" s="1">
        <v>54</v>
      </c>
      <c r="B55" s="1">
        <v>5</v>
      </c>
      <c r="C55" s="13" t="s">
        <v>11</v>
      </c>
      <c r="D55" s="3">
        <v>983006.26168638421</v>
      </c>
      <c r="E55" s="69">
        <f t="shared" si="8"/>
        <v>1176936.5486014464</v>
      </c>
      <c r="F55" s="24">
        <f t="shared" si="9"/>
        <v>1007076.2042021052</v>
      </c>
      <c r="G55" s="20">
        <f t="shared" si="10"/>
        <v>0.97609918453510547</v>
      </c>
      <c r="H55" s="25">
        <f t="shared" si="11"/>
        <v>1.028261664606942</v>
      </c>
      <c r="I55" s="28">
        <f t="shared" si="0"/>
        <v>955988.43710870331</v>
      </c>
    </row>
    <row r="56" spans="1:9" x14ac:dyDescent="0.25">
      <c r="A56" s="1">
        <v>55</v>
      </c>
      <c r="B56" s="1">
        <v>5</v>
      </c>
      <c r="C56" s="13" t="s">
        <v>17</v>
      </c>
      <c r="D56" s="3">
        <v>858010.6538055588</v>
      </c>
      <c r="E56" s="69">
        <f t="shared" si="8"/>
        <v>1222648.7559111777</v>
      </c>
      <c r="F56" s="24">
        <f t="shared" si="9"/>
        <v>1016879.5907947478</v>
      </c>
      <c r="G56" s="20">
        <f t="shared" si="10"/>
        <v>0.84376819199899167</v>
      </c>
      <c r="H56" s="25">
        <f t="shared" si="11"/>
        <v>0.8036174278890279</v>
      </c>
      <c r="I56" s="28">
        <f t="shared" si="0"/>
        <v>1067685.4732474047</v>
      </c>
    </row>
    <row r="57" spans="1:9" x14ac:dyDescent="0.25">
      <c r="A57" s="1">
        <v>56</v>
      </c>
      <c r="B57" s="1">
        <v>6</v>
      </c>
      <c r="C57" s="13" t="s">
        <v>12</v>
      </c>
      <c r="D57" s="3">
        <v>1770529.8205960258</v>
      </c>
      <c r="E57" s="69">
        <f t="shared" si="8"/>
        <v>1198698.0372278409</v>
      </c>
      <c r="F57" s="24">
        <f t="shared" si="9"/>
        <v>1035342.1482136454</v>
      </c>
      <c r="G57" s="20">
        <f t="shared" si="10"/>
        <v>1.7100915128886192</v>
      </c>
      <c r="H57" s="25">
        <f t="shared" si="11"/>
        <v>1.6718852255683383</v>
      </c>
      <c r="I57" s="28">
        <f t="shared" si="0"/>
        <v>1059002.013726244</v>
      </c>
    </row>
    <row r="58" spans="1:9" x14ac:dyDescent="0.25">
      <c r="A58" s="1">
        <v>57</v>
      </c>
      <c r="B58" s="1">
        <v>6</v>
      </c>
      <c r="C58" s="13" t="s">
        <v>13</v>
      </c>
      <c r="D58" s="3">
        <v>1232577.7738703375</v>
      </c>
      <c r="E58" s="69">
        <f t="shared" si="8"/>
        <v>1153930.698796418</v>
      </c>
      <c r="F58" s="24">
        <f t="shared" si="9"/>
        <v>1070294.3063907418</v>
      </c>
      <c r="G58" s="20">
        <f t="shared" si="10"/>
        <v>1.1516250871471509</v>
      </c>
      <c r="H58" s="25">
        <f t="shared" si="11"/>
        <v>1.3498546611322328</v>
      </c>
      <c r="I58" s="28">
        <f t="shared" si="0"/>
        <v>913118.87817350228</v>
      </c>
    </row>
    <row r="59" spans="1:9" x14ac:dyDescent="0.25">
      <c r="A59" s="1">
        <v>58</v>
      </c>
      <c r="B59" s="1">
        <v>6</v>
      </c>
      <c r="C59" s="13" t="s">
        <v>14</v>
      </c>
      <c r="D59" s="3">
        <v>1110182.2756485397</v>
      </c>
      <c r="E59" s="69">
        <f t="shared" si="8"/>
        <v>1131098.0979269131</v>
      </c>
      <c r="F59" s="24">
        <f t="shared" si="9"/>
        <v>1082619.9818128347</v>
      </c>
      <c r="G59" s="20">
        <f t="shared" si="10"/>
        <v>1.0254588815084977</v>
      </c>
      <c r="H59" s="25">
        <f t="shared" si="11"/>
        <v>1.010790631536431</v>
      </c>
      <c r="I59" s="28">
        <f t="shared" si="0"/>
        <v>1098330.5948938511</v>
      </c>
    </row>
    <row r="60" spans="1:9" x14ac:dyDescent="0.25">
      <c r="A60" s="1">
        <v>59</v>
      </c>
      <c r="B60" s="1">
        <v>6</v>
      </c>
      <c r="C60" s="13" t="s">
        <v>15</v>
      </c>
      <c r="D60" s="3">
        <v>1091672.3355909172</v>
      </c>
      <c r="E60" s="69">
        <f t="shared" si="8"/>
        <v>1041153.477061539</v>
      </c>
      <c r="F60" s="24">
        <f t="shared" si="9"/>
        <v>1064428.5516875617</v>
      </c>
      <c r="G60" s="20">
        <f t="shared" si="10"/>
        <v>1.0255947511555967</v>
      </c>
      <c r="H60" s="25">
        <f t="shared" si="11"/>
        <v>1.0485009216232293</v>
      </c>
      <c r="I60" s="28">
        <f t="shared" si="0"/>
        <v>1041174.4168053303</v>
      </c>
    </row>
    <row r="61" spans="1:9" x14ac:dyDescent="0.25">
      <c r="A61" s="1">
        <v>60</v>
      </c>
      <c r="B61" s="1">
        <v>6</v>
      </c>
      <c r="C61" s="13" t="s">
        <v>16</v>
      </c>
      <c r="D61" s="3">
        <v>738216.40484787442</v>
      </c>
      <c r="E61" s="69">
        <f t="shared" si="8"/>
        <v>963652.06418003701</v>
      </c>
      <c r="F61" s="24">
        <f t="shared" si="9"/>
        <v>1069994.7400337849</v>
      </c>
      <c r="G61" s="20">
        <f t="shared" si="10"/>
        <v>0.68992526526304732</v>
      </c>
      <c r="H61" s="25">
        <f t="shared" si="11"/>
        <v>0.78396123146668462</v>
      </c>
      <c r="I61" s="28">
        <f t="shared" si="0"/>
        <v>941649.12143266597</v>
      </c>
    </row>
    <row r="62" spans="1:9" x14ac:dyDescent="0.25">
      <c r="A62" s="1">
        <v>61</v>
      </c>
      <c r="B62" s="1">
        <v>6</v>
      </c>
      <c r="C62" s="13" t="s">
        <v>6</v>
      </c>
      <c r="D62" s="3">
        <v>828809.30021001108</v>
      </c>
      <c r="E62" s="69">
        <f t="shared" si="8"/>
        <v>942591.20771449152</v>
      </c>
      <c r="F62" s="24">
        <f t="shared" si="9"/>
        <v>1084772.760286862</v>
      </c>
      <c r="G62" s="20">
        <f t="shared" si="10"/>
        <v>0.7640395579170306</v>
      </c>
      <c r="H62" s="25">
        <f t="shared" si="11"/>
        <v>0.74497571126449269</v>
      </c>
      <c r="I62" s="28">
        <f t="shared" si="0"/>
        <v>1112531.9761139897</v>
      </c>
    </row>
    <row r="63" spans="1:9" x14ac:dyDescent="0.25">
      <c r="A63" s="1">
        <v>62</v>
      </c>
      <c r="B63" s="1">
        <v>6</v>
      </c>
      <c r="C63" s="13" t="s">
        <v>7</v>
      </c>
      <c r="D63" s="3">
        <v>720395.72380708123</v>
      </c>
      <c r="E63" s="69">
        <f>(SUM(D61:D65)+((D60+D66)/2))/6</f>
        <v>930159.06614728214</v>
      </c>
      <c r="F63" s="29"/>
      <c r="H63" s="25">
        <f t="shared" si="11"/>
        <v>0.64500686943478924</v>
      </c>
      <c r="I63" s="28">
        <f t="shared" si="0"/>
        <v>1116880.6999503032</v>
      </c>
    </row>
    <row r="64" spans="1:9" x14ac:dyDescent="0.25">
      <c r="A64" s="1">
        <v>63</v>
      </c>
      <c r="B64" s="1">
        <v>6</v>
      </c>
      <c r="C64" s="13" t="s">
        <v>8</v>
      </c>
      <c r="D64" s="3">
        <v>1352694.9160812593</v>
      </c>
      <c r="E64" s="69">
        <f t="shared" si="8"/>
        <v>986058.78127115162</v>
      </c>
      <c r="F64" s="29"/>
      <c r="H64" s="25">
        <f t="shared" si="11"/>
        <v>0.67063565209544052</v>
      </c>
      <c r="I64" s="28">
        <f t="shared" si="0"/>
        <v>2017034.0062516576</v>
      </c>
    </row>
    <row r="65" spans="1:11" x14ac:dyDescent="0.25">
      <c r="A65" s="1">
        <v>64</v>
      </c>
      <c r="B65" s="1">
        <v>6</v>
      </c>
      <c r="C65" s="13" t="s">
        <v>9</v>
      </c>
      <c r="D65" s="3">
        <v>737334.85585107293</v>
      </c>
      <c r="E65" s="69">
        <f>(SUM(D63:D67)+((D62+D68)/2))/6</f>
        <v>1038447.4226468106</v>
      </c>
      <c r="F65" s="29"/>
      <c r="H65" s="25">
        <f t="shared" si="11"/>
        <v>1.0373775318885183</v>
      </c>
      <c r="I65" s="28">
        <f t="shared" si="0"/>
        <v>710768.09858101932</v>
      </c>
    </row>
    <row r="66" spans="1:11" x14ac:dyDescent="0.25">
      <c r="A66" s="1">
        <v>65</v>
      </c>
      <c r="B66" s="1">
        <v>6</v>
      </c>
      <c r="C66" s="13" t="s">
        <v>10</v>
      </c>
      <c r="D66" s="3">
        <v>1315334.0565818709</v>
      </c>
      <c r="E66" s="30"/>
      <c r="F66" s="29"/>
      <c r="H66" s="25">
        <f t="shared" si="11"/>
        <v>1.2051324714938714</v>
      </c>
      <c r="I66" s="28">
        <f t="shared" si="0"/>
        <v>1091443.5447510551</v>
      </c>
    </row>
    <row r="67" spans="1:11" x14ac:dyDescent="0.25">
      <c r="A67" s="1">
        <v>66</v>
      </c>
      <c r="B67" s="1">
        <v>6</v>
      </c>
      <c r="C67" s="13" t="s">
        <v>11</v>
      </c>
      <c r="D67" s="3">
        <v>1185351.2653433543</v>
      </c>
      <c r="E67" s="30"/>
      <c r="F67" s="29"/>
      <c r="H67" s="25">
        <f t="shared" si="11"/>
        <v>1.028261664606942</v>
      </c>
      <c r="I67" s="28">
        <f t="shared" ref="I67:I68" si="12">D67/H67</f>
        <v>1152772.0094441725</v>
      </c>
    </row>
    <row r="68" spans="1:11" ht="13" thickBot="1" x14ac:dyDescent="0.3">
      <c r="A68" s="6">
        <v>67</v>
      </c>
      <c r="B68" s="6">
        <v>6</v>
      </c>
      <c r="C68" s="14" t="s">
        <v>17</v>
      </c>
      <c r="D68" s="7">
        <v>1010338.1362224401</v>
      </c>
      <c r="E68" s="30"/>
      <c r="F68" s="29"/>
      <c r="H68" s="25">
        <f t="shared" si="11"/>
        <v>0.8036174278890279</v>
      </c>
      <c r="I68" s="28">
        <f t="shared" si="12"/>
        <v>1257237.7118256802</v>
      </c>
    </row>
    <row r="69" spans="1:11" ht="13" thickTop="1" x14ac:dyDescent="0.25">
      <c r="A69" s="1">
        <f t="shared" ref="A69:A80" si="13">A68+1</f>
        <v>68</v>
      </c>
      <c r="B69" s="1">
        <v>7</v>
      </c>
      <c r="C69" s="13" t="s">
        <v>12</v>
      </c>
      <c r="E69" s="30"/>
      <c r="F69" s="30"/>
      <c r="H69" s="25">
        <f t="shared" si="11"/>
        <v>1.6718852255683383</v>
      </c>
      <c r="I69" s="31"/>
      <c r="J69" s="5">
        <f>I68</f>
        <v>1257237.7118256802</v>
      </c>
      <c r="K69" s="53">
        <f>H69*J69</f>
        <v>2101957.1554286988</v>
      </c>
    </row>
    <row r="70" spans="1:11" x14ac:dyDescent="0.25">
      <c r="A70" s="1">
        <f t="shared" si="13"/>
        <v>69</v>
      </c>
      <c r="B70" s="1">
        <v>7</v>
      </c>
      <c r="C70" s="13" t="s">
        <v>13</v>
      </c>
      <c r="E70" s="30"/>
      <c r="F70" s="30"/>
      <c r="H70" s="25">
        <f t="shared" si="11"/>
        <v>1.3498546611322328</v>
      </c>
      <c r="I70" s="31"/>
      <c r="J70" s="5">
        <f>J69</f>
        <v>1257237.7118256802</v>
      </c>
      <c r="K70" s="53">
        <f t="shared" ref="K70:K80" si="14">H70*J70</f>
        <v>1697088.1854591174</v>
      </c>
    </row>
    <row r="71" spans="1:11" x14ac:dyDescent="0.25">
      <c r="A71" s="1">
        <f t="shared" si="13"/>
        <v>70</v>
      </c>
      <c r="B71" s="1">
        <v>7</v>
      </c>
      <c r="C71" s="13" t="s">
        <v>14</v>
      </c>
      <c r="E71" s="30"/>
      <c r="F71" s="30"/>
      <c r="H71" s="25">
        <f t="shared" si="11"/>
        <v>1.010790631536431</v>
      </c>
      <c r="I71" s="31"/>
      <c r="J71" s="5">
        <f t="shared" ref="J71:J80" si="15">J70</f>
        <v>1257237.7118256802</v>
      </c>
      <c r="K71" s="53">
        <f t="shared" si="14"/>
        <v>1270804.1007276967</v>
      </c>
    </row>
    <row r="72" spans="1:11" x14ac:dyDescent="0.25">
      <c r="A72" s="1">
        <f t="shared" si="13"/>
        <v>71</v>
      </c>
      <c r="B72" s="1">
        <v>7</v>
      </c>
      <c r="C72" s="13" t="s">
        <v>15</v>
      </c>
      <c r="E72" s="30"/>
      <c r="H72" s="25">
        <f t="shared" si="11"/>
        <v>1.0485009216232293</v>
      </c>
      <c r="I72" s="31"/>
      <c r="J72" s="5">
        <f t="shared" si="15"/>
        <v>1257237.7118256802</v>
      </c>
      <c r="K72" s="53">
        <f t="shared" si="14"/>
        <v>1318214.8995487057</v>
      </c>
    </row>
    <row r="73" spans="1:11" x14ac:dyDescent="0.25">
      <c r="A73" s="1">
        <f t="shared" si="13"/>
        <v>72</v>
      </c>
      <c r="B73" s="1">
        <v>7</v>
      </c>
      <c r="C73" s="13" t="s">
        <v>16</v>
      </c>
      <c r="E73" s="30"/>
      <c r="H73" s="25">
        <f t="shared" si="11"/>
        <v>0.78396123146668462</v>
      </c>
      <c r="I73" s="31"/>
      <c r="J73" s="5">
        <f t="shared" si="15"/>
        <v>1257237.7118256802</v>
      </c>
      <c r="K73" s="53">
        <f t="shared" si="14"/>
        <v>985625.62480921706</v>
      </c>
    </row>
    <row r="74" spans="1:11" x14ac:dyDescent="0.25">
      <c r="A74" s="1">
        <f t="shared" si="13"/>
        <v>73</v>
      </c>
      <c r="B74" s="1">
        <v>7</v>
      </c>
      <c r="C74" s="13" t="s">
        <v>6</v>
      </c>
      <c r="E74" s="30"/>
      <c r="H74" s="25">
        <f t="shared" si="11"/>
        <v>0.74497571126449269</v>
      </c>
      <c r="I74" s="31"/>
      <c r="J74" s="5">
        <f t="shared" si="15"/>
        <v>1257237.7118256802</v>
      </c>
      <c r="K74" s="53">
        <f t="shared" si="14"/>
        <v>936611.55859587947</v>
      </c>
    </row>
    <row r="75" spans="1:11" x14ac:dyDescent="0.25">
      <c r="A75" s="1">
        <f t="shared" si="13"/>
        <v>74</v>
      </c>
      <c r="B75" s="1">
        <v>7</v>
      </c>
      <c r="C75" s="13" t="s">
        <v>7</v>
      </c>
      <c r="E75" s="30"/>
      <c r="H75" s="25">
        <f t="shared" si="11"/>
        <v>0.64500686943478924</v>
      </c>
      <c r="I75" s="31"/>
      <c r="J75" s="5">
        <f t="shared" si="15"/>
        <v>1257237.7118256802</v>
      </c>
      <c r="K75" s="53">
        <f t="shared" si="14"/>
        <v>810926.96064003976</v>
      </c>
    </row>
    <row r="76" spans="1:11" x14ac:dyDescent="0.25">
      <c r="A76" s="1">
        <f t="shared" si="13"/>
        <v>75</v>
      </c>
      <c r="B76" s="1">
        <v>7</v>
      </c>
      <c r="C76" s="13" t="s">
        <v>8</v>
      </c>
      <c r="E76" s="30"/>
      <c r="H76" s="25">
        <f t="shared" si="11"/>
        <v>0.67063565209544052</v>
      </c>
      <c r="I76" s="31"/>
      <c r="J76" s="5">
        <f t="shared" si="15"/>
        <v>1257237.7118256802</v>
      </c>
      <c r="K76" s="53">
        <f t="shared" si="14"/>
        <v>843148.4327091946</v>
      </c>
    </row>
    <row r="77" spans="1:11" x14ac:dyDescent="0.25">
      <c r="A77" s="1">
        <f t="shared" si="13"/>
        <v>76</v>
      </c>
      <c r="B77" s="1">
        <v>7</v>
      </c>
      <c r="C77" s="13" t="s">
        <v>9</v>
      </c>
      <c r="E77" s="30"/>
      <c r="H77" s="25">
        <f t="shared" si="11"/>
        <v>1.0373775318885183</v>
      </c>
      <c r="I77" s="31"/>
      <c r="J77" s="5">
        <f t="shared" si="15"/>
        <v>1257237.7118256802</v>
      </c>
      <c r="K77" s="53">
        <f t="shared" si="14"/>
        <v>1304230.1544908923</v>
      </c>
    </row>
    <row r="78" spans="1:11" x14ac:dyDescent="0.25">
      <c r="A78" s="1">
        <f t="shared" si="13"/>
        <v>77</v>
      </c>
      <c r="B78" s="1">
        <v>7</v>
      </c>
      <c r="C78" s="13" t="s">
        <v>10</v>
      </c>
      <c r="E78" s="30"/>
      <c r="H78" s="25">
        <f t="shared" si="11"/>
        <v>1.2051324714938714</v>
      </c>
      <c r="I78" s="31"/>
      <c r="J78" s="5">
        <f t="shared" si="15"/>
        <v>1257237.7118256802</v>
      </c>
      <c r="K78" s="53">
        <f t="shared" si="14"/>
        <v>1515137.9909077815</v>
      </c>
    </row>
    <row r="79" spans="1:11" x14ac:dyDescent="0.25">
      <c r="A79" s="1">
        <f t="shared" si="13"/>
        <v>78</v>
      </c>
      <c r="B79" s="1">
        <v>7</v>
      </c>
      <c r="C79" s="13" t="s">
        <v>11</v>
      </c>
      <c r="E79" s="30"/>
      <c r="H79" s="25">
        <f t="shared" si="11"/>
        <v>1.028261664606942</v>
      </c>
      <c r="I79" s="31"/>
      <c r="J79" s="5">
        <f t="shared" si="15"/>
        <v>1257237.7118256802</v>
      </c>
      <c r="K79" s="53">
        <f t="shared" si="14"/>
        <v>1292769.3423684968</v>
      </c>
    </row>
    <row r="80" spans="1:11" x14ac:dyDescent="0.25">
      <c r="A80" s="1">
        <f t="shared" si="13"/>
        <v>79</v>
      </c>
      <c r="B80" s="1">
        <v>7</v>
      </c>
      <c r="C80" s="13" t="s">
        <v>17</v>
      </c>
      <c r="E80" s="30"/>
      <c r="H80" s="25">
        <f t="shared" si="11"/>
        <v>0.8036174278890279</v>
      </c>
      <c r="I80" s="31"/>
      <c r="J80" s="5">
        <f t="shared" si="15"/>
        <v>1257237.7118256802</v>
      </c>
      <c r="K80" s="53">
        <f t="shared" si="14"/>
        <v>1010338.1362224401</v>
      </c>
    </row>
    <row r="81" spans="5:9" x14ac:dyDescent="0.25">
      <c r="E81" s="30"/>
      <c r="I81" s="30"/>
    </row>
    <row r="82" spans="5:9" x14ac:dyDescent="0.25">
      <c r="I82" s="30"/>
    </row>
    <row r="83" spans="5:9" x14ac:dyDescent="0.25">
      <c r="I83" s="30"/>
    </row>
    <row r="84" spans="5:9" x14ac:dyDescent="0.25">
      <c r="I84" s="30"/>
    </row>
    <row r="85" spans="5:9" x14ac:dyDescent="0.25">
      <c r="I85" s="30"/>
    </row>
  </sheetData>
  <phoneticPr fontId="1" type="noConversion"/>
  <conditionalFormatting sqref="S3:X1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Z3:Z14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P84"/>
  <sheetViews>
    <sheetView topLeftCell="J1" zoomScaleNormal="100" workbookViewId="0">
      <pane ySplit="5" topLeftCell="A6" activePane="bottomLeft" state="frozen"/>
      <selection pane="bottomLeft" activeCell="Z10" sqref="Z10"/>
    </sheetView>
  </sheetViews>
  <sheetFormatPr defaultRowHeight="12.5" x14ac:dyDescent="0.25"/>
  <cols>
    <col min="1" max="1" width="6.81640625" customWidth="1"/>
    <col min="2" max="2" width="5.1796875" bestFit="1" customWidth="1"/>
    <col min="3" max="3" width="6.7265625" bestFit="1" customWidth="1"/>
    <col min="4" max="4" width="10.1796875" bestFit="1" customWidth="1"/>
    <col min="5" max="5" width="11.81640625" style="36" bestFit="1" customWidth="1"/>
    <col min="6" max="6" width="9.6328125" style="36" bestFit="1" customWidth="1"/>
    <col min="7" max="7" width="12.81640625" style="37" bestFit="1" customWidth="1"/>
    <col min="8" max="8" width="12.90625" bestFit="1" customWidth="1"/>
    <col min="9" max="9" width="12.36328125" bestFit="1" customWidth="1"/>
    <col min="10" max="11" width="12.81640625" bestFit="1" customWidth="1"/>
    <col min="12" max="12" width="24" bestFit="1" customWidth="1"/>
    <col min="13" max="13" width="20.36328125" bestFit="1" customWidth="1"/>
    <col min="14" max="257" width="6.453125" customWidth="1"/>
  </cols>
  <sheetData>
    <row r="1" spans="1:16" ht="13" x14ac:dyDescent="0.3">
      <c r="H1" s="10" t="s">
        <v>42</v>
      </c>
      <c r="I1" s="10" t="s">
        <v>43</v>
      </c>
      <c r="J1" s="10"/>
      <c r="K1" s="10"/>
      <c r="L1" s="10"/>
      <c r="M1" s="10"/>
      <c r="N1" s="10"/>
      <c r="O1" s="10"/>
      <c r="P1" s="10"/>
    </row>
    <row r="2" spans="1:16" ht="13" x14ac:dyDescent="0.3">
      <c r="H2" s="60">
        <v>0.67309526992805546</v>
      </c>
      <c r="I2" s="60">
        <v>0.70270100698749804</v>
      </c>
      <c r="J2" s="10"/>
      <c r="K2" s="10"/>
      <c r="L2" s="10"/>
      <c r="M2" s="10"/>
      <c r="N2" s="10"/>
      <c r="O2" s="10"/>
      <c r="P2" s="10"/>
    </row>
    <row r="3" spans="1:16" ht="13" x14ac:dyDescent="0.3">
      <c r="H3" s="10"/>
      <c r="I3" s="10"/>
      <c r="J3" s="10"/>
      <c r="K3" s="10"/>
      <c r="L3" s="10"/>
      <c r="M3" s="10"/>
      <c r="N3" s="10"/>
      <c r="O3" s="10"/>
      <c r="P3" s="10"/>
    </row>
    <row r="4" spans="1:16" ht="13" x14ac:dyDescent="0.3">
      <c r="E4" s="38"/>
      <c r="F4" s="39"/>
      <c r="G4" s="39"/>
      <c r="H4" s="10"/>
      <c r="I4" s="10"/>
      <c r="J4" s="10"/>
      <c r="K4" s="10"/>
      <c r="L4" s="10"/>
      <c r="M4" s="10"/>
      <c r="N4" s="10"/>
      <c r="O4" s="10"/>
      <c r="P4" s="10"/>
    </row>
    <row r="5" spans="1:16" ht="45" x14ac:dyDescent="0.45">
      <c r="A5" s="10" t="s">
        <v>0</v>
      </c>
      <c r="B5" s="10" t="s">
        <v>5</v>
      </c>
      <c r="C5" s="11" t="s">
        <v>4</v>
      </c>
      <c r="D5" s="18" t="s">
        <v>21</v>
      </c>
      <c r="E5" s="38" t="s">
        <v>52</v>
      </c>
      <c r="F5" s="39" t="s">
        <v>51</v>
      </c>
      <c r="G5" s="40" t="s">
        <v>53</v>
      </c>
      <c r="H5" s="10" t="s">
        <v>44</v>
      </c>
      <c r="I5" s="10" t="s">
        <v>45</v>
      </c>
      <c r="J5" s="45" t="s">
        <v>54</v>
      </c>
      <c r="K5" s="10" t="s">
        <v>55</v>
      </c>
      <c r="L5" s="46" t="s">
        <v>18</v>
      </c>
      <c r="M5" s="10" t="s">
        <v>47</v>
      </c>
      <c r="N5" s="10"/>
      <c r="O5" s="10"/>
      <c r="P5" s="10"/>
    </row>
    <row r="6" spans="1:16" x14ac:dyDescent="0.25">
      <c r="A6" s="1">
        <v>1</v>
      </c>
      <c r="B6" s="1">
        <v>1</v>
      </c>
      <c r="C6" s="13" t="s">
        <v>6</v>
      </c>
      <c r="D6" s="3">
        <v>12786.408181309</v>
      </c>
      <c r="E6" s="41"/>
      <c r="F6" s="42">
        <v>0.74497571126449269</v>
      </c>
      <c r="G6" s="43">
        <f>D6/F6</f>
        <v>17163.523572608628</v>
      </c>
      <c r="H6" s="5">
        <f>AVERAGE(G6:G11)</f>
        <v>18029.264338455305</v>
      </c>
      <c r="I6" s="5">
        <f>(G6-G12)/6</f>
        <v>-2362.2931216469383</v>
      </c>
    </row>
    <row r="7" spans="1:16" x14ac:dyDescent="0.25">
      <c r="A7" s="1">
        <v>2</v>
      </c>
      <c r="B7" s="1">
        <v>1</v>
      </c>
      <c r="C7" s="13" t="s">
        <v>7</v>
      </c>
      <c r="D7" s="3">
        <v>6892.4081813090097</v>
      </c>
      <c r="E7" s="41"/>
      <c r="F7" s="42">
        <v>0.64500686943478924</v>
      </c>
      <c r="G7" s="43">
        <f t="shared" ref="G7:G70" si="0">D7/F7</f>
        <v>10685.790350339576</v>
      </c>
      <c r="H7" s="5">
        <f>$H$2*G7+(1-$H$2)*J7</f>
        <v>13858.651527497695</v>
      </c>
      <c r="I7" s="5">
        <f>$I$2*(H7-H6)+(1-$I$2)*I6</f>
        <v>-3633.0011882808662</v>
      </c>
      <c r="J7" s="5">
        <f>H6-I6</f>
        <v>20391.557460102242</v>
      </c>
      <c r="M7" s="5">
        <f>(G7-J7)^2</f>
        <v>94201915.188950732</v>
      </c>
    </row>
    <row r="8" spans="1:16" x14ac:dyDescent="0.25">
      <c r="A8" s="1">
        <v>3</v>
      </c>
      <c r="B8" s="1">
        <v>1</v>
      </c>
      <c r="C8" s="13" t="s">
        <v>8</v>
      </c>
      <c r="D8" s="3">
        <v>7890.4081813090097</v>
      </c>
      <c r="E8" s="41"/>
      <c r="F8" s="42">
        <v>0.67063565209544052</v>
      </c>
      <c r="G8" s="43">
        <f t="shared" si="0"/>
        <v>11765.566230567918</v>
      </c>
      <c r="H8" s="5">
        <f t="shared" ref="H8:H71" si="1">$H$2*G8+(1-$H$2)*J8</f>
        <v>13637.450987384313</v>
      </c>
      <c r="I8" s="5">
        <f t="shared" ref="I8:I71" si="2">$I$2*(H8-H7)+(1-$I$2)*I7</f>
        <v>-1235.5254371729773</v>
      </c>
      <c r="J8" s="5">
        <f t="shared" ref="J8:J71" si="3">H7-I7</f>
        <v>17491.65271577856</v>
      </c>
      <c r="M8" s="5">
        <f t="shared" ref="M8:M71" si="4">(G8-J8)^2</f>
        <v>32788066.436111968</v>
      </c>
    </row>
    <row r="9" spans="1:16" x14ac:dyDescent="0.25">
      <c r="A9" s="1">
        <v>4</v>
      </c>
      <c r="B9" s="1">
        <v>1</v>
      </c>
      <c r="C9" s="13" t="s">
        <v>9</v>
      </c>
      <c r="D9" s="3">
        <v>14601.3524122565</v>
      </c>
      <c r="E9" s="41"/>
      <c r="F9" s="42">
        <v>1.0373775318885183</v>
      </c>
      <c r="G9" s="43">
        <f t="shared" si="0"/>
        <v>14075.2541513745</v>
      </c>
      <c r="H9" s="5">
        <f t="shared" si="1"/>
        <v>14336.033335761698</v>
      </c>
      <c r="I9" s="5">
        <f t="shared" si="2"/>
        <v>123.57405135562271</v>
      </c>
      <c r="J9" s="5">
        <f t="shared" si="3"/>
        <v>14872.97642455729</v>
      </c>
      <c r="M9" s="5">
        <f t="shared" si="4"/>
        <v>636360.82513191726</v>
      </c>
    </row>
    <row r="10" spans="1:16" x14ac:dyDescent="0.25">
      <c r="A10" s="1">
        <v>5</v>
      </c>
      <c r="B10" s="1">
        <v>1</v>
      </c>
      <c r="C10" s="13" t="s">
        <v>10</v>
      </c>
      <c r="D10" s="3">
        <v>30313.066506184874</v>
      </c>
      <c r="E10" s="41"/>
      <c r="F10" s="42">
        <v>1.2051324714938714</v>
      </c>
      <c r="G10" s="43">
        <f t="shared" si="0"/>
        <v>25153.306564388786</v>
      </c>
      <c r="H10" s="5">
        <f t="shared" si="1"/>
        <v>21576.691837567669</v>
      </c>
      <c r="I10" s="5">
        <f t="shared" si="2"/>
        <v>5124.7564615021465</v>
      </c>
      <c r="J10" s="5">
        <f t="shared" si="3"/>
        <v>14212.459284406075</v>
      </c>
      <c r="M10" s="5">
        <f t="shared" si="4"/>
        <v>119702139.20390508</v>
      </c>
    </row>
    <row r="11" spans="1:16" x14ac:dyDescent="0.25">
      <c r="A11" s="1">
        <v>6</v>
      </c>
      <c r="B11" s="1">
        <v>1</v>
      </c>
      <c r="C11" s="13" t="s">
        <v>11</v>
      </c>
      <c r="D11" s="3">
        <v>30161.120410207532</v>
      </c>
      <c r="E11" s="41"/>
      <c r="F11" s="42">
        <v>1.028261664606942</v>
      </c>
      <c r="G11" s="43">
        <f t="shared" si="0"/>
        <v>29332.145161452427</v>
      </c>
      <c r="H11" s="5">
        <f t="shared" si="1"/>
        <v>25121.543658290502</v>
      </c>
      <c r="I11" s="5">
        <f t="shared" si="2"/>
        <v>4014.5558794823019</v>
      </c>
      <c r="J11" s="5">
        <f t="shared" si="3"/>
        <v>16451.935376065521</v>
      </c>
      <c r="M11" s="5">
        <f t="shared" si="4"/>
        <v>165899804.1155766</v>
      </c>
    </row>
    <row r="12" spans="1:16" x14ac:dyDescent="0.25">
      <c r="A12" s="1">
        <v>7</v>
      </c>
      <c r="B12" s="1">
        <v>1</v>
      </c>
      <c r="C12" s="13" t="s">
        <v>17</v>
      </c>
      <c r="D12" s="3">
        <v>25183.186200959575</v>
      </c>
      <c r="E12" s="41">
        <f>(SUM(D7:D17)+((D6+D18)/2))/12</f>
        <v>37888.577836831908</v>
      </c>
      <c r="F12" s="42">
        <v>0.8036174278890279</v>
      </c>
      <c r="G12" s="43">
        <f t="shared" si="0"/>
        <v>31337.282302490257</v>
      </c>
      <c r="H12" s="5">
        <f t="shared" si="1"/>
        <v>27992.950632669483</v>
      </c>
      <c r="I12" s="5">
        <f t="shared" si="2"/>
        <v>3211.2639927295422</v>
      </c>
      <c r="J12" s="5">
        <f t="shared" si="3"/>
        <v>21106.987778808201</v>
      </c>
      <c r="M12" s="5">
        <f t="shared" si="4"/>
        <v>104658926.04127906</v>
      </c>
    </row>
    <row r="13" spans="1:16" x14ac:dyDescent="0.25">
      <c r="A13" s="1">
        <v>8</v>
      </c>
      <c r="B13" s="1">
        <v>2</v>
      </c>
      <c r="C13" s="13" t="s">
        <v>12</v>
      </c>
      <c r="D13" s="3">
        <v>55191.54699532206</v>
      </c>
      <c r="E13" s="41">
        <f t="shared" ref="E13:E66" si="5">(SUM(D8:D18)+((D7+D19)/2))/12</f>
        <v>42232.352110346219</v>
      </c>
      <c r="F13" s="42">
        <v>1.6718852255683383</v>
      </c>
      <c r="G13" s="43">
        <f t="shared" si="0"/>
        <v>33011.564520860171</v>
      </c>
      <c r="H13" s="5">
        <f t="shared" si="1"/>
        <v>30321.178513672876</v>
      </c>
      <c r="I13" s="5">
        <f t="shared" si="2"/>
        <v>2590.7536278132525</v>
      </c>
      <c r="J13" s="5">
        <f t="shared" si="3"/>
        <v>24781.686639939941</v>
      </c>
      <c r="M13" s="5">
        <f t="shared" si="4"/>
        <v>67730889.934860066</v>
      </c>
    </row>
    <row r="14" spans="1:16" x14ac:dyDescent="0.25">
      <c r="A14" s="1">
        <v>9</v>
      </c>
      <c r="B14" s="1">
        <v>2</v>
      </c>
      <c r="C14" s="13" t="s">
        <v>13</v>
      </c>
      <c r="D14" s="3">
        <v>65478.383594016472</v>
      </c>
      <c r="E14" s="41">
        <f t="shared" si="5"/>
        <v>47006.814037492346</v>
      </c>
      <c r="F14" s="42">
        <v>1.3498546611322328</v>
      </c>
      <c r="G14" s="43">
        <f t="shared" si="0"/>
        <v>48507.728631387938</v>
      </c>
      <c r="H14" s="5">
        <f t="shared" si="1"/>
        <v>41715.529758833203</v>
      </c>
      <c r="I14" s="5">
        <f t="shared" si="2"/>
        <v>8777.05053863578</v>
      </c>
      <c r="J14" s="5">
        <f t="shared" si="3"/>
        <v>27730.424885859622</v>
      </c>
      <c r="M14" s="5">
        <f t="shared" si="4"/>
        <v>431696350.933945</v>
      </c>
    </row>
    <row r="15" spans="1:16" x14ac:dyDescent="0.25">
      <c r="A15" s="1">
        <v>10</v>
      </c>
      <c r="B15" s="1">
        <v>2</v>
      </c>
      <c r="C15" s="13" t="s">
        <v>14</v>
      </c>
      <c r="D15" s="3">
        <v>57249.494800539396</v>
      </c>
      <c r="E15" s="41">
        <f t="shared" si="5"/>
        <v>56321.354165719618</v>
      </c>
      <c r="F15" s="42">
        <v>1.010790631536431</v>
      </c>
      <c r="G15" s="43">
        <f t="shared" si="0"/>
        <v>56638.331435184067</v>
      </c>
      <c r="H15" s="5">
        <f t="shared" si="1"/>
        <v>48890.737644098881</v>
      </c>
      <c r="I15" s="5">
        <f t="shared" si="2"/>
        <v>7651.4340930770832</v>
      </c>
      <c r="J15" s="5">
        <f t="shared" si="3"/>
        <v>32938.47922019742</v>
      </c>
      <c r="M15" s="5">
        <f t="shared" si="4"/>
        <v>561682995.01220751</v>
      </c>
    </row>
    <row r="16" spans="1:16" x14ac:dyDescent="0.25">
      <c r="A16" s="1">
        <v>11</v>
      </c>
      <c r="B16" s="1">
        <v>2</v>
      </c>
      <c r="C16" s="13" t="s">
        <v>15</v>
      </c>
      <c r="D16" s="3">
        <v>71853.850370182743</v>
      </c>
      <c r="E16" s="41">
        <f t="shared" si="5"/>
        <v>69050.363124978481</v>
      </c>
      <c r="F16" s="42">
        <v>1.0485009216232293</v>
      </c>
      <c r="G16" s="43">
        <f t="shared" si="0"/>
        <v>68530.078408460249</v>
      </c>
      <c r="H16" s="5">
        <f t="shared" si="1"/>
        <v>59608.595020235123</v>
      </c>
      <c r="I16" s="5">
        <f t="shared" si="2"/>
        <v>9806.2128219326642</v>
      </c>
      <c r="J16" s="5">
        <f t="shared" si="3"/>
        <v>41239.303551021796</v>
      </c>
      <c r="M16" s="5">
        <f t="shared" si="4"/>
        <v>744786392.31939483</v>
      </c>
    </row>
    <row r="17" spans="1:13" x14ac:dyDescent="0.25">
      <c r="A17" s="1">
        <v>12</v>
      </c>
      <c r="B17" s="1">
        <v>2</v>
      </c>
      <c r="C17" s="13" t="s">
        <v>16</v>
      </c>
      <c r="D17" s="3">
        <v>52341.460122215751</v>
      </c>
      <c r="E17" s="41">
        <f t="shared" si="5"/>
        <v>82379.798750439615</v>
      </c>
      <c r="F17" s="42">
        <v>0.78396123146668462</v>
      </c>
      <c r="G17" s="43">
        <f t="shared" si="0"/>
        <v>66765.368007155164</v>
      </c>
      <c r="H17" s="5">
        <f t="shared" si="1"/>
        <v>61220.087710097941</v>
      </c>
      <c r="I17" s="5">
        <f t="shared" si="2"/>
        <v>4047.7747331464607</v>
      </c>
      <c r="J17" s="5">
        <f t="shared" si="3"/>
        <v>49802.382198302461</v>
      </c>
      <c r="M17" s="5">
        <f t="shared" si="4"/>
        <v>287742887.5513382</v>
      </c>
    </row>
    <row r="18" spans="1:13" x14ac:dyDescent="0.25">
      <c r="A18" s="1">
        <v>13</v>
      </c>
      <c r="B18" s="1">
        <v>2</v>
      </c>
      <c r="C18" s="13" t="s">
        <v>6</v>
      </c>
      <c r="D18" s="3">
        <v>62226.904353650934</v>
      </c>
      <c r="E18" s="41">
        <f t="shared" si="5"/>
        <v>95851.318272627876</v>
      </c>
      <c r="F18" s="42">
        <v>0.74497571126449269</v>
      </c>
      <c r="G18" s="43">
        <f t="shared" si="0"/>
        <v>83528.769344747387</v>
      </c>
      <c r="H18" s="5">
        <f t="shared" si="1"/>
        <v>74912.719090180079</v>
      </c>
      <c r="I18" s="5">
        <f t="shared" si="2"/>
        <v>10825.225211198223</v>
      </c>
      <c r="J18" s="5">
        <f t="shared" si="3"/>
        <v>57172.312976951478</v>
      </c>
      <c r="M18" s="5">
        <f t="shared" si="4"/>
        <v>694662792.26752949</v>
      </c>
    </row>
    <row r="19" spans="1:13" x14ac:dyDescent="0.25">
      <c r="A19" s="1">
        <v>14</v>
      </c>
      <c r="B19" s="1">
        <v>2</v>
      </c>
      <c r="C19" s="13" t="s">
        <v>7</v>
      </c>
      <c r="D19" s="3">
        <v>61702.494573310483</v>
      </c>
      <c r="E19" s="41">
        <f t="shared" si="5"/>
        <v>115722.80846125058</v>
      </c>
      <c r="F19" s="42">
        <v>0.64500686943478924</v>
      </c>
      <c r="G19" s="43">
        <f t="shared" si="0"/>
        <v>95661.763459014852</v>
      </c>
      <c r="H19" s="5">
        <f t="shared" si="1"/>
        <v>85339.985384735366</v>
      </c>
      <c r="I19" s="5">
        <f t="shared" si="2"/>
        <v>10545.579079733578</v>
      </c>
      <c r="J19" s="5">
        <f t="shared" si="3"/>
        <v>64087.493878981855</v>
      </c>
      <c r="M19" s="5">
        <f t="shared" si="4"/>
        <v>996934499.51259708</v>
      </c>
    </row>
    <row r="20" spans="1:13" x14ac:dyDescent="0.25">
      <c r="A20" s="1">
        <v>15</v>
      </c>
      <c r="B20" s="1">
        <v>2</v>
      </c>
      <c r="C20" s="13" t="s">
        <v>8</v>
      </c>
      <c r="D20" s="3">
        <v>67667.408040814669</v>
      </c>
      <c r="E20" s="41">
        <f t="shared" si="5"/>
        <v>141940.02139623242</v>
      </c>
      <c r="F20" s="42">
        <v>0.67063565209544052</v>
      </c>
      <c r="G20" s="43">
        <f t="shared" si="0"/>
        <v>100900.40371308009</v>
      </c>
      <c r="H20" s="5">
        <f t="shared" si="1"/>
        <v>92366.229677133364</v>
      </c>
      <c r="I20" s="5">
        <f t="shared" si="2"/>
        <v>8072.5389807467336</v>
      </c>
      <c r="J20" s="5">
        <f t="shared" si="3"/>
        <v>74794.406305001787</v>
      </c>
      <c r="M20" s="5">
        <f t="shared" si="4"/>
        <v>681523100.67059088</v>
      </c>
    </row>
    <row r="21" spans="1:13" x14ac:dyDescent="0.25">
      <c r="A21" s="1">
        <v>16</v>
      </c>
      <c r="B21" s="1">
        <v>2</v>
      </c>
      <c r="C21" s="13" t="s">
        <v>9</v>
      </c>
      <c r="D21" s="3">
        <v>178373.31563020538</v>
      </c>
      <c r="E21" s="41">
        <f t="shared" si="5"/>
        <v>163602.86246533637</v>
      </c>
      <c r="F21" s="42">
        <v>1.0373775318885183</v>
      </c>
      <c r="G21" s="43">
        <f t="shared" si="0"/>
        <v>171946.38417267578</v>
      </c>
      <c r="H21" s="5">
        <f t="shared" si="1"/>
        <v>143292.30407173058</v>
      </c>
      <c r="I21" s="5">
        <f t="shared" si="2"/>
        <v>38185.761469033881</v>
      </c>
      <c r="J21" s="5">
        <f t="shared" si="3"/>
        <v>84293.690696386635</v>
      </c>
      <c r="M21" s="5">
        <f t="shared" si="4"/>
        <v>7682994673.6483021</v>
      </c>
    </row>
    <row r="22" spans="1:13" x14ac:dyDescent="0.25">
      <c r="A22" s="1">
        <v>17</v>
      </c>
      <c r="B22" s="1">
        <v>2</v>
      </c>
      <c r="C22" s="13" t="s">
        <v>10</v>
      </c>
      <c r="D22" s="3">
        <v>172037.31831044893</v>
      </c>
      <c r="E22" s="41">
        <f t="shared" si="5"/>
        <v>182360.00709496613</v>
      </c>
      <c r="F22" s="42">
        <v>1.2051324714938714</v>
      </c>
      <c r="G22" s="43">
        <f t="shared" si="0"/>
        <v>142753.86513915189</v>
      </c>
      <c r="H22" s="5">
        <f t="shared" si="1"/>
        <v>130446.77732744059</v>
      </c>
      <c r="I22" s="5">
        <f t="shared" si="2"/>
        <v>2326.0238536619563</v>
      </c>
      <c r="J22" s="5">
        <f t="shared" si="3"/>
        <v>105106.5426026967</v>
      </c>
      <c r="M22" s="5">
        <f t="shared" si="4"/>
        <v>1417320894.163887</v>
      </c>
    </row>
    <row r="23" spans="1:13" x14ac:dyDescent="0.25">
      <c r="A23" s="1">
        <v>18</v>
      </c>
      <c r="B23" s="1">
        <v>2</v>
      </c>
      <c r="C23" s="13" t="s">
        <v>11</v>
      </c>
      <c r="D23" s="3">
        <v>208343.32361701052</v>
      </c>
      <c r="E23" s="41">
        <f t="shared" si="5"/>
        <v>200882.38520219352</v>
      </c>
      <c r="F23" s="42">
        <v>1.028261664606942</v>
      </c>
      <c r="G23" s="43">
        <f t="shared" si="0"/>
        <v>202617.02909701565</v>
      </c>
      <c r="H23" s="5">
        <f t="shared" si="1"/>
        <v>178263.84422303614</v>
      </c>
      <c r="I23" s="5">
        <f t="shared" si="2"/>
        <v>34292.625608140312</v>
      </c>
      <c r="J23" s="5">
        <f t="shared" si="3"/>
        <v>128120.75347377863</v>
      </c>
      <c r="M23" s="5">
        <f t="shared" si="4"/>
        <v>5549695081.7332973</v>
      </c>
    </row>
    <row r="24" spans="1:13" x14ac:dyDescent="0.25">
      <c r="A24" s="1">
        <v>19</v>
      </c>
      <c r="B24" s="1">
        <v>2</v>
      </c>
      <c r="C24" s="13" t="s">
        <v>17</v>
      </c>
      <c r="D24" s="3">
        <v>170317.45152667465</v>
      </c>
      <c r="E24" s="41">
        <f t="shared" si="5"/>
        <v>218107.23726352851</v>
      </c>
      <c r="F24" s="42">
        <v>0.8036174278890279</v>
      </c>
      <c r="G24" s="43">
        <f t="shared" si="0"/>
        <v>211938.47422407308</v>
      </c>
      <c r="H24" s="5">
        <f t="shared" si="1"/>
        <v>189719.65687542415</v>
      </c>
      <c r="I24" s="5">
        <f t="shared" si="2"/>
        <v>18245.174147748025</v>
      </c>
      <c r="J24" s="5">
        <f t="shared" si="3"/>
        <v>143971.21861489583</v>
      </c>
      <c r="M24" s="5">
        <f t="shared" si="4"/>
        <v>4619547835.0432377</v>
      </c>
    </row>
    <row r="25" spans="1:13" x14ac:dyDescent="0.25">
      <c r="A25" s="1">
        <v>20</v>
      </c>
      <c r="B25" s="1">
        <v>3</v>
      </c>
      <c r="C25" s="13" t="s">
        <v>12</v>
      </c>
      <c r="D25" s="3">
        <v>386973.04619655199</v>
      </c>
      <c r="E25" s="41">
        <f t="shared" si="5"/>
        <v>232104.16999388614</v>
      </c>
      <c r="F25" s="42">
        <f>F13</f>
        <v>1.6718852255683383</v>
      </c>
      <c r="G25" s="43">
        <f t="shared" si="0"/>
        <v>231459.09795632347</v>
      </c>
      <c r="H25" s="5">
        <f t="shared" si="1"/>
        <v>211849.84350653307</v>
      </c>
      <c r="I25" s="5">
        <f t="shared" si="2"/>
        <v>20975.176331964729</v>
      </c>
      <c r="J25" s="5">
        <f t="shared" si="3"/>
        <v>171474.48272767611</v>
      </c>
      <c r="M25" s="5">
        <f t="shared" si="4"/>
        <v>3598154064.1288733</v>
      </c>
    </row>
    <row r="26" spans="1:13" x14ac:dyDescent="0.25">
      <c r="A26" s="1">
        <v>21</v>
      </c>
      <c r="B26" s="1">
        <v>3</v>
      </c>
      <c r="C26" s="13" t="s">
        <v>13</v>
      </c>
      <c r="D26" s="3">
        <v>362909.99483235099</v>
      </c>
      <c r="E26" s="41">
        <f t="shared" si="5"/>
        <v>244593.92893613677</v>
      </c>
      <c r="F26" s="42">
        <f t="shared" ref="F26:F84" si="6">F14</f>
        <v>1.3498546611322328</v>
      </c>
      <c r="G26" s="43">
        <f t="shared" si="0"/>
        <v>268851.16248585522</v>
      </c>
      <c r="H26" s="5">
        <f t="shared" si="1"/>
        <v>243360.27733416273</v>
      </c>
      <c r="I26" s="5">
        <f t="shared" si="2"/>
        <v>28378.312383041062</v>
      </c>
      <c r="J26" s="5">
        <f t="shared" si="3"/>
        <v>190874.66717456834</v>
      </c>
      <c r="M26" s="5">
        <f t="shared" si="4"/>
        <v>6080333821.0311451</v>
      </c>
    </row>
    <row r="27" spans="1:13" x14ac:dyDescent="0.25">
      <c r="A27" s="1">
        <v>22</v>
      </c>
      <c r="B27" s="1">
        <v>3</v>
      </c>
      <c r="C27" s="13" t="s">
        <v>14</v>
      </c>
      <c r="D27" s="3">
        <v>279726.06922069937</v>
      </c>
      <c r="E27" s="41">
        <f t="shared" si="5"/>
        <v>261476.31409919343</v>
      </c>
      <c r="F27" s="42">
        <f t="shared" si="6"/>
        <v>1.010790631536431</v>
      </c>
      <c r="G27" s="43">
        <f t="shared" si="0"/>
        <v>276739.87123872293</v>
      </c>
      <c r="H27" s="5">
        <f t="shared" si="1"/>
        <v>256550.9195539662</v>
      </c>
      <c r="I27" s="5">
        <f t="shared" si="2"/>
        <v>17705.921265540026</v>
      </c>
      <c r="J27" s="5">
        <f t="shared" si="3"/>
        <v>214981.96495112166</v>
      </c>
      <c r="M27" s="5">
        <f t="shared" si="4"/>
        <v>3814038989.028141</v>
      </c>
    </row>
    <row r="28" spans="1:13" x14ac:dyDescent="0.25">
      <c r="A28" s="1">
        <v>23</v>
      </c>
      <c r="B28" s="1">
        <v>3</v>
      </c>
      <c r="C28" s="13" t="s">
        <v>15</v>
      </c>
      <c r="D28" s="3">
        <v>299548.74706113664</v>
      </c>
      <c r="E28" s="41">
        <f t="shared" si="5"/>
        <v>286883.4556629298</v>
      </c>
      <c r="F28" s="42">
        <f t="shared" si="6"/>
        <v>1.0485009216232293</v>
      </c>
      <c r="G28" s="43">
        <f t="shared" si="0"/>
        <v>285692.40225119912</v>
      </c>
      <c r="H28" s="5">
        <f t="shared" si="1"/>
        <v>270377.76430417749</v>
      </c>
      <c r="I28" s="5">
        <f t="shared" si="2"/>
        <v>14980.090292036963</v>
      </c>
      <c r="J28" s="5">
        <f t="shared" si="3"/>
        <v>238844.99828842617</v>
      </c>
      <c r="M28" s="5">
        <f t="shared" si="4"/>
        <v>2194679258.0512347</v>
      </c>
    </row>
    <row r="29" spans="1:13" x14ac:dyDescent="0.25">
      <c r="A29" s="1">
        <v>24</v>
      </c>
      <c r="B29" s="1">
        <v>3</v>
      </c>
      <c r="C29" s="13" t="s">
        <v>16</v>
      </c>
      <c r="D29" s="3">
        <v>269183.63800471975</v>
      </c>
      <c r="E29" s="41">
        <f t="shared" si="5"/>
        <v>311453.92473638838</v>
      </c>
      <c r="F29" s="42">
        <f t="shared" si="6"/>
        <v>0.78396123146668462</v>
      </c>
      <c r="G29" s="43">
        <f t="shared" si="0"/>
        <v>343363.45625294995</v>
      </c>
      <c r="H29" s="5">
        <f t="shared" si="1"/>
        <v>314607.02595395071</v>
      </c>
      <c r="I29" s="5">
        <f t="shared" si="2"/>
        <v>35533.51245866812</v>
      </c>
      <c r="J29" s="5">
        <f t="shared" si="3"/>
        <v>255397.67401214052</v>
      </c>
      <c r="M29" s="5">
        <f t="shared" si="4"/>
        <v>7737978845.237505</v>
      </c>
    </row>
    <row r="30" spans="1:13" x14ac:dyDescent="0.25">
      <c r="A30" s="1">
        <v>25</v>
      </c>
      <c r="B30" s="1">
        <v>3</v>
      </c>
      <c r="C30" s="13" t="s">
        <v>6</v>
      </c>
      <c r="D30" s="3">
        <v>258781.17594318683</v>
      </c>
      <c r="E30" s="41">
        <f t="shared" si="5"/>
        <v>330357.96173106454</v>
      </c>
      <c r="F30" s="42">
        <f t="shared" si="6"/>
        <v>0.74497571126449269</v>
      </c>
      <c r="G30" s="43">
        <f t="shared" si="0"/>
        <v>347368.60817105265</v>
      </c>
      <c r="H30" s="5">
        <f t="shared" si="1"/>
        <v>325042.61868083215</v>
      </c>
      <c r="I30" s="5">
        <f t="shared" si="2"/>
        <v>17897.178989850225</v>
      </c>
      <c r="J30" s="5">
        <f t="shared" si="3"/>
        <v>279073.51349528262</v>
      </c>
      <c r="M30" s="5">
        <f t="shared" si="4"/>
        <v>4664219956.7723923</v>
      </c>
    </row>
    <row r="31" spans="1:13" x14ac:dyDescent="0.25">
      <c r="A31" s="1">
        <v>26</v>
      </c>
      <c r="B31" s="1">
        <v>3</v>
      </c>
      <c r="C31" s="13" t="s">
        <v>7</v>
      </c>
      <c r="D31" s="3">
        <v>201074.60851235775</v>
      </c>
      <c r="E31" s="41">
        <f t="shared" si="5"/>
        <v>359448.7013386137</v>
      </c>
      <c r="F31" s="42">
        <f t="shared" si="6"/>
        <v>0.64500686943478924</v>
      </c>
      <c r="G31" s="43">
        <f t="shared" si="0"/>
        <v>311740.25896585674</v>
      </c>
      <c r="H31" s="5">
        <f t="shared" si="1"/>
        <v>310238.19081107446</v>
      </c>
      <c r="I31" s="5">
        <f t="shared" si="2"/>
        <v>-5082.2730805055344</v>
      </c>
      <c r="J31" s="5">
        <f t="shared" si="3"/>
        <v>307145.43969098193</v>
      </c>
      <c r="M31" s="5">
        <f t="shared" si="4"/>
        <v>21112364.168761089</v>
      </c>
    </row>
    <row r="32" spans="1:13" x14ac:dyDescent="0.25">
      <c r="A32" s="1">
        <v>27</v>
      </c>
      <c r="B32" s="1">
        <v>3</v>
      </c>
      <c r="C32" s="13" t="s">
        <v>8</v>
      </c>
      <c r="D32" s="3">
        <v>228049.50871578188</v>
      </c>
      <c r="E32" s="41">
        <f t="shared" si="5"/>
        <v>393701.66873254511</v>
      </c>
      <c r="F32" s="42">
        <f t="shared" si="6"/>
        <v>0.67063565209544052</v>
      </c>
      <c r="G32" s="43">
        <f t="shared" si="0"/>
        <v>340049.78411634959</v>
      </c>
      <c r="H32" s="5">
        <f t="shared" si="1"/>
        <v>331965.65236340859</v>
      </c>
      <c r="I32" s="5">
        <f t="shared" si="2"/>
        <v>13756.954443058501</v>
      </c>
      <c r="J32" s="5">
        <f t="shared" si="3"/>
        <v>315320.46389158</v>
      </c>
      <c r="M32" s="5">
        <f t="shared" si="4"/>
        <v>611539278.77919817</v>
      </c>
    </row>
    <row r="33" spans="1:13" x14ac:dyDescent="0.25">
      <c r="A33" s="1">
        <v>28</v>
      </c>
      <c r="B33" s="1">
        <v>3</v>
      </c>
      <c r="C33" s="13" t="s">
        <v>9</v>
      </c>
      <c r="D33" s="3">
        <v>423168.4588685981</v>
      </c>
      <c r="E33" s="41">
        <f t="shared" si="5"/>
        <v>414423.68367246963</v>
      </c>
      <c r="F33" s="42">
        <f t="shared" si="6"/>
        <v>1.0373775318885183</v>
      </c>
      <c r="G33" s="43">
        <f t="shared" si="0"/>
        <v>407921.36503885052</v>
      </c>
      <c r="H33" s="5">
        <f t="shared" si="1"/>
        <v>378593.86981044291</v>
      </c>
      <c r="I33" s="5">
        <f t="shared" si="2"/>
        <v>36855.624056903194</v>
      </c>
      <c r="J33" s="5">
        <f t="shared" si="3"/>
        <v>318208.69792035007</v>
      </c>
      <c r="M33" s="5">
        <f t="shared" si="4"/>
        <v>8048362641.5148726</v>
      </c>
    </row>
    <row r="34" spans="1:13" x14ac:dyDescent="0.25">
      <c r="A34" s="1">
        <v>29</v>
      </c>
      <c r="B34" s="1">
        <v>3</v>
      </c>
      <c r="C34" s="13" t="s">
        <v>10</v>
      </c>
      <c r="D34" s="3">
        <v>537013.57260172884</v>
      </c>
      <c r="E34" s="41">
        <f t="shared" si="5"/>
        <v>428383.88412945153</v>
      </c>
      <c r="F34" s="42">
        <f t="shared" si="6"/>
        <v>1.2051324714938714</v>
      </c>
      <c r="G34" s="43">
        <f t="shared" si="0"/>
        <v>445605.42953095573</v>
      </c>
      <c r="H34" s="5">
        <f t="shared" si="1"/>
        <v>411650.75585486653</v>
      </c>
      <c r="I34" s="5">
        <f t="shared" si="2"/>
        <v>34186.247030252111</v>
      </c>
      <c r="J34" s="5">
        <f t="shared" si="3"/>
        <v>341738.24575353973</v>
      </c>
      <c r="M34" s="5">
        <f t="shared" si="4"/>
        <v>10788391865.851511</v>
      </c>
    </row>
    <row r="35" spans="1:13" x14ac:dyDescent="0.25">
      <c r="A35" s="1">
        <v>30</v>
      </c>
      <c r="B35" s="1">
        <v>3</v>
      </c>
      <c r="C35" s="13" t="s">
        <v>11</v>
      </c>
      <c r="D35" s="3">
        <v>433058.32708873739</v>
      </c>
      <c r="E35" s="41">
        <f t="shared" si="5"/>
        <v>440832.51660910016</v>
      </c>
      <c r="F35" s="42">
        <f t="shared" si="6"/>
        <v>1.028261664606942</v>
      </c>
      <c r="G35" s="43">
        <f t="shared" si="0"/>
        <v>421155.7641354606</v>
      </c>
      <c r="H35" s="5">
        <f t="shared" si="1"/>
        <v>406872.886111564</v>
      </c>
      <c r="I35" s="5">
        <f t="shared" si="2"/>
        <v>6806.1229370968058</v>
      </c>
      <c r="J35" s="5">
        <f t="shared" si="3"/>
        <v>377464.5088246144</v>
      </c>
      <c r="M35" s="5">
        <f t="shared" si="4"/>
        <v>1908925790.6375463</v>
      </c>
    </row>
    <row r="36" spans="1:13" x14ac:dyDescent="0.25">
      <c r="A36" s="1">
        <v>31</v>
      </c>
      <c r="B36" s="1">
        <v>3</v>
      </c>
      <c r="C36" s="13" t="s">
        <v>17</v>
      </c>
      <c r="D36" s="3">
        <v>399299.33592717478</v>
      </c>
      <c r="E36" s="41">
        <f t="shared" si="5"/>
        <v>452515.27662789932</v>
      </c>
      <c r="F36" s="42">
        <f t="shared" si="6"/>
        <v>0.8036174278890279</v>
      </c>
      <c r="G36" s="43">
        <f t="shared" si="0"/>
        <v>496877.39721632109</v>
      </c>
      <c r="H36" s="5">
        <f t="shared" si="1"/>
        <v>465229.54302677501</v>
      </c>
      <c r="I36" s="5">
        <f t="shared" si="2"/>
        <v>43030.735074260883</v>
      </c>
      <c r="J36" s="5">
        <f t="shared" si="3"/>
        <v>400066.7631744672</v>
      </c>
      <c r="M36" s="5">
        <f t="shared" si="4"/>
        <v>9372298863.5857582</v>
      </c>
    </row>
    <row r="37" spans="1:13" x14ac:dyDescent="0.25">
      <c r="A37" s="1">
        <v>32</v>
      </c>
      <c r="B37" s="1">
        <v>4</v>
      </c>
      <c r="C37" s="13" t="s">
        <v>12</v>
      </c>
      <c r="D37" s="3">
        <v>856168.91237723199</v>
      </c>
      <c r="E37" s="41">
        <f t="shared" si="5"/>
        <v>470540.08781536092</v>
      </c>
      <c r="F37" s="42">
        <f t="shared" si="6"/>
        <v>1.6718852255683383</v>
      </c>
      <c r="G37" s="43">
        <f t="shared" si="0"/>
        <v>512097.89959486434</v>
      </c>
      <c r="H37" s="5">
        <f t="shared" si="1"/>
        <v>482709.46130780887</v>
      </c>
      <c r="I37" s="5">
        <f t="shared" si="2"/>
        <v>25076.150384307184</v>
      </c>
      <c r="J37" s="5">
        <f t="shared" si="3"/>
        <v>422198.80795251415</v>
      </c>
      <c r="M37" s="5">
        <f t="shared" si="4"/>
        <v>8081846678.1196775</v>
      </c>
    </row>
    <row r="38" spans="1:13" x14ac:dyDescent="0.25">
      <c r="A38" s="1">
        <v>33</v>
      </c>
      <c r="B38" s="1">
        <v>4</v>
      </c>
      <c r="C38" s="13" t="s">
        <v>13</v>
      </c>
      <c r="D38" s="3">
        <v>715785.34610602527</v>
      </c>
      <c r="E38" s="41">
        <f t="shared" si="5"/>
        <v>491918.42581130355</v>
      </c>
      <c r="F38" s="42">
        <f t="shared" si="6"/>
        <v>1.3498546611322328</v>
      </c>
      <c r="G38" s="43">
        <f t="shared" si="0"/>
        <v>530268.45535032486</v>
      </c>
      <c r="H38" s="5">
        <f t="shared" si="1"/>
        <v>506523.6830677375</v>
      </c>
      <c r="I38" s="5">
        <f t="shared" si="2"/>
        <v>24189.391869210023</v>
      </c>
      <c r="J38" s="5">
        <f t="shared" si="3"/>
        <v>457633.31092350167</v>
      </c>
      <c r="M38" s="5">
        <f t="shared" si="4"/>
        <v>5275864205.9054632</v>
      </c>
    </row>
    <row r="39" spans="1:13" x14ac:dyDescent="0.25">
      <c r="A39" s="1">
        <v>34</v>
      </c>
      <c r="B39" s="1">
        <v>4</v>
      </c>
      <c r="C39" s="13" t="s">
        <v>14</v>
      </c>
      <c r="D39" s="3">
        <v>424179.07650521398</v>
      </c>
      <c r="E39" s="41">
        <f t="shared" si="5"/>
        <v>504846.42855711986</v>
      </c>
      <c r="F39" s="42">
        <f t="shared" si="6"/>
        <v>1.010790631536431</v>
      </c>
      <c r="G39" s="43">
        <f t="shared" si="0"/>
        <v>419650.77956890984</v>
      </c>
      <c r="H39" s="5">
        <f t="shared" si="1"/>
        <v>440142.31601815159</v>
      </c>
      <c r="I39" s="5">
        <f t="shared" si="2"/>
        <v>-39454.771626649803</v>
      </c>
      <c r="J39" s="5">
        <f t="shared" si="3"/>
        <v>482334.2911985275</v>
      </c>
      <c r="M39" s="5">
        <f t="shared" si="4"/>
        <v>3929222630.2204118</v>
      </c>
    </row>
    <row r="40" spans="1:13" x14ac:dyDescent="0.25">
      <c r="A40" s="1">
        <v>35</v>
      </c>
      <c r="B40" s="1">
        <v>4</v>
      </c>
      <c r="C40" s="13" t="s">
        <v>15</v>
      </c>
      <c r="D40" s="3">
        <v>490140.55074418517</v>
      </c>
      <c r="E40" s="41">
        <f t="shared" si="5"/>
        <v>514115.58074686653</v>
      </c>
      <c r="F40" s="42">
        <f t="shared" si="6"/>
        <v>1.0485009216232293</v>
      </c>
      <c r="G40" s="43">
        <f t="shared" si="0"/>
        <v>467467.92552683456</v>
      </c>
      <c r="H40" s="5">
        <f t="shared" si="1"/>
        <v>471433.00599500735</v>
      </c>
      <c r="I40" s="5">
        <f t="shared" si="2"/>
        <v>10258.135481928935</v>
      </c>
      <c r="J40" s="5">
        <f t="shared" si="3"/>
        <v>479597.08764480136</v>
      </c>
      <c r="M40" s="5">
        <f t="shared" si="4"/>
        <v>147116573.68392086</v>
      </c>
    </row>
    <row r="41" spans="1:13" x14ac:dyDescent="0.25">
      <c r="A41" s="1">
        <v>36</v>
      </c>
      <c r="B41" s="1">
        <v>4</v>
      </c>
      <c r="C41" s="13" t="s">
        <v>16</v>
      </c>
      <c r="D41" s="3">
        <v>377359.01383323927</v>
      </c>
      <c r="E41" s="41">
        <f t="shared" si="5"/>
        <v>530828.50145026355</v>
      </c>
      <c r="F41" s="42">
        <f t="shared" si="6"/>
        <v>0.78396123146668462</v>
      </c>
      <c r="G41" s="43">
        <f t="shared" si="0"/>
        <v>481349.07529451675</v>
      </c>
      <c r="H41" s="5">
        <f t="shared" si="1"/>
        <v>474754.03232602449</v>
      </c>
      <c r="I41" s="5">
        <f t="shared" si="2"/>
        <v>5383.4218960010312</v>
      </c>
      <c r="J41" s="5">
        <f t="shared" si="3"/>
        <v>461174.87051307841</v>
      </c>
      <c r="M41" s="5">
        <f t="shared" si="4"/>
        <v>406998538.56340963</v>
      </c>
    </row>
    <row r="42" spans="1:13" x14ac:dyDescent="0.25">
      <c r="A42" s="1">
        <v>37</v>
      </c>
      <c r="B42" s="1">
        <v>4</v>
      </c>
      <c r="C42" s="13" t="s">
        <v>6</v>
      </c>
      <c r="D42" s="3">
        <v>430992.04056584631</v>
      </c>
      <c r="E42" s="41">
        <f t="shared" si="5"/>
        <v>545335.6466043191</v>
      </c>
      <c r="F42" s="42">
        <f t="shared" si="6"/>
        <v>0.74497571126449269</v>
      </c>
      <c r="G42" s="43">
        <f t="shared" si="0"/>
        <v>578531.66760872945</v>
      </c>
      <c r="H42" s="5">
        <f t="shared" si="1"/>
        <v>542846.40167735645</v>
      </c>
      <c r="I42" s="5">
        <f t="shared" si="2"/>
        <v>49449.062419988179</v>
      </c>
      <c r="J42" s="5">
        <f t="shared" si="3"/>
        <v>469370.61043002346</v>
      </c>
      <c r="M42" s="5">
        <f t="shared" si="4"/>
        <v>11916136404.372719</v>
      </c>
    </row>
    <row r="43" spans="1:13" x14ac:dyDescent="0.25">
      <c r="A43" s="1">
        <v>38</v>
      </c>
      <c r="B43" s="1">
        <v>4</v>
      </c>
      <c r="C43" s="13" t="s">
        <v>7</v>
      </c>
      <c r="D43" s="3">
        <v>461459.21238877694</v>
      </c>
      <c r="E43" s="41">
        <f t="shared" si="5"/>
        <v>561919.03057489602</v>
      </c>
      <c r="F43" s="42">
        <f t="shared" si="6"/>
        <v>0.64500686943478924</v>
      </c>
      <c r="G43" s="43">
        <f t="shared" si="0"/>
        <v>715433.01979581604</v>
      </c>
      <c r="H43" s="5">
        <f t="shared" si="1"/>
        <v>642848.50558305427</v>
      </c>
      <c r="I43" s="5">
        <f t="shared" si="2"/>
        <v>84972.735578277119</v>
      </c>
      <c r="J43" s="5">
        <f t="shared" si="3"/>
        <v>493397.33925736829</v>
      </c>
      <c r="M43" s="5">
        <f t="shared" si="4"/>
        <v>49299843432.171623</v>
      </c>
    </row>
    <row r="44" spans="1:13" x14ac:dyDescent="0.25">
      <c r="A44" s="1">
        <v>39</v>
      </c>
      <c r="B44" s="1">
        <v>4</v>
      </c>
      <c r="C44" s="13" t="s">
        <v>8</v>
      </c>
      <c r="D44" s="15">
        <v>480745.01674198546</v>
      </c>
      <c r="E44" s="41">
        <f t="shared" si="5"/>
        <v>576427.04292783875</v>
      </c>
      <c r="F44" s="42">
        <f t="shared" si="6"/>
        <v>0.67063565209544052</v>
      </c>
      <c r="G44" s="43">
        <f t="shared" si="0"/>
        <v>716849.77564176521</v>
      </c>
      <c r="H44" s="5">
        <f t="shared" si="1"/>
        <v>664880.42124054977</v>
      </c>
      <c r="I44" s="5">
        <f t="shared" si="2"/>
        <v>40744.158039325099</v>
      </c>
      <c r="J44" s="5">
        <f t="shared" si="3"/>
        <v>557875.77000477712</v>
      </c>
      <c r="M44" s="5">
        <f t="shared" si="4"/>
        <v>25272734468.269123</v>
      </c>
    </row>
    <row r="45" spans="1:13" x14ac:dyDescent="0.25">
      <c r="A45" s="1">
        <v>40</v>
      </c>
      <c r="B45" s="1">
        <v>4</v>
      </c>
      <c r="C45" s="13" t="s">
        <v>9</v>
      </c>
      <c r="D45" s="15">
        <v>480745.01674198546</v>
      </c>
      <c r="E45" s="41">
        <f t="shared" si="5"/>
        <v>591496.26031410636</v>
      </c>
      <c r="F45" s="42">
        <f t="shared" si="6"/>
        <v>1.0373775318885183</v>
      </c>
      <c r="G45" s="43">
        <f t="shared" si="0"/>
        <v>463423.39405288821</v>
      </c>
      <c r="H45" s="5">
        <f t="shared" si="1"/>
        <v>515961.19116091286</v>
      </c>
      <c r="I45" s="5">
        <f t="shared" si="2"/>
        <v>-92532.495780530182</v>
      </c>
      <c r="J45" s="5">
        <f t="shared" si="3"/>
        <v>624136.26320122462</v>
      </c>
      <c r="M45" s="5">
        <f t="shared" si="4"/>
        <v>25828626309.890301</v>
      </c>
    </row>
    <row r="46" spans="1:13" x14ac:dyDescent="0.25">
      <c r="A46" s="1">
        <v>41</v>
      </c>
      <c r="B46" s="1">
        <v>4</v>
      </c>
      <c r="C46" s="13" t="s">
        <v>10</v>
      </c>
      <c r="D46" s="3">
        <v>701896.66728226468</v>
      </c>
      <c r="E46" s="41">
        <f t="shared" si="5"/>
        <v>618337.91515264602</v>
      </c>
      <c r="F46" s="42">
        <f t="shared" si="6"/>
        <v>1.2051324714938714</v>
      </c>
      <c r="G46" s="43">
        <f t="shared" si="0"/>
        <v>582422.8322486406</v>
      </c>
      <c r="H46" s="5">
        <f t="shared" si="1"/>
        <v>590945.51796473609</v>
      </c>
      <c r="I46" s="5">
        <f t="shared" si="2"/>
        <v>25181.744136841018</v>
      </c>
      <c r="J46" s="5">
        <f t="shared" si="3"/>
        <v>608493.68694144301</v>
      </c>
      <c r="M46" s="5">
        <f t="shared" si="4"/>
        <v>679689464.41321766</v>
      </c>
    </row>
    <row r="47" spans="1:13" x14ac:dyDescent="0.25">
      <c r="A47" s="1">
        <v>42</v>
      </c>
      <c r="B47" s="1">
        <v>4</v>
      </c>
      <c r="C47" s="13" t="s">
        <v>11</v>
      </c>
      <c r="D47" s="3">
        <v>669285.32928972982</v>
      </c>
      <c r="E47" s="41">
        <f t="shared" si="5"/>
        <v>649094.32373228169</v>
      </c>
      <c r="F47" s="42">
        <f t="shared" si="6"/>
        <v>1.028261664606942</v>
      </c>
      <c r="G47" s="43">
        <f t="shared" si="0"/>
        <v>650890.0918187662</v>
      </c>
      <c r="H47" s="5">
        <f t="shared" si="1"/>
        <v>623061.89581394196</v>
      </c>
      <c r="I47" s="5">
        <f t="shared" si="2"/>
        <v>30054.718229609243</v>
      </c>
      <c r="J47" s="5">
        <f t="shared" si="3"/>
        <v>565763.77382789506</v>
      </c>
      <c r="M47" s="5">
        <f t="shared" si="4"/>
        <v>7246490014.6829128</v>
      </c>
    </row>
    <row r="48" spans="1:13" x14ac:dyDescent="0.25">
      <c r="A48" s="1">
        <v>43</v>
      </c>
      <c r="B48" s="1">
        <v>4</v>
      </c>
      <c r="C48" s="13" t="s">
        <v>17</v>
      </c>
      <c r="D48" s="3">
        <v>511243.8174235156</v>
      </c>
      <c r="E48" s="41">
        <f t="shared" si="5"/>
        <v>670902.38091708883</v>
      </c>
      <c r="F48" s="42">
        <f t="shared" si="6"/>
        <v>0.8036174278890279</v>
      </c>
      <c r="G48" s="43">
        <f t="shared" si="0"/>
        <v>636178.11122696765</v>
      </c>
      <c r="H48" s="5">
        <f t="shared" si="1"/>
        <v>622065.32881756825</v>
      </c>
      <c r="I48" s="5">
        <f t="shared" si="2"/>
        <v>8234.9488330550084</v>
      </c>
      <c r="J48" s="5">
        <f t="shared" si="3"/>
        <v>593007.17758433276</v>
      </c>
      <c r="M48" s="5">
        <f t="shared" si="4"/>
        <v>1863729511.5767848</v>
      </c>
    </row>
    <row r="49" spans="1:13" x14ac:dyDescent="0.25">
      <c r="A49" s="1">
        <v>44</v>
      </c>
      <c r="B49" s="1">
        <v>5</v>
      </c>
      <c r="C49" s="13" t="s">
        <v>12</v>
      </c>
      <c r="D49" s="3">
        <v>1142225.646174738</v>
      </c>
      <c r="E49" s="41">
        <f t="shared" si="5"/>
        <v>679804.56395912752</v>
      </c>
      <c r="F49" s="42">
        <f t="shared" si="6"/>
        <v>1.6718852255683383</v>
      </c>
      <c r="G49" s="43">
        <f t="shared" si="0"/>
        <v>683196.20791340584</v>
      </c>
      <c r="H49" s="5">
        <f t="shared" si="1"/>
        <v>660520.19065809425</v>
      </c>
      <c r="I49" s="5">
        <f t="shared" si="2"/>
        <v>29470.512134479461</v>
      </c>
      <c r="J49" s="5">
        <f t="shared" si="3"/>
        <v>613830.37998451327</v>
      </c>
      <c r="M49" s="5">
        <f t="shared" si="4"/>
        <v>4811618084.2607327</v>
      </c>
    </row>
    <row r="50" spans="1:13" x14ac:dyDescent="0.25">
      <c r="A50" s="1">
        <v>45</v>
      </c>
      <c r="B50" s="1">
        <v>5</v>
      </c>
      <c r="C50" s="13" t="s">
        <v>13</v>
      </c>
      <c r="D50" s="3">
        <v>777920.90877914301</v>
      </c>
      <c r="E50" s="41">
        <f t="shared" si="5"/>
        <v>691972.67289693025</v>
      </c>
      <c r="F50" s="42">
        <f t="shared" si="6"/>
        <v>1.3498546611322328</v>
      </c>
      <c r="G50" s="43">
        <f t="shared" si="0"/>
        <v>576299.75372803281</v>
      </c>
      <c r="H50" s="5">
        <f t="shared" si="1"/>
        <v>594197.76311479183</v>
      </c>
      <c r="I50" s="5">
        <f t="shared" si="2"/>
        <v>-37843.283039390517</v>
      </c>
      <c r="J50" s="5">
        <f t="shared" si="3"/>
        <v>631049.67852361477</v>
      </c>
      <c r="M50" s="5">
        <f t="shared" si="4"/>
        <v>2997554265.1218801</v>
      </c>
    </row>
    <row r="51" spans="1:13" x14ac:dyDescent="0.25">
      <c r="A51" s="1">
        <v>46</v>
      </c>
      <c r="B51" s="1">
        <v>5</v>
      </c>
      <c r="C51" s="13" t="s">
        <v>14</v>
      </c>
      <c r="D51" s="3">
        <v>723704.73110251839</v>
      </c>
      <c r="E51" s="41">
        <f t="shared" si="5"/>
        <v>726669.48657685227</v>
      </c>
      <c r="F51" s="42">
        <f t="shared" si="6"/>
        <v>1.010790631536431</v>
      </c>
      <c r="G51" s="43">
        <f t="shared" si="0"/>
        <v>715978.86696126801</v>
      </c>
      <c r="H51" s="5">
        <f t="shared" si="1"/>
        <v>688539.19630750048</v>
      </c>
      <c r="I51" s="5">
        <f t="shared" si="2"/>
        <v>55043.050165262241</v>
      </c>
      <c r="J51" s="5">
        <f t="shared" si="3"/>
        <v>632041.0461541824</v>
      </c>
      <c r="M51" s="5">
        <f t="shared" si="4"/>
        <v>7045557761.8424129</v>
      </c>
    </row>
    <row r="52" spans="1:13" x14ac:dyDescent="0.25">
      <c r="A52" s="1">
        <v>47</v>
      </c>
      <c r="B52" s="1">
        <v>5</v>
      </c>
      <c r="C52" s="13" t="s">
        <v>15</v>
      </c>
      <c r="D52" s="3">
        <v>834814.61227183149</v>
      </c>
      <c r="E52" s="41">
        <f t="shared" si="5"/>
        <v>781112.0512191545</v>
      </c>
      <c r="F52" s="42">
        <f t="shared" si="6"/>
        <v>1.0485009216232293</v>
      </c>
      <c r="G52" s="43">
        <f t="shared" si="0"/>
        <v>796198.26273439906</v>
      </c>
      <c r="H52" s="5">
        <f t="shared" si="1"/>
        <v>743010.17122770473</v>
      </c>
      <c r="I52" s="5">
        <f t="shared" si="2"/>
        <v>54641.052314487373</v>
      </c>
      <c r="J52" s="5">
        <f t="shared" si="3"/>
        <v>633496.14614223829</v>
      </c>
      <c r="M52" s="5">
        <f t="shared" si="4"/>
        <v>26471978743.56908</v>
      </c>
    </row>
    <row r="53" spans="1:13" x14ac:dyDescent="0.25">
      <c r="A53" s="1">
        <v>48</v>
      </c>
      <c r="B53" s="1">
        <v>5</v>
      </c>
      <c r="C53" s="13" t="s">
        <v>16</v>
      </c>
      <c r="D53" s="3">
        <v>770838.75821685011</v>
      </c>
      <c r="E53" s="41">
        <f t="shared" si="5"/>
        <v>822608.50142931577</v>
      </c>
      <c r="F53" s="42">
        <f t="shared" si="6"/>
        <v>0.78396123146668462</v>
      </c>
      <c r="G53" s="43">
        <f t="shared" si="0"/>
        <v>983261.32374520088</v>
      </c>
      <c r="H53" s="5">
        <f t="shared" si="1"/>
        <v>886859.66712428071</v>
      </c>
      <c r="I53" s="5">
        <f t="shared" si="2"/>
        <v>117327.91545140844</v>
      </c>
      <c r="J53" s="5">
        <f t="shared" si="3"/>
        <v>688369.11891321733</v>
      </c>
      <c r="M53" s="5">
        <f t="shared" si="4"/>
        <v>86961412470.668533</v>
      </c>
    </row>
    <row r="54" spans="1:13" x14ac:dyDescent="0.25">
      <c r="A54" s="1">
        <v>49</v>
      </c>
      <c r="B54" s="1">
        <v>5</v>
      </c>
      <c r="C54" s="13" t="s">
        <v>6</v>
      </c>
      <c r="D54" s="3">
        <v>560905.66861760663</v>
      </c>
      <c r="E54" s="41">
        <f t="shared" si="5"/>
        <v>850128.82512842829</v>
      </c>
      <c r="F54" s="42">
        <f t="shared" si="6"/>
        <v>0.74497571126449269</v>
      </c>
      <c r="G54" s="43">
        <f t="shared" si="0"/>
        <v>752918.06180572952</v>
      </c>
      <c r="H54" s="5">
        <f t="shared" si="1"/>
        <v>758349.15560724679</v>
      </c>
      <c r="I54" s="5">
        <f t="shared" si="2"/>
        <v>-55422.994735538501</v>
      </c>
      <c r="J54" s="5">
        <f t="shared" si="3"/>
        <v>769531.75167287223</v>
      </c>
      <c r="M54" s="5">
        <f t="shared" si="4"/>
        <v>276014691.00160015</v>
      </c>
    </row>
    <row r="55" spans="1:13" x14ac:dyDescent="0.25">
      <c r="A55" s="1">
        <v>50</v>
      </c>
      <c r="B55" s="1">
        <v>5</v>
      </c>
      <c r="C55" s="13" t="s">
        <v>7</v>
      </c>
      <c r="D55" s="3">
        <v>545197.9773459452</v>
      </c>
      <c r="E55" s="41">
        <f t="shared" si="5"/>
        <v>890756.78391190025</v>
      </c>
      <c r="F55" s="42">
        <f t="shared" si="6"/>
        <v>0.64500686943478924</v>
      </c>
      <c r="G55" s="43">
        <f t="shared" si="0"/>
        <v>845259.17967927188</v>
      </c>
      <c r="H55" s="5">
        <f t="shared" si="1"/>
        <v>834965.92085326032</v>
      </c>
      <c r="I55" s="5">
        <f t="shared" si="2"/>
        <v>37361.477565885652</v>
      </c>
      <c r="J55" s="5">
        <f t="shared" si="3"/>
        <v>813772.15034278529</v>
      </c>
      <c r="M55" s="5">
        <f t="shared" si="4"/>
        <v>991433016.43676734</v>
      </c>
    </row>
    <row r="56" spans="1:13" x14ac:dyDescent="0.25">
      <c r="A56" s="1">
        <v>51</v>
      </c>
      <c r="B56" s="1">
        <v>5</v>
      </c>
      <c r="C56" s="13" t="s">
        <v>8</v>
      </c>
      <c r="D56" s="3">
        <v>689040.86629208247</v>
      </c>
      <c r="E56" s="41">
        <f t="shared" si="5"/>
        <v>935880.16055825388</v>
      </c>
      <c r="F56" s="42">
        <f t="shared" si="6"/>
        <v>0.67063565209544052</v>
      </c>
      <c r="G56" s="43">
        <f t="shared" si="0"/>
        <v>1027444.4314720427</v>
      </c>
      <c r="H56" s="5">
        <f t="shared" si="1"/>
        <v>952308.65217479493</v>
      </c>
      <c r="I56" s="5">
        <f t="shared" si="2"/>
        <v>93564.385120102786</v>
      </c>
      <c r="J56" s="5">
        <f t="shared" si="3"/>
        <v>797604.44328737468</v>
      </c>
      <c r="M56" s="5">
        <f t="shared" si="4"/>
        <v>52826420168.728333</v>
      </c>
    </row>
    <row r="57" spans="1:13" x14ac:dyDescent="0.25">
      <c r="A57" s="1">
        <v>52</v>
      </c>
      <c r="B57" s="1">
        <v>5</v>
      </c>
      <c r="C57" s="13" t="s">
        <v>9</v>
      </c>
      <c r="D57" s="3">
        <v>1105172.6955100191</v>
      </c>
      <c r="E57" s="41">
        <f t="shared" si="5"/>
        <v>970927.42762647092</v>
      </c>
      <c r="F57" s="42">
        <f t="shared" si="6"/>
        <v>1.0373775318885183</v>
      </c>
      <c r="G57" s="43">
        <f t="shared" si="0"/>
        <v>1065352.4503254679</v>
      </c>
      <c r="H57" s="5">
        <f t="shared" si="1"/>
        <v>997811.25794268015</v>
      </c>
      <c r="I57" s="5">
        <f t="shared" si="2"/>
        <v>59791.324371688563</v>
      </c>
      <c r="J57" s="5">
        <f t="shared" si="3"/>
        <v>858744.26705469214</v>
      </c>
      <c r="M57" s="5">
        <f t="shared" si="4"/>
        <v>42686941394.450447</v>
      </c>
    </row>
    <row r="58" spans="1:13" x14ac:dyDescent="0.25">
      <c r="A58" s="1">
        <v>53</v>
      </c>
      <c r="B58" s="1">
        <v>5</v>
      </c>
      <c r="C58" s="13" t="s">
        <v>10</v>
      </c>
      <c r="D58" s="3">
        <v>1384090.5399294812</v>
      </c>
      <c r="E58" s="41">
        <f t="shared" si="5"/>
        <v>997733.06378751714</v>
      </c>
      <c r="F58" s="42">
        <f t="shared" si="6"/>
        <v>1.2051324714938714</v>
      </c>
      <c r="G58" s="43">
        <f t="shared" si="0"/>
        <v>1148496.594912736</v>
      </c>
      <c r="H58" s="5">
        <f t="shared" si="1"/>
        <v>1079690.7787503689</v>
      </c>
      <c r="I58" s="5">
        <f t="shared" si="2"/>
        <v>75312.722249803526</v>
      </c>
      <c r="J58" s="5">
        <f t="shared" si="3"/>
        <v>938019.93357099162</v>
      </c>
      <c r="M58" s="5">
        <f t="shared" si="4"/>
        <v>44300424969.567345</v>
      </c>
    </row>
    <row r="59" spans="1:13" x14ac:dyDescent="0.25">
      <c r="A59" s="1">
        <v>54</v>
      </c>
      <c r="B59" s="1">
        <v>5</v>
      </c>
      <c r="C59" s="13" t="s">
        <v>11</v>
      </c>
      <c r="D59" s="3">
        <v>983006.26168638421</v>
      </c>
      <c r="E59" s="41">
        <f t="shared" si="5"/>
        <v>1007076.2042021052</v>
      </c>
      <c r="F59" s="42">
        <f t="shared" si="6"/>
        <v>1.028261664606942</v>
      </c>
      <c r="G59" s="43">
        <f t="shared" si="0"/>
        <v>955988.43710870331</v>
      </c>
      <c r="H59" s="5">
        <f t="shared" si="1"/>
        <v>971807.23257428408</v>
      </c>
      <c r="I59" s="5">
        <f t="shared" si="2"/>
        <v>-53419.480049420177</v>
      </c>
      <c r="J59" s="5">
        <f t="shared" si="3"/>
        <v>1004378.0565005654</v>
      </c>
      <c r="M59" s="5">
        <f t="shared" si="4"/>
        <v>2341555264.8892736</v>
      </c>
    </row>
    <row r="60" spans="1:13" x14ac:dyDescent="0.25">
      <c r="A60" s="1">
        <v>55</v>
      </c>
      <c r="B60" s="1">
        <v>5</v>
      </c>
      <c r="C60" s="13" t="s">
        <v>17</v>
      </c>
      <c r="D60" s="3">
        <v>858010.6538055588</v>
      </c>
      <c r="E60" s="41">
        <f t="shared" si="5"/>
        <v>1016879.5907947478</v>
      </c>
      <c r="F60" s="42">
        <f t="shared" si="6"/>
        <v>0.8036174278890279</v>
      </c>
      <c r="G60" s="43">
        <f t="shared" si="0"/>
        <v>1067685.4732474047</v>
      </c>
      <c r="H60" s="5">
        <f t="shared" si="1"/>
        <v>1053805.5035665245</v>
      </c>
      <c r="I60" s="5">
        <f t="shared" si="2"/>
        <v>41738.709971537028</v>
      </c>
      <c r="J60" s="5">
        <f t="shared" si="3"/>
        <v>1025226.7126237042</v>
      </c>
      <c r="M60" s="5">
        <f t="shared" si="4"/>
        <v>1802746353.700696</v>
      </c>
    </row>
    <row r="61" spans="1:13" x14ac:dyDescent="0.25">
      <c r="A61" s="1">
        <v>56</v>
      </c>
      <c r="B61" s="1">
        <v>6</v>
      </c>
      <c r="C61" s="13" t="s">
        <v>12</v>
      </c>
      <c r="D61" s="3">
        <v>1770529.8205960258</v>
      </c>
      <c r="E61" s="41">
        <f t="shared" si="5"/>
        <v>1035342.1482136454</v>
      </c>
      <c r="F61" s="42">
        <f t="shared" si="6"/>
        <v>1.6718852255683383</v>
      </c>
      <c r="G61" s="43">
        <f t="shared" si="0"/>
        <v>1059002.013726244</v>
      </c>
      <c r="H61" s="5">
        <f t="shared" si="1"/>
        <v>1043658.6682583683</v>
      </c>
      <c r="I61" s="5">
        <f t="shared" si="2"/>
        <v>5278.6850554011635</v>
      </c>
      <c r="J61" s="5">
        <f t="shared" si="3"/>
        <v>1012066.7935949875</v>
      </c>
      <c r="M61" s="5">
        <f t="shared" si="4"/>
        <v>2202914888.7695055</v>
      </c>
    </row>
    <row r="62" spans="1:13" x14ac:dyDescent="0.25">
      <c r="A62" s="1">
        <v>57</v>
      </c>
      <c r="B62" s="1">
        <v>6</v>
      </c>
      <c r="C62" s="13" t="s">
        <v>13</v>
      </c>
      <c r="D62" s="3">
        <v>1232577.7738703375</v>
      </c>
      <c r="E62" s="41">
        <f t="shared" si="5"/>
        <v>1070294.3063907418</v>
      </c>
      <c r="F62" s="42">
        <f t="shared" si="6"/>
        <v>1.3498546611322328</v>
      </c>
      <c r="G62" s="43">
        <f t="shared" si="0"/>
        <v>913118.87817350228</v>
      </c>
      <c r="H62" s="5">
        <f t="shared" si="1"/>
        <v>954067.32590167294</v>
      </c>
      <c r="I62" s="5">
        <f t="shared" si="2"/>
        <v>-61386.578740010584</v>
      </c>
      <c r="J62" s="5">
        <f t="shared" si="3"/>
        <v>1038379.9832029671</v>
      </c>
      <c r="M62" s="5">
        <f t="shared" si="4"/>
        <v>15690344433.202616</v>
      </c>
    </row>
    <row r="63" spans="1:13" x14ac:dyDescent="0.25">
      <c r="A63" s="1">
        <v>58</v>
      </c>
      <c r="B63" s="1">
        <v>6</v>
      </c>
      <c r="C63" s="13" t="s">
        <v>14</v>
      </c>
      <c r="D63" s="3">
        <v>1110182.2756485397</v>
      </c>
      <c r="E63" s="41">
        <f t="shared" si="5"/>
        <v>1082619.9818128347</v>
      </c>
      <c r="F63" s="42">
        <f t="shared" si="6"/>
        <v>1.010790631536431</v>
      </c>
      <c r="G63" s="43">
        <f t="shared" si="0"/>
        <v>1098330.5948938511</v>
      </c>
      <c r="H63" s="5">
        <f t="shared" si="1"/>
        <v>1071237.8128377101</v>
      </c>
      <c r="I63" s="5">
        <f t="shared" si="2"/>
        <v>64085.651115281013</v>
      </c>
      <c r="J63" s="5">
        <f t="shared" si="3"/>
        <v>1015453.9046416836</v>
      </c>
      <c r="M63" s="5">
        <f t="shared" si="4"/>
        <v>6868545787.1537189</v>
      </c>
    </row>
    <row r="64" spans="1:13" x14ac:dyDescent="0.25">
      <c r="A64" s="1">
        <v>59</v>
      </c>
      <c r="B64" s="1">
        <v>6</v>
      </c>
      <c r="C64" s="13" t="s">
        <v>15</v>
      </c>
      <c r="D64" s="3">
        <v>1091672.3355909172</v>
      </c>
      <c r="E64" s="41">
        <f t="shared" si="5"/>
        <v>1064428.5516875617</v>
      </c>
      <c r="F64" s="42">
        <f t="shared" si="6"/>
        <v>1.0485009216232293</v>
      </c>
      <c r="G64" s="43">
        <f t="shared" si="0"/>
        <v>1041174.4168053303</v>
      </c>
      <c r="H64" s="5">
        <f t="shared" si="1"/>
        <v>1030052.3806910156</v>
      </c>
      <c r="I64" s="5">
        <f t="shared" si="2"/>
        <v>-9888.4450995739389</v>
      </c>
      <c r="J64" s="5">
        <f t="shared" si="3"/>
        <v>1007152.1617224291</v>
      </c>
      <c r="M64" s="5">
        <f t="shared" si="4"/>
        <v>1157513840.9259977</v>
      </c>
    </row>
    <row r="65" spans="1:13" x14ac:dyDescent="0.25">
      <c r="A65" s="1">
        <v>60</v>
      </c>
      <c r="B65" s="1">
        <v>6</v>
      </c>
      <c r="C65" s="13" t="s">
        <v>16</v>
      </c>
      <c r="D65" s="3">
        <v>738216.40484787442</v>
      </c>
      <c r="E65" s="41">
        <f t="shared" si="5"/>
        <v>1069994.7400337849</v>
      </c>
      <c r="F65" s="42">
        <f t="shared" si="6"/>
        <v>0.78396123146668462</v>
      </c>
      <c r="G65" s="43">
        <f t="shared" si="0"/>
        <v>941649.12143266597</v>
      </c>
      <c r="H65" s="5">
        <f t="shared" si="1"/>
        <v>973781.14451410435</v>
      </c>
      <c r="I65" s="5">
        <f t="shared" si="2"/>
        <v>-42481.67909650963</v>
      </c>
      <c r="J65" s="5">
        <f t="shared" si="3"/>
        <v>1039940.8257905896</v>
      </c>
      <c r="M65" s="5">
        <f t="shared" si="4"/>
        <v>9661259145.5854549</v>
      </c>
    </row>
    <row r="66" spans="1:13" x14ac:dyDescent="0.25">
      <c r="A66" s="1">
        <v>61</v>
      </c>
      <c r="B66" s="1">
        <v>6</v>
      </c>
      <c r="C66" s="13" t="s">
        <v>6</v>
      </c>
      <c r="D66" s="3">
        <v>828809.30021001108</v>
      </c>
      <c r="E66" s="41">
        <f t="shared" si="5"/>
        <v>1084772.760286862</v>
      </c>
      <c r="F66" s="42">
        <f t="shared" si="6"/>
        <v>0.74497571126449269</v>
      </c>
      <c r="G66" s="43">
        <f t="shared" si="0"/>
        <v>1112531.9761139897</v>
      </c>
      <c r="H66" s="5">
        <f t="shared" si="1"/>
        <v>1081061.134800619</v>
      </c>
      <c r="I66" s="5">
        <f t="shared" si="2"/>
        <v>62755.996787070268</v>
      </c>
      <c r="J66" s="5">
        <f t="shared" si="3"/>
        <v>1016262.8236106139</v>
      </c>
      <c r="M66" s="5">
        <f t="shared" si="4"/>
        <v>9267749723.7182236</v>
      </c>
    </row>
    <row r="67" spans="1:13" x14ac:dyDescent="0.25">
      <c r="A67" s="1">
        <v>62</v>
      </c>
      <c r="B67" s="1">
        <v>6</v>
      </c>
      <c r="C67" s="13" t="s">
        <v>7</v>
      </c>
      <c r="D67" s="3">
        <v>720395.72380708123</v>
      </c>
      <c r="E67" s="41"/>
      <c r="F67" s="42">
        <f t="shared" si="6"/>
        <v>0.64500686943478924</v>
      </c>
      <c r="G67" s="43">
        <f t="shared" si="0"/>
        <v>1116880.6999503032</v>
      </c>
      <c r="H67" s="5">
        <f t="shared" si="1"/>
        <v>1084655.8824836782</v>
      </c>
      <c r="I67" s="5">
        <f t="shared" si="2"/>
        <v>21183.327467043469</v>
      </c>
      <c r="J67" s="5">
        <f t="shared" si="3"/>
        <v>1018305.1380135487</v>
      </c>
      <c r="M67" s="5">
        <f t="shared" si="4"/>
        <v>9717141411.1469231</v>
      </c>
    </row>
    <row r="68" spans="1:13" x14ac:dyDescent="0.25">
      <c r="A68" s="1">
        <v>63</v>
      </c>
      <c r="B68" s="1">
        <v>6</v>
      </c>
      <c r="C68" s="13" t="s">
        <v>8</v>
      </c>
      <c r="D68" s="3">
        <v>1352694.9160812593</v>
      </c>
      <c r="E68" s="41"/>
      <c r="F68" s="42">
        <f t="shared" si="6"/>
        <v>0.67063565209544052</v>
      </c>
      <c r="G68" s="43">
        <f t="shared" si="0"/>
        <v>2017034.0062516576</v>
      </c>
      <c r="H68" s="5">
        <f t="shared" si="1"/>
        <v>1705310.2574286608</v>
      </c>
      <c r="I68" s="5">
        <f t="shared" si="2"/>
        <v>442432.23618964152</v>
      </c>
      <c r="J68" s="5">
        <f t="shared" si="3"/>
        <v>1063472.5550166348</v>
      </c>
      <c r="M68" s="5">
        <f t="shared" si="4"/>
        <v>909279441281.44287</v>
      </c>
    </row>
    <row r="69" spans="1:13" x14ac:dyDescent="0.25">
      <c r="A69" s="1">
        <v>64</v>
      </c>
      <c r="B69" s="1">
        <v>6</v>
      </c>
      <c r="C69" s="13" t="s">
        <v>9</v>
      </c>
      <c r="D69" s="3">
        <v>737334.85585107293</v>
      </c>
      <c r="E69" s="41"/>
      <c r="F69" s="42">
        <f t="shared" si="6"/>
        <v>1.0373775318885183</v>
      </c>
      <c r="G69" s="43">
        <f t="shared" si="0"/>
        <v>710768.09858101932</v>
      </c>
      <c r="H69" s="5">
        <f t="shared" si="1"/>
        <v>891255.443817575</v>
      </c>
      <c r="I69" s="5">
        <f t="shared" si="2"/>
        <v>-440502.47897208011</v>
      </c>
      <c r="J69" s="5">
        <f t="shared" si="3"/>
        <v>1262878.0212390192</v>
      </c>
      <c r="M69" s="5">
        <f t="shared" si="4"/>
        <v>304825366697.42267</v>
      </c>
    </row>
    <row r="70" spans="1:13" x14ac:dyDescent="0.25">
      <c r="A70" s="1">
        <v>65</v>
      </c>
      <c r="B70" s="1">
        <v>6</v>
      </c>
      <c r="C70" s="13" t="s">
        <v>10</v>
      </c>
      <c r="D70" s="3">
        <v>1315334.0565818709</v>
      </c>
      <c r="E70" s="41"/>
      <c r="F70" s="42">
        <f t="shared" si="6"/>
        <v>1.2051324714938714</v>
      </c>
      <c r="G70" s="43">
        <f t="shared" si="0"/>
        <v>1091443.5447510551</v>
      </c>
      <c r="H70" s="5">
        <f t="shared" si="1"/>
        <v>1170003.451636171</v>
      </c>
      <c r="I70" s="5">
        <f t="shared" si="2"/>
        <v>64915.562371976135</v>
      </c>
      <c r="J70" s="5">
        <f t="shared" si="3"/>
        <v>1331757.9227896552</v>
      </c>
      <c r="M70" s="5">
        <f t="shared" si="4"/>
        <v>57751000292.079193</v>
      </c>
    </row>
    <row r="71" spans="1:13" x14ac:dyDescent="0.25">
      <c r="A71" s="1">
        <v>66</v>
      </c>
      <c r="B71" s="1">
        <v>6</v>
      </c>
      <c r="C71" s="13" t="s">
        <v>11</v>
      </c>
      <c r="D71" s="3">
        <v>1185351.2653433543</v>
      </c>
      <c r="E71" s="41"/>
      <c r="F71" s="42">
        <f t="shared" si="6"/>
        <v>1.028261664606942</v>
      </c>
      <c r="G71" s="43">
        <f t="shared" ref="G71:G72" si="7">D71/F71</f>
        <v>1152772.0094441725</v>
      </c>
      <c r="H71" s="5">
        <f t="shared" si="1"/>
        <v>1137183.8450080189</v>
      </c>
      <c r="I71" s="5">
        <f t="shared" si="2"/>
        <v>-3763.0393025072626</v>
      </c>
      <c r="J71" s="5">
        <f t="shared" si="3"/>
        <v>1105087.8892641948</v>
      </c>
      <c r="M71" s="5">
        <f t="shared" si="4"/>
        <v>2273775317.3385596</v>
      </c>
    </row>
    <row r="72" spans="1:13" ht="13" thickBot="1" x14ac:dyDescent="0.3">
      <c r="A72" s="6">
        <v>67</v>
      </c>
      <c r="B72" s="6">
        <v>6</v>
      </c>
      <c r="C72" s="14" t="s">
        <v>17</v>
      </c>
      <c r="D72" s="7">
        <v>1010338.1362224401</v>
      </c>
      <c r="E72" s="41"/>
      <c r="F72" s="42">
        <f t="shared" si="6"/>
        <v>0.8036174278890279</v>
      </c>
      <c r="G72" s="43">
        <f t="shared" si="7"/>
        <v>1257237.7118256802</v>
      </c>
      <c r="H72" s="5">
        <f t="shared" ref="H72" si="8">$H$2*G72+(1-$H$2)*J72</f>
        <v>1219221.6902469958</v>
      </c>
      <c r="I72" s="5">
        <f>$I$2*(H72-H71)+(1-$I$2)*I71</f>
        <v>56529.328665211702</v>
      </c>
      <c r="J72" s="5">
        <f t="shared" ref="J72" si="9">H71-I71</f>
        <v>1140946.8843105261</v>
      </c>
      <c r="M72" s="5">
        <f t="shared" ref="M72" si="10">(G72-J72)^2</f>
        <v>13523556564.159332</v>
      </c>
    </row>
    <row r="73" spans="1:13" ht="13" thickTop="1" x14ac:dyDescent="0.25">
      <c r="A73" s="1">
        <f t="shared" ref="A73:A84" si="11">A72+1</f>
        <v>68</v>
      </c>
      <c r="B73" s="1">
        <v>7</v>
      </c>
      <c r="C73" s="13" t="s">
        <v>12</v>
      </c>
      <c r="F73" s="44">
        <f t="shared" si="6"/>
        <v>1.6718852255683383</v>
      </c>
      <c r="J73" s="32">
        <f>H72+I72</f>
        <v>1275751.0189122076</v>
      </c>
      <c r="K73" s="33">
        <f>J73*F73</f>
        <v>2132909.2800230738</v>
      </c>
      <c r="L73" s="47">
        <v>2250000</v>
      </c>
    </row>
    <row r="74" spans="1:13" x14ac:dyDescent="0.25">
      <c r="A74" s="1">
        <f t="shared" si="11"/>
        <v>69</v>
      </c>
      <c r="B74" s="1">
        <v>7</v>
      </c>
      <c r="C74" s="13" t="s">
        <v>13</v>
      </c>
      <c r="F74" s="44">
        <f t="shared" si="6"/>
        <v>1.3498546611322328</v>
      </c>
      <c r="J74" s="32">
        <f>J73+$I$72</f>
        <v>1332280.3475774194</v>
      </c>
      <c r="K74" s="33">
        <f t="shared" ref="K74:K84" si="12">J74*F74</f>
        <v>1798384.8371122507</v>
      </c>
      <c r="L74" s="47">
        <v>1750000</v>
      </c>
      <c r="M74" s="34" t="s">
        <v>48</v>
      </c>
    </row>
    <row r="75" spans="1:13" x14ac:dyDescent="0.25">
      <c r="A75" s="1">
        <f t="shared" si="11"/>
        <v>70</v>
      </c>
      <c r="B75" s="1">
        <v>7</v>
      </c>
      <c r="C75" s="13" t="s">
        <v>14</v>
      </c>
      <c r="F75" s="44">
        <f t="shared" si="6"/>
        <v>1.010790631536431</v>
      </c>
      <c r="J75" s="32">
        <f t="shared" ref="J75:J84" si="13">J74+$I$72</f>
        <v>1388809.6762426312</v>
      </c>
      <c r="K75" s="33">
        <f t="shared" si="12"/>
        <v>1403795.8097331955</v>
      </c>
      <c r="L75" s="47">
        <v>1500000</v>
      </c>
      <c r="M75" s="28">
        <f>AVERAGE(M7:M72)</f>
        <v>27860224335.491528</v>
      </c>
    </row>
    <row r="76" spans="1:13" x14ac:dyDescent="0.25">
      <c r="A76" s="1">
        <f t="shared" si="11"/>
        <v>71</v>
      </c>
      <c r="B76" s="1">
        <v>7</v>
      </c>
      <c r="C76" s="13" t="s">
        <v>15</v>
      </c>
      <c r="F76" s="44">
        <f t="shared" si="6"/>
        <v>1.0485009216232293</v>
      </c>
      <c r="J76" s="32">
        <f t="shared" si="13"/>
        <v>1445339.004907843</v>
      </c>
      <c r="K76" s="33">
        <f t="shared" si="12"/>
        <v>1515439.2787038744</v>
      </c>
      <c r="L76" s="47">
        <v>1500000</v>
      </c>
    </row>
    <row r="77" spans="1:13" x14ac:dyDescent="0.25">
      <c r="A77" s="1">
        <f t="shared" si="11"/>
        <v>72</v>
      </c>
      <c r="B77" s="1">
        <v>7</v>
      </c>
      <c r="C77" s="13" t="s">
        <v>16</v>
      </c>
      <c r="F77" s="44">
        <f t="shared" si="6"/>
        <v>0.78396123146668462</v>
      </c>
      <c r="J77" s="32">
        <f t="shared" si="13"/>
        <v>1501868.3335730548</v>
      </c>
      <c r="K77" s="33">
        <f t="shared" si="12"/>
        <v>1177406.5482887495</v>
      </c>
      <c r="L77" s="47">
        <v>1000000</v>
      </c>
    </row>
    <row r="78" spans="1:13" x14ac:dyDescent="0.25">
      <c r="A78" s="1">
        <f t="shared" si="11"/>
        <v>73</v>
      </c>
      <c r="B78" s="1">
        <v>7</v>
      </c>
      <c r="C78" s="13" t="s">
        <v>6</v>
      </c>
      <c r="F78" s="44">
        <f t="shared" si="6"/>
        <v>0.74497571126449269</v>
      </c>
      <c r="J78" s="32">
        <f t="shared" si="13"/>
        <v>1558397.6622382666</v>
      </c>
      <c r="K78" s="33">
        <f t="shared" si="12"/>
        <v>1160968.4068588752</v>
      </c>
      <c r="L78" s="47">
        <v>1000000</v>
      </c>
    </row>
    <row r="79" spans="1:13" x14ac:dyDescent="0.25">
      <c r="A79" s="1">
        <f t="shared" si="11"/>
        <v>74</v>
      </c>
      <c r="B79" s="1">
        <v>7</v>
      </c>
      <c r="C79" s="13" t="s">
        <v>7</v>
      </c>
      <c r="F79" s="44">
        <f t="shared" si="6"/>
        <v>0.64500686943478924</v>
      </c>
      <c r="J79" s="32">
        <f t="shared" si="13"/>
        <v>1614926.9909034783</v>
      </c>
      <c r="K79" s="33">
        <f t="shared" si="12"/>
        <v>1041639.002768397</v>
      </c>
      <c r="L79" s="47">
        <v>1000000</v>
      </c>
    </row>
    <row r="80" spans="1:13" x14ac:dyDescent="0.25">
      <c r="A80" s="1">
        <f t="shared" si="11"/>
        <v>75</v>
      </c>
      <c r="B80" s="1">
        <v>7</v>
      </c>
      <c r="C80" s="13" t="s">
        <v>8</v>
      </c>
      <c r="F80" s="44">
        <f t="shared" si="6"/>
        <v>0.67063565209544052</v>
      </c>
      <c r="J80" s="32">
        <f t="shared" si="13"/>
        <v>1671456.3195686901</v>
      </c>
      <c r="K80" s="33">
        <f t="shared" si="12"/>
        <v>1120938.1988229936</v>
      </c>
      <c r="L80" s="47">
        <v>1000000</v>
      </c>
    </row>
    <row r="81" spans="1:12" x14ac:dyDescent="0.25">
      <c r="A81" s="1">
        <f t="shared" si="11"/>
        <v>76</v>
      </c>
      <c r="B81" s="1">
        <v>7</v>
      </c>
      <c r="C81" s="13" t="s">
        <v>9</v>
      </c>
      <c r="F81" s="44">
        <f t="shared" si="6"/>
        <v>1.0373775318885183</v>
      </c>
      <c r="J81" s="32">
        <f t="shared" si="13"/>
        <v>1727985.6482339019</v>
      </c>
      <c r="K81" s="33">
        <f t="shared" si="12"/>
        <v>1792573.4869036668</v>
      </c>
      <c r="L81" s="47">
        <v>1500000</v>
      </c>
    </row>
    <row r="82" spans="1:12" x14ac:dyDescent="0.25">
      <c r="A82" s="1">
        <f t="shared" si="11"/>
        <v>77</v>
      </c>
      <c r="B82" s="1">
        <v>7</v>
      </c>
      <c r="C82" s="13" t="s">
        <v>10</v>
      </c>
      <c r="F82" s="44">
        <f t="shared" si="6"/>
        <v>1.2051324714938714</v>
      </c>
      <c r="J82" s="32">
        <f t="shared" si="13"/>
        <v>1784514.9768991137</v>
      </c>
      <c r="K82" s="33">
        <f t="shared" si="12"/>
        <v>2150576.9445282579</v>
      </c>
      <c r="L82" s="47">
        <v>1750000</v>
      </c>
    </row>
    <row r="83" spans="1:12" x14ac:dyDescent="0.25">
      <c r="A83" s="1">
        <f t="shared" si="11"/>
        <v>78</v>
      </c>
      <c r="B83" s="1">
        <v>7</v>
      </c>
      <c r="C83" s="13" t="s">
        <v>11</v>
      </c>
      <c r="F83" s="44">
        <f t="shared" si="6"/>
        <v>1.028261664606942</v>
      </c>
      <c r="J83" s="32">
        <f t="shared" si="13"/>
        <v>1841044.3055643255</v>
      </c>
      <c r="K83" s="33">
        <f t="shared" si="12"/>
        <v>1893075.282254705</v>
      </c>
      <c r="L83" s="47">
        <v>1500000</v>
      </c>
    </row>
    <row r="84" spans="1:12" x14ac:dyDescent="0.25">
      <c r="A84" s="1">
        <f t="shared" si="11"/>
        <v>79</v>
      </c>
      <c r="B84" s="1">
        <v>7</v>
      </c>
      <c r="C84" s="13" t="s">
        <v>17</v>
      </c>
      <c r="F84" s="44">
        <f t="shared" si="6"/>
        <v>0.8036174278890279</v>
      </c>
      <c r="J84" s="32">
        <f t="shared" si="13"/>
        <v>1897573.6342295373</v>
      </c>
      <c r="K84" s="33">
        <f t="shared" si="12"/>
        <v>1524923.2431695759</v>
      </c>
      <c r="L84" s="47">
        <v>1750000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S83"/>
  <sheetViews>
    <sheetView topLeftCell="C1" zoomScale="85" zoomScaleNormal="85" workbookViewId="0">
      <pane ySplit="3" topLeftCell="A55" activePane="bottomLeft" state="frozen"/>
      <selection pane="bottomLeft" activeCell="J58" sqref="J58"/>
    </sheetView>
  </sheetViews>
  <sheetFormatPr defaultRowHeight="12.5" x14ac:dyDescent="0.25"/>
  <cols>
    <col min="1" max="1" width="6.36328125" bestFit="1" customWidth="1"/>
    <col min="2" max="2" width="4.7265625" bestFit="1" customWidth="1"/>
    <col min="3" max="3" width="6.26953125" bestFit="1" customWidth="1"/>
    <col min="4" max="4" width="9.90625" bestFit="1" customWidth="1"/>
    <col min="5" max="5" width="11.36328125" style="36" bestFit="1" customWidth="1"/>
    <col min="6" max="6" width="9.6328125" style="36" bestFit="1" customWidth="1"/>
    <col min="7" max="7" width="12.453125" style="37" bestFit="1" customWidth="1"/>
    <col min="8" max="8" width="12.54296875" bestFit="1" customWidth="1"/>
    <col min="9" max="9" width="10.36328125" bestFit="1" customWidth="1"/>
    <col min="10" max="11" width="12.453125" bestFit="1" customWidth="1"/>
    <col min="12" max="12" width="19.7265625" bestFit="1" customWidth="1"/>
  </cols>
  <sheetData>
    <row r="1" spans="1:13" ht="20" x14ac:dyDescent="0.4">
      <c r="H1" s="10" t="s">
        <v>42</v>
      </c>
      <c r="I1" s="10" t="s">
        <v>43</v>
      </c>
      <c r="J1" s="48" t="s">
        <v>56</v>
      </c>
      <c r="K1" s="49"/>
      <c r="L1" s="50"/>
    </row>
    <row r="2" spans="1:13" ht="15.5" x14ac:dyDescent="0.35">
      <c r="H2" s="51">
        <v>0.31390727551044861</v>
      </c>
      <c r="I2" s="51">
        <v>0</v>
      </c>
      <c r="J2" s="61">
        <v>0.98</v>
      </c>
      <c r="K2" s="49"/>
      <c r="L2" s="50"/>
    </row>
    <row r="3" spans="1:13" ht="40.5" x14ac:dyDescent="0.45">
      <c r="A3" s="10" t="s">
        <v>0</v>
      </c>
      <c r="B3" s="10" t="s">
        <v>5</v>
      </c>
      <c r="C3" s="11" t="s">
        <v>4</v>
      </c>
      <c r="D3" s="18" t="s">
        <v>21</v>
      </c>
      <c r="E3" s="38" t="s">
        <v>52</v>
      </c>
      <c r="F3" s="39" t="s">
        <v>51</v>
      </c>
      <c r="G3" s="40" t="s">
        <v>53</v>
      </c>
      <c r="H3" s="10" t="s">
        <v>44</v>
      </c>
      <c r="I3" s="10" t="s">
        <v>45</v>
      </c>
      <c r="J3" s="45" t="s">
        <v>57</v>
      </c>
      <c r="K3" s="10" t="s">
        <v>46</v>
      </c>
      <c r="L3" s="10" t="s">
        <v>47</v>
      </c>
      <c r="M3" s="10"/>
    </row>
    <row r="4" spans="1:13" x14ac:dyDescent="0.25">
      <c r="A4" s="1">
        <v>1</v>
      </c>
      <c r="B4" s="1">
        <v>1</v>
      </c>
      <c r="C4" s="13" t="s">
        <v>6</v>
      </c>
      <c r="D4" s="3">
        <v>12786.408181309</v>
      </c>
      <c r="E4" s="41"/>
      <c r="F4" s="42">
        <v>0.74497571126449269</v>
      </c>
      <c r="G4" s="43">
        <f>D4/F4</f>
        <v>17163.523572608628</v>
      </c>
      <c r="H4" s="5">
        <f>AVERAGE(G4:G9)</f>
        <v>18029.264338455305</v>
      </c>
      <c r="I4" s="5">
        <f>(G4-G10)/6</f>
        <v>-2362.2931216469383</v>
      </c>
    </row>
    <row r="5" spans="1:13" x14ac:dyDescent="0.25">
      <c r="A5" s="1">
        <v>2</v>
      </c>
      <c r="B5" s="1">
        <v>1</v>
      </c>
      <c r="C5" s="13" t="s">
        <v>7</v>
      </c>
      <c r="D5" s="3">
        <v>6892.4081813090097</v>
      </c>
      <c r="E5" s="41"/>
      <c r="F5" s="42">
        <v>0.64500686943478924</v>
      </c>
      <c r="G5" s="43">
        <f t="shared" ref="G5:G68" si="0">D5/F5</f>
        <v>10685.790350339576</v>
      </c>
      <c r="H5" s="5">
        <f>$H$2*G5+(1-$H$2)*J5</f>
        <v>17312.431507460249</v>
      </c>
      <c r="I5" s="5">
        <f>I$2*(H5-H4)+(1-I$2)*I4*$J$2</f>
        <v>-2315.0472592139995</v>
      </c>
      <c r="J5" s="5">
        <f t="shared" ref="J5:J36" si="1">H4-I4*$J$2</f>
        <v>20344.311597669304</v>
      </c>
      <c r="L5" s="5">
        <f>(G5-J5)^2</f>
        <v>93287032.685119823</v>
      </c>
    </row>
    <row r="6" spans="1:13" x14ac:dyDescent="0.25">
      <c r="A6" s="1">
        <v>3</v>
      </c>
      <c r="B6" s="1">
        <v>1</v>
      </c>
      <c r="C6" s="13" t="s">
        <v>8</v>
      </c>
      <c r="D6" s="3">
        <v>7890.4081813090097</v>
      </c>
      <c r="E6" s="41"/>
      <c r="F6" s="42">
        <v>0.67063565209544052</v>
      </c>
      <c r="G6" s="43">
        <f t="shared" si="0"/>
        <v>11765.566230567918</v>
      </c>
      <c r="H6" s="5">
        <f t="shared" ref="H6:H36" si="2">$H$2*G6+(1-$H$2)*J6</f>
        <v>17127.800480535745</v>
      </c>
      <c r="I6" s="5">
        <f t="shared" ref="I6:I69" si="3">I$2*(H6-H5)+(1-I$2)*I5*$J$2</f>
        <v>-2268.7463140297195</v>
      </c>
      <c r="J6" s="5">
        <f t="shared" si="1"/>
        <v>19581.177821489968</v>
      </c>
      <c r="L6" s="5">
        <f t="shared" ref="L6:L69" si="4">(G6-J6)^2</f>
        <v>61083784.540155098</v>
      </c>
    </row>
    <row r="7" spans="1:13" x14ac:dyDescent="0.25">
      <c r="A7" s="1">
        <v>4</v>
      </c>
      <c r="B7" s="1">
        <v>1</v>
      </c>
      <c r="C7" s="13" t="s">
        <v>9</v>
      </c>
      <c r="D7" s="3">
        <v>14601.3524122565</v>
      </c>
      <c r="E7" s="41"/>
      <c r="F7" s="42">
        <v>1.0373775318885183</v>
      </c>
      <c r="G7" s="43">
        <f t="shared" si="0"/>
        <v>14075.2541513745</v>
      </c>
      <c r="H7" s="5">
        <f t="shared" si="2"/>
        <v>17695.02291195223</v>
      </c>
      <c r="I7" s="5">
        <f t="shared" si="3"/>
        <v>-2223.371387749125</v>
      </c>
      <c r="J7" s="5">
        <f t="shared" si="1"/>
        <v>19351.17186828487</v>
      </c>
      <c r="L7" s="5">
        <f t="shared" si="4"/>
        <v>27835307.755608726</v>
      </c>
    </row>
    <row r="8" spans="1:13" x14ac:dyDescent="0.25">
      <c r="A8" s="1">
        <v>5</v>
      </c>
      <c r="B8" s="1">
        <v>1</v>
      </c>
      <c r="C8" s="13" t="s">
        <v>10</v>
      </c>
      <c r="D8" s="3">
        <v>30313.066506184874</v>
      </c>
      <c r="E8" s="41"/>
      <c r="F8" s="42">
        <v>1.2051324714938714</v>
      </c>
      <c r="G8" s="43">
        <f t="shared" si="0"/>
        <v>25153.306564388786</v>
      </c>
      <c r="H8" s="5">
        <f t="shared" si="2"/>
        <v>21531.162567586158</v>
      </c>
      <c r="I8" s="5">
        <f t="shared" si="3"/>
        <v>-2178.9039599941425</v>
      </c>
      <c r="J8" s="5">
        <f t="shared" si="1"/>
        <v>19873.926871946373</v>
      </c>
      <c r="L8" s="5">
        <f t="shared" si="4"/>
        <v>27871849.936973348</v>
      </c>
    </row>
    <row r="9" spans="1:13" x14ac:dyDescent="0.25">
      <c r="A9" s="1">
        <v>6</v>
      </c>
      <c r="B9" s="1">
        <v>1</v>
      </c>
      <c r="C9" s="13" t="s">
        <v>11</v>
      </c>
      <c r="D9" s="3">
        <v>30161.120410207532</v>
      </c>
      <c r="E9" s="41"/>
      <c r="F9" s="42">
        <v>1.028261664606942</v>
      </c>
      <c r="G9" s="43">
        <f t="shared" si="0"/>
        <v>29332.145161452427</v>
      </c>
      <c r="H9" s="5">
        <f t="shared" si="2"/>
        <v>25444.979311158335</v>
      </c>
      <c r="I9" s="5">
        <f t="shared" si="3"/>
        <v>-2135.3258807942598</v>
      </c>
      <c r="J9" s="5">
        <f t="shared" si="1"/>
        <v>23666.488448380416</v>
      </c>
      <c r="L9" s="5">
        <f t="shared" si="4"/>
        <v>32099665.990377937</v>
      </c>
    </row>
    <row r="10" spans="1:13" x14ac:dyDescent="0.25">
      <c r="A10" s="1">
        <v>7</v>
      </c>
      <c r="B10" s="1">
        <v>1</v>
      </c>
      <c r="C10" s="13" t="s">
        <v>17</v>
      </c>
      <c r="D10" s="3">
        <v>25183.186200959575</v>
      </c>
      <c r="E10" s="41">
        <f>(SUM(D5:D15)+((D4+D16)/2))/12</f>
        <v>37888.577836831908</v>
      </c>
      <c r="F10" s="42">
        <v>0.8036174278890279</v>
      </c>
      <c r="G10" s="43">
        <f t="shared" si="0"/>
        <v>31337.282302490257</v>
      </c>
      <c r="H10" s="5">
        <f t="shared" si="2"/>
        <v>28730.347009852048</v>
      </c>
      <c r="I10" s="5">
        <f t="shared" si="3"/>
        <v>-2092.6193631783744</v>
      </c>
      <c r="J10" s="5">
        <f t="shared" si="1"/>
        <v>27537.59867433671</v>
      </c>
      <c r="L10" s="5">
        <f t="shared" si="4"/>
        <v>14437595.674058102</v>
      </c>
    </row>
    <row r="11" spans="1:13" x14ac:dyDescent="0.25">
      <c r="A11" s="1">
        <v>8</v>
      </c>
      <c r="B11" s="1">
        <v>2</v>
      </c>
      <c r="C11" s="13" t="s">
        <v>12</v>
      </c>
      <c r="D11" s="3">
        <v>55191.54699532206</v>
      </c>
      <c r="E11" s="41">
        <f t="shared" ref="E11:E64" si="5">(SUM(D6:D16)+((D5+D17)/2))/12</f>
        <v>42232.352110346219</v>
      </c>
      <c r="F11" s="42">
        <v>1.6718852255683383</v>
      </c>
      <c r="G11" s="43">
        <f t="shared" si="0"/>
        <v>33011.564520860171</v>
      </c>
      <c r="H11" s="5">
        <f t="shared" si="2"/>
        <v>31481.268636398825</v>
      </c>
      <c r="I11" s="5">
        <f t="shared" si="3"/>
        <v>-2050.7669759148071</v>
      </c>
      <c r="J11" s="5">
        <f t="shared" si="1"/>
        <v>30781.113985766857</v>
      </c>
      <c r="L11" s="5">
        <f t="shared" si="4"/>
        <v>4974909.5894980514</v>
      </c>
    </row>
    <row r="12" spans="1:13" x14ac:dyDescent="0.25">
      <c r="A12" s="1">
        <v>9</v>
      </c>
      <c r="B12" s="1">
        <v>2</v>
      </c>
      <c r="C12" s="13" t="s">
        <v>13</v>
      </c>
      <c r="D12" s="3">
        <v>65478.383594016472</v>
      </c>
      <c r="E12" s="41">
        <f t="shared" si="5"/>
        <v>47006.814037492346</v>
      </c>
      <c r="F12" s="42">
        <v>1.3498546611322328</v>
      </c>
      <c r="G12" s="43">
        <f t="shared" si="0"/>
        <v>48507.728631387938</v>
      </c>
      <c r="H12" s="5">
        <f t="shared" si="2"/>
        <v>38204.874280776123</v>
      </c>
      <c r="I12" s="5">
        <f t="shared" si="3"/>
        <v>-2009.7516363965108</v>
      </c>
      <c r="J12" s="5">
        <f t="shared" si="1"/>
        <v>33491.020272795336</v>
      </c>
      <c r="L12" s="5">
        <f t="shared" si="4"/>
        <v>225501529.9270249</v>
      </c>
    </row>
    <row r="13" spans="1:13" x14ac:dyDescent="0.25">
      <c r="A13" s="1">
        <v>10</v>
      </c>
      <c r="B13" s="1">
        <v>2</v>
      </c>
      <c r="C13" s="13" t="s">
        <v>14</v>
      </c>
      <c r="D13" s="3">
        <v>57249.494800539396</v>
      </c>
      <c r="E13" s="41">
        <f t="shared" si="5"/>
        <v>56321.354165719618</v>
      </c>
      <c r="F13" s="42">
        <v>1.010790631536431</v>
      </c>
      <c r="G13" s="43">
        <f t="shared" si="0"/>
        <v>56638.331435184067</v>
      </c>
      <c r="H13" s="5">
        <f t="shared" si="2"/>
        <v>45342.569050602266</v>
      </c>
      <c r="I13" s="5">
        <f t="shared" si="3"/>
        <v>-1969.5566036685805</v>
      </c>
      <c r="J13" s="5">
        <f t="shared" si="1"/>
        <v>40174.4308844447</v>
      </c>
      <c r="L13" s="5">
        <f t="shared" si="4"/>
        <v>271060021.34463602</v>
      </c>
    </row>
    <row r="14" spans="1:13" x14ac:dyDescent="0.25">
      <c r="A14" s="1">
        <v>11</v>
      </c>
      <c r="B14" s="1">
        <v>2</v>
      </c>
      <c r="C14" s="13" t="s">
        <v>15</v>
      </c>
      <c r="D14" s="3">
        <v>71853.850370182743</v>
      </c>
      <c r="E14" s="41">
        <f t="shared" si="5"/>
        <v>69050.363124978481</v>
      </c>
      <c r="F14" s="42">
        <v>1.0485009216232293</v>
      </c>
      <c r="G14" s="43">
        <f t="shared" si="0"/>
        <v>68530.078408460249</v>
      </c>
      <c r="H14" s="5">
        <f t="shared" si="2"/>
        <v>53945.569426122915</v>
      </c>
      <c r="I14" s="5">
        <f t="shared" si="3"/>
        <v>-1930.1654715952088</v>
      </c>
      <c r="J14" s="5">
        <f t="shared" si="1"/>
        <v>47272.734522197476</v>
      </c>
      <c r="L14" s="5">
        <f t="shared" si="4"/>
        <v>451874669.09883332</v>
      </c>
    </row>
    <row r="15" spans="1:13" x14ac:dyDescent="0.25">
      <c r="A15" s="1">
        <v>12</v>
      </c>
      <c r="B15" s="1">
        <v>2</v>
      </c>
      <c r="C15" s="13" t="s">
        <v>16</v>
      </c>
      <c r="D15" s="3">
        <v>52341.460122215751</v>
      </c>
      <c r="E15" s="41">
        <f t="shared" si="5"/>
        <v>82379.798750439615</v>
      </c>
      <c r="F15" s="42">
        <v>0.78396123146668462</v>
      </c>
      <c r="G15" s="43">
        <f t="shared" si="0"/>
        <v>66765.368007155164</v>
      </c>
      <c r="H15" s="5">
        <f t="shared" si="2"/>
        <v>59267.584508667438</v>
      </c>
      <c r="I15" s="5">
        <f t="shared" si="3"/>
        <v>-1891.5621621633047</v>
      </c>
      <c r="J15" s="5">
        <f t="shared" si="1"/>
        <v>55837.131588286218</v>
      </c>
      <c r="L15" s="5">
        <f t="shared" si="4"/>
        <v>119426351.22669357</v>
      </c>
    </row>
    <row r="16" spans="1:13" x14ac:dyDescent="0.25">
      <c r="A16" s="1">
        <v>13</v>
      </c>
      <c r="B16" s="1">
        <v>2</v>
      </c>
      <c r="C16" s="13" t="s">
        <v>6</v>
      </c>
      <c r="D16" s="3">
        <v>62226.904353650934</v>
      </c>
      <c r="E16" s="41">
        <f t="shared" si="5"/>
        <v>95851.318272627876</v>
      </c>
      <c r="F16" s="42">
        <v>0.74497571126449269</v>
      </c>
      <c r="G16" s="43">
        <f t="shared" si="0"/>
        <v>83528.769344747387</v>
      </c>
      <c r="H16" s="5">
        <f t="shared" si="2"/>
        <v>68155.178237849075</v>
      </c>
      <c r="I16" s="5">
        <f t="shared" si="3"/>
        <v>-1853.7309189200387</v>
      </c>
      <c r="J16" s="5">
        <f t="shared" si="1"/>
        <v>61121.315427587477</v>
      </c>
      <c r="L16" s="5">
        <f t="shared" si="4"/>
        <v>502093991.04964501</v>
      </c>
    </row>
    <row r="17" spans="1:12" x14ac:dyDescent="0.25">
      <c r="A17" s="1">
        <v>14</v>
      </c>
      <c r="B17" s="1">
        <v>2</v>
      </c>
      <c r="C17" s="13" t="s">
        <v>7</v>
      </c>
      <c r="D17" s="3">
        <v>61702.494573310483</v>
      </c>
      <c r="E17" s="41">
        <f t="shared" si="5"/>
        <v>115722.80846125058</v>
      </c>
      <c r="F17" s="42">
        <v>0.64500686943478924</v>
      </c>
      <c r="G17" s="43">
        <f t="shared" si="0"/>
        <v>95661.763459014852</v>
      </c>
      <c r="H17" s="5">
        <f t="shared" si="2"/>
        <v>78036.090133920923</v>
      </c>
      <c r="I17" s="5">
        <f t="shared" si="3"/>
        <v>-1816.6563005416378</v>
      </c>
      <c r="J17" s="5">
        <f t="shared" si="1"/>
        <v>69971.834538390714</v>
      </c>
      <c r="L17" s="5">
        <f t="shared" si="4"/>
        <v>659972447.94672048</v>
      </c>
    </row>
    <row r="18" spans="1:12" x14ac:dyDescent="0.25">
      <c r="A18" s="1">
        <v>15</v>
      </c>
      <c r="B18" s="1">
        <v>2</v>
      </c>
      <c r="C18" s="13" t="s">
        <v>8</v>
      </c>
      <c r="D18" s="3">
        <v>67667.408040814669</v>
      </c>
      <c r="E18" s="41">
        <f t="shared" si="5"/>
        <v>141940.02139623242</v>
      </c>
      <c r="F18" s="42">
        <v>0.67063565209544052</v>
      </c>
      <c r="G18" s="43">
        <f t="shared" si="0"/>
        <v>100900.40371308009</v>
      </c>
      <c r="H18" s="5">
        <f t="shared" si="2"/>
        <v>86434.831293257055</v>
      </c>
      <c r="I18" s="5">
        <f t="shared" si="3"/>
        <v>-1780.3231745308051</v>
      </c>
      <c r="J18" s="5">
        <f t="shared" si="1"/>
        <v>79816.413308451723</v>
      </c>
      <c r="L18" s="5">
        <f t="shared" si="4"/>
        <v>444534651.38246089</v>
      </c>
    </row>
    <row r="19" spans="1:12" x14ac:dyDescent="0.25">
      <c r="A19" s="1">
        <v>16</v>
      </c>
      <c r="B19" s="1">
        <v>2</v>
      </c>
      <c r="C19" s="13" t="s">
        <v>9</v>
      </c>
      <c r="D19" s="3">
        <v>178373.31563020538</v>
      </c>
      <c r="E19" s="41">
        <f t="shared" si="5"/>
        <v>163602.86246533637</v>
      </c>
      <c r="F19" s="42">
        <v>1.0373775318885183</v>
      </c>
      <c r="G19" s="43">
        <f t="shared" si="0"/>
        <v>171946.38417267578</v>
      </c>
      <c r="H19" s="5">
        <f t="shared" si="2"/>
        <v>114474.56732404306</v>
      </c>
      <c r="I19" s="5">
        <f t="shared" si="3"/>
        <v>-1744.716711040189</v>
      </c>
      <c r="J19" s="5">
        <f t="shared" si="1"/>
        <v>88179.548004297249</v>
      </c>
      <c r="L19" s="5">
        <f t="shared" si="4"/>
        <v>7016882841.6599703</v>
      </c>
    </row>
    <row r="20" spans="1:12" x14ac:dyDescent="0.25">
      <c r="A20" s="1">
        <v>17</v>
      </c>
      <c r="B20" s="1">
        <v>2</v>
      </c>
      <c r="C20" s="13" t="s">
        <v>10</v>
      </c>
      <c r="D20" s="3">
        <v>172037.31831044893</v>
      </c>
      <c r="E20" s="41">
        <f t="shared" si="5"/>
        <v>182360.00709496613</v>
      </c>
      <c r="F20" s="42">
        <v>1.2051324714938714</v>
      </c>
      <c r="G20" s="43">
        <f t="shared" si="0"/>
        <v>142753.86513915189</v>
      </c>
      <c r="H20" s="5">
        <f t="shared" si="2"/>
        <v>124524.74134743767</v>
      </c>
      <c r="I20" s="5">
        <f t="shared" si="3"/>
        <v>-1709.8223768193852</v>
      </c>
      <c r="J20" s="5">
        <f t="shared" si="1"/>
        <v>116184.38970086245</v>
      </c>
      <c r="L20" s="5">
        <f t="shared" si="4"/>
        <v>705937025.06586611</v>
      </c>
    </row>
    <row r="21" spans="1:12" x14ac:dyDescent="0.25">
      <c r="A21" s="1">
        <v>18</v>
      </c>
      <c r="B21" s="1">
        <v>2</v>
      </c>
      <c r="C21" s="13" t="s">
        <v>11</v>
      </c>
      <c r="D21" s="3">
        <v>208343.32361701052</v>
      </c>
      <c r="E21" s="41">
        <f t="shared" si="5"/>
        <v>200882.38520219352</v>
      </c>
      <c r="F21" s="42">
        <v>1.028261664606942</v>
      </c>
      <c r="G21" s="43">
        <f t="shared" si="0"/>
        <v>202617.02909701565</v>
      </c>
      <c r="H21" s="5">
        <f t="shared" si="2"/>
        <v>150188.11339233277</v>
      </c>
      <c r="I21" s="5">
        <f t="shared" si="3"/>
        <v>-1675.6259292829975</v>
      </c>
      <c r="J21" s="5">
        <f t="shared" si="1"/>
        <v>126200.36727672066</v>
      </c>
      <c r="L21" s="5">
        <f t="shared" si="4"/>
        <v>5839506203.7573299</v>
      </c>
    </row>
    <row r="22" spans="1:12" x14ac:dyDescent="0.25">
      <c r="A22" s="1">
        <v>19</v>
      </c>
      <c r="B22" s="1">
        <v>2</v>
      </c>
      <c r="C22" s="13" t="s">
        <v>17</v>
      </c>
      <c r="D22" s="3">
        <v>170317.45152667465</v>
      </c>
      <c r="E22" s="41">
        <f t="shared" si="5"/>
        <v>218107.23726352851</v>
      </c>
      <c r="F22" s="42">
        <v>0.8036174278890279</v>
      </c>
      <c r="G22" s="43">
        <f t="shared" si="0"/>
        <v>211938.47422407308</v>
      </c>
      <c r="H22" s="5">
        <f t="shared" si="2"/>
        <v>170698.64298667767</v>
      </c>
      <c r="I22" s="5">
        <f t="shared" si="3"/>
        <v>-1642.1134106973375</v>
      </c>
      <c r="J22" s="5">
        <f t="shared" si="1"/>
        <v>151830.22680303012</v>
      </c>
      <c r="L22" s="5">
        <f t="shared" si="4"/>
        <v>3613001408.0293183</v>
      </c>
    </row>
    <row r="23" spans="1:12" x14ac:dyDescent="0.25">
      <c r="A23" s="1">
        <v>20</v>
      </c>
      <c r="B23" s="1">
        <v>3</v>
      </c>
      <c r="C23" s="13" t="s">
        <v>12</v>
      </c>
      <c r="D23" s="3">
        <v>386973.04619655199</v>
      </c>
      <c r="E23" s="41">
        <f t="shared" si="5"/>
        <v>232104.16999388614</v>
      </c>
      <c r="F23" s="42">
        <f>F11</f>
        <v>1.6718852255683383</v>
      </c>
      <c r="G23" s="43">
        <f t="shared" si="0"/>
        <v>231459.09795632347</v>
      </c>
      <c r="H23" s="5">
        <f t="shared" si="2"/>
        <v>190875.90108756331</v>
      </c>
      <c r="I23" s="5">
        <f t="shared" si="3"/>
        <v>-1609.2711424833908</v>
      </c>
      <c r="J23" s="5">
        <f t="shared" si="1"/>
        <v>172307.91412916107</v>
      </c>
      <c r="L23" s="5">
        <f t="shared" si="4"/>
        <v>3498862548.1547585</v>
      </c>
    </row>
    <row r="24" spans="1:12" x14ac:dyDescent="0.25">
      <c r="A24" s="1">
        <v>21</v>
      </c>
      <c r="B24" s="1">
        <v>3</v>
      </c>
      <c r="C24" s="13" t="s">
        <v>13</v>
      </c>
      <c r="D24" s="3">
        <v>362909.99483235099</v>
      </c>
      <c r="E24" s="41">
        <f t="shared" si="5"/>
        <v>244593.92893613677</v>
      </c>
      <c r="F24" s="42">
        <f t="shared" ref="F24:F82" si="6">F12</f>
        <v>1.3498546611322328</v>
      </c>
      <c r="G24" s="43">
        <f t="shared" si="0"/>
        <v>268851.16248585522</v>
      </c>
      <c r="H24" s="5">
        <f t="shared" si="2"/>
        <v>216434.92998845325</v>
      </c>
      <c r="I24" s="5">
        <f t="shared" si="3"/>
        <v>-1577.0857196337229</v>
      </c>
      <c r="J24" s="5">
        <f t="shared" si="1"/>
        <v>192452.98680719704</v>
      </c>
      <c r="L24" s="5">
        <f t="shared" si="4"/>
        <v>5836681247.0271187</v>
      </c>
    </row>
    <row r="25" spans="1:12" x14ac:dyDescent="0.25">
      <c r="A25" s="1">
        <v>22</v>
      </c>
      <c r="B25" s="1">
        <v>3</v>
      </c>
      <c r="C25" s="13" t="s">
        <v>14</v>
      </c>
      <c r="D25" s="3">
        <v>279726.06922069937</v>
      </c>
      <c r="E25" s="41">
        <f t="shared" si="5"/>
        <v>261476.31409919343</v>
      </c>
      <c r="F25" s="42">
        <f t="shared" si="6"/>
        <v>1.010790631536431</v>
      </c>
      <c r="G25" s="43">
        <f t="shared" si="0"/>
        <v>276739.87123872293</v>
      </c>
      <c r="H25" s="5">
        <f t="shared" si="2"/>
        <v>236425.47629351739</v>
      </c>
      <c r="I25" s="5">
        <f t="shared" si="3"/>
        <v>-1545.5440052410484</v>
      </c>
      <c r="J25" s="5">
        <f t="shared" si="1"/>
        <v>217980.47399369429</v>
      </c>
      <c r="L25" s="5">
        <f t="shared" si="4"/>
        <v>3452666764.5990791</v>
      </c>
    </row>
    <row r="26" spans="1:12" x14ac:dyDescent="0.25">
      <c r="A26" s="1">
        <v>23</v>
      </c>
      <c r="B26" s="1">
        <v>3</v>
      </c>
      <c r="C26" s="13" t="s">
        <v>15</v>
      </c>
      <c r="D26" s="3">
        <v>299548.74706113664</v>
      </c>
      <c r="E26" s="41">
        <f t="shared" si="5"/>
        <v>286883.4556629298</v>
      </c>
      <c r="F26" s="42">
        <f t="shared" si="6"/>
        <v>1.0485009216232293</v>
      </c>
      <c r="G26" s="43">
        <f t="shared" si="0"/>
        <v>285692.40225119912</v>
      </c>
      <c r="H26" s="5">
        <f t="shared" si="2"/>
        <v>252929.90156109512</v>
      </c>
      <c r="I26" s="5">
        <f t="shared" si="3"/>
        <v>-1514.6331251362274</v>
      </c>
      <c r="J26" s="5">
        <f t="shared" si="1"/>
        <v>237940.10941865362</v>
      </c>
      <c r="L26" s="5">
        <f>(G26-J26)^2</f>
        <v>2280281470.7651763</v>
      </c>
    </row>
    <row r="27" spans="1:12" x14ac:dyDescent="0.25">
      <c r="A27" s="1">
        <v>24</v>
      </c>
      <c r="B27" s="1">
        <v>3</v>
      </c>
      <c r="C27" s="13" t="s">
        <v>16</v>
      </c>
      <c r="D27" s="3">
        <v>269183.63800471975</v>
      </c>
      <c r="E27" s="41">
        <f t="shared" si="5"/>
        <v>311453.92473638838</v>
      </c>
      <c r="F27" s="42">
        <f t="shared" si="6"/>
        <v>0.78396123146668462</v>
      </c>
      <c r="G27" s="43">
        <f t="shared" si="0"/>
        <v>343363.45625294995</v>
      </c>
      <c r="H27" s="5">
        <f t="shared" si="2"/>
        <v>282336.04752121872</v>
      </c>
      <c r="I27" s="5">
        <f t="shared" si="3"/>
        <v>-1484.3404626335027</v>
      </c>
      <c r="J27" s="5">
        <f t="shared" si="1"/>
        <v>254414.24202372861</v>
      </c>
      <c r="L27" s="5">
        <f t="shared" si="4"/>
        <v>7911962711.9959116</v>
      </c>
    </row>
    <row r="28" spans="1:12" x14ac:dyDescent="0.25">
      <c r="A28" s="1">
        <v>25</v>
      </c>
      <c r="B28" s="1">
        <v>3</v>
      </c>
      <c r="C28" s="13" t="s">
        <v>6</v>
      </c>
      <c r="D28" s="3">
        <v>258781.17594318683</v>
      </c>
      <c r="E28" s="41">
        <f t="shared" si="5"/>
        <v>330357.96173106454</v>
      </c>
      <c r="F28" s="42">
        <f t="shared" si="6"/>
        <v>0.74497571126449269</v>
      </c>
      <c r="G28" s="43">
        <f t="shared" si="0"/>
        <v>347368.60817105265</v>
      </c>
      <c r="H28" s="5">
        <f t="shared" si="2"/>
        <v>303748.2687425128</v>
      </c>
      <c r="I28" s="5">
        <f t="shared" si="3"/>
        <v>-1454.6536533808326</v>
      </c>
      <c r="J28" s="5">
        <f t="shared" si="1"/>
        <v>283790.70117459953</v>
      </c>
      <c r="L28" s="5">
        <f t="shared" si="4"/>
        <v>4042150258.049643</v>
      </c>
    </row>
    <row r="29" spans="1:12" x14ac:dyDescent="0.25">
      <c r="A29" s="1">
        <v>26</v>
      </c>
      <c r="B29" s="1">
        <v>3</v>
      </c>
      <c r="C29" s="13" t="s">
        <v>7</v>
      </c>
      <c r="D29" s="3">
        <v>201074.60851235775</v>
      </c>
      <c r="E29" s="41">
        <f t="shared" si="5"/>
        <v>359448.7013386137</v>
      </c>
      <c r="F29" s="42">
        <f t="shared" si="6"/>
        <v>0.64500686943478924</v>
      </c>
      <c r="G29" s="43">
        <f t="shared" si="0"/>
        <v>311740.25896585674</v>
      </c>
      <c r="H29" s="5">
        <f t="shared" si="2"/>
        <v>307235.0793619008</v>
      </c>
      <c r="I29" s="5">
        <f t="shared" si="3"/>
        <v>-1425.560580313216</v>
      </c>
      <c r="J29" s="5">
        <f t="shared" si="1"/>
        <v>305173.829322826</v>
      </c>
      <c r="L29" s="5">
        <f t="shared" si="4"/>
        <v>43117998.256872863</v>
      </c>
    </row>
    <row r="30" spans="1:12" x14ac:dyDescent="0.25">
      <c r="A30" s="1">
        <v>27</v>
      </c>
      <c r="B30" s="1">
        <v>3</v>
      </c>
      <c r="C30" s="13" t="s">
        <v>8</v>
      </c>
      <c r="D30" s="3">
        <v>228049.50871578188</v>
      </c>
      <c r="E30" s="41">
        <f t="shared" si="5"/>
        <v>393701.66873254511</v>
      </c>
      <c r="F30" s="42">
        <f t="shared" si="6"/>
        <v>0.67063565209544052</v>
      </c>
      <c r="G30" s="43">
        <f t="shared" si="0"/>
        <v>340049.78411634959</v>
      </c>
      <c r="H30" s="5">
        <f t="shared" si="2"/>
        <v>318494.35933567211</v>
      </c>
      <c r="I30" s="5">
        <f t="shared" si="3"/>
        <v>-1397.0493687069516</v>
      </c>
      <c r="J30" s="5">
        <f t="shared" si="1"/>
        <v>308632.12873060774</v>
      </c>
      <c r="L30" s="5">
        <f t="shared" si="4"/>
        <v>987069069.93723369</v>
      </c>
    </row>
    <row r="31" spans="1:12" x14ac:dyDescent="0.25">
      <c r="A31" s="1">
        <v>28</v>
      </c>
      <c r="B31" s="1">
        <v>3</v>
      </c>
      <c r="C31" s="13" t="s">
        <v>9</v>
      </c>
      <c r="D31" s="3">
        <v>423168.4588685981</v>
      </c>
      <c r="E31" s="41">
        <f t="shared" si="5"/>
        <v>414423.68367246963</v>
      </c>
      <c r="F31" s="42">
        <f t="shared" si="6"/>
        <v>1.0373775318885183</v>
      </c>
      <c r="G31" s="43">
        <f t="shared" si="0"/>
        <v>407921.36503885052</v>
      </c>
      <c r="H31" s="5">
        <f t="shared" si="2"/>
        <v>347505.48235248431</v>
      </c>
      <c r="I31" s="5">
        <f t="shared" si="3"/>
        <v>-1369.1083813328125</v>
      </c>
      <c r="J31" s="5">
        <f t="shared" si="1"/>
        <v>319863.46771700494</v>
      </c>
      <c r="L31" s="5">
        <f t="shared" si="4"/>
        <v>7754193280.7446985</v>
      </c>
    </row>
    <row r="32" spans="1:12" x14ac:dyDescent="0.25">
      <c r="A32" s="1">
        <v>29</v>
      </c>
      <c r="B32" s="1">
        <v>3</v>
      </c>
      <c r="C32" s="13" t="s">
        <v>10</v>
      </c>
      <c r="D32" s="3">
        <v>537013.57260172884</v>
      </c>
      <c r="E32" s="41">
        <f t="shared" si="5"/>
        <v>428383.88412945153</v>
      </c>
      <c r="F32" s="42">
        <f t="shared" si="6"/>
        <v>1.2051324714938714</v>
      </c>
      <c r="G32" s="43">
        <f t="shared" si="0"/>
        <v>445605.42953095573</v>
      </c>
      <c r="H32" s="5">
        <f t="shared" si="2"/>
        <v>379220.31809247786</v>
      </c>
      <c r="I32" s="5">
        <f t="shared" si="3"/>
        <v>-1341.7262137061562</v>
      </c>
      <c r="J32" s="5">
        <f t="shared" si="1"/>
        <v>348847.20856619044</v>
      </c>
      <c r="L32" s="5">
        <f t="shared" si="4"/>
        <v>9362153324.266346</v>
      </c>
    </row>
    <row r="33" spans="1:12" x14ac:dyDescent="0.25">
      <c r="A33" s="1">
        <v>30</v>
      </c>
      <c r="B33" s="1">
        <v>3</v>
      </c>
      <c r="C33" s="13" t="s">
        <v>11</v>
      </c>
      <c r="D33" s="3">
        <v>433058.32708873739</v>
      </c>
      <c r="E33" s="41">
        <f t="shared" si="5"/>
        <v>440832.51660910016</v>
      </c>
      <c r="F33" s="42">
        <f t="shared" si="6"/>
        <v>1.028261664606942</v>
      </c>
      <c r="G33" s="43">
        <f t="shared" si="0"/>
        <v>421155.7641354606</v>
      </c>
      <c r="H33" s="5">
        <f t="shared" si="2"/>
        <v>393286.29732875706</v>
      </c>
      <c r="I33" s="5">
        <f t="shared" si="3"/>
        <v>-1314.891689432033</v>
      </c>
      <c r="J33" s="5">
        <f t="shared" si="1"/>
        <v>380535.20978190989</v>
      </c>
      <c r="L33" s="5">
        <f t="shared" si="4"/>
        <v>1650029435.989768</v>
      </c>
    </row>
    <row r="34" spans="1:12" x14ac:dyDescent="0.25">
      <c r="A34" s="1">
        <v>31</v>
      </c>
      <c r="B34" s="1">
        <v>3</v>
      </c>
      <c r="C34" s="13" t="s">
        <v>17</v>
      </c>
      <c r="D34" s="3">
        <v>399299.33592717478</v>
      </c>
      <c r="E34" s="41">
        <f t="shared" si="5"/>
        <v>452515.27662789932</v>
      </c>
      <c r="F34" s="42">
        <f t="shared" si="6"/>
        <v>0.8036174278890279</v>
      </c>
      <c r="G34" s="43">
        <f t="shared" si="0"/>
        <v>496877.39721632109</v>
      </c>
      <c r="H34" s="5">
        <f t="shared" si="2"/>
        <v>426688.39213077188</v>
      </c>
      <c r="I34" s="5">
        <f t="shared" si="3"/>
        <v>-1288.5938556433923</v>
      </c>
      <c r="J34" s="5">
        <f t="shared" si="1"/>
        <v>394574.89118440048</v>
      </c>
      <c r="L34" s="5">
        <f t="shared" si="4"/>
        <v>10465802740.411152</v>
      </c>
    </row>
    <row r="35" spans="1:12" x14ac:dyDescent="0.25">
      <c r="A35" s="1">
        <v>32</v>
      </c>
      <c r="B35" s="1">
        <v>4</v>
      </c>
      <c r="C35" s="13" t="s">
        <v>12</v>
      </c>
      <c r="D35" s="3">
        <v>856168.91237723199</v>
      </c>
      <c r="E35" s="41">
        <f t="shared" si="5"/>
        <v>470540.08781536092</v>
      </c>
      <c r="F35" s="42">
        <f t="shared" si="6"/>
        <v>1.6718852255683383</v>
      </c>
      <c r="G35" s="43">
        <f t="shared" si="0"/>
        <v>512097.89959486434</v>
      </c>
      <c r="H35" s="5">
        <f t="shared" si="2"/>
        <v>454365.47089330974</v>
      </c>
      <c r="I35" s="5">
        <f t="shared" si="3"/>
        <v>-1262.8219785305243</v>
      </c>
      <c r="J35" s="5">
        <f t="shared" si="1"/>
        <v>427951.21410930238</v>
      </c>
      <c r="L35" s="5">
        <f t="shared" si="4"/>
        <v>7080664678.2060843</v>
      </c>
    </row>
    <row r="36" spans="1:12" x14ac:dyDescent="0.25">
      <c r="A36" s="1">
        <v>33</v>
      </c>
      <c r="B36" s="1">
        <v>4</v>
      </c>
      <c r="C36" s="13" t="s">
        <v>13</v>
      </c>
      <c r="D36" s="3">
        <v>715785.34610602527</v>
      </c>
      <c r="E36" s="41">
        <f t="shared" si="5"/>
        <v>491918.42581130355</v>
      </c>
      <c r="F36" s="42">
        <f t="shared" si="6"/>
        <v>1.3498546611322328</v>
      </c>
      <c r="G36" s="43">
        <f t="shared" si="0"/>
        <v>530268.45535032486</v>
      </c>
      <c r="H36" s="5">
        <f t="shared" si="2"/>
        <v>479041.05465968268</v>
      </c>
      <c r="I36" s="5">
        <f t="shared" si="3"/>
        <v>-1237.5655389599137</v>
      </c>
      <c r="J36" s="5">
        <f t="shared" si="1"/>
        <v>455603.03643226967</v>
      </c>
      <c r="L36" s="5">
        <f t="shared" si="4"/>
        <v>5574924782.2086744</v>
      </c>
    </row>
    <row r="37" spans="1:12" x14ac:dyDescent="0.25">
      <c r="A37" s="1">
        <v>34</v>
      </c>
      <c r="B37" s="1">
        <v>4</v>
      </c>
      <c r="C37" s="13" t="s">
        <v>14</v>
      </c>
      <c r="D37" s="3">
        <v>424179.07650521398</v>
      </c>
      <c r="E37" s="41">
        <f t="shared" si="5"/>
        <v>504846.42855711986</v>
      </c>
      <c r="F37" s="42">
        <f t="shared" si="6"/>
        <v>1.010790631536431</v>
      </c>
      <c r="G37" s="43">
        <f t="shared" si="0"/>
        <v>419650.77956890984</v>
      </c>
      <c r="H37" s="5">
        <f t="shared" ref="H37:H68" si="7">$H$2*G37+(1-$H$2)*J37</f>
        <v>461230.11823223432</v>
      </c>
      <c r="I37" s="5">
        <f t="shared" si="3"/>
        <v>-1212.8142281807154</v>
      </c>
      <c r="J37" s="5">
        <f t="shared" ref="J37:J71" si="8">H36-I36*$J$2</f>
        <v>480253.86888786341</v>
      </c>
      <c r="L37" s="5">
        <f t="shared" si="4"/>
        <v>3672734435.0010643</v>
      </c>
    </row>
    <row r="38" spans="1:12" x14ac:dyDescent="0.25">
      <c r="A38" s="1">
        <v>35</v>
      </c>
      <c r="B38" s="1">
        <v>4</v>
      </c>
      <c r="C38" s="13" t="s">
        <v>15</v>
      </c>
      <c r="D38" s="3">
        <v>490140.55074418517</v>
      </c>
      <c r="E38" s="41">
        <f t="shared" si="5"/>
        <v>514115.58074686653</v>
      </c>
      <c r="F38" s="42">
        <f t="shared" si="6"/>
        <v>1.0485009216232293</v>
      </c>
      <c r="G38" s="43">
        <f t="shared" si="0"/>
        <v>467467.92552683456</v>
      </c>
      <c r="H38" s="5">
        <f t="shared" si="7"/>
        <v>464003.67228299147</v>
      </c>
      <c r="I38" s="5">
        <f t="shared" si="3"/>
        <v>-1188.557943617101</v>
      </c>
      <c r="J38" s="5">
        <f t="shared" si="8"/>
        <v>462418.67617585143</v>
      </c>
      <c r="L38" s="5">
        <f t="shared" si="4"/>
        <v>25494919.008403514</v>
      </c>
    </row>
    <row r="39" spans="1:12" x14ac:dyDescent="0.25">
      <c r="A39" s="1">
        <v>36</v>
      </c>
      <c r="B39" s="1">
        <v>4</v>
      </c>
      <c r="C39" s="13" t="s">
        <v>16</v>
      </c>
      <c r="D39" s="3">
        <v>377359.01383323927</v>
      </c>
      <c r="E39" s="41">
        <f t="shared" si="5"/>
        <v>530828.50145026355</v>
      </c>
      <c r="F39" s="42">
        <f t="shared" si="6"/>
        <v>0.78396123146668462</v>
      </c>
      <c r="G39" s="43">
        <f t="shared" si="0"/>
        <v>481349.07529451675</v>
      </c>
      <c r="H39" s="5">
        <f t="shared" si="7"/>
        <v>470247.67222356505</v>
      </c>
      <c r="I39" s="5">
        <f t="shared" si="3"/>
        <v>-1164.786784744759</v>
      </c>
      <c r="J39" s="5">
        <f t="shared" si="8"/>
        <v>465168.45906773623</v>
      </c>
      <c r="L39" s="5">
        <f t="shared" si="4"/>
        <v>261812341.47835305</v>
      </c>
    </row>
    <row r="40" spans="1:12" x14ac:dyDescent="0.25">
      <c r="A40" s="1">
        <v>37</v>
      </c>
      <c r="B40" s="1">
        <v>4</v>
      </c>
      <c r="C40" s="13" t="s">
        <v>6</v>
      </c>
      <c r="D40" s="3">
        <v>430992.04056584631</v>
      </c>
      <c r="E40" s="41">
        <f t="shared" si="5"/>
        <v>545335.6466043191</v>
      </c>
      <c r="F40" s="42">
        <f t="shared" si="6"/>
        <v>0.74497571126449269</v>
      </c>
      <c r="G40" s="43">
        <f t="shared" si="0"/>
        <v>578531.66760872945</v>
      </c>
      <c r="H40" s="5">
        <f t="shared" si="7"/>
        <v>505021.97490013106</v>
      </c>
      <c r="I40" s="5">
        <f t="shared" si="3"/>
        <v>-1141.4910490498637</v>
      </c>
      <c r="J40" s="5">
        <f t="shared" si="8"/>
        <v>471389.16327261494</v>
      </c>
      <c r="L40" s="5">
        <f t="shared" si="4"/>
        <v>11479516235.414316</v>
      </c>
    </row>
    <row r="41" spans="1:12" x14ac:dyDescent="0.25">
      <c r="A41" s="1">
        <v>38</v>
      </c>
      <c r="B41" s="1">
        <v>4</v>
      </c>
      <c r="C41" s="13" t="s">
        <v>7</v>
      </c>
      <c r="D41" s="3">
        <v>461459.21238877694</v>
      </c>
      <c r="E41" s="41">
        <f t="shared" si="5"/>
        <v>561919.03057489602</v>
      </c>
      <c r="F41" s="42">
        <f t="shared" si="6"/>
        <v>0.64500686943478924</v>
      </c>
      <c r="G41" s="43">
        <f t="shared" si="0"/>
        <v>715433.01979581604</v>
      </c>
      <c r="H41" s="5">
        <f t="shared" si="7"/>
        <v>571839.03807038884</v>
      </c>
      <c r="I41" s="5">
        <f t="shared" si="3"/>
        <v>-1118.6612280688664</v>
      </c>
      <c r="J41" s="5">
        <f t="shared" si="8"/>
        <v>506140.63612819993</v>
      </c>
      <c r="L41" s="5">
        <f t="shared" si="4"/>
        <v>43803301861.272621</v>
      </c>
    </row>
    <row r="42" spans="1:12" x14ac:dyDescent="0.25">
      <c r="A42" s="1">
        <v>39</v>
      </c>
      <c r="B42" s="1">
        <v>4</v>
      </c>
      <c r="C42" s="13" t="s">
        <v>8</v>
      </c>
      <c r="D42" s="15">
        <v>480745.01674198546</v>
      </c>
      <c r="E42" s="41">
        <f t="shared" si="5"/>
        <v>576427.04292783875</v>
      </c>
      <c r="F42" s="42">
        <f t="shared" si="6"/>
        <v>0.67063565209544052</v>
      </c>
      <c r="G42" s="43">
        <f t="shared" si="0"/>
        <v>716849.77564176521</v>
      </c>
      <c r="H42" s="5">
        <f t="shared" si="7"/>
        <v>618111.11884433194</v>
      </c>
      <c r="I42" s="5">
        <f t="shared" si="3"/>
        <v>-1096.2880035074891</v>
      </c>
      <c r="J42" s="5">
        <f t="shared" si="8"/>
        <v>572935.32607389637</v>
      </c>
      <c r="L42" s="5">
        <f t="shared" si="4"/>
        <v>20711368794.422665</v>
      </c>
    </row>
    <row r="43" spans="1:12" x14ac:dyDescent="0.25">
      <c r="A43" s="1">
        <v>40</v>
      </c>
      <c r="B43" s="1">
        <v>4</v>
      </c>
      <c r="C43" s="13" t="s">
        <v>9</v>
      </c>
      <c r="D43" s="15">
        <v>480745.01674198546</v>
      </c>
      <c r="E43" s="41">
        <f t="shared" si="5"/>
        <v>591496.26031410636</v>
      </c>
      <c r="F43" s="42">
        <f t="shared" si="6"/>
        <v>1.0373775318885183</v>
      </c>
      <c r="G43" s="43">
        <f t="shared" si="0"/>
        <v>463423.39405288821</v>
      </c>
      <c r="H43" s="5">
        <f t="shared" si="7"/>
        <v>570290.62871882832</v>
      </c>
      <c r="I43" s="5">
        <f t="shared" si="3"/>
        <v>-1074.3622434373392</v>
      </c>
      <c r="J43" s="5">
        <f t="shared" si="8"/>
        <v>619185.48108776927</v>
      </c>
      <c r="L43" s="5">
        <f t="shared" si="4"/>
        <v>24261827757.461861</v>
      </c>
    </row>
    <row r="44" spans="1:12" x14ac:dyDescent="0.25">
      <c r="A44" s="1">
        <v>41</v>
      </c>
      <c r="B44" s="1">
        <v>4</v>
      </c>
      <c r="C44" s="13" t="s">
        <v>10</v>
      </c>
      <c r="D44" s="3">
        <v>701896.66728226468</v>
      </c>
      <c r="E44" s="41">
        <f t="shared" si="5"/>
        <v>618337.91515264602</v>
      </c>
      <c r="F44" s="42">
        <f t="shared" si="6"/>
        <v>1.2051324714938714</v>
      </c>
      <c r="G44" s="43">
        <f t="shared" si="0"/>
        <v>582422.8322486406</v>
      </c>
      <c r="H44" s="5">
        <f t="shared" si="7"/>
        <v>574821.38555112481</v>
      </c>
      <c r="I44" s="5">
        <f t="shared" si="3"/>
        <v>-1052.8749985685924</v>
      </c>
      <c r="J44" s="5">
        <f t="shared" si="8"/>
        <v>571343.50371739687</v>
      </c>
      <c r="L44" s="5">
        <f t="shared" si="4"/>
        <v>122751520.70323117</v>
      </c>
    </row>
    <row r="45" spans="1:12" x14ac:dyDescent="0.25">
      <c r="A45" s="1">
        <v>42</v>
      </c>
      <c r="B45" s="1">
        <v>4</v>
      </c>
      <c r="C45" s="13" t="s">
        <v>11</v>
      </c>
      <c r="D45" s="3">
        <v>669285.32928972982</v>
      </c>
      <c r="E45" s="41">
        <f t="shared" si="5"/>
        <v>649094.32373228169</v>
      </c>
      <c r="F45" s="42">
        <f t="shared" si="6"/>
        <v>1.028261664606942</v>
      </c>
      <c r="G45" s="43">
        <f t="shared" si="0"/>
        <v>650890.0918187662</v>
      </c>
      <c r="H45" s="5">
        <f t="shared" si="7"/>
        <v>599407.82836599322</v>
      </c>
      <c r="I45" s="5">
        <f t="shared" si="3"/>
        <v>-1031.8174985972205</v>
      </c>
      <c r="J45" s="5">
        <f t="shared" si="8"/>
        <v>575853.20304972201</v>
      </c>
      <c r="L45" s="5">
        <f t="shared" si="4"/>
        <v>5630534676.1379099</v>
      </c>
    </row>
    <row r="46" spans="1:12" x14ac:dyDescent="0.25">
      <c r="A46" s="1">
        <v>43</v>
      </c>
      <c r="B46" s="1">
        <v>4</v>
      </c>
      <c r="C46" s="13" t="s">
        <v>17</v>
      </c>
      <c r="D46" s="3">
        <v>511243.8174235156</v>
      </c>
      <c r="E46" s="41">
        <f t="shared" si="5"/>
        <v>670902.38091708883</v>
      </c>
      <c r="F46" s="42">
        <f t="shared" si="6"/>
        <v>0.8036174278890279</v>
      </c>
      <c r="G46" s="43">
        <f t="shared" si="0"/>
        <v>636178.11122696765</v>
      </c>
      <c r="H46" s="5">
        <f t="shared" si="7"/>
        <v>611644.05170784309</v>
      </c>
      <c r="I46" s="5">
        <f t="shared" si="3"/>
        <v>-1011.181148625276</v>
      </c>
      <c r="J46" s="5">
        <f t="shared" si="8"/>
        <v>600419.00951461855</v>
      </c>
      <c r="L46" s="5">
        <f t="shared" si="4"/>
        <v>1278713355.2741287</v>
      </c>
    </row>
    <row r="47" spans="1:12" x14ac:dyDescent="0.25">
      <c r="A47" s="1">
        <v>44</v>
      </c>
      <c r="B47" s="1">
        <v>5</v>
      </c>
      <c r="C47" s="13" t="s">
        <v>12</v>
      </c>
      <c r="D47" s="3">
        <v>1142225.646174738</v>
      </c>
      <c r="E47" s="41">
        <f t="shared" si="5"/>
        <v>679804.56395912752</v>
      </c>
      <c r="F47" s="42">
        <f t="shared" si="6"/>
        <v>1.6718852255683383</v>
      </c>
      <c r="G47" s="43">
        <f t="shared" si="0"/>
        <v>683196.20791340584</v>
      </c>
      <c r="H47" s="5">
        <f t="shared" si="7"/>
        <v>634784.68286785786</v>
      </c>
      <c r="I47" s="5">
        <f t="shared" si="3"/>
        <v>-990.95752565277053</v>
      </c>
      <c r="J47" s="5">
        <f t="shared" si="8"/>
        <v>612635.0092334958</v>
      </c>
      <c r="L47" s="5">
        <f t="shared" si="4"/>
        <v>4978882759.1457386</v>
      </c>
    </row>
    <row r="48" spans="1:12" x14ac:dyDescent="0.25">
      <c r="A48" s="1">
        <v>45</v>
      </c>
      <c r="B48" s="1">
        <v>5</v>
      </c>
      <c r="C48" s="13" t="s">
        <v>13</v>
      </c>
      <c r="D48" s="3">
        <v>777920.90877914301</v>
      </c>
      <c r="E48" s="41">
        <f t="shared" si="5"/>
        <v>691972.67289693025</v>
      </c>
      <c r="F48" s="42">
        <f t="shared" si="6"/>
        <v>1.3498546611322328</v>
      </c>
      <c r="G48" s="43">
        <f t="shared" si="0"/>
        <v>576299.75372803281</v>
      </c>
      <c r="H48" s="5">
        <f t="shared" si="7"/>
        <v>617092.12907680962</v>
      </c>
      <c r="I48" s="5">
        <f t="shared" si="3"/>
        <v>-971.13837513971509</v>
      </c>
      <c r="J48" s="5">
        <f t="shared" si="8"/>
        <v>635755.82124299754</v>
      </c>
      <c r="L48" s="5">
        <f t="shared" si="4"/>
        <v>3535023964.3440442</v>
      </c>
    </row>
    <row r="49" spans="1:12" x14ac:dyDescent="0.25">
      <c r="A49" s="1">
        <v>46</v>
      </c>
      <c r="B49" s="1">
        <v>5</v>
      </c>
      <c r="C49" s="13" t="s">
        <v>14</v>
      </c>
      <c r="D49" s="3">
        <v>723704.73110251839</v>
      </c>
      <c r="E49" s="41">
        <f t="shared" si="5"/>
        <v>726669.48657685227</v>
      </c>
      <c r="F49" s="42">
        <f t="shared" si="6"/>
        <v>1.010790631536431</v>
      </c>
      <c r="G49" s="43">
        <f t="shared" si="0"/>
        <v>715978.86696126801</v>
      </c>
      <c r="H49" s="5">
        <f t="shared" si="7"/>
        <v>648786.36070441874</v>
      </c>
      <c r="I49" s="5">
        <f t="shared" si="3"/>
        <v>-951.71560763692082</v>
      </c>
      <c r="J49" s="5">
        <f t="shared" si="8"/>
        <v>618043.84468444658</v>
      </c>
      <c r="L49" s="5">
        <f t="shared" si="4"/>
        <v>9591268588.3615093</v>
      </c>
    </row>
    <row r="50" spans="1:12" x14ac:dyDescent="0.25">
      <c r="A50" s="1">
        <v>47</v>
      </c>
      <c r="B50" s="1">
        <v>5</v>
      </c>
      <c r="C50" s="13" t="s">
        <v>15</v>
      </c>
      <c r="D50" s="3">
        <v>834814.61227183149</v>
      </c>
      <c r="E50" s="41">
        <f t="shared" si="5"/>
        <v>781112.0512191545</v>
      </c>
      <c r="F50" s="42">
        <f t="shared" si="6"/>
        <v>1.0485009216232293</v>
      </c>
      <c r="G50" s="43">
        <f t="shared" si="0"/>
        <v>796198.26273439906</v>
      </c>
      <c r="H50" s="5">
        <f t="shared" si="7"/>
        <v>695699.93509956228</v>
      </c>
      <c r="I50" s="5">
        <f t="shared" si="3"/>
        <v>-932.68129548418244</v>
      </c>
      <c r="J50" s="5">
        <f t="shared" si="8"/>
        <v>649719.04199990293</v>
      </c>
      <c r="L50" s="5">
        <f t="shared" si="4"/>
        <v>21456162106.985241</v>
      </c>
    </row>
    <row r="51" spans="1:12" x14ac:dyDescent="0.25">
      <c r="A51" s="1">
        <v>48</v>
      </c>
      <c r="B51" s="1">
        <v>5</v>
      </c>
      <c r="C51" s="13" t="s">
        <v>16</v>
      </c>
      <c r="D51" s="3">
        <v>770838.75821685011</v>
      </c>
      <c r="E51" s="41">
        <f t="shared" si="5"/>
        <v>822608.50142931577</v>
      </c>
      <c r="F51" s="42">
        <f t="shared" si="6"/>
        <v>0.78396123146668462</v>
      </c>
      <c r="G51" s="43">
        <f t="shared" si="0"/>
        <v>983261.32374520088</v>
      </c>
      <c r="H51" s="5">
        <f t="shared" si="7"/>
        <v>786594.6548853931</v>
      </c>
      <c r="I51" s="5">
        <f t="shared" si="3"/>
        <v>-914.02766957449876</v>
      </c>
      <c r="J51" s="5">
        <f t="shared" si="8"/>
        <v>696613.96276913676</v>
      </c>
      <c r="L51" s="5">
        <f t="shared" si="4"/>
        <v>82166709554.542007</v>
      </c>
    </row>
    <row r="52" spans="1:12" x14ac:dyDescent="0.25">
      <c r="A52" s="1">
        <v>49</v>
      </c>
      <c r="B52" s="1">
        <v>5</v>
      </c>
      <c r="C52" s="13" t="s">
        <v>6</v>
      </c>
      <c r="D52" s="3">
        <v>560905.66861760663</v>
      </c>
      <c r="E52" s="41">
        <f t="shared" si="5"/>
        <v>850128.82512842829</v>
      </c>
      <c r="F52" s="42">
        <f t="shared" si="6"/>
        <v>0.74497571126449269</v>
      </c>
      <c r="G52" s="43">
        <f t="shared" si="0"/>
        <v>752918.06180572952</v>
      </c>
      <c r="H52" s="5">
        <f t="shared" si="7"/>
        <v>776637.89288267749</v>
      </c>
      <c r="I52" s="5">
        <f t="shared" si="3"/>
        <v>-895.74711618300876</v>
      </c>
      <c r="J52" s="5">
        <f t="shared" si="8"/>
        <v>787490.40200157615</v>
      </c>
      <c r="L52" s="5">
        <f t="shared" si="4"/>
        <v>1195246706.6173525</v>
      </c>
    </row>
    <row r="53" spans="1:12" x14ac:dyDescent="0.25">
      <c r="A53" s="1">
        <v>50</v>
      </c>
      <c r="B53" s="1">
        <v>5</v>
      </c>
      <c r="C53" s="13" t="s">
        <v>7</v>
      </c>
      <c r="D53" s="3">
        <v>545197.9773459452</v>
      </c>
      <c r="E53" s="41">
        <f t="shared" si="5"/>
        <v>890756.78391190025</v>
      </c>
      <c r="F53" s="42">
        <f t="shared" si="6"/>
        <v>0.64500686943478924</v>
      </c>
      <c r="G53" s="43">
        <f t="shared" si="0"/>
        <v>845259.17967927188</v>
      </c>
      <c r="H53" s="5">
        <f t="shared" si="7"/>
        <v>798780.88833082537</v>
      </c>
      <c r="I53" s="5">
        <f t="shared" si="3"/>
        <v>-877.83217385934859</v>
      </c>
      <c r="J53" s="5">
        <f t="shared" si="8"/>
        <v>777515.72505653684</v>
      </c>
      <c r="L53" s="5">
        <f t="shared" si="4"/>
        <v>4589175644.2225609</v>
      </c>
    </row>
    <row r="54" spans="1:12" x14ac:dyDescent="0.25">
      <c r="A54" s="1">
        <v>51</v>
      </c>
      <c r="B54" s="1">
        <v>5</v>
      </c>
      <c r="C54" s="13" t="s">
        <v>8</v>
      </c>
      <c r="D54" s="3">
        <v>689040.86629208247</v>
      </c>
      <c r="E54" s="41">
        <f t="shared" si="5"/>
        <v>935880.16055825388</v>
      </c>
      <c r="F54" s="42">
        <f t="shared" si="6"/>
        <v>0.67063565209544052</v>
      </c>
      <c r="G54" s="43">
        <f t="shared" si="0"/>
        <v>1027444.4314720427</v>
      </c>
      <c r="H54" s="5">
        <f t="shared" si="7"/>
        <v>871150.2669493024</v>
      </c>
      <c r="I54" s="5">
        <f t="shared" si="3"/>
        <v>-860.27553038216161</v>
      </c>
      <c r="J54" s="5">
        <f t="shared" si="8"/>
        <v>799641.16386120755</v>
      </c>
      <c r="L54" s="5">
        <f t="shared" si="4"/>
        <v>51894328734.173775</v>
      </c>
    </row>
    <row r="55" spans="1:12" x14ac:dyDescent="0.25">
      <c r="A55" s="1">
        <v>52</v>
      </c>
      <c r="B55" s="1">
        <v>5</v>
      </c>
      <c r="C55" s="13" t="s">
        <v>9</v>
      </c>
      <c r="D55" s="3">
        <v>1105172.6955100191</v>
      </c>
      <c r="E55" s="41">
        <f t="shared" si="5"/>
        <v>970927.42762647092</v>
      </c>
      <c r="F55" s="42">
        <f t="shared" si="6"/>
        <v>1.0373775318885183</v>
      </c>
      <c r="G55" s="43">
        <f t="shared" si="0"/>
        <v>1065352.4503254679</v>
      </c>
      <c r="H55" s="5">
        <f t="shared" si="7"/>
        <v>932690.16943789762</v>
      </c>
      <c r="I55" s="5">
        <f t="shared" si="3"/>
        <v>-843.07001977451841</v>
      </c>
      <c r="J55" s="5">
        <f t="shared" si="8"/>
        <v>871993.33696907689</v>
      </c>
      <c r="L55" s="5">
        <f t="shared" si="4"/>
        <v>37387746717.96965</v>
      </c>
    </row>
    <row r="56" spans="1:12" x14ac:dyDescent="0.25">
      <c r="A56" s="1">
        <v>53</v>
      </c>
      <c r="B56" s="1">
        <v>5</v>
      </c>
      <c r="C56" s="13" t="s">
        <v>10</v>
      </c>
      <c r="D56" s="3">
        <v>1384090.5399294812</v>
      </c>
      <c r="E56" s="41">
        <f t="shared" si="5"/>
        <v>997733.06378751714</v>
      </c>
      <c r="F56" s="42">
        <f t="shared" si="6"/>
        <v>1.2051324714938714</v>
      </c>
      <c r="G56" s="43">
        <f t="shared" si="0"/>
        <v>1148496.594912736</v>
      </c>
      <c r="H56" s="5">
        <f t="shared" si="7"/>
        <v>1001000.2322190192</v>
      </c>
      <c r="I56" s="5">
        <f t="shared" si="3"/>
        <v>-826.20861937902805</v>
      </c>
      <c r="J56" s="5">
        <f t="shared" si="8"/>
        <v>933516.3780572766</v>
      </c>
      <c r="L56" s="5">
        <f t="shared" si="4"/>
        <v>46216493639.220345</v>
      </c>
    </row>
    <row r="57" spans="1:12" x14ac:dyDescent="0.25">
      <c r="A57" s="1">
        <v>54</v>
      </c>
      <c r="B57" s="1">
        <v>5</v>
      </c>
      <c r="C57" s="13" t="s">
        <v>11</v>
      </c>
      <c r="D57" s="3">
        <v>983006.26168638421</v>
      </c>
      <c r="E57" s="41">
        <f t="shared" si="5"/>
        <v>1007076.2042021052</v>
      </c>
      <c r="F57" s="42">
        <f t="shared" si="6"/>
        <v>1.028261664606942</v>
      </c>
      <c r="G57" s="43">
        <f t="shared" si="0"/>
        <v>955988.43710870331</v>
      </c>
      <c r="H57" s="5">
        <f t="shared" si="7"/>
        <v>987426.22085831861</v>
      </c>
      <c r="I57" s="5">
        <f>I$2*(H57-H56)+(1-I$2)*I56*$J$2</f>
        <v>-809.68444699144743</v>
      </c>
      <c r="J57" s="5">
        <f>H56-I56*$J$2</f>
        <v>1001809.9166660106</v>
      </c>
      <c r="L57" s="5">
        <f t="shared" si="4"/>
        <v>2099607988.8207326</v>
      </c>
    </row>
    <row r="58" spans="1:12" x14ac:dyDescent="0.25">
      <c r="A58" s="1">
        <v>55</v>
      </c>
      <c r="B58" s="1">
        <v>5</v>
      </c>
      <c r="C58" s="13" t="s">
        <v>17</v>
      </c>
      <c r="D58" s="3">
        <v>858010.6538055588</v>
      </c>
      <c r="E58" s="41">
        <f t="shared" si="5"/>
        <v>1016879.5907947478</v>
      </c>
      <c r="F58" s="42">
        <f t="shared" si="6"/>
        <v>0.8036174278890279</v>
      </c>
      <c r="G58" s="43">
        <f t="shared" si="0"/>
        <v>1067685.4732474047</v>
      </c>
      <c r="H58" s="5">
        <f t="shared" si="7"/>
        <v>1013164.592346331</v>
      </c>
      <c r="I58" s="5">
        <f t="shared" si="3"/>
        <v>-793.49075805161851</v>
      </c>
      <c r="J58" s="5">
        <f t="shared" si="8"/>
        <v>988219.71161637024</v>
      </c>
      <c r="L58" s="5">
        <f t="shared" si="4"/>
        <v>6314807271.6003838</v>
      </c>
    </row>
    <row r="59" spans="1:12" x14ac:dyDescent="0.25">
      <c r="A59" s="1">
        <v>56</v>
      </c>
      <c r="B59" s="1">
        <v>6</v>
      </c>
      <c r="C59" s="13" t="s">
        <v>12</v>
      </c>
      <c r="D59" s="3">
        <v>1770529.8205960258</v>
      </c>
      <c r="E59" s="41">
        <f t="shared" si="5"/>
        <v>1035342.1482136454</v>
      </c>
      <c r="F59" s="42">
        <f t="shared" si="6"/>
        <v>1.6718852255683383</v>
      </c>
      <c r="G59" s="43">
        <f t="shared" si="0"/>
        <v>1059002.013726244</v>
      </c>
      <c r="H59" s="5">
        <f t="shared" si="7"/>
        <v>1028086.8124794519</v>
      </c>
      <c r="I59" s="5">
        <f t="shared" si="3"/>
        <v>-777.62094289058609</v>
      </c>
      <c r="J59" s="5">
        <f t="shared" si="8"/>
        <v>1013942.2132892216</v>
      </c>
      <c r="L59" s="5">
        <f t="shared" si="4"/>
        <v>2030385615.4242795</v>
      </c>
    </row>
    <row r="60" spans="1:12" x14ac:dyDescent="0.25">
      <c r="A60" s="1">
        <v>57</v>
      </c>
      <c r="B60" s="1">
        <v>6</v>
      </c>
      <c r="C60" s="13" t="s">
        <v>13</v>
      </c>
      <c r="D60" s="3">
        <v>1232577.7738703375</v>
      </c>
      <c r="E60" s="41">
        <f t="shared" si="5"/>
        <v>1070294.3063907418</v>
      </c>
      <c r="F60" s="42">
        <f t="shared" si="6"/>
        <v>1.3498546611322328</v>
      </c>
      <c r="G60" s="43">
        <f t="shared" si="0"/>
        <v>913118.87817350228</v>
      </c>
      <c r="H60" s="5">
        <f t="shared" si="7"/>
        <v>992520.39112030854</v>
      </c>
      <c r="I60" s="5">
        <f t="shared" si="3"/>
        <v>-762.06852403277435</v>
      </c>
      <c r="J60" s="5">
        <f t="shared" si="8"/>
        <v>1028848.8810034847</v>
      </c>
      <c r="L60" s="5">
        <f t="shared" si="4"/>
        <v>13393433555.027742</v>
      </c>
    </row>
    <row r="61" spans="1:12" x14ac:dyDescent="0.25">
      <c r="A61" s="1">
        <v>58</v>
      </c>
      <c r="B61" s="1">
        <v>6</v>
      </c>
      <c r="C61" s="13" t="s">
        <v>14</v>
      </c>
      <c r="D61" s="3">
        <v>1110182.2756485397</v>
      </c>
      <c r="E61" s="41">
        <f t="shared" si="5"/>
        <v>1082619.9818128347</v>
      </c>
      <c r="F61" s="42">
        <f t="shared" si="6"/>
        <v>1.010790631536431</v>
      </c>
      <c r="G61" s="43">
        <f t="shared" si="0"/>
        <v>1098330.5948938511</v>
      </c>
      <c r="H61" s="5">
        <f t="shared" si="7"/>
        <v>1026247.3765845699</v>
      </c>
      <c r="I61" s="5">
        <f t="shared" si="3"/>
        <v>-746.82715355211883</v>
      </c>
      <c r="J61" s="5">
        <f t="shared" si="8"/>
        <v>993267.21827386064</v>
      </c>
      <c r="L61" s="5">
        <f t="shared" si="4"/>
        <v>11038313106.793955</v>
      </c>
    </row>
    <row r="62" spans="1:12" x14ac:dyDescent="0.25">
      <c r="A62" s="1">
        <v>59</v>
      </c>
      <c r="B62" s="1">
        <v>6</v>
      </c>
      <c r="C62" s="13" t="s">
        <v>15</v>
      </c>
      <c r="D62" s="3">
        <v>1091672.3355909172</v>
      </c>
      <c r="E62" s="41">
        <f t="shared" si="5"/>
        <v>1064428.5516875617</v>
      </c>
      <c r="F62" s="42">
        <f t="shared" si="6"/>
        <v>1.0485009216232293</v>
      </c>
      <c r="G62" s="43">
        <f t="shared" si="0"/>
        <v>1041174.4168053303</v>
      </c>
      <c r="H62" s="5">
        <f t="shared" si="7"/>
        <v>1031435.2279346769</v>
      </c>
      <c r="I62" s="5">
        <f t="shared" si="3"/>
        <v>-731.89061048107646</v>
      </c>
      <c r="J62" s="5">
        <f t="shared" si="8"/>
        <v>1026979.267195051</v>
      </c>
      <c r="L62" s="5">
        <f t="shared" si="4"/>
        <v>201502272.45821428</v>
      </c>
    </row>
    <row r="63" spans="1:12" x14ac:dyDescent="0.25">
      <c r="A63" s="1">
        <v>60</v>
      </c>
      <c r="B63" s="1">
        <v>6</v>
      </c>
      <c r="C63" s="13" t="s">
        <v>16</v>
      </c>
      <c r="D63" s="3">
        <v>738216.40484787442</v>
      </c>
      <c r="E63" s="41">
        <f t="shared" si="5"/>
        <v>1069994.7400337849</v>
      </c>
      <c r="F63" s="42">
        <f t="shared" si="6"/>
        <v>0.78396123146668462</v>
      </c>
      <c r="G63" s="43">
        <f t="shared" si="0"/>
        <v>941649.12143266597</v>
      </c>
      <c r="H63" s="5">
        <f t="shared" si="7"/>
        <v>1003742.8177904536</v>
      </c>
      <c r="I63" s="5">
        <f t="shared" si="3"/>
        <v>-717.25279827145494</v>
      </c>
      <c r="J63" s="5">
        <f t="shared" si="8"/>
        <v>1032152.4807329484</v>
      </c>
      <c r="L63" s="5">
        <f t="shared" si="4"/>
        <v>8190858044.6360188</v>
      </c>
    </row>
    <row r="64" spans="1:12" x14ac:dyDescent="0.25">
      <c r="A64" s="1">
        <v>61</v>
      </c>
      <c r="B64" s="1">
        <v>6</v>
      </c>
      <c r="C64" s="13" t="s">
        <v>6</v>
      </c>
      <c r="D64" s="3">
        <v>828809.30021001108</v>
      </c>
      <c r="E64" s="41">
        <f t="shared" si="5"/>
        <v>1084772.760286862</v>
      </c>
      <c r="F64" s="42">
        <f t="shared" si="6"/>
        <v>0.74497571126449269</v>
      </c>
      <c r="G64" s="43">
        <f t="shared" si="0"/>
        <v>1112531.9761139897</v>
      </c>
      <c r="H64" s="5">
        <f t="shared" si="7"/>
        <v>1038374.7859728532</v>
      </c>
      <c r="I64" s="5">
        <f t="shared" si="3"/>
        <v>-702.90774230602585</v>
      </c>
      <c r="J64" s="5">
        <f t="shared" si="8"/>
        <v>1004445.7255327596</v>
      </c>
      <c r="L64" s="5">
        <f t="shared" si="4"/>
        <v>11682637564.708475</v>
      </c>
    </row>
    <row r="65" spans="1:19" x14ac:dyDescent="0.25">
      <c r="A65" s="1">
        <v>62</v>
      </c>
      <c r="B65" s="1">
        <v>6</v>
      </c>
      <c r="C65" s="13" t="s">
        <v>7</v>
      </c>
      <c r="D65" s="3">
        <v>720395.72380708123</v>
      </c>
      <c r="E65" s="41"/>
      <c r="F65" s="42">
        <f t="shared" si="6"/>
        <v>0.64500686943478924</v>
      </c>
      <c r="G65" s="43">
        <f t="shared" si="0"/>
        <v>1116880.6999503032</v>
      </c>
      <c r="H65" s="5">
        <f t="shared" si="7"/>
        <v>1063490.9782311961</v>
      </c>
      <c r="I65" s="5">
        <f t="shared" si="3"/>
        <v>-688.84958745990536</v>
      </c>
      <c r="J65" s="5">
        <f t="shared" si="8"/>
        <v>1039063.6355603131</v>
      </c>
      <c r="L65" s="5">
        <f t="shared" si="4"/>
        <v>6055495510.2758589</v>
      </c>
    </row>
    <row r="66" spans="1:19" x14ac:dyDescent="0.25">
      <c r="A66" s="1">
        <v>63</v>
      </c>
      <c r="B66" s="1">
        <v>6</v>
      </c>
      <c r="C66" s="13" t="s">
        <v>8</v>
      </c>
      <c r="D66" s="3">
        <v>1352694.9160812593</v>
      </c>
      <c r="E66" s="41"/>
      <c r="F66" s="42">
        <f t="shared" si="6"/>
        <v>0.67063565209544052</v>
      </c>
      <c r="G66" s="43">
        <f t="shared" si="0"/>
        <v>2017034.0062516576</v>
      </c>
      <c r="H66" s="5">
        <f t="shared" si="7"/>
        <v>1363278.2346355019</v>
      </c>
      <c r="I66" s="5">
        <f t="shared" si="3"/>
        <v>-675.07259571070722</v>
      </c>
      <c r="J66" s="5">
        <f t="shared" si="8"/>
        <v>1064166.0508269067</v>
      </c>
      <c r="L66" s="5">
        <f t="shared" si="4"/>
        <v>907957340475.34509</v>
      </c>
    </row>
    <row r="67" spans="1:19" x14ac:dyDescent="0.25">
      <c r="A67" s="1">
        <v>64</v>
      </c>
      <c r="B67" s="1">
        <v>6</v>
      </c>
      <c r="C67" s="13" t="s">
        <v>9</v>
      </c>
      <c r="D67" s="3">
        <v>737334.85585107293</v>
      </c>
      <c r="E67" s="41"/>
      <c r="F67" s="42">
        <f t="shared" si="6"/>
        <v>1.0373775318885183</v>
      </c>
      <c r="G67" s="43">
        <f t="shared" si="0"/>
        <v>710768.09858101932</v>
      </c>
      <c r="H67" s="5">
        <f t="shared" si="7"/>
        <v>1158904.4547321782</v>
      </c>
      <c r="I67" s="5">
        <f t="shared" si="3"/>
        <v>-661.57114379649306</v>
      </c>
      <c r="J67" s="5">
        <f t="shared" si="8"/>
        <v>1363939.8057792983</v>
      </c>
      <c r="L67" s="5">
        <f t="shared" si="4"/>
        <v>426633279084.31427</v>
      </c>
    </row>
    <row r="68" spans="1:19" x14ac:dyDescent="0.25">
      <c r="A68" s="1">
        <v>65</v>
      </c>
      <c r="B68" s="1">
        <v>6</v>
      </c>
      <c r="C68" s="13" t="s">
        <v>10</v>
      </c>
      <c r="D68" s="3">
        <v>1315334.0565818709</v>
      </c>
      <c r="E68" s="41"/>
      <c r="F68" s="42">
        <f t="shared" si="6"/>
        <v>1.2051324714938714</v>
      </c>
      <c r="G68" s="43">
        <f t="shared" si="0"/>
        <v>1091443.5447510551</v>
      </c>
      <c r="H68" s="5">
        <f t="shared" si="7"/>
        <v>1138172.8054420697</v>
      </c>
      <c r="I68" s="5">
        <f t="shared" si="3"/>
        <v>-648.3397209205632</v>
      </c>
      <c r="J68" s="5">
        <f t="shared" si="8"/>
        <v>1159552.7944530989</v>
      </c>
      <c r="L68" s="5">
        <f t="shared" si="4"/>
        <v>4638869894.975358</v>
      </c>
    </row>
    <row r="69" spans="1:19" x14ac:dyDescent="0.25">
      <c r="A69" s="1">
        <v>66</v>
      </c>
      <c r="B69" s="1">
        <v>6</v>
      </c>
      <c r="C69" s="13" t="s">
        <v>11</v>
      </c>
      <c r="D69" s="3">
        <v>1185351.2653433543</v>
      </c>
      <c r="E69" s="41"/>
      <c r="F69" s="42">
        <f t="shared" si="6"/>
        <v>1.028261664606942</v>
      </c>
      <c r="G69" s="43">
        <f t="shared" ref="G69:G70" si="9">D69/F69</f>
        <v>1152772.0094441725</v>
      </c>
      <c r="H69" s="5">
        <f t="shared" ref="H69:H70" si="10">$H$2*G69+(1-$H$2)*J69</f>
        <v>1143191.5265372018</v>
      </c>
      <c r="I69" s="5">
        <f t="shared" si="3"/>
        <v>-635.37292650215193</v>
      </c>
      <c r="J69" s="5">
        <f t="shared" si="8"/>
        <v>1138808.1783685719</v>
      </c>
      <c r="L69" s="5">
        <f t="shared" si="4"/>
        <v>194988578.30790848</v>
      </c>
    </row>
    <row r="70" spans="1:19" ht="13" thickBot="1" x14ac:dyDescent="0.3">
      <c r="A70" s="6">
        <v>67</v>
      </c>
      <c r="B70" s="6">
        <v>6</v>
      </c>
      <c r="C70" s="14" t="s">
        <v>17</v>
      </c>
      <c r="D70" s="7">
        <v>1010338.1362224401</v>
      </c>
      <c r="E70" s="41"/>
      <c r="F70" s="42">
        <f t="shared" si="6"/>
        <v>0.8036174278890279</v>
      </c>
      <c r="G70" s="43">
        <f t="shared" si="9"/>
        <v>1257237.7118256802</v>
      </c>
      <c r="H70" s="5">
        <f t="shared" si="10"/>
        <v>1179418.6600908344</v>
      </c>
      <c r="I70" s="5">
        <f t="shared" ref="I70" si="11">I$2*(H70-H69)+(1-I$2)*I69*$J$2</f>
        <v>-622.6654679721089</v>
      </c>
      <c r="J70" s="5">
        <f t="shared" si="8"/>
        <v>1143814.192005174</v>
      </c>
      <c r="L70" s="5">
        <f>(G70-J70)^2</f>
        <v>12864894848.472767</v>
      </c>
    </row>
    <row r="71" spans="1:19" ht="13" thickTop="1" x14ac:dyDescent="0.25">
      <c r="A71" s="1">
        <f t="shared" ref="A71:A82" si="12">A70+1</f>
        <v>68</v>
      </c>
      <c r="B71" s="1">
        <v>7</v>
      </c>
      <c r="C71" s="13" t="s">
        <v>12</v>
      </c>
      <c r="F71" s="44">
        <f t="shared" si="6"/>
        <v>1.6718852255683383</v>
      </c>
      <c r="J71" s="52">
        <f t="shared" si="8"/>
        <v>1180028.872249447</v>
      </c>
      <c r="K71" s="53">
        <f>J71*F71</f>
        <v>1972872.8372579187</v>
      </c>
      <c r="O71" s="54"/>
      <c r="P71" s="54"/>
      <c r="Q71" s="54"/>
      <c r="R71" s="54"/>
      <c r="S71" s="54"/>
    </row>
    <row r="72" spans="1:19" x14ac:dyDescent="0.25">
      <c r="A72" s="1">
        <f t="shared" si="12"/>
        <v>69</v>
      </c>
      <c r="B72" s="1">
        <v>7</v>
      </c>
      <c r="C72" s="13" t="s">
        <v>13</v>
      </c>
      <c r="F72" s="44">
        <f t="shared" si="6"/>
        <v>1.3498546611322328</v>
      </c>
      <c r="J72" s="52">
        <f t="shared" ref="J72:J82" si="13">J71+$I$70*$J$2^(A72-$A$70)</f>
        <v>1179430.8643340066</v>
      </c>
      <c r="K72" s="53">
        <f t="shared" ref="K72:K82" si="14">J72*F72</f>
        <v>1592060.2497044769</v>
      </c>
      <c r="L72" s="26" t="s">
        <v>48</v>
      </c>
      <c r="O72" s="54"/>
      <c r="P72" s="54"/>
      <c r="Q72" s="54"/>
      <c r="R72" s="54"/>
      <c r="S72" s="54"/>
    </row>
    <row r="73" spans="1:19" x14ac:dyDescent="0.25">
      <c r="A73" s="1">
        <f t="shared" si="12"/>
        <v>70</v>
      </c>
      <c r="B73" s="1">
        <v>7</v>
      </c>
      <c r="C73" s="13" t="s">
        <v>14</v>
      </c>
      <c r="F73" s="44">
        <f t="shared" si="6"/>
        <v>1.010790631536431</v>
      </c>
      <c r="J73" s="52">
        <f t="shared" si="13"/>
        <v>1178844.816576875</v>
      </c>
      <c r="K73" s="53">
        <f t="shared" si="14"/>
        <v>1191565.2966311877</v>
      </c>
      <c r="L73" s="5">
        <f>AVERAGE(L5:L70)</f>
        <v>28448597723.033188</v>
      </c>
      <c r="O73" s="54"/>
      <c r="P73" s="54"/>
      <c r="Q73" s="54"/>
      <c r="R73" s="54"/>
      <c r="S73" s="54"/>
    </row>
    <row r="74" spans="1:19" x14ac:dyDescent="0.25">
      <c r="A74" s="1">
        <f t="shared" si="12"/>
        <v>71</v>
      </c>
      <c r="B74" s="1">
        <v>7</v>
      </c>
      <c r="C74" s="13" t="s">
        <v>15</v>
      </c>
      <c r="F74" s="44">
        <f t="shared" si="6"/>
        <v>1.0485009216232293</v>
      </c>
      <c r="J74" s="52">
        <f t="shared" si="13"/>
        <v>1178270.4897748861</v>
      </c>
      <c r="K74" s="53">
        <f t="shared" si="14"/>
        <v>1235417.6944504217</v>
      </c>
      <c r="O74" s="54"/>
      <c r="P74" s="54"/>
      <c r="Q74" s="54"/>
      <c r="R74" s="54"/>
      <c r="S74" s="54"/>
    </row>
    <row r="75" spans="1:19" x14ac:dyDescent="0.25">
      <c r="A75" s="1">
        <f t="shared" si="12"/>
        <v>72</v>
      </c>
      <c r="B75" s="1">
        <v>7</v>
      </c>
      <c r="C75" s="13" t="s">
        <v>16</v>
      </c>
      <c r="F75" s="44">
        <f t="shared" si="6"/>
        <v>0.78396123146668462</v>
      </c>
      <c r="J75" s="52">
        <f t="shared" si="13"/>
        <v>1177707.6495089368</v>
      </c>
      <c r="K75" s="53">
        <f t="shared" si="14"/>
        <v>923277.13921676064</v>
      </c>
      <c r="O75" s="54"/>
      <c r="P75" s="54"/>
      <c r="Q75" s="54"/>
      <c r="R75" s="54"/>
      <c r="S75" s="54"/>
    </row>
    <row r="76" spans="1:19" x14ac:dyDescent="0.25">
      <c r="A76" s="1">
        <f t="shared" si="12"/>
        <v>73</v>
      </c>
      <c r="B76" s="1">
        <v>7</v>
      </c>
      <c r="C76" s="13" t="s">
        <v>6</v>
      </c>
      <c r="F76" s="44">
        <f t="shared" si="6"/>
        <v>0.74497571126449269</v>
      </c>
      <c r="J76" s="52">
        <f t="shared" si="13"/>
        <v>1177156.0660483066</v>
      </c>
      <c r="K76" s="53">
        <f t="shared" si="14"/>
        <v>876952.67757364933</v>
      </c>
      <c r="O76" s="54"/>
      <c r="P76" s="54"/>
      <c r="Q76" s="54"/>
      <c r="R76" s="54"/>
      <c r="S76" s="54"/>
    </row>
    <row r="77" spans="1:19" x14ac:dyDescent="0.25">
      <c r="A77" s="1">
        <f t="shared" si="12"/>
        <v>74</v>
      </c>
      <c r="B77" s="1">
        <v>7</v>
      </c>
      <c r="C77" s="13" t="s">
        <v>7</v>
      </c>
      <c r="F77" s="44">
        <f t="shared" si="6"/>
        <v>0.64500686943478924</v>
      </c>
      <c r="J77" s="52">
        <f t="shared" si="13"/>
        <v>1176615.514256889</v>
      </c>
      <c r="K77" s="53">
        <f t="shared" si="14"/>
        <v>758925.08937924064</v>
      </c>
      <c r="O77" s="54"/>
      <c r="P77" s="54"/>
      <c r="Q77" s="54"/>
      <c r="R77" s="54"/>
      <c r="S77" s="54"/>
    </row>
    <row r="78" spans="1:19" x14ac:dyDescent="0.25">
      <c r="A78" s="1">
        <f t="shared" si="12"/>
        <v>75</v>
      </c>
      <c r="B78" s="1">
        <v>7</v>
      </c>
      <c r="C78" s="13" t="s">
        <v>8</v>
      </c>
      <c r="F78" s="44">
        <f t="shared" si="6"/>
        <v>0.67063565209544052</v>
      </c>
      <c r="J78" s="52">
        <f t="shared" si="13"/>
        <v>1176085.7735012998</v>
      </c>
      <c r="K78" s="53">
        <f t="shared" si="14"/>
        <v>788725.04963221471</v>
      </c>
      <c r="O78" s="54"/>
      <c r="P78" s="54"/>
      <c r="Q78" s="54"/>
      <c r="R78" s="54"/>
      <c r="S78" s="54"/>
    </row>
    <row r="79" spans="1:19" x14ac:dyDescent="0.25">
      <c r="A79" s="1">
        <f t="shared" si="12"/>
        <v>76</v>
      </c>
      <c r="B79" s="1">
        <v>7</v>
      </c>
      <c r="C79" s="13" t="s">
        <v>9</v>
      </c>
      <c r="F79" s="44">
        <f t="shared" si="6"/>
        <v>1.0373775318885183</v>
      </c>
      <c r="J79" s="52">
        <f t="shared" si="13"/>
        <v>1175566.6275608223</v>
      </c>
      <c r="K79" s="53">
        <f t="shared" si="14"/>
        <v>1219506.406669555</v>
      </c>
      <c r="O79" s="54"/>
      <c r="P79" s="54"/>
      <c r="Q79" s="54"/>
      <c r="R79" s="54"/>
      <c r="S79" s="54"/>
    </row>
    <row r="80" spans="1:19" x14ac:dyDescent="0.25">
      <c r="A80" s="1">
        <f t="shared" si="12"/>
        <v>77</v>
      </c>
      <c r="B80" s="1">
        <v>7</v>
      </c>
      <c r="C80" s="13" t="s">
        <v>10</v>
      </c>
      <c r="F80" s="44">
        <f t="shared" si="6"/>
        <v>1.2051324714938714</v>
      </c>
      <c r="J80" s="52">
        <f t="shared" si="13"/>
        <v>1175057.8645391543</v>
      </c>
      <c r="K80" s="53">
        <f t="shared" si="14"/>
        <v>1416100.3884403817</v>
      </c>
      <c r="O80" s="54"/>
      <c r="P80" s="54"/>
      <c r="Q80" s="54"/>
      <c r="R80" s="54"/>
      <c r="S80" s="54"/>
    </row>
    <row r="81" spans="1:19" x14ac:dyDescent="0.25">
      <c r="A81" s="1">
        <f t="shared" si="12"/>
        <v>78</v>
      </c>
      <c r="B81" s="1">
        <v>7</v>
      </c>
      <c r="C81" s="13" t="s">
        <v>11</v>
      </c>
      <c r="F81" s="44">
        <f t="shared" si="6"/>
        <v>1.028261664606942</v>
      </c>
      <c r="J81" s="52">
        <f t="shared" si="13"/>
        <v>1174559.2767779198</v>
      </c>
      <c r="K81" s="53">
        <f>J81*F81</f>
        <v>1207754.2771191897</v>
      </c>
      <c r="O81" s="54"/>
      <c r="P81" s="54"/>
      <c r="Q81" s="54"/>
      <c r="R81" s="54"/>
      <c r="S81" s="54"/>
    </row>
    <row r="82" spans="1:19" x14ac:dyDescent="0.25">
      <c r="A82" s="1">
        <f t="shared" si="12"/>
        <v>79</v>
      </c>
      <c r="B82" s="1">
        <v>7</v>
      </c>
      <c r="C82" s="13" t="s">
        <v>17</v>
      </c>
      <c r="F82" s="44">
        <f t="shared" si="6"/>
        <v>0.8036174278890279</v>
      </c>
      <c r="J82" s="52">
        <f t="shared" si="13"/>
        <v>1174070.6607719099</v>
      </c>
      <c r="K82" s="53">
        <f t="shared" si="14"/>
        <v>943503.6445694936</v>
      </c>
      <c r="O82" s="54"/>
      <c r="P82" s="54"/>
      <c r="Q82" s="54"/>
      <c r="R82" s="54"/>
      <c r="S82" s="54"/>
    </row>
    <row r="83" spans="1:19" x14ac:dyDescent="0.25">
      <c r="O83" s="55"/>
      <c r="P83" s="55"/>
      <c r="Q83" s="55"/>
      <c r="R83" s="55"/>
      <c r="S83" s="5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33C16B-F0BE-4327-82BD-2E8D9569478B}">
  <dimension ref="A2:M89"/>
  <sheetViews>
    <sheetView workbookViewId="0">
      <pane ySplit="5" topLeftCell="A51" activePane="bottomLeft" state="frozen"/>
      <selection pane="bottomLeft" activeCell="J86" sqref="J86"/>
    </sheetView>
  </sheetViews>
  <sheetFormatPr defaultRowHeight="12.5" x14ac:dyDescent="0.25"/>
  <cols>
    <col min="1" max="1" width="6.36328125" customWidth="1"/>
    <col min="2" max="2" width="4.7265625" bestFit="1" customWidth="1"/>
    <col min="3" max="3" width="6.26953125" bestFit="1" customWidth="1"/>
    <col min="4" max="4" width="9.90625" bestFit="1" customWidth="1"/>
    <col min="5" max="5" width="11.81640625" bestFit="1" customWidth="1"/>
    <col min="6" max="6" width="7.08984375" bestFit="1" customWidth="1"/>
    <col min="7" max="7" width="11.81640625" bestFit="1" customWidth="1"/>
    <col min="8" max="10" width="12.453125" bestFit="1" customWidth="1"/>
    <col min="11" max="11" width="19.7265625" bestFit="1" customWidth="1"/>
    <col min="12" max="13" width="12.453125" bestFit="1" customWidth="1"/>
  </cols>
  <sheetData>
    <row r="2" spans="1:13" x14ac:dyDescent="0.25">
      <c r="I2" s="62" t="s">
        <v>42</v>
      </c>
      <c r="J2" s="62"/>
      <c r="K2" s="62"/>
      <c r="M2" s="4"/>
    </row>
    <row r="3" spans="1:13" x14ac:dyDescent="0.25">
      <c r="I3" s="63">
        <v>0.32550262324385859</v>
      </c>
      <c r="J3" s="63"/>
      <c r="K3" s="63"/>
      <c r="M3" s="4"/>
    </row>
    <row r="4" spans="1:13" x14ac:dyDescent="0.25">
      <c r="I4" s="62"/>
      <c r="J4" s="62"/>
      <c r="K4" s="62"/>
      <c r="M4" s="4"/>
    </row>
    <row r="5" spans="1:13" ht="27" x14ac:dyDescent="0.4">
      <c r="A5" s="45" t="s">
        <v>0</v>
      </c>
      <c r="B5" s="45" t="s">
        <v>5</v>
      </c>
      <c r="C5" s="56" t="s">
        <v>4</v>
      </c>
      <c r="D5" s="18" t="s">
        <v>21</v>
      </c>
      <c r="E5" s="57" t="s">
        <v>52</v>
      </c>
      <c r="F5" s="45" t="s">
        <v>61</v>
      </c>
      <c r="G5" s="58" t="s">
        <v>62</v>
      </c>
      <c r="H5" s="40" t="s">
        <v>60</v>
      </c>
      <c r="I5" s="62" t="s">
        <v>70</v>
      </c>
      <c r="J5" s="62" t="s">
        <v>71</v>
      </c>
      <c r="K5" s="62" t="s">
        <v>72</v>
      </c>
      <c r="L5" s="64" t="s">
        <v>73</v>
      </c>
      <c r="M5" s="62" t="s">
        <v>46</v>
      </c>
    </row>
    <row r="6" spans="1:13" x14ac:dyDescent="0.25">
      <c r="A6" s="1">
        <v>1</v>
      </c>
      <c r="B6" s="1">
        <v>1</v>
      </c>
      <c r="C6" s="13" t="s">
        <v>6</v>
      </c>
      <c r="D6" s="3">
        <v>12786.408181309</v>
      </c>
      <c r="E6" s="29"/>
      <c r="G6" s="25">
        <v>0.74497571126449269</v>
      </c>
      <c r="H6" s="28">
        <f t="shared" ref="H6:H37" si="0">D6/G6</f>
        <v>17163.523572608628</v>
      </c>
      <c r="I6" s="5">
        <f>AVERAGE(H6:H11)</f>
        <v>18029.264338455305</v>
      </c>
    </row>
    <row r="7" spans="1:13" x14ac:dyDescent="0.25">
      <c r="A7" s="1">
        <v>2</v>
      </c>
      <c r="B7" s="1">
        <v>1</v>
      </c>
      <c r="C7" s="13" t="s">
        <v>7</v>
      </c>
      <c r="D7" s="3">
        <v>6892.4081813090097</v>
      </c>
      <c r="E7" s="29"/>
      <c r="G7" s="25">
        <v>0.64500686943478924</v>
      </c>
      <c r="H7" s="28">
        <f t="shared" si="0"/>
        <v>10685.790350339576</v>
      </c>
      <c r="I7" s="5">
        <f>$I$3*H6+(1-$I$3)*I6</f>
        <v>17747.463448123064</v>
      </c>
      <c r="J7" s="5">
        <f>I7-H7</f>
        <v>7061.6730977834886</v>
      </c>
      <c r="K7" s="5">
        <f>J7^2</f>
        <v>49867226.939959049</v>
      </c>
    </row>
    <row r="8" spans="1:13" x14ac:dyDescent="0.25">
      <c r="A8" s="1">
        <v>3</v>
      </c>
      <c r="B8" s="1">
        <v>1</v>
      </c>
      <c r="C8" s="13" t="s">
        <v>8</v>
      </c>
      <c r="D8" s="3">
        <v>7890.4081813090097</v>
      </c>
      <c r="E8" s="29"/>
      <c r="G8" s="25">
        <v>0.67063565209544052</v>
      </c>
      <c r="H8" s="28">
        <f t="shared" si="0"/>
        <v>11765.566230567918</v>
      </c>
      <c r="I8" s="5">
        <f t="shared" ref="I8:I71" si="1">$I$3*H7+(1-$I$3)*I7</f>
        <v>15448.870330303955</v>
      </c>
      <c r="J8" s="5">
        <f t="shared" ref="J8:J71" si="2">I8-H8</f>
        <v>3683.3040997360367</v>
      </c>
      <c r="K8" s="5">
        <f t="shared" ref="K8:K71" si="3">J8^2</f>
        <v>13566729.091132296</v>
      </c>
    </row>
    <row r="9" spans="1:13" x14ac:dyDescent="0.25">
      <c r="A9" s="1">
        <v>4</v>
      </c>
      <c r="B9" s="1">
        <v>1</v>
      </c>
      <c r="C9" s="13" t="s">
        <v>9</v>
      </c>
      <c r="D9" s="3">
        <v>14601.3524122565</v>
      </c>
      <c r="E9" s="29"/>
      <c r="G9" s="25">
        <v>1.0373775318885183</v>
      </c>
      <c r="H9" s="28">
        <f t="shared" si="0"/>
        <v>14075.2541513745</v>
      </c>
      <c r="I9" s="5">
        <f t="shared" si="1"/>
        <v>14249.945183635014</v>
      </c>
      <c r="J9" s="5">
        <f t="shared" si="2"/>
        <v>174.69103226051448</v>
      </c>
      <c r="K9" s="5">
        <f t="shared" si="3"/>
        <v>30516.95675224411</v>
      </c>
    </row>
    <row r="10" spans="1:13" x14ac:dyDescent="0.25">
      <c r="A10" s="1">
        <v>5</v>
      </c>
      <c r="B10" s="1">
        <v>1</v>
      </c>
      <c r="C10" s="13" t="s">
        <v>10</v>
      </c>
      <c r="D10" s="3">
        <v>30313.066506184874</v>
      </c>
      <c r="E10" s="29"/>
      <c r="G10" s="25">
        <v>1.2051324714938714</v>
      </c>
      <c r="H10" s="28">
        <f t="shared" si="0"/>
        <v>25153.306564388786</v>
      </c>
      <c r="I10" s="5">
        <f t="shared" si="1"/>
        <v>14193.08279437704</v>
      </c>
      <c r="J10" s="5">
        <f t="shared" si="2"/>
        <v>-10960.223770011746</v>
      </c>
      <c r="K10" s="5">
        <f t="shared" si="3"/>
        <v>120126505.08873048</v>
      </c>
    </row>
    <row r="11" spans="1:13" x14ac:dyDescent="0.25">
      <c r="A11" s="1">
        <v>6</v>
      </c>
      <c r="B11" s="1">
        <v>1</v>
      </c>
      <c r="C11" s="13" t="s">
        <v>11</v>
      </c>
      <c r="D11" s="3">
        <v>30161.120410207532</v>
      </c>
      <c r="E11" s="29"/>
      <c r="G11" s="25">
        <v>1.028261664606942</v>
      </c>
      <c r="H11" s="28">
        <f t="shared" si="0"/>
        <v>29332.145161452427</v>
      </c>
      <c r="I11" s="5">
        <f t="shared" si="1"/>
        <v>17760.664382855557</v>
      </c>
      <c r="J11" s="5">
        <f t="shared" si="2"/>
        <v>-11571.48077859687</v>
      </c>
      <c r="K11" s="5">
        <f t="shared" si="3"/>
        <v>133899167.40943682</v>
      </c>
    </row>
    <row r="12" spans="1:13" x14ac:dyDescent="0.25">
      <c r="A12" s="1">
        <v>7</v>
      </c>
      <c r="B12" s="1">
        <v>1</v>
      </c>
      <c r="C12" s="13" t="s">
        <v>17</v>
      </c>
      <c r="D12" s="3">
        <v>25183.186200959575</v>
      </c>
      <c r="E12" s="24">
        <f>(SUM(D7:D17)+((D6+D18)/2))/12</f>
        <v>37888.577836831908</v>
      </c>
      <c r="F12" s="20">
        <f t="shared" ref="F12:F43" si="4">D12/E12</f>
        <v>0.66466432995747649</v>
      </c>
      <c r="G12" s="25">
        <v>0.8036174278890279</v>
      </c>
      <c r="H12" s="28">
        <f t="shared" si="0"/>
        <v>31337.282302490257</v>
      </c>
      <c r="I12" s="5">
        <f t="shared" si="1"/>
        <v>21527.211731104726</v>
      </c>
      <c r="J12" s="5">
        <f t="shared" si="2"/>
        <v>-9810.0705713855314</v>
      </c>
      <c r="K12" s="5">
        <f t="shared" si="3"/>
        <v>96237484.615564451</v>
      </c>
    </row>
    <row r="13" spans="1:13" x14ac:dyDescent="0.25">
      <c r="A13" s="1">
        <v>8</v>
      </c>
      <c r="B13" s="1">
        <v>2</v>
      </c>
      <c r="C13" s="13" t="s">
        <v>12</v>
      </c>
      <c r="D13" s="3">
        <v>55191.54699532206</v>
      </c>
      <c r="E13" s="24">
        <f t="shared" ref="E13:E66" si="5">(SUM(D8:D18)+((D7+D19)/2))/12</f>
        <v>42232.352110346219</v>
      </c>
      <c r="F13" s="20">
        <f t="shared" si="4"/>
        <v>1.3068546798226059</v>
      </c>
      <c r="G13" s="25">
        <v>1.6718852255683383</v>
      </c>
      <c r="H13" s="28">
        <f t="shared" si="0"/>
        <v>33011.564520860171</v>
      </c>
      <c r="I13" s="5">
        <f t="shared" si="1"/>
        <v>24720.415436298095</v>
      </c>
      <c r="J13" s="5">
        <f t="shared" si="2"/>
        <v>-8291.1490845620756</v>
      </c>
      <c r="K13" s="5">
        <f>J13^2</f>
        <v>68743153.142434537</v>
      </c>
    </row>
    <row r="14" spans="1:13" x14ac:dyDescent="0.25">
      <c r="A14" s="1">
        <v>9</v>
      </c>
      <c r="B14" s="1">
        <v>2</v>
      </c>
      <c r="C14" s="13" t="s">
        <v>13</v>
      </c>
      <c r="D14" s="3">
        <v>65478.383594016472</v>
      </c>
      <c r="E14" s="24">
        <f t="shared" si="5"/>
        <v>47006.814037492346</v>
      </c>
      <c r="F14" s="20">
        <f t="shared" si="4"/>
        <v>1.3929551477747739</v>
      </c>
      <c r="G14" s="25">
        <v>1.3498546611322328</v>
      </c>
      <c r="H14" s="28">
        <f t="shared" si="0"/>
        <v>48507.728631387938</v>
      </c>
      <c r="I14" s="5">
        <f t="shared" si="1"/>
        <v>27419.206213028967</v>
      </c>
      <c r="J14" s="5">
        <f t="shared" si="2"/>
        <v>-21088.522418358971</v>
      </c>
      <c r="K14" s="5">
        <f t="shared" si="3"/>
        <v>444725777.78962886</v>
      </c>
    </row>
    <row r="15" spans="1:13" x14ac:dyDescent="0.25">
      <c r="A15" s="1">
        <v>10</v>
      </c>
      <c r="B15" s="1">
        <v>2</v>
      </c>
      <c r="C15" s="13" t="s">
        <v>14</v>
      </c>
      <c r="D15" s="3">
        <v>57249.494800539396</v>
      </c>
      <c r="E15" s="24">
        <f t="shared" si="5"/>
        <v>56321.354165719618</v>
      </c>
      <c r="F15" s="20">
        <f t="shared" si="4"/>
        <v>1.0164793735620921</v>
      </c>
      <c r="G15" s="25">
        <v>1.010790631536431</v>
      </c>
      <c r="H15" s="28">
        <f t="shared" si="0"/>
        <v>56638.331435184067</v>
      </c>
      <c r="I15" s="5">
        <f t="shared" si="1"/>
        <v>34283.575580541736</v>
      </c>
      <c r="J15" s="5">
        <f t="shared" si="2"/>
        <v>-22354.755854642332</v>
      </c>
      <c r="K15" s="5">
        <f t="shared" si="3"/>
        <v>499735109.3206656</v>
      </c>
    </row>
    <row r="16" spans="1:13" x14ac:dyDescent="0.25">
      <c r="A16" s="1">
        <v>11</v>
      </c>
      <c r="B16" s="1">
        <v>2</v>
      </c>
      <c r="C16" s="13" t="s">
        <v>15</v>
      </c>
      <c r="D16" s="3">
        <v>71853.850370182743</v>
      </c>
      <c r="E16" s="24">
        <f t="shared" si="5"/>
        <v>69050.363124978481</v>
      </c>
      <c r="F16" s="20">
        <f t="shared" si="4"/>
        <v>1.0406006155265259</v>
      </c>
      <c r="G16" s="25">
        <v>1.0485009216232293</v>
      </c>
      <c r="H16" s="28">
        <f t="shared" si="0"/>
        <v>68530.078408460249</v>
      </c>
      <c r="I16" s="5">
        <f t="shared" si="1"/>
        <v>41560.107253203823</v>
      </c>
      <c r="J16" s="5">
        <f t="shared" si="2"/>
        <v>-26969.971155256426</v>
      </c>
      <c r="K16" s="5">
        <f t="shared" si="3"/>
        <v>727379344.1153636</v>
      </c>
    </row>
    <row r="17" spans="1:11" x14ac:dyDescent="0.25">
      <c r="A17" s="1">
        <v>12</v>
      </c>
      <c r="B17" s="1">
        <v>2</v>
      </c>
      <c r="C17" s="13" t="s">
        <v>16</v>
      </c>
      <c r="D17" s="3">
        <v>52341.460122215751</v>
      </c>
      <c r="E17" s="24">
        <f t="shared" si="5"/>
        <v>82379.798750439615</v>
      </c>
      <c r="F17" s="20">
        <f t="shared" si="4"/>
        <v>0.63536766192860394</v>
      </c>
      <c r="G17" s="25">
        <v>0.78396123146668462</v>
      </c>
      <c r="H17" s="28">
        <f t="shared" si="0"/>
        <v>66765.368007155164</v>
      </c>
      <c r="I17" s="5">
        <f t="shared" si="1"/>
        <v>50338.903613050992</v>
      </c>
      <c r="J17" s="5">
        <f t="shared" si="2"/>
        <v>-16426.464394104172</v>
      </c>
      <c r="K17" s="5">
        <f t="shared" si="3"/>
        <v>269828732.49077213</v>
      </c>
    </row>
    <row r="18" spans="1:11" x14ac:dyDescent="0.25">
      <c r="A18" s="1">
        <v>13</v>
      </c>
      <c r="B18" s="1">
        <v>2</v>
      </c>
      <c r="C18" s="13" t="s">
        <v>6</v>
      </c>
      <c r="D18" s="3">
        <v>62226.904353650934</v>
      </c>
      <c r="E18" s="24">
        <f t="shared" si="5"/>
        <v>95851.318272627876</v>
      </c>
      <c r="F18" s="20">
        <f t="shared" si="4"/>
        <v>0.64920238422449517</v>
      </c>
      <c r="G18" s="25">
        <v>0.74497571126449269</v>
      </c>
      <c r="H18" s="28">
        <f t="shared" si="0"/>
        <v>83528.769344747387</v>
      </c>
      <c r="I18" s="5">
        <f t="shared" si="1"/>
        <v>55685.760863953736</v>
      </c>
      <c r="J18" s="5">
        <f t="shared" si="2"/>
        <v>-27843.008480793651</v>
      </c>
      <c r="K18" s="5">
        <f t="shared" si="3"/>
        <v>775233121.26154721</v>
      </c>
    </row>
    <row r="19" spans="1:11" x14ac:dyDescent="0.25">
      <c r="A19" s="1">
        <v>14</v>
      </c>
      <c r="B19" s="1">
        <v>2</v>
      </c>
      <c r="C19" s="13" t="s">
        <v>7</v>
      </c>
      <c r="D19" s="3">
        <v>61702.494573310483</v>
      </c>
      <c r="E19" s="24">
        <f t="shared" si="5"/>
        <v>115722.80846125058</v>
      </c>
      <c r="F19" s="20">
        <f t="shared" si="4"/>
        <v>0.5331921631851112</v>
      </c>
      <c r="G19" s="25">
        <v>0.64500686943478924</v>
      </c>
      <c r="H19" s="28">
        <f t="shared" si="0"/>
        <v>95661.763459014852</v>
      </c>
      <c r="I19" s="5">
        <f t="shared" si="1"/>
        <v>64748.733163453071</v>
      </c>
      <c r="J19" s="5">
        <f t="shared" si="2"/>
        <v>-30913.030295561781</v>
      </c>
      <c r="K19" s="5">
        <f t="shared" si="3"/>
        <v>955615442.05432045</v>
      </c>
    </row>
    <row r="20" spans="1:11" x14ac:dyDescent="0.25">
      <c r="A20" s="1">
        <v>15</v>
      </c>
      <c r="B20" s="1">
        <v>2</v>
      </c>
      <c r="C20" s="13" t="s">
        <v>8</v>
      </c>
      <c r="D20" s="3">
        <v>67667.408040814669</v>
      </c>
      <c r="E20" s="24">
        <f t="shared" si="5"/>
        <v>141940.02139623242</v>
      </c>
      <c r="F20" s="20">
        <f t="shared" si="4"/>
        <v>0.47673240693629204</v>
      </c>
      <c r="G20" s="25">
        <v>0.67063565209544052</v>
      </c>
      <c r="H20" s="28">
        <f t="shared" si="0"/>
        <v>100900.40371308009</v>
      </c>
      <c r="I20" s="5">
        <f t="shared" si="1"/>
        <v>74811.005617075309</v>
      </c>
      <c r="J20" s="5">
        <f t="shared" si="2"/>
        <v>-26089.398096004777</v>
      </c>
      <c r="K20" s="5">
        <f t="shared" si="3"/>
        <v>680656693.01181769</v>
      </c>
    </row>
    <row r="21" spans="1:11" x14ac:dyDescent="0.25">
      <c r="A21" s="1">
        <v>16</v>
      </c>
      <c r="B21" s="1">
        <v>2</v>
      </c>
      <c r="C21" s="13" t="s">
        <v>9</v>
      </c>
      <c r="D21" s="3">
        <v>178373.31563020538</v>
      </c>
      <c r="E21" s="24">
        <f t="shared" si="5"/>
        <v>163602.86246533637</v>
      </c>
      <c r="F21" s="20">
        <f t="shared" si="4"/>
        <v>1.0902823639042289</v>
      </c>
      <c r="G21" s="25">
        <v>1.0373775318885183</v>
      </c>
      <c r="H21" s="28">
        <f t="shared" si="0"/>
        <v>171946.38417267578</v>
      </c>
      <c r="I21" s="5">
        <f t="shared" si="1"/>
        <v>83303.1731361782</v>
      </c>
      <c r="J21" s="5">
        <f t="shared" si="2"/>
        <v>-88643.211036497582</v>
      </c>
      <c r="K21" s="5">
        <f t="shared" si="3"/>
        <v>7857618862.8610468</v>
      </c>
    </row>
    <row r="22" spans="1:11" x14ac:dyDescent="0.25">
      <c r="A22" s="1">
        <v>17</v>
      </c>
      <c r="B22" s="1">
        <v>2</v>
      </c>
      <c r="C22" s="13" t="s">
        <v>10</v>
      </c>
      <c r="D22" s="3">
        <v>172037.31831044893</v>
      </c>
      <c r="E22" s="24">
        <f t="shared" si="5"/>
        <v>182360.00709496613</v>
      </c>
      <c r="F22" s="20">
        <f t="shared" si="4"/>
        <v>0.94339390007184232</v>
      </c>
      <c r="G22" s="25">
        <v>1.2051324714938714</v>
      </c>
      <c r="H22" s="28">
        <f t="shared" si="0"/>
        <v>142753.86513915189</v>
      </c>
      <c r="I22" s="5">
        <f t="shared" si="1"/>
        <v>112156.77086131711</v>
      </c>
      <c r="J22" s="5">
        <f t="shared" si="2"/>
        <v>-30597.094277834782</v>
      </c>
      <c r="K22" s="5">
        <f t="shared" si="3"/>
        <v>936182178.24670994</v>
      </c>
    </row>
    <row r="23" spans="1:11" x14ac:dyDescent="0.25">
      <c r="A23" s="1">
        <v>18</v>
      </c>
      <c r="B23" s="1">
        <v>2</v>
      </c>
      <c r="C23" s="13" t="s">
        <v>11</v>
      </c>
      <c r="D23" s="3">
        <v>208343.32361701052</v>
      </c>
      <c r="E23" s="24">
        <f t="shared" si="5"/>
        <v>200882.38520219352</v>
      </c>
      <c r="F23" s="20">
        <f t="shared" si="4"/>
        <v>1.0371408294824227</v>
      </c>
      <c r="G23" s="25">
        <v>1.028261664606942</v>
      </c>
      <c r="H23" s="28">
        <f t="shared" si="0"/>
        <v>202617.02909701565</v>
      </c>
      <c r="I23" s="5">
        <f t="shared" si="1"/>
        <v>122116.20531239199</v>
      </c>
      <c r="J23" s="5">
        <f t="shared" si="2"/>
        <v>-80500.823784623659</v>
      </c>
      <c r="K23" s="5">
        <f t="shared" si="3"/>
        <v>6480382630.0030298</v>
      </c>
    </row>
    <row r="24" spans="1:11" x14ac:dyDescent="0.25">
      <c r="A24" s="1">
        <v>19</v>
      </c>
      <c r="B24" s="1">
        <v>2</v>
      </c>
      <c r="C24" s="13" t="s">
        <v>17</v>
      </c>
      <c r="D24" s="3">
        <v>170317.45152667465</v>
      </c>
      <c r="E24" s="24">
        <f t="shared" si="5"/>
        <v>218107.23726352851</v>
      </c>
      <c r="F24" s="20">
        <f t="shared" si="4"/>
        <v>0.78088858335722366</v>
      </c>
      <c r="G24" s="25">
        <v>0.8036174278890279</v>
      </c>
      <c r="H24" s="28">
        <f t="shared" si="0"/>
        <v>211938.47422407308</v>
      </c>
      <c r="I24" s="5">
        <f t="shared" si="1"/>
        <v>148319.43462757859</v>
      </c>
      <c r="J24" s="5">
        <f t="shared" si="2"/>
        <v>-63619.039596494491</v>
      </c>
      <c r="K24" s="5">
        <f t="shared" si="3"/>
        <v>4047382199.1803341</v>
      </c>
    </row>
    <row r="25" spans="1:11" x14ac:dyDescent="0.25">
      <c r="A25" s="1">
        <v>20</v>
      </c>
      <c r="B25" s="1">
        <v>3</v>
      </c>
      <c r="C25" s="13" t="s">
        <v>12</v>
      </c>
      <c r="D25" s="3">
        <v>386973.04619655199</v>
      </c>
      <c r="E25" s="24">
        <f t="shared" si="5"/>
        <v>232104.16999388614</v>
      </c>
      <c r="F25" s="20">
        <f t="shared" si="4"/>
        <v>1.6672386635998193</v>
      </c>
      <c r="G25" s="25">
        <f>G13</f>
        <v>1.6718852255683383</v>
      </c>
      <c r="H25" s="28">
        <f t="shared" si="0"/>
        <v>231459.09795632347</v>
      </c>
      <c r="I25" s="5">
        <f t="shared" si="1"/>
        <v>169027.59890449245</v>
      </c>
      <c r="J25" s="5">
        <f t="shared" si="2"/>
        <v>-62431.499051831022</v>
      </c>
      <c r="K25" s="5">
        <f t="shared" si="3"/>
        <v>3897692073.858778</v>
      </c>
    </row>
    <row r="26" spans="1:11" x14ac:dyDescent="0.25">
      <c r="A26" s="1">
        <v>21</v>
      </c>
      <c r="B26" s="1">
        <v>3</v>
      </c>
      <c r="C26" s="13" t="s">
        <v>13</v>
      </c>
      <c r="D26" s="3">
        <v>362909.99483235099</v>
      </c>
      <c r="E26" s="24">
        <f t="shared" si="5"/>
        <v>244593.92893613677</v>
      </c>
      <c r="F26" s="20">
        <f t="shared" si="4"/>
        <v>1.4837244587828933</v>
      </c>
      <c r="G26" s="25">
        <f t="shared" ref="G26:G84" si="6">G14</f>
        <v>1.3498546611322328</v>
      </c>
      <c r="H26" s="28">
        <f t="shared" si="0"/>
        <v>268851.16248585522</v>
      </c>
      <c r="I26" s="5">
        <f t="shared" si="1"/>
        <v>189349.21561890992</v>
      </c>
      <c r="J26" s="5">
        <f t="shared" si="2"/>
        <v>-79501.946866945305</v>
      </c>
      <c r="K26" s="5">
        <f t="shared" si="3"/>
        <v>6320559555.6345949</v>
      </c>
    </row>
    <row r="27" spans="1:11" x14ac:dyDescent="0.25">
      <c r="A27" s="1">
        <v>22</v>
      </c>
      <c r="B27" s="1">
        <v>3</v>
      </c>
      <c r="C27" s="13" t="s">
        <v>14</v>
      </c>
      <c r="D27" s="3">
        <v>279726.06922069937</v>
      </c>
      <c r="E27" s="24">
        <f t="shared" si="5"/>
        <v>261476.31409919343</v>
      </c>
      <c r="F27" s="20">
        <f t="shared" si="4"/>
        <v>1.0697950603456294</v>
      </c>
      <c r="G27" s="25">
        <f t="shared" si="6"/>
        <v>1.010790631536431</v>
      </c>
      <c r="H27" s="28">
        <f t="shared" si="0"/>
        <v>276739.87123872293</v>
      </c>
      <c r="I27" s="5">
        <f t="shared" si="1"/>
        <v>215227.30787709448</v>
      </c>
      <c r="J27" s="5">
        <f t="shared" si="2"/>
        <v>-61512.563361628447</v>
      </c>
      <c r="K27" s="5">
        <f t="shared" si="3"/>
        <v>3783795451.3183541</v>
      </c>
    </row>
    <row r="28" spans="1:11" x14ac:dyDescent="0.25">
      <c r="A28" s="1">
        <v>23</v>
      </c>
      <c r="B28" s="1">
        <v>3</v>
      </c>
      <c r="C28" s="13" t="s">
        <v>15</v>
      </c>
      <c r="D28" s="3">
        <v>299548.74706113664</v>
      </c>
      <c r="E28" s="24">
        <f t="shared" si="5"/>
        <v>286883.4556629298</v>
      </c>
      <c r="F28" s="20">
        <f t="shared" si="4"/>
        <v>1.0441478626536338</v>
      </c>
      <c r="G28" s="25">
        <f t="shared" si="6"/>
        <v>1.0485009216232293</v>
      </c>
      <c r="H28" s="28">
        <f t="shared" si="0"/>
        <v>285692.40225119912</v>
      </c>
      <c r="I28" s="5">
        <f t="shared" si="1"/>
        <v>235249.80861375859</v>
      </c>
      <c r="J28" s="5">
        <f t="shared" si="2"/>
        <v>-50442.593637440528</v>
      </c>
      <c r="K28" s="5">
        <f t="shared" si="3"/>
        <v>2544455252.8719559</v>
      </c>
    </row>
    <row r="29" spans="1:11" x14ac:dyDescent="0.25">
      <c r="A29" s="1">
        <v>24</v>
      </c>
      <c r="B29" s="1">
        <v>3</v>
      </c>
      <c r="C29" s="13" t="s">
        <v>16</v>
      </c>
      <c r="D29" s="3">
        <v>269183.63800471975</v>
      </c>
      <c r="E29" s="24">
        <f t="shared" si="5"/>
        <v>311453.92473638838</v>
      </c>
      <c r="F29" s="20">
        <f t="shared" si="4"/>
        <v>0.86428077036612783</v>
      </c>
      <c r="G29" s="25">
        <f t="shared" si="6"/>
        <v>0.78396123146668462</v>
      </c>
      <c r="H29" s="28">
        <f t="shared" si="0"/>
        <v>343363.45625294995</v>
      </c>
      <c r="I29" s="5">
        <f t="shared" si="1"/>
        <v>251669.00516596946</v>
      </c>
      <c r="J29" s="5">
        <f t="shared" si="2"/>
        <v>-91694.451086980494</v>
      </c>
      <c r="K29" s="5">
        <f t="shared" si="3"/>
        <v>8407872360.1426582</v>
      </c>
    </row>
    <row r="30" spans="1:11" x14ac:dyDescent="0.25">
      <c r="A30" s="1">
        <v>25</v>
      </c>
      <c r="B30" s="1">
        <v>3</v>
      </c>
      <c r="C30" s="13" t="s">
        <v>6</v>
      </c>
      <c r="D30" s="3">
        <v>258781.17594318683</v>
      </c>
      <c r="E30" s="24">
        <f t="shared" si="5"/>
        <v>330357.96173106454</v>
      </c>
      <c r="F30" s="20">
        <f t="shared" si="4"/>
        <v>0.78333567196983001</v>
      </c>
      <c r="G30" s="25">
        <f t="shared" si="6"/>
        <v>0.74497571126449269</v>
      </c>
      <c r="H30" s="28">
        <f t="shared" si="0"/>
        <v>347368.60817105265</v>
      </c>
      <c r="I30" s="5">
        <f t="shared" si="1"/>
        <v>281515.78953168727</v>
      </c>
      <c r="J30" s="5">
        <f t="shared" si="2"/>
        <v>-65852.818639365374</v>
      </c>
      <c r="K30" s="5">
        <f t="shared" si="3"/>
        <v>4336593722.7491474</v>
      </c>
    </row>
    <row r="31" spans="1:11" x14ac:dyDescent="0.25">
      <c r="A31" s="1">
        <v>26</v>
      </c>
      <c r="B31" s="1">
        <v>3</v>
      </c>
      <c r="C31" s="13" t="s">
        <v>7</v>
      </c>
      <c r="D31" s="3">
        <v>201074.60851235775</v>
      </c>
      <c r="E31" s="24">
        <f t="shared" si="5"/>
        <v>359448.7013386137</v>
      </c>
      <c r="F31" s="20">
        <f t="shared" si="4"/>
        <v>0.55939723182624101</v>
      </c>
      <c r="G31" s="25">
        <f t="shared" si="6"/>
        <v>0.64500686943478924</v>
      </c>
      <c r="H31" s="28">
        <f t="shared" si="0"/>
        <v>311740.25896585674</v>
      </c>
      <c r="I31" s="5">
        <f t="shared" si="1"/>
        <v>302951.05474680278</v>
      </c>
      <c r="J31" s="5">
        <f t="shared" si="2"/>
        <v>-8789.2042190539651</v>
      </c>
      <c r="K31" s="5">
        <f t="shared" si="3"/>
        <v>77250110.804236025</v>
      </c>
    </row>
    <row r="32" spans="1:11" x14ac:dyDescent="0.25">
      <c r="A32" s="1">
        <v>27</v>
      </c>
      <c r="B32" s="1">
        <v>3</v>
      </c>
      <c r="C32" s="13" t="s">
        <v>8</v>
      </c>
      <c r="D32" s="3">
        <v>228049.50871578188</v>
      </c>
      <c r="E32" s="24">
        <f t="shared" si="5"/>
        <v>393701.66873254511</v>
      </c>
      <c r="F32" s="20">
        <f t="shared" si="4"/>
        <v>0.57924445545264791</v>
      </c>
      <c r="G32" s="25">
        <f t="shared" si="6"/>
        <v>0.67063565209544052</v>
      </c>
      <c r="H32" s="28">
        <f t="shared" si="0"/>
        <v>340049.78411634959</v>
      </c>
      <c r="I32" s="5">
        <f t="shared" si="1"/>
        <v>305811.96377633081</v>
      </c>
      <c r="J32" s="5">
        <f t="shared" si="2"/>
        <v>-34237.820340018778</v>
      </c>
      <c r="K32" s="5">
        <f t="shared" si="3"/>
        <v>1172228341.6354036</v>
      </c>
    </row>
    <row r="33" spans="1:11" x14ac:dyDescent="0.25">
      <c r="A33" s="1">
        <v>28</v>
      </c>
      <c r="B33" s="1">
        <v>3</v>
      </c>
      <c r="C33" s="13" t="s">
        <v>9</v>
      </c>
      <c r="D33" s="3">
        <v>423168.4588685981</v>
      </c>
      <c r="E33" s="24">
        <f t="shared" si="5"/>
        <v>414423.68367246963</v>
      </c>
      <c r="F33" s="20">
        <f t="shared" si="4"/>
        <v>1.0211010507860832</v>
      </c>
      <c r="G33" s="25">
        <f t="shared" si="6"/>
        <v>1.0373775318885183</v>
      </c>
      <c r="H33" s="28">
        <f t="shared" si="0"/>
        <v>407921.36503885052</v>
      </c>
      <c r="I33" s="5">
        <f t="shared" si="1"/>
        <v>316956.46411115886</v>
      </c>
      <c r="J33" s="5">
        <f t="shared" si="2"/>
        <v>-90964.900927691662</v>
      </c>
      <c r="K33" s="5">
        <f t="shared" si="3"/>
        <v>8274613200.7847595</v>
      </c>
    </row>
    <row r="34" spans="1:11" x14ac:dyDescent="0.25">
      <c r="A34" s="1">
        <v>29</v>
      </c>
      <c r="B34" s="1">
        <v>3</v>
      </c>
      <c r="C34" s="13" t="s">
        <v>10</v>
      </c>
      <c r="D34" s="3">
        <v>537013.57260172884</v>
      </c>
      <c r="E34" s="24">
        <f t="shared" si="5"/>
        <v>428383.88412945153</v>
      </c>
      <c r="F34" s="20">
        <f t="shared" si="4"/>
        <v>1.2535802407530601</v>
      </c>
      <c r="G34" s="25">
        <f t="shared" si="6"/>
        <v>1.2051324714938714</v>
      </c>
      <c r="H34" s="28">
        <f t="shared" si="0"/>
        <v>445605.42953095573</v>
      </c>
      <c r="I34" s="5">
        <f t="shared" si="1"/>
        <v>346565.77798624022</v>
      </c>
      <c r="J34" s="5">
        <f t="shared" si="2"/>
        <v>-99039.651544715511</v>
      </c>
      <c r="K34" s="5">
        <f t="shared" si="3"/>
        <v>9808852578.0986691</v>
      </c>
    </row>
    <row r="35" spans="1:11" x14ac:dyDescent="0.25">
      <c r="A35" s="1">
        <v>30</v>
      </c>
      <c r="B35" s="1">
        <v>3</v>
      </c>
      <c r="C35" s="13" t="s">
        <v>11</v>
      </c>
      <c r="D35" s="3">
        <v>433058.32708873739</v>
      </c>
      <c r="E35" s="24">
        <f t="shared" si="5"/>
        <v>440832.51660910016</v>
      </c>
      <c r="F35" s="20">
        <f t="shared" si="4"/>
        <v>0.98236475480492658</v>
      </c>
      <c r="G35" s="25">
        <f t="shared" si="6"/>
        <v>1.028261664606942</v>
      </c>
      <c r="H35" s="28">
        <f t="shared" si="0"/>
        <v>421155.7641354606</v>
      </c>
      <c r="I35" s="5">
        <f t="shared" si="1"/>
        <v>378803.44436920277</v>
      </c>
      <c r="J35" s="5">
        <f t="shared" si="2"/>
        <v>-42352.319766257831</v>
      </c>
      <c r="K35" s="5">
        <f t="shared" si="3"/>
        <v>1793718989.5833538</v>
      </c>
    </row>
    <row r="36" spans="1:11" x14ac:dyDescent="0.25">
      <c r="A36" s="1">
        <v>31</v>
      </c>
      <c r="B36" s="1">
        <v>3</v>
      </c>
      <c r="C36" s="13" t="s">
        <v>17</v>
      </c>
      <c r="D36" s="3">
        <v>399299.33592717478</v>
      </c>
      <c r="E36" s="24">
        <f t="shared" si="5"/>
        <v>452515.27662789932</v>
      </c>
      <c r="F36" s="20">
        <f t="shared" si="4"/>
        <v>0.88239968140460434</v>
      </c>
      <c r="G36" s="25">
        <f t="shared" si="6"/>
        <v>0.8036174278890279</v>
      </c>
      <c r="H36" s="28">
        <f t="shared" si="0"/>
        <v>496877.39721632109</v>
      </c>
      <c r="I36" s="5">
        <f t="shared" si="1"/>
        <v>392589.23555358243</v>
      </c>
      <c r="J36" s="5">
        <f t="shared" si="2"/>
        <v>-104288.16166273865</v>
      </c>
      <c r="K36" s="5">
        <f t="shared" si="3"/>
        <v>10876020662.993513</v>
      </c>
    </row>
    <row r="37" spans="1:11" x14ac:dyDescent="0.25">
      <c r="A37" s="1">
        <v>32</v>
      </c>
      <c r="B37" s="1">
        <v>4</v>
      </c>
      <c r="C37" s="13" t="s">
        <v>12</v>
      </c>
      <c r="D37" s="3">
        <v>856168.91237723199</v>
      </c>
      <c r="E37" s="24">
        <f t="shared" si="5"/>
        <v>470540.08781536092</v>
      </c>
      <c r="F37" s="20">
        <f t="shared" si="4"/>
        <v>1.8195451026336169</v>
      </c>
      <c r="G37" s="25">
        <f t="shared" si="6"/>
        <v>1.6718852255683383</v>
      </c>
      <c r="H37" s="28">
        <f t="shared" si="0"/>
        <v>512097.89959486434</v>
      </c>
      <c r="I37" s="5">
        <f t="shared" si="1"/>
        <v>426535.30574808351</v>
      </c>
      <c r="J37" s="5">
        <f t="shared" si="2"/>
        <v>-85562.59384678083</v>
      </c>
      <c r="K37" s="5">
        <f t="shared" si="3"/>
        <v>7320957465.7891769</v>
      </c>
    </row>
    <row r="38" spans="1:11" x14ac:dyDescent="0.25">
      <c r="A38" s="1">
        <v>33</v>
      </c>
      <c r="B38" s="1">
        <v>4</v>
      </c>
      <c r="C38" s="13" t="s">
        <v>13</v>
      </c>
      <c r="D38" s="3">
        <v>715785.34610602527</v>
      </c>
      <c r="E38" s="24">
        <f t="shared" si="5"/>
        <v>491918.42581130355</v>
      </c>
      <c r="F38" s="20">
        <f t="shared" si="4"/>
        <v>1.4550895200266305</v>
      </c>
      <c r="G38" s="25">
        <f t="shared" si="6"/>
        <v>1.3498546611322328</v>
      </c>
      <c r="H38" s="28">
        <f t="shared" ref="H38:H69" si="7">D38/G38</f>
        <v>530268.45535032486</v>
      </c>
      <c r="I38" s="5">
        <f t="shared" si="1"/>
        <v>454386.15449675953</v>
      </c>
      <c r="J38" s="5">
        <f t="shared" si="2"/>
        <v>-75882.300853565335</v>
      </c>
      <c r="K38" s="5">
        <f t="shared" si="3"/>
        <v>5758123582.8310022</v>
      </c>
    </row>
    <row r="39" spans="1:11" x14ac:dyDescent="0.25">
      <c r="A39" s="1">
        <v>34</v>
      </c>
      <c r="B39" s="1">
        <v>4</v>
      </c>
      <c r="C39" s="13" t="s">
        <v>14</v>
      </c>
      <c r="D39" s="3">
        <v>424179.07650521398</v>
      </c>
      <c r="E39" s="24">
        <f t="shared" si="5"/>
        <v>504846.42855711986</v>
      </c>
      <c r="F39" s="20">
        <f t="shared" si="4"/>
        <v>0.84021407800693404</v>
      </c>
      <c r="G39" s="25">
        <f t="shared" si="6"/>
        <v>1.010790631536431</v>
      </c>
      <c r="H39" s="28">
        <f t="shared" si="7"/>
        <v>419650.77956890984</v>
      </c>
      <c r="I39" s="5">
        <f t="shared" si="1"/>
        <v>479086.0424823747</v>
      </c>
      <c r="J39" s="5">
        <f t="shared" si="2"/>
        <v>59435.26291346486</v>
      </c>
      <c r="K39" s="5">
        <f t="shared" si="3"/>
        <v>3532550477.5926914</v>
      </c>
    </row>
    <row r="40" spans="1:11" x14ac:dyDescent="0.25">
      <c r="A40" s="1">
        <v>35</v>
      </c>
      <c r="B40" s="1">
        <v>4</v>
      </c>
      <c r="C40" s="13" t="s">
        <v>15</v>
      </c>
      <c r="D40" s="3">
        <v>490140.55074418517</v>
      </c>
      <c r="E40" s="24">
        <f t="shared" si="5"/>
        <v>514115.58074686653</v>
      </c>
      <c r="F40" s="20">
        <f t="shared" si="4"/>
        <v>0.95336645902103889</v>
      </c>
      <c r="G40" s="25">
        <f t="shared" si="6"/>
        <v>1.0485009216232293</v>
      </c>
      <c r="H40" s="28">
        <f t="shared" si="7"/>
        <v>467467.92552683456</v>
      </c>
      <c r="I40" s="5">
        <f t="shared" si="1"/>
        <v>459739.70849085349</v>
      </c>
      <c r="J40" s="5">
        <f t="shared" si="2"/>
        <v>-7728.2170359810698</v>
      </c>
      <c r="K40" s="5">
        <f t="shared" si="3"/>
        <v>59725338.555228032</v>
      </c>
    </row>
    <row r="41" spans="1:11" x14ac:dyDescent="0.25">
      <c r="A41" s="1">
        <v>36</v>
      </c>
      <c r="B41" s="1">
        <v>4</v>
      </c>
      <c r="C41" s="13" t="s">
        <v>16</v>
      </c>
      <c r="D41" s="3">
        <v>377359.01383323927</v>
      </c>
      <c r="E41" s="24">
        <f t="shared" si="5"/>
        <v>530828.50145026355</v>
      </c>
      <c r="F41" s="20">
        <f t="shared" si="4"/>
        <v>0.7108868736367131</v>
      </c>
      <c r="G41" s="25">
        <f t="shared" si="6"/>
        <v>0.78396123146668462</v>
      </c>
      <c r="H41" s="28">
        <f t="shared" si="7"/>
        <v>481349.07529451675</v>
      </c>
      <c r="I41" s="5">
        <f t="shared" si="1"/>
        <v>462255.26340906322</v>
      </c>
      <c r="J41" s="5">
        <f t="shared" si="2"/>
        <v>-19093.811885453528</v>
      </c>
      <c r="K41" s="5">
        <f t="shared" si="3"/>
        <v>364573652.3170864</v>
      </c>
    </row>
    <row r="42" spans="1:11" x14ac:dyDescent="0.25">
      <c r="A42" s="1">
        <v>37</v>
      </c>
      <c r="B42" s="1">
        <v>4</v>
      </c>
      <c r="C42" s="13" t="s">
        <v>6</v>
      </c>
      <c r="D42" s="3">
        <v>430992.04056584631</v>
      </c>
      <c r="E42" s="24">
        <f t="shared" si="5"/>
        <v>545335.6466043191</v>
      </c>
      <c r="F42" s="20">
        <f t="shared" si="4"/>
        <v>0.79032435024105907</v>
      </c>
      <c r="G42" s="25">
        <f t="shared" si="6"/>
        <v>0.74497571126449269</v>
      </c>
      <c r="H42" s="28">
        <f t="shared" si="7"/>
        <v>578531.66760872945</v>
      </c>
      <c r="I42" s="5">
        <f t="shared" si="1"/>
        <v>468470.34926550312</v>
      </c>
      <c r="J42" s="5">
        <f t="shared" si="2"/>
        <v>-110061.31834322633</v>
      </c>
      <c r="K42" s="5">
        <f t="shared" si="3"/>
        <v>12113493795.449009</v>
      </c>
    </row>
    <row r="43" spans="1:11" x14ac:dyDescent="0.25">
      <c r="A43" s="1">
        <v>38</v>
      </c>
      <c r="B43" s="1">
        <v>4</v>
      </c>
      <c r="C43" s="13" t="s">
        <v>7</v>
      </c>
      <c r="D43" s="3">
        <v>461459.21238877694</v>
      </c>
      <c r="E43" s="24">
        <f t="shared" si="5"/>
        <v>561919.03057489602</v>
      </c>
      <c r="F43" s="20">
        <f t="shared" si="4"/>
        <v>0.82122011763271441</v>
      </c>
      <c r="G43" s="25">
        <f t="shared" si="6"/>
        <v>0.64500686943478924</v>
      </c>
      <c r="H43" s="28">
        <f t="shared" si="7"/>
        <v>715433.01979581604</v>
      </c>
      <c r="I43" s="5">
        <f t="shared" si="1"/>
        <v>504295.59710390074</v>
      </c>
      <c r="J43" s="5">
        <f t="shared" si="2"/>
        <v>-211137.4226919153</v>
      </c>
      <c r="K43" s="5">
        <f t="shared" si="3"/>
        <v>44579011260.984512</v>
      </c>
    </row>
    <row r="44" spans="1:11" x14ac:dyDescent="0.25">
      <c r="A44" s="1">
        <v>39</v>
      </c>
      <c r="B44" s="1">
        <v>4</v>
      </c>
      <c r="C44" s="13" t="s">
        <v>8</v>
      </c>
      <c r="D44" s="15">
        <v>480745.01674198546</v>
      </c>
      <c r="E44" s="24">
        <f t="shared" si="5"/>
        <v>576427.04292783875</v>
      </c>
      <c r="F44" s="20">
        <f t="shared" ref="F44:F75" si="8">D44/E44</f>
        <v>0.83400843634979938</v>
      </c>
      <c r="G44" s="25">
        <f t="shared" si="6"/>
        <v>0.67063565209544052</v>
      </c>
      <c r="H44" s="28">
        <f t="shared" si="7"/>
        <v>716849.77564176521</v>
      </c>
      <c r="I44" s="5">
        <f t="shared" si="1"/>
        <v>573021.38205506653</v>
      </c>
      <c r="J44" s="5">
        <f t="shared" si="2"/>
        <v>-143828.39358669869</v>
      </c>
      <c r="K44" s="5">
        <f t="shared" si="3"/>
        <v>20686606801.730309</v>
      </c>
    </row>
    <row r="45" spans="1:11" x14ac:dyDescent="0.25">
      <c r="A45" s="1">
        <v>40</v>
      </c>
      <c r="B45" s="1">
        <v>4</v>
      </c>
      <c r="C45" s="13" t="s">
        <v>9</v>
      </c>
      <c r="D45" s="15">
        <v>480745.01674198546</v>
      </c>
      <c r="E45" s="24">
        <f t="shared" si="5"/>
        <v>591496.26031410636</v>
      </c>
      <c r="F45" s="20">
        <f t="shared" si="8"/>
        <v>0.81276087271742359</v>
      </c>
      <c r="G45" s="25">
        <f t="shared" si="6"/>
        <v>1.0373775318885183</v>
      </c>
      <c r="H45" s="28">
        <f t="shared" si="7"/>
        <v>463423.39405288821</v>
      </c>
      <c r="I45" s="5">
        <f t="shared" si="1"/>
        <v>619837.90146448708</v>
      </c>
      <c r="J45" s="5">
        <f t="shared" si="2"/>
        <v>156414.50741159887</v>
      </c>
      <c r="K45" s="5">
        <f t="shared" si="3"/>
        <v>24465498128.813118</v>
      </c>
    </row>
    <row r="46" spans="1:11" x14ac:dyDescent="0.25">
      <c r="A46" s="1">
        <v>41</v>
      </c>
      <c r="B46" s="1">
        <v>4</v>
      </c>
      <c r="C46" s="13" t="s">
        <v>10</v>
      </c>
      <c r="D46" s="3">
        <v>701896.66728226468</v>
      </c>
      <c r="E46" s="24">
        <f t="shared" si="5"/>
        <v>618337.91515264602</v>
      </c>
      <c r="F46" s="20">
        <f t="shared" si="8"/>
        <v>1.1351344468485181</v>
      </c>
      <c r="G46" s="25">
        <f t="shared" si="6"/>
        <v>1.2051324714938714</v>
      </c>
      <c r="H46" s="28">
        <f t="shared" si="7"/>
        <v>582422.8322486406</v>
      </c>
      <c r="I46" s="5">
        <f t="shared" si="1"/>
        <v>568924.56898861565</v>
      </c>
      <c r="J46" s="5">
        <f t="shared" si="2"/>
        <v>-13498.263260024949</v>
      </c>
      <c r="K46" s="5">
        <f t="shared" si="3"/>
        <v>182203111.03693935</v>
      </c>
    </row>
    <row r="47" spans="1:11" x14ac:dyDescent="0.25">
      <c r="A47" s="1">
        <v>42</v>
      </c>
      <c r="B47" s="1">
        <v>4</v>
      </c>
      <c r="C47" s="13" t="s">
        <v>11</v>
      </c>
      <c r="D47" s="3">
        <v>669285.32928972982</v>
      </c>
      <c r="E47" s="24">
        <f t="shared" si="5"/>
        <v>649094.32373228169</v>
      </c>
      <c r="F47" s="20">
        <f t="shared" si="8"/>
        <v>1.0311064275548585</v>
      </c>
      <c r="G47" s="25">
        <f t="shared" si="6"/>
        <v>1.028261664606942</v>
      </c>
      <c r="H47" s="28">
        <f t="shared" si="7"/>
        <v>650890.0918187662</v>
      </c>
      <c r="I47" s="5">
        <f t="shared" si="1"/>
        <v>573318.28908898996</v>
      </c>
      <c r="J47" s="5">
        <f t="shared" si="2"/>
        <v>-77571.802729776246</v>
      </c>
      <c r="K47" s="5">
        <f t="shared" si="3"/>
        <v>6017384578.7473211</v>
      </c>
    </row>
    <row r="48" spans="1:11" x14ac:dyDescent="0.25">
      <c r="A48" s="1">
        <v>43</v>
      </c>
      <c r="B48" s="1">
        <v>4</v>
      </c>
      <c r="C48" s="13" t="s">
        <v>17</v>
      </c>
      <c r="D48" s="3">
        <v>511243.8174235156</v>
      </c>
      <c r="E48" s="24">
        <f t="shared" si="5"/>
        <v>670902.38091708883</v>
      </c>
      <c r="F48" s="20">
        <f t="shared" si="8"/>
        <v>0.76202415130003232</v>
      </c>
      <c r="G48" s="25">
        <f t="shared" si="6"/>
        <v>0.8036174278890279</v>
      </c>
      <c r="H48" s="28">
        <f t="shared" si="7"/>
        <v>636178.11122696765</v>
      </c>
      <c r="I48" s="5">
        <f t="shared" si="1"/>
        <v>598568.11436728726</v>
      </c>
      <c r="J48" s="5">
        <f t="shared" si="2"/>
        <v>-37609.996859680396</v>
      </c>
      <c r="K48" s="5">
        <f t="shared" si="3"/>
        <v>1414511863.7851691</v>
      </c>
    </row>
    <row r="49" spans="1:11" x14ac:dyDescent="0.25">
      <c r="A49" s="1">
        <v>44</v>
      </c>
      <c r="B49" s="1">
        <v>5</v>
      </c>
      <c r="C49" s="13" t="s">
        <v>12</v>
      </c>
      <c r="D49" s="3">
        <v>1142225.646174738</v>
      </c>
      <c r="E49" s="24">
        <f t="shared" si="5"/>
        <v>679804.56395912752</v>
      </c>
      <c r="F49" s="20">
        <f t="shared" si="8"/>
        <v>1.6802265043978331</v>
      </c>
      <c r="G49" s="25">
        <f t="shared" si="6"/>
        <v>1.6718852255683383</v>
      </c>
      <c r="H49" s="28">
        <f t="shared" si="7"/>
        <v>683196.20791340584</v>
      </c>
      <c r="I49" s="5">
        <f t="shared" si="1"/>
        <v>610810.26700530644</v>
      </c>
      <c r="J49" s="5">
        <f t="shared" si="2"/>
        <v>-72385.940908099408</v>
      </c>
      <c r="K49" s="5">
        <f t="shared" si="3"/>
        <v>5239724441.1508598</v>
      </c>
    </row>
    <row r="50" spans="1:11" x14ac:dyDescent="0.25">
      <c r="A50" s="1">
        <v>45</v>
      </c>
      <c r="B50" s="1">
        <v>5</v>
      </c>
      <c r="C50" s="13" t="s">
        <v>13</v>
      </c>
      <c r="D50" s="3">
        <v>777920.90877914301</v>
      </c>
      <c r="E50" s="24">
        <f t="shared" si="5"/>
        <v>691972.67289693025</v>
      </c>
      <c r="F50" s="20">
        <f t="shared" si="8"/>
        <v>1.1242075579695829</v>
      </c>
      <c r="G50" s="25">
        <f t="shared" si="6"/>
        <v>1.3498546611322328</v>
      </c>
      <c r="H50" s="28">
        <f t="shared" si="7"/>
        <v>576299.75372803281</v>
      </c>
      <c r="I50" s="5">
        <f t="shared" si="1"/>
        <v>634372.08065686771</v>
      </c>
      <c r="J50" s="5">
        <f t="shared" si="2"/>
        <v>58072.326928834897</v>
      </c>
      <c r="K50" s="5">
        <f t="shared" si="3"/>
        <v>3372395154.9294825</v>
      </c>
    </row>
    <row r="51" spans="1:11" x14ac:dyDescent="0.25">
      <c r="A51" s="1">
        <v>46</v>
      </c>
      <c r="B51" s="1">
        <v>5</v>
      </c>
      <c r="C51" s="13" t="s">
        <v>14</v>
      </c>
      <c r="D51" s="3">
        <v>723704.73110251839</v>
      </c>
      <c r="E51" s="24">
        <f t="shared" si="5"/>
        <v>726669.48657685227</v>
      </c>
      <c r="F51" s="20">
        <f t="shared" si="8"/>
        <v>0.99592007710644348</v>
      </c>
      <c r="G51" s="25">
        <f t="shared" si="6"/>
        <v>1.010790631536431</v>
      </c>
      <c r="H51" s="28">
        <f t="shared" si="7"/>
        <v>715978.86696126801</v>
      </c>
      <c r="I51" s="5">
        <f t="shared" si="1"/>
        <v>615469.38590365695</v>
      </c>
      <c r="J51" s="5">
        <f t="shared" si="2"/>
        <v>-100509.48105761106</v>
      </c>
      <c r="K51" s="5">
        <f t="shared" si="3"/>
        <v>10102155782.470276</v>
      </c>
    </row>
    <row r="52" spans="1:11" x14ac:dyDescent="0.25">
      <c r="A52" s="1">
        <v>47</v>
      </c>
      <c r="B52" s="1">
        <v>5</v>
      </c>
      <c r="C52" s="13" t="s">
        <v>15</v>
      </c>
      <c r="D52" s="3">
        <v>834814.61227183149</v>
      </c>
      <c r="E52" s="24">
        <f t="shared" si="5"/>
        <v>781112.0512191545</v>
      </c>
      <c r="F52" s="20">
        <f t="shared" si="8"/>
        <v>1.0687514178905042</v>
      </c>
      <c r="G52" s="25">
        <f t="shared" si="6"/>
        <v>1.0485009216232293</v>
      </c>
      <c r="H52" s="28">
        <f t="shared" si="7"/>
        <v>796198.26273439906</v>
      </c>
      <c r="I52" s="5">
        <f t="shared" si="1"/>
        <v>648185.48564878828</v>
      </c>
      <c r="J52" s="5">
        <f t="shared" si="2"/>
        <v>-148012.77708561078</v>
      </c>
      <c r="K52" s="5">
        <f t="shared" si="3"/>
        <v>21907782180.594707</v>
      </c>
    </row>
    <row r="53" spans="1:11" x14ac:dyDescent="0.25">
      <c r="A53" s="1">
        <v>48</v>
      </c>
      <c r="B53" s="1">
        <v>5</v>
      </c>
      <c r="C53" s="13" t="s">
        <v>16</v>
      </c>
      <c r="D53" s="3">
        <v>770838.75821685011</v>
      </c>
      <c r="E53" s="24">
        <f t="shared" si="5"/>
        <v>822608.50142931577</v>
      </c>
      <c r="F53" s="20">
        <f t="shared" si="8"/>
        <v>0.93706636495670348</v>
      </c>
      <c r="G53" s="25">
        <f t="shared" si="6"/>
        <v>0.78396123146668462</v>
      </c>
      <c r="H53" s="28">
        <f t="shared" si="7"/>
        <v>983261.32374520088</v>
      </c>
      <c r="I53" s="5">
        <f t="shared" si="1"/>
        <v>696364.03286376304</v>
      </c>
      <c r="J53" s="5">
        <f t="shared" si="2"/>
        <v>-286897.29088143783</v>
      </c>
      <c r="K53" s="5">
        <f t="shared" si="3"/>
        <v>82310055515.108353</v>
      </c>
    </row>
    <row r="54" spans="1:11" x14ac:dyDescent="0.25">
      <c r="A54" s="1">
        <v>49</v>
      </c>
      <c r="B54" s="1">
        <v>5</v>
      </c>
      <c r="C54" s="13" t="s">
        <v>6</v>
      </c>
      <c r="D54" s="3">
        <v>560905.66861760663</v>
      </c>
      <c r="E54" s="24">
        <f t="shared" si="5"/>
        <v>850128.82512842829</v>
      </c>
      <c r="F54" s="20">
        <f t="shared" si="8"/>
        <v>0.65978902495497793</v>
      </c>
      <c r="G54" s="25">
        <f t="shared" si="6"/>
        <v>0.74497571126449269</v>
      </c>
      <c r="H54" s="28">
        <f t="shared" si="7"/>
        <v>752918.06180572952</v>
      </c>
      <c r="I54" s="5">
        <f t="shared" si="1"/>
        <v>789749.8536472274</v>
      </c>
      <c r="J54" s="5">
        <f t="shared" si="2"/>
        <v>36831.791841497878</v>
      </c>
      <c r="K54" s="5">
        <f t="shared" si="3"/>
        <v>1356580890.2554295</v>
      </c>
    </row>
    <row r="55" spans="1:11" x14ac:dyDescent="0.25">
      <c r="A55" s="1">
        <v>50</v>
      </c>
      <c r="B55" s="1">
        <v>5</v>
      </c>
      <c r="C55" s="13" t="s">
        <v>7</v>
      </c>
      <c r="D55" s="3">
        <v>545197.9773459452</v>
      </c>
      <c r="E55" s="24">
        <f t="shared" si="5"/>
        <v>890756.78391190025</v>
      </c>
      <c r="F55" s="20">
        <f t="shared" si="8"/>
        <v>0.61206154945194069</v>
      </c>
      <c r="G55" s="25">
        <f t="shared" si="6"/>
        <v>0.64500686943478924</v>
      </c>
      <c r="H55" s="28">
        <f t="shared" si="7"/>
        <v>845259.17967927188</v>
      </c>
      <c r="I55" s="5">
        <f t="shared" si="1"/>
        <v>777761.00878404814</v>
      </c>
      <c r="J55" s="5">
        <f t="shared" si="2"/>
        <v>-67498.170895223739</v>
      </c>
      <c r="K55" s="5">
        <f t="shared" si="3"/>
        <v>4556003074.2008286</v>
      </c>
    </row>
    <row r="56" spans="1:11" x14ac:dyDescent="0.25">
      <c r="A56" s="1">
        <v>51</v>
      </c>
      <c r="B56" s="1">
        <v>5</v>
      </c>
      <c r="C56" s="13" t="s">
        <v>8</v>
      </c>
      <c r="D56" s="3">
        <v>689040.86629208247</v>
      </c>
      <c r="E56" s="24">
        <f t="shared" si="5"/>
        <v>935880.16055825388</v>
      </c>
      <c r="F56" s="20">
        <f t="shared" si="8"/>
        <v>0.73624903628800997</v>
      </c>
      <c r="G56" s="25">
        <f t="shared" si="6"/>
        <v>0.67063565209544052</v>
      </c>
      <c r="H56" s="28">
        <f t="shared" si="7"/>
        <v>1027444.4314720427</v>
      </c>
      <c r="I56" s="5">
        <f t="shared" si="1"/>
        <v>799731.84047460579</v>
      </c>
      <c r="J56" s="5">
        <f t="shared" si="2"/>
        <v>-227712.5909974369</v>
      </c>
      <c r="K56" s="5">
        <f t="shared" si="3"/>
        <v>51853024098.765984</v>
      </c>
    </row>
    <row r="57" spans="1:11" x14ac:dyDescent="0.25">
      <c r="A57" s="1">
        <v>52</v>
      </c>
      <c r="B57" s="1">
        <v>5</v>
      </c>
      <c r="C57" s="13" t="s">
        <v>9</v>
      </c>
      <c r="D57" s="3">
        <v>1105172.6955100191</v>
      </c>
      <c r="E57" s="24">
        <f t="shared" si="5"/>
        <v>970927.42762647092</v>
      </c>
      <c r="F57" s="20">
        <f t="shared" si="8"/>
        <v>1.1382649867165913</v>
      </c>
      <c r="G57" s="25">
        <f t="shared" si="6"/>
        <v>1.0373775318885183</v>
      </c>
      <c r="H57" s="28">
        <f t="shared" si="7"/>
        <v>1065352.4503254679</v>
      </c>
      <c r="I57" s="5">
        <f t="shared" si="1"/>
        <v>873852.88618992735</v>
      </c>
      <c r="J57" s="5">
        <f t="shared" si="2"/>
        <v>-191499.56413554051</v>
      </c>
      <c r="K57" s="5">
        <f t="shared" si="3"/>
        <v>36672083064.10199</v>
      </c>
    </row>
    <row r="58" spans="1:11" x14ac:dyDescent="0.25">
      <c r="A58" s="1">
        <v>53</v>
      </c>
      <c r="B58" s="1">
        <v>5</v>
      </c>
      <c r="C58" s="13" t="s">
        <v>10</v>
      </c>
      <c r="D58" s="3">
        <v>1384090.5399294812</v>
      </c>
      <c r="E58" s="24">
        <f t="shared" si="5"/>
        <v>997733.06378751714</v>
      </c>
      <c r="F58" s="20">
        <f t="shared" si="8"/>
        <v>1.3872353138977911</v>
      </c>
      <c r="G58" s="25">
        <f t="shared" si="6"/>
        <v>1.2051324714938714</v>
      </c>
      <c r="H58" s="28">
        <f t="shared" si="7"/>
        <v>1148496.594912736</v>
      </c>
      <c r="I58" s="5">
        <f t="shared" si="1"/>
        <v>936186.49666610127</v>
      </c>
      <c r="J58" s="5">
        <f t="shared" si="2"/>
        <v>-212310.0982466347</v>
      </c>
      <c r="K58" s="5">
        <f t="shared" si="3"/>
        <v>45075577817.495682</v>
      </c>
    </row>
    <row r="59" spans="1:11" x14ac:dyDescent="0.25">
      <c r="A59" s="1">
        <v>54</v>
      </c>
      <c r="B59" s="1">
        <v>5</v>
      </c>
      <c r="C59" s="13" t="s">
        <v>11</v>
      </c>
      <c r="D59" s="3">
        <v>983006.26168638421</v>
      </c>
      <c r="E59" s="24">
        <f t="shared" si="5"/>
        <v>1007076.2042021052</v>
      </c>
      <c r="F59" s="20">
        <f t="shared" si="8"/>
        <v>0.97609918453510547</v>
      </c>
      <c r="G59" s="25">
        <f t="shared" si="6"/>
        <v>1.028261664606942</v>
      </c>
      <c r="H59" s="28">
        <f t="shared" si="7"/>
        <v>955988.43710870331</v>
      </c>
      <c r="I59" s="5">
        <f t="shared" si="1"/>
        <v>1005293.9905865423</v>
      </c>
      <c r="J59" s="5">
        <f t="shared" si="2"/>
        <v>49305.553477838985</v>
      </c>
      <c r="K59" s="5">
        <f t="shared" si="3"/>
        <v>2431037603.7560401</v>
      </c>
    </row>
    <row r="60" spans="1:11" x14ac:dyDescent="0.25">
      <c r="A60" s="1">
        <v>55</v>
      </c>
      <c r="B60" s="1">
        <v>5</v>
      </c>
      <c r="C60" s="13" t="s">
        <v>17</v>
      </c>
      <c r="D60" s="3">
        <v>858010.6538055588</v>
      </c>
      <c r="E60" s="24">
        <f t="shared" si="5"/>
        <v>1016879.5907947478</v>
      </c>
      <c r="F60" s="20">
        <f t="shared" si="8"/>
        <v>0.84376819199899167</v>
      </c>
      <c r="G60" s="25">
        <f t="shared" si="6"/>
        <v>0.8036174278890279</v>
      </c>
      <c r="H60" s="28">
        <f t="shared" si="7"/>
        <v>1067685.4732474047</v>
      </c>
      <c r="I60" s="5">
        <f t="shared" si="1"/>
        <v>989244.90358901536</v>
      </c>
      <c r="J60" s="5">
        <f t="shared" si="2"/>
        <v>-78440.569658389315</v>
      </c>
      <c r="K60" s="5">
        <f t="shared" si="3"/>
        <v>6152922968.3326263</v>
      </c>
    </row>
    <row r="61" spans="1:11" x14ac:dyDescent="0.25">
      <c r="A61" s="1">
        <v>56</v>
      </c>
      <c r="B61" s="1">
        <v>6</v>
      </c>
      <c r="C61" s="13" t="s">
        <v>12</v>
      </c>
      <c r="D61" s="3">
        <v>1770529.8205960258</v>
      </c>
      <c r="E61" s="24">
        <f t="shared" si="5"/>
        <v>1035342.1482136454</v>
      </c>
      <c r="F61" s="20">
        <f t="shared" si="8"/>
        <v>1.7100915128886192</v>
      </c>
      <c r="G61" s="25">
        <f t="shared" si="6"/>
        <v>1.6718852255683383</v>
      </c>
      <c r="H61" s="28">
        <f t="shared" si="7"/>
        <v>1059002.013726244</v>
      </c>
      <c r="I61" s="5">
        <f t="shared" si="1"/>
        <v>1014777.5147815638</v>
      </c>
      <c r="J61" s="5">
        <f t="shared" si="2"/>
        <v>-44224.498944680206</v>
      </c>
      <c r="K61" s="5">
        <f t="shared" si="3"/>
        <v>1955806306.9080207</v>
      </c>
    </row>
    <row r="62" spans="1:11" x14ac:dyDescent="0.25">
      <c r="A62" s="1">
        <v>57</v>
      </c>
      <c r="B62" s="1">
        <v>6</v>
      </c>
      <c r="C62" s="13" t="s">
        <v>13</v>
      </c>
      <c r="D62" s="3">
        <v>1232577.7738703375</v>
      </c>
      <c r="E62" s="24">
        <f t="shared" si="5"/>
        <v>1070294.3063907418</v>
      </c>
      <c r="F62" s="20">
        <f t="shared" si="8"/>
        <v>1.1516250871471509</v>
      </c>
      <c r="G62" s="25">
        <f t="shared" si="6"/>
        <v>1.3498546611322328</v>
      </c>
      <c r="H62" s="28">
        <f t="shared" si="7"/>
        <v>913118.87817350228</v>
      </c>
      <c r="I62" s="5">
        <f t="shared" si="1"/>
        <v>1029172.7051997024</v>
      </c>
      <c r="J62" s="5">
        <f t="shared" si="2"/>
        <v>116053.82702620013</v>
      </c>
      <c r="K62" s="5">
        <f t="shared" si="3"/>
        <v>13468490767.427179</v>
      </c>
    </row>
    <row r="63" spans="1:11" x14ac:dyDescent="0.25">
      <c r="A63" s="1">
        <v>58</v>
      </c>
      <c r="B63" s="1">
        <v>6</v>
      </c>
      <c r="C63" s="13" t="s">
        <v>14</v>
      </c>
      <c r="D63" s="3">
        <v>1110182.2756485397</v>
      </c>
      <c r="E63" s="24">
        <f t="shared" si="5"/>
        <v>1082619.9818128347</v>
      </c>
      <c r="F63" s="20">
        <f t="shared" si="8"/>
        <v>1.0254588815084977</v>
      </c>
      <c r="G63" s="25">
        <f t="shared" si="6"/>
        <v>1.010790631536431</v>
      </c>
      <c r="H63" s="28">
        <f t="shared" si="7"/>
        <v>1098330.5948938511</v>
      </c>
      <c r="I63" s="5">
        <f t="shared" si="1"/>
        <v>991396.88006518525</v>
      </c>
      <c r="J63" s="5">
        <f t="shared" si="2"/>
        <v>-106933.71482866583</v>
      </c>
      <c r="K63" s="5">
        <f t="shared" si="3"/>
        <v>11434819367.058428</v>
      </c>
    </row>
    <row r="64" spans="1:11" x14ac:dyDescent="0.25">
      <c r="A64" s="1">
        <v>59</v>
      </c>
      <c r="B64" s="1">
        <v>6</v>
      </c>
      <c r="C64" s="13" t="s">
        <v>15</v>
      </c>
      <c r="D64" s="3">
        <v>1091672.3355909172</v>
      </c>
      <c r="E64" s="24">
        <f t="shared" si="5"/>
        <v>1064428.5516875617</v>
      </c>
      <c r="F64" s="20">
        <f t="shared" si="8"/>
        <v>1.0255947511555967</v>
      </c>
      <c r="G64" s="25">
        <f t="shared" si="6"/>
        <v>1.0485009216232293</v>
      </c>
      <c r="H64" s="28">
        <f t="shared" si="7"/>
        <v>1041174.4168053303</v>
      </c>
      <c r="I64" s="5">
        <f t="shared" si="1"/>
        <v>1026204.0847551266</v>
      </c>
      <c r="J64" s="5">
        <f t="shared" si="2"/>
        <v>-14970.332050203695</v>
      </c>
      <c r="K64" s="5">
        <f t="shared" si="3"/>
        <v>224110841.69335598</v>
      </c>
    </row>
    <row r="65" spans="1:13" x14ac:dyDescent="0.25">
      <c r="A65" s="1">
        <v>60</v>
      </c>
      <c r="B65" s="1">
        <v>6</v>
      </c>
      <c r="C65" s="13" t="s">
        <v>16</v>
      </c>
      <c r="D65" s="3">
        <v>738216.40484787442</v>
      </c>
      <c r="E65" s="24">
        <f t="shared" si="5"/>
        <v>1069994.7400337849</v>
      </c>
      <c r="F65" s="20">
        <f t="shared" si="8"/>
        <v>0.68992526526304732</v>
      </c>
      <c r="G65" s="25">
        <f t="shared" si="6"/>
        <v>0.78396123146668462</v>
      </c>
      <c r="H65" s="28">
        <f t="shared" si="7"/>
        <v>941649.12143266597</v>
      </c>
      <c r="I65" s="5">
        <f t="shared" si="1"/>
        <v>1031076.9671082996</v>
      </c>
      <c r="J65" s="5">
        <f t="shared" si="2"/>
        <v>89427.845675633638</v>
      </c>
      <c r="K65" s="5">
        <f t="shared" si="3"/>
        <v>7997339582.1849461</v>
      </c>
    </row>
    <row r="66" spans="1:13" x14ac:dyDescent="0.25">
      <c r="A66" s="1">
        <v>61</v>
      </c>
      <c r="B66" s="1">
        <v>6</v>
      </c>
      <c r="C66" s="13" t="s">
        <v>6</v>
      </c>
      <c r="D66" s="3">
        <v>828809.30021001108</v>
      </c>
      <c r="E66" s="24">
        <f t="shared" si="5"/>
        <v>1084772.760286862</v>
      </c>
      <c r="F66" s="20">
        <f t="shared" si="8"/>
        <v>0.7640395579170306</v>
      </c>
      <c r="G66" s="25">
        <f t="shared" si="6"/>
        <v>0.74497571126449269</v>
      </c>
      <c r="H66" s="28">
        <f t="shared" si="7"/>
        <v>1112531.9761139897</v>
      </c>
      <c r="I66" s="5">
        <f t="shared" si="1"/>
        <v>1001967.968749834</v>
      </c>
      <c r="J66" s="5">
        <f t="shared" si="2"/>
        <v>-110564.00736415572</v>
      </c>
      <c r="K66" s="5">
        <f t="shared" si="3"/>
        <v>12224399724.421082</v>
      </c>
    </row>
    <row r="67" spans="1:13" x14ac:dyDescent="0.25">
      <c r="A67" s="1">
        <v>62</v>
      </c>
      <c r="B67" s="1">
        <v>6</v>
      </c>
      <c r="C67" s="13" t="s">
        <v>7</v>
      </c>
      <c r="D67" s="3">
        <v>720395.72380708123</v>
      </c>
      <c r="E67" s="29"/>
      <c r="G67" s="25">
        <f t="shared" si="6"/>
        <v>0.64500686943478924</v>
      </c>
      <c r="H67" s="28">
        <f t="shared" si="7"/>
        <v>1116880.6999503032</v>
      </c>
      <c r="I67" s="5">
        <f t="shared" si="1"/>
        <v>1037956.84318322</v>
      </c>
      <c r="J67" s="5">
        <f t="shared" si="2"/>
        <v>-78923.856767083169</v>
      </c>
      <c r="K67" s="5">
        <f t="shared" si="3"/>
        <v>6228975166.9910593</v>
      </c>
    </row>
    <row r="68" spans="1:13" x14ac:dyDescent="0.25">
      <c r="A68" s="1">
        <v>63</v>
      </c>
      <c r="B68" s="1">
        <v>6</v>
      </c>
      <c r="C68" s="13" t="s">
        <v>8</v>
      </c>
      <c r="D68" s="3">
        <v>1352694.9160812593</v>
      </c>
      <c r="E68" s="29"/>
      <c r="G68" s="25">
        <f t="shared" si="6"/>
        <v>0.67063565209544052</v>
      </c>
      <c r="H68" s="28">
        <f t="shared" si="7"/>
        <v>2017034.0062516576</v>
      </c>
      <c r="I68" s="5">
        <f t="shared" si="1"/>
        <v>1063646.7655974282</v>
      </c>
      <c r="J68" s="5">
        <f t="shared" si="2"/>
        <v>-953387.24065422942</v>
      </c>
      <c r="K68" s="5">
        <f t="shared" si="3"/>
        <v>908947230642.28552</v>
      </c>
    </row>
    <row r="69" spans="1:13" x14ac:dyDescent="0.25">
      <c r="A69" s="1">
        <v>64</v>
      </c>
      <c r="B69" s="1">
        <v>6</v>
      </c>
      <c r="C69" s="13" t="s">
        <v>9</v>
      </c>
      <c r="D69" s="3">
        <v>737334.85585107293</v>
      </c>
      <c r="E69" s="29"/>
      <c r="G69" s="25">
        <f t="shared" si="6"/>
        <v>1.0373775318885183</v>
      </c>
      <c r="H69" s="28">
        <f t="shared" si="7"/>
        <v>710768.09858101932</v>
      </c>
      <c r="I69" s="5">
        <f t="shared" si="1"/>
        <v>1373976.8133976036</v>
      </c>
      <c r="J69" s="5">
        <f t="shared" si="2"/>
        <v>663208.71481658425</v>
      </c>
      <c r="K69" s="5">
        <f t="shared" si="3"/>
        <v>439845799408.66541</v>
      </c>
    </row>
    <row r="70" spans="1:13" x14ac:dyDescent="0.25">
      <c r="A70" s="1">
        <v>65</v>
      </c>
      <c r="B70" s="1">
        <v>6</v>
      </c>
      <c r="C70" s="13" t="s">
        <v>10</v>
      </c>
      <c r="D70" s="3">
        <v>1315334.0565818709</v>
      </c>
      <c r="E70" s="29"/>
      <c r="G70" s="25">
        <f t="shared" si="6"/>
        <v>1.2051324714938714</v>
      </c>
      <c r="H70" s="28">
        <f t="shared" ref="H70:H101" si="9">D70/G70</f>
        <v>1091443.5447510551</v>
      </c>
      <c r="I70" s="5">
        <f t="shared" si="1"/>
        <v>1158100.6369666173</v>
      </c>
      <c r="J70" s="5">
        <f t="shared" si="2"/>
        <v>66657.092215562239</v>
      </c>
      <c r="K70" s="5">
        <f t="shared" si="3"/>
        <v>4443167942.6339684</v>
      </c>
    </row>
    <row r="71" spans="1:13" x14ac:dyDescent="0.25">
      <c r="A71" s="1">
        <v>66</v>
      </c>
      <c r="B71" s="1">
        <v>6</v>
      </c>
      <c r="C71" s="13" t="s">
        <v>11</v>
      </c>
      <c r="D71" s="3">
        <v>1185351.2653433543</v>
      </c>
      <c r="E71" s="29"/>
      <c r="G71" s="25">
        <f t="shared" si="6"/>
        <v>1.028261664606942</v>
      </c>
      <c r="H71" s="28">
        <f t="shared" si="9"/>
        <v>1152772.0094441725</v>
      </c>
      <c r="I71" s="5">
        <f t="shared" si="1"/>
        <v>1136403.5785926441</v>
      </c>
      <c r="J71" s="5">
        <f t="shared" si="2"/>
        <v>-16368.430851528421</v>
      </c>
      <c r="K71" s="5">
        <f t="shared" si="3"/>
        <v>267925528.54126742</v>
      </c>
    </row>
    <row r="72" spans="1:13" ht="13" thickBot="1" x14ac:dyDescent="0.3">
      <c r="A72" s="6">
        <v>67</v>
      </c>
      <c r="B72" s="6">
        <v>6</v>
      </c>
      <c r="C72" s="14" t="s">
        <v>17</v>
      </c>
      <c r="D72" s="7">
        <v>1010338.1362224401</v>
      </c>
      <c r="E72" s="29"/>
      <c r="G72" s="25">
        <f t="shared" si="6"/>
        <v>0.8036174278890279</v>
      </c>
      <c r="H72" s="28">
        <f t="shared" si="9"/>
        <v>1257237.7118256802</v>
      </c>
      <c r="I72" s="5">
        <f t="shared" ref="I72" si="10">$I$3*H71+(1-$I$3)*I71</f>
        <v>1141731.5457732021</v>
      </c>
      <c r="J72" s="5">
        <f t="shared" ref="J72" si="11">I72-H72</f>
        <v>-115506.16605247813</v>
      </c>
      <c r="K72" s="5">
        <f t="shared" ref="K72" si="12">J72^2</f>
        <v>13341674396.142653</v>
      </c>
    </row>
    <row r="73" spans="1:13" ht="13" thickTop="1" x14ac:dyDescent="0.25">
      <c r="A73" s="1">
        <f t="shared" ref="A73:A84" si="13">A72+1</f>
        <v>68</v>
      </c>
      <c r="B73" s="1">
        <v>7</v>
      </c>
      <c r="C73" s="13" t="s">
        <v>12</v>
      </c>
      <c r="E73" s="30"/>
      <c r="G73" s="25">
        <f t="shared" si="6"/>
        <v>1.6718852255683383</v>
      </c>
      <c r="H73" s="31"/>
      <c r="I73" s="5">
        <f>$I$3*H72+(1-$I$3)*I72</f>
        <v>1179329.1058241245</v>
      </c>
      <c r="J73" s="5"/>
      <c r="K73" s="5"/>
      <c r="L73" s="5">
        <f>I73</f>
        <v>1179329.1058241245</v>
      </c>
      <c r="M73" s="53">
        <f>L73*G73</f>
        <v>1971702.9081100731</v>
      </c>
    </row>
    <row r="74" spans="1:13" x14ac:dyDescent="0.25">
      <c r="A74" s="1">
        <f t="shared" si="13"/>
        <v>69</v>
      </c>
      <c r="B74" s="1">
        <v>7</v>
      </c>
      <c r="C74" s="13" t="s">
        <v>13</v>
      </c>
      <c r="E74" s="30"/>
      <c r="G74" s="25">
        <f t="shared" si="6"/>
        <v>1.3498546611322328</v>
      </c>
      <c r="H74" s="31"/>
      <c r="I74" s="5"/>
      <c r="J74" s="5"/>
      <c r="K74" s="5" t="s">
        <v>74</v>
      </c>
      <c r="L74" s="5">
        <f>L73</f>
        <v>1179329.1058241245</v>
      </c>
      <c r="M74" s="53">
        <f>L74*G74</f>
        <v>1591922.8905056028</v>
      </c>
    </row>
    <row r="75" spans="1:13" x14ac:dyDescent="0.25">
      <c r="A75" s="1">
        <f t="shared" si="13"/>
        <v>70</v>
      </c>
      <c r="B75" s="1">
        <v>7</v>
      </c>
      <c r="C75" s="13" t="s">
        <v>14</v>
      </c>
      <c r="E75" s="30"/>
      <c r="G75" s="25">
        <f t="shared" si="6"/>
        <v>1.010790631536431</v>
      </c>
      <c r="H75" s="31"/>
      <c r="I75" s="5"/>
      <c r="J75" s="5"/>
      <c r="K75" s="5">
        <f>AVERAGE(K7:K72)</f>
        <v>28838705840.875778</v>
      </c>
      <c r="L75" s="5">
        <f t="shared" ref="L75:L84" si="14">L74</f>
        <v>1179329.1058241245</v>
      </c>
      <c r="M75" s="53">
        <f t="shared" ref="M75:M83" si="15">L75*G75</f>
        <v>1192054.8116652614</v>
      </c>
    </row>
    <row r="76" spans="1:13" x14ac:dyDescent="0.25">
      <c r="A76" s="1">
        <f t="shared" si="13"/>
        <v>71</v>
      </c>
      <c r="B76" s="1">
        <v>7</v>
      </c>
      <c r="C76" s="13" t="s">
        <v>15</v>
      </c>
      <c r="G76" s="25">
        <f t="shared" si="6"/>
        <v>1.0485009216232293</v>
      </c>
      <c r="H76" s="31"/>
      <c r="I76" s="5"/>
      <c r="J76" s="5"/>
      <c r="K76" s="5"/>
      <c r="L76" s="5">
        <f t="shared" si="14"/>
        <v>1179329.1058241245</v>
      </c>
      <c r="M76" s="53">
        <f t="shared" si="15"/>
        <v>1236527.6543536934</v>
      </c>
    </row>
    <row r="77" spans="1:13" x14ac:dyDescent="0.25">
      <c r="A77" s="1">
        <f t="shared" si="13"/>
        <v>72</v>
      </c>
      <c r="B77" s="1">
        <v>7</v>
      </c>
      <c r="C77" s="13" t="s">
        <v>16</v>
      </c>
      <c r="G77" s="25">
        <f t="shared" si="6"/>
        <v>0.78396123146668462</v>
      </c>
      <c r="H77" s="31"/>
      <c r="I77" s="5"/>
      <c r="J77" s="5"/>
      <c r="K77" s="5"/>
      <c r="L77" s="5">
        <f t="shared" si="14"/>
        <v>1179329.1058241245</v>
      </c>
      <c r="M77" s="53">
        <f t="shared" si="15"/>
        <v>924548.2981063847</v>
      </c>
    </row>
    <row r="78" spans="1:13" x14ac:dyDescent="0.25">
      <c r="A78" s="1">
        <f t="shared" si="13"/>
        <v>73</v>
      </c>
      <c r="B78" s="1">
        <v>7</v>
      </c>
      <c r="C78" s="13" t="s">
        <v>6</v>
      </c>
      <c r="G78" s="25">
        <f t="shared" si="6"/>
        <v>0.74497571126449269</v>
      </c>
      <c r="H78" s="31"/>
      <c r="I78" s="5"/>
      <c r="J78" s="5"/>
      <c r="K78" s="5"/>
      <c r="L78" s="5">
        <f t="shared" si="14"/>
        <v>1179329.1058241245</v>
      </c>
      <c r="M78" s="53">
        <f t="shared" si="15"/>
        <v>878571.53942624538</v>
      </c>
    </row>
    <row r="79" spans="1:13" x14ac:dyDescent="0.25">
      <c r="A79" s="1">
        <f t="shared" si="13"/>
        <v>74</v>
      </c>
      <c r="B79" s="1">
        <v>7</v>
      </c>
      <c r="C79" s="13" t="s">
        <v>7</v>
      </c>
      <c r="G79" s="25">
        <f t="shared" si="6"/>
        <v>0.64500686943478924</v>
      </c>
      <c r="H79" s="31"/>
      <c r="I79" s="5"/>
      <c r="J79" s="5"/>
      <c r="K79" s="5"/>
      <c r="L79" s="5">
        <f t="shared" si="14"/>
        <v>1179329.1058241245</v>
      </c>
      <c r="M79" s="53">
        <f t="shared" si="15"/>
        <v>760675.3745809478</v>
      </c>
    </row>
    <row r="80" spans="1:13" x14ac:dyDescent="0.25">
      <c r="A80" s="1">
        <f t="shared" si="13"/>
        <v>75</v>
      </c>
      <c r="B80" s="1">
        <v>7</v>
      </c>
      <c r="C80" s="13" t="s">
        <v>8</v>
      </c>
      <c r="G80" s="25">
        <f t="shared" si="6"/>
        <v>0.67063565209544052</v>
      </c>
      <c r="H80" s="31"/>
      <c r="I80" s="5"/>
      <c r="J80" s="5"/>
      <c r="K80" s="5"/>
      <c r="L80" s="5">
        <f t="shared" si="14"/>
        <v>1179329.1058241245</v>
      </c>
      <c r="M80" s="53">
        <f t="shared" si="15"/>
        <v>790900.14391949459</v>
      </c>
    </row>
    <row r="81" spans="1:13" x14ac:dyDescent="0.25">
      <c r="A81" s="1">
        <f t="shared" si="13"/>
        <v>76</v>
      </c>
      <c r="B81" s="1">
        <v>7</v>
      </c>
      <c r="C81" s="13" t="s">
        <v>9</v>
      </c>
      <c r="G81" s="25">
        <f t="shared" si="6"/>
        <v>1.0373775318885183</v>
      </c>
      <c r="H81" s="31"/>
      <c r="I81" s="5"/>
      <c r="J81" s="5"/>
      <c r="K81" s="5"/>
      <c r="L81" s="5">
        <f t="shared" si="14"/>
        <v>1179329.1058241245</v>
      </c>
      <c r="M81" s="53">
        <f t="shared" si="15"/>
        <v>1223409.5170841236</v>
      </c>
    </row>
    <row r="82" spans="1:13" x14ac:dyDescent="0.25">
      <c r="A82" s="1">
        <f t="shared" si="13"/>
        <v>77</v>
      </c>
      <c r="B82" s="1">
        <v>7</v>
      </c>
      <c r="C82" s="13" t="s">
        <v>10</v>
      </c>
      <c r="G82" s="25">
        <f t="shared" si="6"/>
        <v>1.2051324714938714</v>
      </c>
      <c r="H82" s="31"/>
      <c r="I82" s="5"/>
      <c r="J82" s="5"/>
      <c r="K82" s="5"/>
      <c r="L82" s="5">
        <f t="shared" si="14"/>
        <v>1179329.1058241245</v>
      </c>
      <c r="M82" s="53">
        <f t="shared" si="15"/>
        <v>1421247.8000064846</v>
      </c>
    </row>
    <row r="83" spans="1:13" x14ac:dyDescent="0.25">
      <c r="A83" s="1">
        <f t="shared" si="13"/>
        <v>78</v>
      </c>
      <c r="B83" s="1">
        <v>7</v>
      </c>
      <c r="C83" s="13" t="s">
        <v>11</v>
      </c>
      <c r="G83" s="25">
        <f t="shared" si="6"/>
        <v>1.028261664606942</v>
      </c>
      <c r="H83" s="31"/>
      <c r="I83" s="5"/>
      <c r="J83" s="5"/>
      <c r="K83" s="5"/>
      <c r="L83" s="5">
        <f t="shared" si="14"/>
        <v>1179329.1058241245</v>
      </c>
      <c r="M83" s="53">
        <f t="shared" si="15"/>
        <v>1212658.9094741307</v>
      </c>
    </row>
    <row r="84" spans="1:13" x14ac:dyDescent="0.25">
      <c r="A84" s="1">
        <f t="shared" si="13"/>
        <v>79</v>
      </c>
      <c r="B84" s="1">
        <v>7</v>
      </c>
      <c r="C84" s="13" t="s">
        <v>17</v>
      </c>
      <c r="G84" s="25">
        <f t="shared" si="6"/>
        <v>0.8036174278890279</v>
      </c>
      <c r="H84" s="31"/>
      <c r="I84" s="5"/>
      <c r="J84" s="5"/>
      <c r="K84" s="5"/>
      <c r="L84" s="5">
        <f t="shared" si="14"/>
        <v>1179329.1058241245</v>
      </c>
      <c r="M84" s="53">
        <f>L84*G84</f>
        <v>947729.42265705019</v>
      </c>
    </row>
    <row r="85" spans="1:13" x14ac:dyDescent="0.25">
      <c r="H85" s="30"/>
    </row>
    <row r="86" spans="1:13" x14ac:dyDescent="0.25">
      <c r="H86" s="30"/>
    </row>
    <row r="87" spans="1:13" x14ac:dyDescent="0.25">
      <c r="H87" s="30"/>
    </row>
    <row r="88" spans="1:13" x14ac:dyDescent="0.25">
      <c r="H88" s="30"/>
    </row>
    <row r="89" spans="1:13" x14ac:dyDescent="0.25">
      <c r="H89" s="30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EB84A-1EB0-4BE4-A242-9EC754531079}">
  <dimension ref="A1:P87"/>
  <sheetViews>
    <sheetView tabSelected="1" zoomScale="85" zoomScaleNormal="85" workbookViewId="0">
      <pane ySplit="3" topLeftCell="A70" activePane="bottomLeft" state="frozen"/>
      <selection pane="bottomLeft" activeCell="M85" sqref="M85"/>
    </sheetView>
  </sheetViews>
  <sheetFormatPr defaultRowHeight="12.5" x14ac:dyDescent="0.25"/>
  <cols>
    <col min="1" max="1" width="6.36328125" customWidth="1"/>
    <col min="2" max="2" width="4.7265625" bestFit="1" customWidth="1"/>
    <col min="3" max="3" width="6.26953125" bestFit="1" customWidth="1"/>
    <col min="4" max="4" width="9.90625" bestFit="1" customWidth="1"/>
    <col min="5" max="5" width="11.26953125" bestFit="1" customWidth="1"/>
    <col min="6" max="6" width="7.08984375" bestFit="1" customWidth="1"/>
    <col min="7" max="7" width="10.1796875" bestFit="1" customWidth="1"/>
    <col min="8" max="9" width="12.453125" bestFit="1" customWidth="1"/>
    <col min="10" max="10" width="11.54296875" bestFit="1" customWidth="1"/>
    <col min="11" max="13" width="12.453125" bestFit="1" customWidth="1"/>
    <col min="14" max="14" width="11.81640625" bestFit="1" customWidth="1"/>
    <col min="15" max="15" width="12.08984375" bestFit="1" customWidth="1"/>
  </cols>
  <sheetData>
    <row r="1" spans="1:15" x14ac:dyDescent="0.25">
      <c r="I1" s="62" t="s">
        <v>42</v>
      </c>
      <c r="J1" s="62" t="s">
        <v>43</v>
      </c>
      <c r="K1" s="62"/>
      <c r="L1" s="62"/>
      <c r="M1" s="62"/>
      <c r="N1" s="62"/>
      <c r="O1" s="65"/>
    </row>
    <row r="2" spans="1:15" x14ac:dyDescent="0.25">
      <c r="I2" s="73">
        <v>7.8271595346638009E-2</v>
      </c>
      <c r="J2" s="73">
        <v>0.20668653395495509</v>
      </c>
      <c r="K2" s="62" t="s">
        <v>76</v>
      </c>
      <c r="L2" s="71" t="s">
        <v>77</v>
      </c>
      <c r="M2" s="62"/>
      <c r="N2" s="62"/>
      <c r="O2" s="65"/>
    </row>
    <row r="3" spans="1:15" ht="40" x14ac:dyDescent="0.4">
      <c r="A3" s="45" t="s">
        <v>0</v>
      </c>
      <c r="B3" s="45" t="s">
        <v>5</v>
      </c>
      <c r="C3" s="56" t="s">
        <v>4</v>
      </c>
      <c r="D3" s="18" t="s">
        <v>21</v>
      </c>
      <c r="E3" s="57" t="s">
        <v>52</v>
      </c>
      <c r="F3" s="45" t="s">
        <v>61</v>
      </c>
      <c r="G3" s="58" t="s">
        <v>62</v>
      </c>
      <c r="H3" s="40" t="s">
        <v>60</v>
      </c>
      <c r="I3" s="62" t="s">
        <v>78</v>
      </c>
      <c r="J3" s="62" t="s">
        <v>79</v>
      </c>
      <c r="K3" s="62" t="s">
        <v>80</v>
      </c>
      <c r="L3" s="71" t="s">
        <v>89</v>
      </c>
      <c r="M3" s="62" t="s">
        <v>81</v>
      </c>
      <c r="N3" s="62" t="s">
        <v>82</v>
      </c>
      <c r="O3" s="65" t="s">
        <v>83</v>
      </c>
    </row>
    <row r="4" spans="1:15" x14ac:dyDescent="0.25">
      <c r="A4" s="1">
        <v>1</v>
      </c>
      <c r="B4" s="1">
        <v>1</v>
      </c>
      <c r="C4" s="13" t="s">
        <v>6</v>
      </c>
      <c r="D4" s="3">
        <v>12786.408181309</v>
      </c>
      <c r="E4" s="29"/>
      <c r="G4" s="66">
        <v>0.74497571126449269</v>
      </c>
      <c r="H4" s="28">
        <f t="shared" ref="H4:H35" si="0">D4/G4</f>
        <v>17163.523572608628</v>
      </c>
      <c r="I4" s="5">
        <f>AVERAGE(H4:H9)</f>
        <v>18029.264338455305</v>
      </c>
      <c r="J4" s="5">
        <f>(H10-H4)/6</f>
        <v>2362.2931216469383</v>
      </c>
    </row>
    <row r="5" spans="1:15" x14ac:dyDescent="0.25">
      <c r="A5" s="1">
        <v>2</v>
      </c>
      <c r="B5" s="1">
        <v>1</v>
      </c>
      <c r="C5" s="13" t="s">
        <v>7</v>
      </c>
      <c r="D5" s="3">
        <v>6892.4081813090097</v>
      </c>
      <c r="E5" s="29"/>
      <c r="G5" s="66">
        <v>0.64500686943478924</v>
      </c>
      <c r="H5" s="28">
        <f t="shared" si="0"/>
        <v>10685.790350339576</v>
      </c>
      <c r="I5" s="5">
        <f t="shared" ref="I5:I36" si="1">$I$2*H5+(1-$I$2)*K5</f>
        <v>19631.871584358189</v>
      </c>
      <c r="J5" s="5">
        <f>J$2*(I5-I4)+(1-J$2)*J4</f>
        <v>2205.2762810948652</v>
      </c>
      <c r="K5" s="5">
        <f t="shared" ref="K5:K36" si="2">I4+J4</f>
        <v>20391.557460102242</v>
      </c>
      <c r="M5" s="5">
        <f t="shared" ref="M5:M36" si="3">K5-H5</f>
        <v>9705.7671097626662</v>
      </c>
      <c r="N5">
        <f>ABS(M5)</f>
        <v>9705.7671097626662</v>
      </c>
      <c r="O5">
        <f>N5^2</f>
        <v>94201915.188950732</v>
      </c>
    </row>
    <row r="6" spans="1:15" x14ac:dyDescent="0.25">
      <c r="A6" s="1">
        <v>3</v>
      </c>
      <c r="B6" s="1">
        <v>1</v>
      </c>
      <c r="C6" s="13" t="s">
        <v>8</v>
      </c>
      <c r="D6" s="3">
        <v>7890.4081813090097</v>
      </c>
      <c r="E6" s="29"/>
      <c r="G6" s="66">
        <v>0.67063565209544052</v>
      </c>
      <c r="H6" s="28">
        <f t="shared" si="0"/>
        <v>11765.566230567918</v>
      </c>
      <c r="I6" s="5">
        <f t="shared" si="1"/>
        <v>21048.829103226693</v>
      </c>
      <c r="J6" s="5">
        <f t="shared" ref="J6:J69" si="4">J$2*(I6-I5)+(1-J$2)*J5</f>
        <v>2042.3414084786386</v>
      </c>
      <c r="K6" s="5">
        <f t="shared" si="2"/>
        <v>21837.147865453055</v>
      </c>
      <c r="M6" s="5">
        <f t="shared" si="3"/>
        <v>10071.581634885137</v>
      </c>
      <c r="N6">
        <f t="shared" ref="N6:N69" si="5">ABS(M6)</f>
        <v>10071.581634885137</v>
      </c>
      <c r="O6">
        <f t="shared" ref="O6:O69" si="6">N6^2</f>
        <v>101436756.62815556</v>
      </c>
    </row>
    <row r="7" spans="1:15" x14ac:dyDescent="0.25">
      <c r="A7" s="1">
        <v>4</v>
      </c>
      <c r="B7" s="1">
        <v>1</v>
      </c>
      <c r="C7" s="13" t="s">
        <v>9</v>
      </c>
      <c r="D7" s="3">
        <v>14601.3524122565</v>
      </c>
      <c r="E7" s="29"/>
      <c r="G7" s="66">
        <v>1.0373775318885183</v>
      </c>
      <c r="H7" s="28">
        <f t="shared" si="0"/>
        <v>14075.2541513745</v>
      </c>
      <c r="I7" s="5">
        <f t="shared" si="1"/>
        <v>22385.480354670384</v>
      </c>
      <c r="J7" s="5">
        <f t="shared" si="4"/>
        <v>1896.4847558749575</v>
      </c>
      <c r="K7" s="5">
        <f t="shared" si="2"/>
        <v>23091.170511705332</v>
      </c>
      <c r="M7" s="5">
        <f t="shared" si="3"/>
        <v>9015.9163603308316</v>
      </c>
      <c r="N7">
        <f t="shared" si="5"/>
        <v>9015.9163603308316</v>
      </c>
      <c r="O7">
        <f t="shared" si="6"/>
        <v>81286747.816481143</v>
      </c>
    </row>
    <row r="8" spans="1:15" x14ac:dyDescent="0.25">
      <c r="A8" s="1">
        <v>5</v>
      </c>
      <c r="B8" s="1">
        <v>1</v>
      </c>
      <c r="C8" s="13" t="s">
        <v>10</v>
      </c>
      <c r="D8" s="3">
        <v>30313.066506184874</v>
      </c>
      <c r="E8" s="67"/>
      <c r="G8" s="66">
        <v>1.2051324714938714</v>
      </c>
      <c r="H8" s="28">
        <f t="shared" si="0"/>
        <v>25153.306564388786</v>
      </c>
      <c r="I8" s="5">
        <f t="shared" si="1"/>
        <v>24350.166396229328</v>
      </c>
      <c r="J8" s="5">
        <f t="shared" si="4"/>
        <v>1910.5810432242524</v>
      </c>
      <c r="K8" s="5">
        <f t="shared" si="2"/>
        <v>24281.965110545341</v>
      </c>
      <c r="M8" s="5">
        <f t="shared" si="3"/>
        <v>-871.34145384344447</v>
      </c>
      <c r="N8">
        <f t="shared" si="5"/>
        <v>871.34145384344447</v>
      </c>
      <c r="O8">
        <f t="shared" si="6"/>
        <v>759235.92918600747</v>
      </c>
    </row>
    <row r="9" spans="1:15" x14ac:dyDescent="0.25">
      <c r="A9" s="1">
        <v>6</v>
      </c>
      <c r="B9" s="1">
        <v>1</v>
      </c>
      <c r="C9" s="13" t="s">
        <v>11</v>
      </c>
      <c r="D9" s="3">
        <v>30161.120410207532</v>
      </c>
      <c r="E9" s="67"/>
      <c r="G9" s="66">
        <v>1.028261664606942</v>
      </c>
      <c r="H9" s="28">
        <f t="shared" si="0"/>
        <v>29332.145161452427</v>
      </c>
      <c r="I9" s="5">
        <f t="shared" si="1"/>
        <v>26501.150639098461</v>
      </c>
      <c r="J9" s="5">
        <f t="shared" si="4"/>
        <v>1960.269147310534</v>
      </c>
      <c r="K9" s="5">
        <f t="shared" si="2"/>
        <v>26260.747439453582</v>
      </c>
      <c r="M9" s="5">
        <f t="shared" si="3"/>
        <v>-3071.3977219988446</v>
      </c>
      <c r="N9">
        <f t="shared" si="5"/>
        <v>3071.3977219988446</v>
      </c>
      <c r="O9">
        <f t="shared" si="6"/>
        <v>9433483.9666996915</v>
      </c>
    </row>
    <row r="10" spans="1:15" x14ac:dyDescent="0.25">
      <c r="A10" s="1">
        <v>7</v>
      </c>
      <c r="B10" s="1">
        <v>1</v>
      </c>
      <c r="C10" s="13" t="s">
        <v>17</v>
      </c>
      <c r="D10" s="3">
        <v>25183.186200959575</v>
      </c>
      <c r="E10" s="68">
        <f>(SUM(D5:D15)+((D4+D16)/2))/12</f>
        <v>37888.577836831908</v>
      </c>
      <c r="F10" s="20">
        <f t="shared" ref="F10:F41" si="7">D10/E10</f>
        <v>0.66466432995747649</v>
      </c>
      <c r="G10" s="66">
        <v>0.8036174278890279</v>
      </c>
      <c r="H10" s="28">
        <f t="shared" si="0"/>
        <v>31337.282302490257</v>
      </c>
      <c r="I10" s="5">
        <f t="shared" si="1"/>
        <v>28686.518133540274</v>
      </c>
      <c r="J10" s="5">
        <f t="shared" si="4"/>
        <v>2006.7939444780873</v>
      </c>
      <c r="K10" s="5">
        <f t="shared" si="2"/>
        <v>28461.419786408995</v>
      </c>
      <c r="M10" s="5">
        <f t="shared" si="3"/>
        <v>-2875.8625160812626</v>
      </c>
      <c r="N10">
        <f t="shared" si="5"/>
        <v>2875.8625160812626</v>
      </c>
      <c r="O10">
        <f t="shared" si="6"/>
        <v>8270585.2114012502</v>
      </c>
    </row>
    <row r="11" spans="1:15" x14ac:dyDescent="0.25">
      <c r="A11" s="1">
        <v>8</v>
      </c>
      <c r="B11" s="1">
        <v>2</v>
      </c>
      <c r="C11" s="13" t="s">
        <v>12</v>
      </c>
      <c r="D11" s="3">
        <v>55191.54699532206</v>
      </c>
      <c r="E11" s="68">
        <f t="shared" ref="E11:E64" si="8">(SUM(D6:D16)+((D5+D17)/2))/12</f>
        <v>42232.352110346219</v>
      </c>
      <c r="F11" s="20">
        <f t="shared" si="7"/>
        <v>1.3068546798226059</v>
      </c>
      <c r="G11" s="66">
        <v>1.6718852255683383</v>
      </c>
      <c r="H11" s="28">
        <f t="shared" si="0"/>
        <v>33011.564520860171</v>
      </c>
      <c r="I11" s="5">
        <f t="shared" si="1"/>
        <v>30874.76539513583</v>
      </c>
      <c r="J11" s="5">
        <f t="shared" si="4"/>
        <v>2044.2979016677261</v>
      </c>
      <c r="K11" s="5">
        <f t="shared" si="2"/>
        <v>30693.31207801836</v>
      </c>
      <c r="M11" s="5">
        <f t="shared" si="3"/>
        <v>-2318.252442841811</v>
      </c>
      <c r="N11">
        <f t="shared" si="5"/>
        <v>2318.252442841811</v>
      </c>
      <c r="O11">
        <f t="shared" si="6"/>
        <v>5374294.3887420241</v>
      </c>
    </row>
    <row r="12" spans="1:15" x14ac:dyDescent="0.25">
      <c r="A12" s="1">
        <v>9</v>
      </c>
      <c r="B12" s="1">
        <v>2</v>
      </c>
      <c r="C12" s="13" t="s">
        <v>13</v>
      </c>
      <c r="D12" s="3">
        <v>65478.383594016472</v>
      </c>
      <c r="E12" s="68">
        <f t="shared" si="8"/>
        <v>47006.814037492346</v>
      </c>
      <c r="F12" s="20">
        <f t="shared" si="7"/>
        <v>1.3929551477747739</v>
      </c>
      <c r="G12" s="66">
        <v>1.3498546611322328</v>
      </c>
      <c r="H12" s="28">
        <f t="shared" si="0"/>
        <v>48507.728631387938</v>
      </c>
      <c r="I12" s="5">
        <f t="shared" si="1"/>
        <v>34139.213001866308</v>
      </c>
      <c r="J12" s="5">
        <f t="shared" si="4"/>
        <v>2296.486415113307</v>
      </c>
      <c r="K12" s="5">
        <f t="shared" si="2"/>
        <v>32919.063296803557</v>
      </c>
      <c r="M12" s="5">
        <f t="shared" si="3"/>
        <v>-15588.665334584381</v>
      </c>
      <c r="N12">
        <f t="shared" si="5"/>
        <v>15588.665334584381</v>
      </c>
      <c r="O12">
        <f t="shared" si="6"/>
        <v>243006486.91367275</v>
      </c>
    </row>
    <row r="13" spans="1:15" x14ac:dyDescent="0.25">
      <c r="A13" s="1">
        <v>10</v>
      </c>
      <c r="B13" s="1">
        <v>2</v>
      </c>
      <c r="C13" s="13" t="s">
        <v>14</v>
      </c>
      <c r="D13" s="3">
        <v>57249.494800539396</v>
      </c>
      <c r="E13" s="68">
        <f t="shared" si="8"/>
        <v>56321.354165719618</v>
      </c>
      <c r="F13" s="20">
        <f t="shared" si="7"/>
        <v>1.0164793735620921</v>
      </c>
      <c r="G13" s="66">
        <v>1.010790631536431</v>
      </c>
      <c r="H13" s="28">
        <f t="shared" si="0"/>
        <v>56638.331435184067</v>
      </c>
      <c r="I13" s="5">
        <f t="shared" si="1"/>
        <v>38016.991655245547</v>
      </c>
      <c r="J13" s="5">
        <f t="shared" si="4"/>
        <v>2623.3182270103653</v>
      </c>
      <c r="K13" s="5">
        <f t="shared" si="2"/>
        <v>36435.699416979616</v>
      </c>
      <c r="M13" s="5">
        <f t="shared" si="3"/>
        <v>-20202.632018204451</v>
      </c>
      <c r="N13">
        <f t="shared" si="5"/>
        <v>20202.632018204451</v>
      </c>
      <c r="O13">
        <f t="shared" si="6"/>
        <v>408146340.46297967</v>
      </c>
    </row>
    <row r="14" spans="1:15" x14ac:dyDescent="0.25">
      <c r="A14" s="1">
        <v>11</v>
      </c>
      <c r="B14" s="1">
        <v>2</v>
      </c>
      <c r="C14" s="13" t="s">
        <v>15</v>
      </c>
      <c r="D14" s="3">
        <v>71853.850370182743</v>
      </c>
      <c r="E14" s="68">
        <f t="shared" si="8"/>
        <v>69050.363124978481</v>
      </c>
      <c r="F14" s="20">
        <f t="shared" si="7"/>
        <v>1.0406006155265259</v>
      </c>
      <c r="G14" s="66">
        <v>1.0485009216232293</v>
      </c>
      <c r="H14" s="28">
        <f t="shared" si="0"/>
        <v>68530.078408460249</v>
      </c>
      <c r="I14" s="5">
        <f t="shared" si="1"/>
        <v>42823.286558650376</v>
      </c>
      <c r="J14" s="5">
        <f t="shared" si="4"/>
        <v>3074.5101099588446</v>
      </c>
      <c r="K14" s="5">
        <f t="shared" si="2"/>
        <v>40640.309882255911</v>
      </c>
      <c r="M14" s="5">
        <f t="shared" si="3"/>
        <v>-27889.768526204338</v>
      </c>
      <c r="N14">
        <f t="shared" si="5"/>
        <v>27889.768526204338</v>
      </c>
      <c r="O14">
        <f t="shared" si="6"/>
        <v>777839188.44525814</v>
      </c>
    </row>
    <row r="15" spans="1:15" x14ac:dyDescent="0.25">
      <c r="A15" s="1">
        <v>12</v>
      </c>
      <c r="B15" s="1">
        <v>2</v>
      </c>
      <c r="C15" s="13" t="s">
        <v>16</v>
      </c>
      <c r="D15" s="3">
        <v>52341.460122215751</v>
      </c>
      <c r="E15" s="68">
        <f t="shared" si="8"/>
        <v>82379.798750439615</v>
      </c>
      <c r="F15" s="20">
        <f t="shared" si="7"/>
        <v>0.63536766192860394</v>
      </c>
      <c r="G15" s="66">
        <v>0.78396123146668462</v>
      </c>
      <c r="H15" s="28">
        <f t="shared" si="0"/>
        <v>66765.368007155164</v>
      </c>
      <c r="I15" s="5">
        <f t="shared" si="1"/>
        <v>47531.134768286989</v>
      </c>
      <c r="J15" s="5">
        <f t="shared" si="4"/>
        <v>3412.0991005578157</v>
      </c>
      <c r="K15" s="5">
        <f t="shared" si="2"/>
        <v>45897.796668609219</v>
      </c>
      <c r="M15" s="5">
        <f t="shared" si="3"/>
        <v>-20867.571338545946</v>
      </c>
      <c r="N15">
        <f t="shared" si="5"/>
        <v>20867.571338545946</v>
      </c>
      <c r="O15">
        <f t="shared" si="6"/>
        <v>435455533.56930423</v>
      </c>
    </row>
    <row r="16" spans="1:15" x14ac:dyDescent="0.25">
      <c r="A16" s="1">
        <v>13</v>
      </c>
      <c r="B16" s="1">
        <v>2</v>
      </c>
      <c r="C16" s="13" t="s">
        <v>6</v>
      </c>
      <c r="D16" s="3">
        <v>62226.904353650934</v>
      </c>
      <c r="E16" s="68">
        <f t="shared" si="8"/>
        <v>95851.318272627876</v>
      </c>
      <c r="F16" s="20">
        <f t="shared" si="7"/>
        <v>0.64920238422449517</v>
      </c>
      <c r="G16" s="66">
        <v>0.74497571126449269</v>
      </c>
      <c r="H16" s="28">
        <f t="shared" si="0"/>
        <v>83528.769344747387</v>
      </c>
      <c r="I16" s="5">
        <f t="shared" si="1"/>
        <v>53493.755715768173</v>
      </c>
      <c r="J16" s="5">
        <f t="shared" si="4"/>
        <v>3939.2576208747978</v>
      </c>
      <c r="K16" s="5">
        <f t="shared" si="2"/>
        <v>50943.233868844807</v>
      </c>
      <c r="M16" s="5">
        <f t="shared" si="3"/>
        <v>-32585.535475902579</v>
      </c>
      <c r="N16">
        <f t="shared" si="5"/>
        <v>32585.535475902579</v>
      </c>
      <c r="O16">
        <f t="shared" si="6"/>
        <v>1061817122.2513056</v>
      </c>
    </row>
    <row r="17" spans="1:15" x14ac:dyDescent="0.25">
      <c r="A17" s="1">
        <v>14</v>
      </c>
      <c r="B17" s="1">
        <v>2</v>
      </c>
      <c r="C17" s="13" t="s">
        <v>7</v>
      </c>
      <c r="D17" s="3">
        <v>61702.494573310483</v>
      </c>
      <c r="E17" s="68">
        <f t="shared" si="8"/>
        <v>115722.80846125058</v>
      </c>
      <c r="F17" s="20">
        <f t="shared" si="7"/>
        <v>0.5331921631851112</v>
      </c>
      <c r="G17" s="66">
        <v>0.64500686943478924</v>
      </c>
      <c r="H17" s="28">
        <f t="shared" si="0"/>
        <v>95661.763459014852</v>
      </c>
      <c r="I17" s="5">
        <f t="shared" si="1"/>
        <v>60425.238596829004</v>
      </c>
      <c r="J17" s="5">
        <f t="shared" si="4"/>
        <v>4557.7102887151123</v>
      </c>
      <c r="K17" s="5">
        <f t="shared" si="2"/>
        <v>57433.013336642973</v>
      </c>
      <c r="M17" s="5">
        <f t="shared" si="3"/>
        <v>-38228.750122371879</v>
      </c>
      <c r="N17">
        <f t="shared" si="5"/>
        <v>38228.750122371879</v>
      </c>
      <c r="O17">
        <f t="shared" si="6"/>
        <v>1461437335.9187479</v>
      </c>
    </row>
    <row r="18" spans="1:15" x14ac:dyDescent="0.25">
      <c r="A18" s="1">
        <v>15</v>
      </c>
      <c r="B18" s="1">
        <v>2</v>
      </c>
      <c r="C18" s="13" t="s">
        <v>8</v>
      </c>
      <c r="D18" s="3">
        <v>67667.408040814669</v>
      </c>
      <c r="E18" s="68">
        <f t="shared" si="8"/>
        <v>141940.02139623242</v>
      </c>
      <c r="F18" s="20">
        <f t="shared" si="7"/>
        <v>0.47673240693629204</v>
      </c>
      <c r="G18" s="66">
        <v>0.67063565209544052</v>
      </c>
      <c r="H18" s="28">
        <f t="shared" si="0"/>
        <v>100900.40371308009</v>
      </c>
      <c r="I18" s="5">
        <f t="shared" si="1"/>
        <v>67794.265375686169</v>
      </c>
      <c r="J18" s="5">
        <f t="shared" si="4"/>
        <v>5138.7715499129836</v>
      </c>
      <c r="K18" s="5">
        <f t="shared" si="2"/>
        <v>64982.948885544116</v>
      </c>
      <c r="M18" s="5">
        <f t="shared" si="3"/>
        <v>-35917.45482753597</v>
      </c>
      <c r="N18">
        <f t="shared" si="5"/>
        <v>35917.45482753597</v>
      </c>
      <c r="O18">
        <f t="shared" si="6"/>
        <v>1290063561.2880869</v>
      </c>
    </row>
    <row r="19" spans="1:15" x14ac:dyDescent="0.25">
      <c r="A19" s="1">
        <v>16</v>
      </c>
      <c r="B19" s="1">
        <v>2</v>
      </c>
      <c r="C19" s="13" t="s">
        <v>9</v>
      </c>
      <c r="D19" s="3">
        <v>178373.31563020538</v>
      </c>
      <c r="E19" s="68">
        <f t="shared" si="8"/>
        <v>163602.86246533637</v>
      </c>
      <c r="F19" s="20">
        <f t="shared" si="7"/>
        <v>1.0902823639042289</v>
      </c>
      <c r="G19" s="66">
        <v>1.0373775318885183</v>
      </c>
      <c r="H19" s="28">
        <f t="shared" si="0"/>
        <v>171946.38417267578</v>
      </c>
      <c r="I19" s="5">
        <f t="shared" si="1"/>
        <v>80682.969575238487</v>
      </c>
      <c r="J19" s="5">
        <f t="shared" si="4"/>
        <v>6740.578267651279</v>
      </c>
      <c r="K19" s="5">
        <f t="shared" si="2"/>
        <v>72933.036925599154</v>
      </c>
      <c r="M19" s="5">
        <f t="shared" si="3"/>
        <v>-99013.347247076628</v>
      </c>
      <c r="N19">
        <f t="shared" si="5"/>
        <v>99013.347247076628</v>
      </c>
      <c r="O19">
        <f t="shared" si="6"/>
        <v>9803642933.0701771</v>
      </c>
    </row>
    <row r="20" spans="1:15" x14ac:dyDescent="0.25">
      <c r="A20" s="1">
        <v>17</v>
      </c>
      <c r="B20" s="1">
        <v>2</v>
      </c>
      <c r="C20" s="13" t="s">
        <v>10</v>
      </c>
      <c r="D20" s="3">
        <v>172037.31831044893</v>
      </c>
      <c r="E20" s="68">
        <f t="shared" si="8"/>
        <v>182360.00709496613</v>
      </c>
      <c r="F20" s="20">
        <f t="shared" si="7"/>
        <v>0.94339390007184232</v>
      </c>
      <c r="G20" s="66">
        <v>1.2051324714938714</v>
      </c>
      <c r="H20" s="28">
        <f t="shared" si="0"/>
        <v>142753.86513915189</v>
      </c>
      <c r="I20" s="5">
        <f t="shared" si="1"/>
        <v>91754.340048703889</v>
      </c>
      <c r="J20" s="5">
        <f t="shared" si="4"/>
        <v>7635.6946979501354</v>
      </c>
      <c r="K20" s="5">
        <f t="shared" si="2"/>
        <v>87423.547842889762</v>
      </c>
      <c r="M20" s="5">
        <f t="shared" si="3"/>
        <v>-55330.317296262132</v>
      </c>
      <c r="N20">
        <f t="shared" si="5"/>
        <v>55330.317296262132</v>
      </c>
      <c r="O20">
        <f t="shared" si="6"/>
        <v>3061444012.1050444</v>
      </c>
    </row>
    <row r="21" spans="1:15" x14ac:dyDescent="0.25">
      <c r="A21" s="1">
        <v>18</v>
      </c>
      <c r="B21" s="1">
        <v>2</v>
      </c>
      <c r="C21" s="13" t="s">
        <v>11</v>
      </c>
      <c r="D21" s="3">
        <v>208343.32361701052</v>
      </c>
      <c r="E21" s="68">
        <f t="shared" si="8"/>
        <v>200882.38520219352</v>
      </c>
      <c r="F21" s="20">
        <f t="shared" si="7"/>
        <v>1.0371408294824227</v>
      </c>
      <c r="G21" s="66">
        <v>1.028261664606942</v>
      </c>
      <c r="H21" s="28">
        <f t="shared" si="0"/>
        <v>202617.02909701565</v>
      </c>
      <c r="I21" s="5">
        <f t="shared" si="1"/>
        <v>107469.77627729523</v>
      </c>
      <c r="J21" s="5">
        <f t="shared" si="4"/>
        <v>9305.6684701702688</v>
      </c>
      <c r="K21" s="5">
        <f t="shared" si="2"/>
        <v>99390.034746654026</v>
      </c>
      <c r="M21" s="5">
        <f t="shared" si="3"/>
        <v>-103226.99435036162</v>
      </c>
      <c r="N21">
        <f t="shared" si="5"/>
        <v>103226.99435036162</v>
      </c>
      <c r="O21">
        <f t="shared" si="6"/>
        <v>10655812362.609591</v>
      </c>
    </row>
    <row r="22" spans="1:15" x14ac:dyDescent="0.25">
      <c r="A22" s="1">
        <v>19</v>
      </c>
      <c r="B22" s="1">
        <v>2</v>
      </c>
      <c r="C22" s="13" t="s">
        <v>17</v>
      </c>
      <c r="D22" s="3">
        <v>170317.45152667465</v>
      </c>
      <c r="E22" s="68">
        <f t="shared" si="8"/>
        <v>218107.23726352851</v>
      </c>
      <c r="F22" s="20">
        <f t="shared" si="7"/>
        <v>0.78088858335722366</v>
      </c>
      <c r="G22" s="66">
        <v>0.8036174278890279</v>
      </c>
      <c r="H22" s="28">
        <f t="shared" si="0"/>
        <v>211938.47422407308</v>
      </c>
      <c r="I22" s="5">
        <f t="shared" si="1"/>
        <v>124224.00688261871</v>
      </c>
      <c r="J22" s="5">
        <f t="shared" si="4"/>
        <v>10845.185960833205</v>
      </c>
      <c r="K22" s="5">
        <f t="shared" si="2"/>
        <v>116775.44474746549</v>
      </c>
      <c r="M22" s="5">
        <f t="shared" si="3"/>
        <v>-95163.029476607597</v>
      </c>
      <c r="N22">
        <f t="shared" si="5"/>
        <v>95163.029476607597</v>
      </c>
      <c r="O22">
        <f t="shared" si="6"/>
        <v>9056002179.1656857</v>
      </c>
    </row>
    <row r="23" spans="1:15" x14ac:dyDescent="0.25">
      <c r="A23" s="1">
        <v>20</v>
      </c>
      <c r="B23" s="1">
        <v>3</v>
      </c>
      <c r="C23" s="13" t="s">
        <v>12</v>
      </c>
      <c r="D23" s="3">
        <v>386973.04619655199</v>
      </c>
      <c r="E23" s="68">
        <f t="shared" si="8"/>
        <v>232104.16999388614</v>
      </c>
      <c r="F23" s="20">
        <f t="shared" si="7"/>
        <v>1.6672386635998193</v>
      </c>
      <c r="G23" s="66">
        <f>G11</f>
        <v>1.6718852255683383</v>
      </c>
      <c r="H23" s="28">
        <f t="shared" si="0"/>
        <v>231459.09795632347</v>
      </c>
      <c r="I23" s="5">
        <f t="shared" si="1"/>
        <v>142613.78449194744</v>
      </c>
      <c r="J23" s="5">
        <f t="shared" si="4"/>
        <v>12404.551458766247</v>
      </c>
      <c r="K23" s="5">
        <f t="shared" si="2"/>
        <v>135069.19284345192</v>
      </c>
      <c r="M23" s="5">
        <f t="shared" si="3"/>
        <v>-96389.905112871551</v>
      </c>
      <c r="N23">
        <f t="shared" si="5"/>
        <v>96389.905112871551</v>
      </c>
      <c r="O23">
        <f t="shared" si="6"/>
        <v>9291013807.6683807</v>
      </c>
    </row>
    <row r="24" spans="1:15" x14ac:dyDescent="0.25">
      <c r="A24" s="1">
        <v>21</v>
      </c>
      <c r="B24" s="1">
        <v>3</v>
      </c>
      <c r="C24" s="13" t="s">
        <v>13</v>
      </c>
      <c r="D24" s="3">
        <v>362909.99483235099</v>
      </c>
      <c r="E24" s="68">
        <f t="shared" si="8"/>
        <v>244593.92893613677</v>
      </c>
      <c r="F24" s="20">
        <f t="shared" si="7"/>
        <v>1.4837244587828933</v>
      </c>
      <c r="G24" s="66">
        <f t="shared" ref="G24:G82" si="9">G12</f>
        <v>1.3498546611322328</v>
      </c>
      <c r="H24" s="28">
        <f t="shared" si="0"/>
        <v>268851.16248585522</v>
      </c>
      <c r="I24" s="5">
        <f t="shared" si="1"/>
        <v>163928.21288643635</v>
      </c>
      <c r="J24" s="5">
        <f t="shared" si="4"/>
        <v>14246.103040575959</v>
      </c>
      <c r="K24" s="5">
        <f t="shared" si="2"/>
        <v>155018.33595071369</v>
      </c>
      <c r="M24" s="5">
        <f t="shared" si="3"/>
        <v>-113832.82653514153</v>
      </c>
      <c r="N24">
        <f t="shared" si="5"/>
        <v>113832.82653514153</v>
      </c>
      <c r="O24">
        <f t="shared" si="6"/>
        <v>12957912396.979622</v>
      </c>
    </row>
    <row r="25" spans="1:15" x14ac:dyDescent="0.25">
      <c r="A25" s="1">
        <v>22</v>
      </c>
      <c r="B25" s="1">
        <v>3</v>
      </c>
      <c r="C25" s="13" t="s">
        <v>14</v>
      </c>
      <c r="D25" s="3">
        <v>279726.06922069937</v>
      </c>
      <c r="E25" s="68">
        <f t="shared" si="8"/>
        <v>261476.31409919343</v>
      </c>
      <c r="F25" s="20">
        <f t="shared" si="7"/>
        <v>1.0697950603456294</v>
      </c>
      <c r="G25" s="66">
        <f t="shared" si="9"/>
        <v>1.010790631536431</v>
      </c>
      <c r="H25" s="28">
        <f t="shared" si="0"/>
        <v>276739.87123872293</v>
      </c>
      <c r="I25" s="5">
        <f t="shared" si="1"/>
        <v>185889.19918748719</v>
      </c>
      <c r="J25" s="5">
        <f t="shared" si="4"/>
        <v>15840.665521550614</v>
      </c>
      <c r="K25" s="5">
        <f t="shared" si="2"/>
        <v>178174.3159270123</v>
      </c>
      <c r="M25" s="5">
        <f t="shared" si="3"/>
        <v>-98565.555311710632</v>
      </c>
      <c r="N25">
        <f t="shared" si="5"/>
        <v>98565.555311710632</v>
      </c>
      <c r="O25">
        <f t="shared" si="6"/>
        <v>9715168693.9058876</v>
      </c>
    </row>
    <row r="26" spans="1:15" x14ac:dyDescent="0.25">
      <c r="A26" s="1">
        <v>23</v>
      </c>
      <c r="B26" s="1">
        <v>3</v>
      </c>
      <c r="C26" s="13" t="s">
        <v>15</v>
      </c>
      <c r="D26" s="3">
        <v>299548.74706113664</v>
      </c>
      <c r="E26" s="68">
        <f t="shared" si="8"/>
        <v>286883.4556629298</v>
      </c>
      <c r="F26" s="20">
        <f t="shared" si="7"/>
        <v>1.0441478626536338</v>
      </c>
      <c r="G26" s="66">
        <f t="shared" si="9"/>
        <v>1.0485009216232293</v>
      </c>
      <c r="H26" s="28">
        <f t="shared" si="0"/>
        <v>285692.40225119912</v>
      </c>
      <c r="I26" s="5">
        <f t="shared" si="1"/>
        <v>208301.74647181475</v>
      </c>
      <c r="J26" s="5">
        <f t="shared" si="4"/>
        <v>17198.984984660765</v>
      </c>
      <c r="K26" s="5">
        <f t="shared" si="2"/>
        <v>201729.86470903779</v>
      </c>
      <c r="M26" s="5">
        <f t="shared" si="3"/>
        <v>-83962.537542161328</v>
      </c>
      <c r="N26">
        <f t="shared" si="5"/>
        <v>83962.537542161328</v>
      </c>
      <c r="O26">
        <f t="shared" si="6"/>
        <v>7049707710.5188503</v>
      </c>
    </row>
    <row r="27" spans="1:15" x14ac:dyDescent="0.25">
      <c r="A27" s="1">
        <v>24</v>
      </c>
      <c r="B27" s="1">
        <v>3</v>
      </c>
      <c r="C27" s="13" t="s">
        <v>16</v>
      </c>
      <c r="D27" s="3">
        <v>269183.63800471975</v>
      </c>
      <c r="E27" s="68">
        <f t="shared" si="8"/>
        <v>311453.92473638838</v>
      </c>
      <c r="F27" s="20">
        <f t="shared" si="7"/>
        <v>0.86428077036612783</v>
      </c>
      <c r="G27" s="66">
        <f t="shared" si="9"/>
        <v>0.78396123146668462</v>
      </c>
      <c r="H27" s="28">
        <f t="shared" si="0"/>
        <v>343363.45625294995</v>
      </c>
      <c r="I27" s="5">
        <f t="shared" si="1"/>
        <v>234726.03495819733</v>
      </c>
      <c r="J27" s="5">
        <f t="shared" si="4"/>
        <v>19105.730990114156</v>
      </c>
      <c r="K27" s="5">
        <f t="shared" si="2"/>
        <v>225500.73145647551</v>
      </c>
      <c r="M27" s="5">
        <f t="shared" si="3"/>
        <v>-117862.72479647445</v>
      </c>
      <c r="N27">
        <f t="shared" si="5"/>
        <v>117862.72479647445</v>
      </c>
      <c r="O27">
        <f t="shared" si="6"/>
        <v>13891621896.449472</v>
      </c>
    </row>
    <row r="28" spans="1:15" x14ac:dyDescent="0.25">
      <c r="A28" s="1">
        <v>25</v>
      </c>
      <c r="B28" s="1">
        <v>3</v>
      </c>
      <c r="C28" s="13" t="s">
        <v>6</v>
      </c>
      <c r="D28" s="3">
        <v>258781.17594318683</v>
      </c>
      <c r="E28" s="68">
        <f t="shared" si="8"/>
        <v>330357.96173106454</v>
      </c>
      <c r="F28" s="20">
        <f t="shared" si="7"/>
        <v>0.78333567196983001</v>
      </c>
      <c r="G28" s="66">
        <f t="shared" si="9"/>
        <v>0.74497571126449269</v>
      </c>
      <c r="H28" s="28">
        <f t="shared" si="0"/>
        <v>347368.60817105265</v>
      </c>
      <c r="I28" s="5">
        <f t="shared" si="1"/>
        <v>261153.0438127722</v>
      </c>
      <c r="J28" s="5">
        <f t="shared" si="4"/>
        <v>20618.940536040678</v>
      </c>
      <c r="K28" s="5">
        <f t="shared" si="2"/>
        <v>253831.76594831148</v>
      </c>
      <c r="M28" s="5">
        <f t="shared" si="3"/>
        <v>-93536.842222741165</v>
      </c>
      <c r="N28">
        <f t="shared" si="5"/>
        <v>93536.842222741165</v>
      </c>
      <c r="O28">
        <f t="shared" si="6"/>
        <v>8749140853.0019741</v>
      </c>
    </row>
    <row r="29" spans="1:15" x14ac:dyDescent="0.25">
      <c r="A29" s="1">
        <v>26</v>
      </c>
      <c r="B29" s="1">
        <v>3</v>
      </c>
      <c r="C29" s="13" t="s">
        <v>7</v>
      </c>
      <c r="D29" s="3">
        <v>201074.60851235775</v>
      </c>
      <c r="E29" s="68">
        <f t="shared" si="8"/>
        <v>359448.7013386137</v>
      </c>
      <c r="F29" s="20">
        <f t="shared" si="7"/>
        <v>0.55939723182624101</v>
      </c>
      <c r="G29" s="66">
        <f t="shared" si="9"/>
        <v>0.64500686943478924</v>
      </c>
      <c r="H29" s="28">
        <f t="shared" si="0"/>
        <v>311740.25896585674</v>
      </c>
      <c r="I29" s="5">
        <f t="shared" si="1"/>
        <v>284117.6490128751</v>
      </c>
      <c r="J29" s="5">
        <f t="shared" si="4"/>
        <v>21103.757835276312</v>
      </c>
      <c r="K29" s="5">
        <f t="shared" si="2"/>
        <v>281771.9843488129</v>
      </c>
      <c r="M29" s="5">
        <f t="shared" si="3"/>
        <v>-29968.274617043848</v>
      </c>
      <c r="N29">
        <f t="shared" si="5"/>
        <v>29968.274617043848</v>
      </c>
      <c r="O29">
        <f t="shared" si="6"/>
        <v>898097483.52255452</v>
      </c>
    </row>
    <row r="30" spans="1:15" x14ac:dyDescent="0.25">
      <c r="A30" s="1">
        <v>27</v>
      </c>
      <c r="B30" s="1">
        <v>3</v>
      </c>
      <c r="C30" s="13" t="s">
        <v>8</v>
      </c>
      <c r="D30" s="3">
        <v>228049.50871578188</v>
      </c>
      <c r="E30" s="68">
        <f t="shared" si="8"/>
        <v>393701.66873254511</v>
      </c>
      <c r="F30" s="20">
        <f t="shared" si="7"/>
        <v>0.57924445545264791</v>
      </c>
      <c r="G30" s="66">
        <f t="shared" si="9"/>
        <v>0.67063565209544052</v>
      </c>
      <c r="H30" s="28">
        <f t="shared" si="0"/>
        <v>340049.78411634959</v>
      </c>
      <c r="I30" s="5">
        <f t="shared" si="1"/>
        <v>307947.47950026789</v>
      </c>
      <c r="J30" s="5">
        <f t="shared" si="4"/>
        <v>21667.20034305166</v>
      </c>
      <c r="K30" s="5">
        <f t="shared" si="2"/>
        <v>305221.40684815141</v>
      </c>
      <c r="M30" s="5">
        <f t="shared" si="3"/>
        <v>-34828.377268198179</v>
      </c>
      <c r="N30">
        <f t="shared" si="5"/>
        <v>34828.377268198179</v>
      </c>
      <c r="O30">
        <f t="shared" si="6"/>
        <v>1213015863.1359437</v>
      </c>
    </row>
    <row r="31" spans="1:15" x14ac:dyDescent="0.25">
      <c r="A31" s="1">
        <v>28</v>
      </c>
      <c r="B31" s="1">
        <v>3</v>
      </c>
      <c r="C31" s="13" t="s">
        <v>9</v>
      </c>
      <c r="D31" s="3">
        <v>423168.4588685981</v>
      </c>
      <c r="E31" s="68">
        <f t="shared" si="8"/>
        <v>414423.68367246963</v>
      </c>
      <c r="F31" s="20">
        <f t="shared" si="7"/>
        <v>1.0211010507860832</v>
      </c>
      <c r="G31" s="66">
        <f t="shared" si="9"/>
        <v>1.0373775318885183</v>
      </c>
      <c r="H31" s="28">
        <f t="shared" si="0"/>
        <v>407921.36503885052</v>
      </c>
      <c r="I31" s="5">
        <f t="shared" si="1"/>
        <v>335743.86901988072</v>
      </c>
      <c r="J31" s="5">
        <f t="shared" si="4"/>
        <v>22934.021209909311</v>
      </c>
      <c r="K31" s="5">
        <f t="shared" si="2"/>
        <v>329614.67984331952</v>
      </c>
      <c r="M31" s="5">
        <f t="shared" si="3"/>
        <v>-78306.685195530998</v>
      </c>
      <c r="N31">
        <f t="shared" si="5"/>
        <v>78306.685195530998</v>
      </c>
      <c r="O31">
        <f t="shared" si="6"/>
        <v>6131936946.3119936</v>
      </c>
    </row>
    <row r="32" spans="1:15" x14ac:dyDescent="0.25">
      <c r="A32" s="1">
        <v>29</v>
      </c>
      <c r="B32" s="1">
        <v>3</v>
      </c>
      <c r="C32" s="13" t="s">
        <v>10</v>
      </c>
      <c r="D32" s="3">
        <v>537013.57260172884</v>
      </c>
      <c r="E32" s="68">
        <f t="shared" si="8"/>
        <v>428383.88412945153</v>
      </c>
      <c r="F32" s="20">
        <f t="shared" si="7"/>
        <v>1.2535802407530601</v>
      </c>
      <c r="G32" s="66">
        <f t="shared" si="9"/>
        <v>1.2051324714938714</v>
      </c>
      <c r="H32" s="28">
        <f t="shared" si="0"/>
        <v>445605.42953095573</v>
      </c>
      <c r="I32" s="5">
        <f t="shared" si="1"/>
        <v>365481.84741044987</v>
      </c>
      <c r="J32" s="5">
        <f t="shared" si="4"/>
        <v>24340.307536757824</v>
      </c>
      <c r="K32" s="5">
        <f t="shared" si="2"/>
        <v>358677.89022979001</v>
      </c>
      <c r="M32" s="5">
        <f t="shared" si="3"/>
        <v>-86927.539301165729</v>
      </c>
      <c r="N32">
        <f t="shared" si="5"/>
        <v>86927.539301165729</v>
      </c>
      <c r="O32">
        <f t="shared" si="6"/>
        <v>7556397088.9557123</v>
      </c>
    </row>
    <row r="33" spans="1:15" x14ac:dyDescent="0.25">
      <c r="A33" s="1">
        <v>30</v>
      </c>
      <c r="B33" s="1">
        <v>3</v>
      </c>
      <c r="C33" s="13" t="s">
        <v>11</v>
      </c>
      <c r="D33" s="3">
        <v>433058.32708873739</v>
      </c>
      <c r="E33" s="68">
        <f t="shared" si="8"/>
        <v>440832.51660910016</v>
      </c>
      <c r="F33" s="20">
        <f t="shared" si="7"/>
        <v>0.98236475480492658</v>
      </c>
      <c r="G33" s="66">
        <f t="shared" si="9"/>
        <v>1.028261664606942</v>
      </c>
      <c r="H33" s="28">
        <f t="shared" si="0"/>
        <v>421155.7641354606</v>
      </c>
      <c r="I33" s="5">
        <f t="shared" si="1"/>
        <v>392274.68652634037</v>
      </c>
      <c r="J33" s="5">
        <f t="shared" si="4"/>
        <v>24847.212788263831</v>
      </c>
      <c r="K33" s="5">
        <f t="shared" si="2"/>
        <v>389822.15494720772</v>
      </c>
      <c r="M33" s="5">
        <f t="shared" si="3"/>
        <v>-31333.609188252885</v>
      </c>
      <c r="N33">
        <f t="shared" si="5"/>
        <v>31333.609188252885</v>
      </c>
      <c r="O33">
        <f t="shared" si="6"/>
        <v>981795064.76216567</v>
      </c>
    </row>
    <row r="34" spans="1:15" x14ac:dyDescent="0.25">
      <c r="A34" s="1">
        <v>31</v>
      </c>
      <c r="B34" s="1">
        <v>3</v>
      </c>
      <c r="C34" s="13" t="s">
        <v>17</v>
      </c>
      <c r="D34" s="3">
        <v>399299.33592717478</v>
      </c>
      <c r="E34" s="68">
        <f t="shared" si="8"/>
        <v>452515.27662789932</v>
      </c>
      <c r="F34" s="20">
        <f t="shared" si="7"/>
        <v>0.88239968140460434</v>
      </c>
      <c r="G34" s="66">
        <f t="shared" si="9"/>
        <v>0.8036174278890279</v>
      </c>
      <c r="H34" s="28">
        <f t="shared" si="0"/>
        <v>496877.39721632109</v>
      </c>
      <c r="I34" s="5">
        <f t="shared" si="1"/>
        <v>423364.48937303707</v>
      </c>
      <c r="J34" s="5">
        <f t="shared" si="4"/>
        <v>26137.472090342981</v>
      </c>
      <c r="K34" s="5">
        <f t="shared" si="2"/>
        <v>417121.89931460423</v>
      </c>
      <c r="M34" s="5">
        <f t="shared" si="3"/>
        <v>-79755.497901716852</v>
      </c>
      <c r="N34">
        <f t="shared" si="5"/>
        <v>79755.497901716852</v>
      </c>
      <c r="O34">
        <f t="shared" si="6"/>
        <v>6360939445.5507612</v>
      </c>
    </row>
    <row r="35" spans="1:15" x14ac:dyDescent="0.25">
      <c r="A35" s="1">
        <v>32</v>
      </c>
      <c r="B35" s="1">
        <v>4</v>
      </c>
      <c r="C35" s="13" t="s">
        <v>12</v>
      </c>
      <c r="D35" s="3">
        <v>856168.91237723199</v>
      </c>
      <c r="E35" s="68">
        <f t="shared" si="8"/>
        <v>470540.08781536092</v>
      </c>
      <c r="F35" s="20">
        <f t="shared" si="7"/>
        <v>1.8195451026336169</v>
      </c>
      <c r="G35" s="66">
        <f t="shared" si="9"/>
        <v>1.6718852255683383</v>
      </c>
      <c r="H35" s="28">
        <f t="shared" si="0"/>
        <v>512097.89959486434</v>
      </c>
      <c r="I35" s="5">
        <f t="shared" si="1"/>
        <v>454401.44540315081</v>
      </c>
      <c r="J35" s="5">
        <f t="shared" si="4"/>
        <v>27150.129444022168</v>
      </c>
      <c r="K35" s="5">
        <f t="shared" si="2"/>
        <v>449501.96146338002</v>
      </c>
      <c r="M35" s="5">
        <f t="shared" si="3"/>
        <v>-62595.938131484319</v>
      </c>
      <c r="N35">
        <f t="shared" si="5"/>
        <v>62595.938131484319</v>
      </c>
      <c r="O35">
        <f t="shared" si="6"/>
        <v>3918251470.5606127</v>
      </c>
    </row>
    <row r="36" spans="1:15" x14ac:dyDescent="0.25">
      <c r="A36" s="1">
        <v>33</v>
      </c>
      <c r="B36" s="1">
        <v>4</v>
      </c>
      <c r="C36" s="13" t="s">
        <v>13</v>
      </c>
      <c r="D36" s="3">
        <v>715785.34610602527</v>
      </c>
      <c r="E36" s="68">
        <f t="shared" si="8"/>
        <v>491918.42581130355</v>
      </c>
      <c r="F36" s="20">
        <f t="shared" si="7"/>
        <v>1.4550895200266305</v>
      </c>
      <c r="G36" s="66">
        <f t="shared" si="9"/>
        <v>1.3498546611322328</v>
      </c>
      <c r="H36" s="28">
        <f t="shared" ref="H36:H67" si="10">D36/G36</f>
        <v>530268.45535032486</v>
      </c>
      <c r="I36" s="5">
        <f t="shared" si="1"/>
        <v>485364.72280446615</v>
      </c>
      <c r="J36" s="5">
        <f t="shared" si="4"/>
        <v>27938.255778772513</v>
      </c>
      <c r="K36" s="5">
        <f t="shared" si="2"/>
        <v>481551.57484717295</v>
      </c>
      <c r="M36" s="5">
        <f t="shared" si="3"/>
        <v>-48716.880503151915</v>
      </c>
      <c r="N36">
        <f t="shared" si="5"/>
        <v>48716.880503151915</v>
      </c>
      <c r="O36">
        <f t="shared" si="6"/>
        <v>2373334445.9583831</v>
      </c>
    </row>
    <row r="37" spans="1:15" x14ac:dyDescent="0.25">
      <c r="A37" s="1">
        <v>34</v>
      </c>
      <c r="B37" s="1">
        <v>4</v>
      </c>
      <c r="C37" s="13" t="s">
        <v>14</v>
      </c>
      <c r="D37" s="3">
        <v>424179.07650521398</v>
      </c>
      <c r="E37" s="68">
        <f t="shared" si="8"/>
        <v>504846.42855711986</v>
      </c>
      <c r="F37" s="20">
        <f t="shared" si="7"/>
        <v>0.84021407800693404</v>
      </c>
      <c r="G37" s="66">
        <f t="shared" si="9"/>
        <v>1.010790631536431</v>
      </c>
      <c r="H37" s="28">
        <f t="shared" si="10"/>
        <v>419650.77956890984</v>
      </c>
      <c r="I37" s="5">
        <f t="shared" ref="I37:I68" si="11">$I$2*H37+(1-$I$2)*K37</f>
        <v>505972.67155866633</v>
      </c>
      <c r="J37" s="5">
        <f t="shared" si="4"/>
        <v>26423.180027038001</v>
      </c>
      <c r="K37" s="5">
        <f t="shared" ref="K37:K71" si="12">I36+J36</f>
        <v>513302.97858323867</v>
      </c>
      <c r="M37" s="5">
        <f t="shared" ref="M37:M70" si="13">K37-H37</f>
        <v>93652.199014328828</v>
      </c>
      <c r="N37">
        <f t="shared" si="5"/>
        <v>93652.199014328828</v>
      </c>
      <c r="O37">
        <f t="shared" si="6"/>
        <v>8770734380.2194538</v>
      </c>
    </row>
    <row r="38" spans="1:15" x14ac:dyDescent="0.25">
      <c r="A38" s="1">
        <v>35</v>
      </c>
      <c r="B38" s="1">
        <v>4</v>
      </c>
      <c r="C38" s="13" t="s">
        <v>15</v>
      </c>
      <c r="D38" s="3">
        <v>490140.55074418517</v>
      </c>
      <c r="E38" s="68">
        <f t="shared" si="8"/>
        <v>514115.58074686653</v>
      </c>
      <c r="F38" s="20">
        <f t="shared" si="7"/>
        <v>0.95336645902103889</v>
      </c>
      <c r="G38" s="66">
        <f t="shared" si="9"/>
        <v>1.0485009216232293</v>
      </c>
      <c r="H38" s="28">
        <f t="shared" si="10"/>
        <v>467467.92552683456</v>
      </c>
      <c r="I38" s="5">
        <f t="shared" si="11"/>
        <v>527313.8392305281</v>
      </c>
      <c r="J38" s="5">
        <f t="shared" si="4"/>
        <v>25372.796507830368</v>
      </c>
      <c r="K38" s="5">
        <f t="shared" si="12"/>
        <v>532395.85158570437</v>
      </c>
      <c r="M38" s="5">
        <f t="shared" si="13"/>
        <v>64927.926058869809</v>
      </c>
      <c r="N38">
        <f t="shared" si="5"/>
        <v>64927.926058869809</v>
      </c>
      <c r="O38">
        <f t="shared" si="6"/>
        <v>4215635582.3060651</v>
      </c>
    </row>
    <row r="39" spans="1:15" x14ac:dyDescent="0.25">
      <c r="A39" s="1">
        <v>36</v>
      </c>
      <c r="B39" s="1">
        <v>4</v>
      </c>
      <c r="C39" s="13" t="s">
        <v>16</v>
      </c>
      <c r="D39" s="3">
        <v>377359.01383323927</v>
      </c>
      <c r="E39" s="68">
        <f t="shared" si="8"/>
        <v>530828.50145026355</v>
      </c>
      <c r="F39" s="20">
        <f t="shared" si="7"/>
        <v>0.7108868736367131</v>
      </c>
      <c r="G39" s="66">
        <f t="shared" si="9"/>
        <v>0.78396123146668462</v>
      </c>
      <c r="H39" s="28">
        <f t="shared" si="10"/>
        <v>481349.07529451675</v>
      </c>
      <c r="I39" s="5">
        <f t="shared" si="11"/>
        <v>547102.93107428181</v>
      </c>
      <c r="J39" s="5">
        <f t="shared" si="4"/>
        <v>24218.719944184246</v>
      </c>
      <c r="K39" s="5">
        <f t="shared" si="12"/>
        <v>552686.63573835848</v>
      </c>
      <c r="M39" s="5">
        <f t="shared" si="13"/>
        <v>71337.560443841736</v>
      </c>
      <c r="N39">
        <f t="shared" si="5"/>
        <v>71337.560443841736</v>
      </c>
      <c r="O39">
        <f t="shared" si="6"/>
        <v>5089047530.0787735</v>
      </c>
    </row>
    <row r="40" spans="1:15" x14ac:dyDescent="0.25">
      <c r="A40" s="1">
        <v>37</v>
      </c>
      <c r="B40" s="1">
        <v>4</v>
      </c>
      <c r="C40" s="13" t="s">
        <v>6</v>
      </c>
      <c r="D40" s="3">
        <v>430992.04056584631</v>
      </c>
      <c r="E40" s="68">
        <f t="shared" si="8"/>
        <v>545335.6466043191</v>
      </c>
      <c r="F40" s="20">
        <f t="shared" si="7"/>
        <v>0.79032435024105907</v>
      </c>
      <c r="G40" s="66">
        <f t="shared" si="9"/>
        <v>0.74497571126449269</v>
      </c>
      <c r="H40" s="28">
        <f t="shared" si="10"/>
        <v>578531.66760872945</v>
      </c>
      <c r="I40" s="5">
        <f t="shared" si="11"/>
        <v>571885.9905194618</v>
      </c>
      <c r="J40" s="5">
        <f t="shared" si="4"/>
        <v>24335.361319618929</v>
      </c>
      <c r="K40" s="5">
        <f t="shared" si="12"/>
        <v>571321.6510184661</v>
      </c>
      <c r="M40" s="5">
        <f t="shared" si="13"/>
        <v>-7210.0165902633453</v>
      </c>
      <c r="N40">
        <f t="shared" si="5"/>
        <v>7210.0165902633453</v>
      </c>
      <c r="O40">
        <f t="shared" si="6"/>
        <v>51984339.231872678</v>
      </c>
    </row>
    <row r="41" spans="1:15" x14ac:dyDescent="0.25">
      <c r="A41" s="1">
        <v>38</v>
      </c>
      <c r="B41" s="1">
        <v>4</v>
      </c>
      <c r="C41" s="13" t="s">
        <v>7</v>
      </c>
      <c r="D41" s="3">
        <v>461459.21238877694</v>
      </c>
      <c r="E41" s="68">
        <f t="shared" si="8"/>
        <v>561919.03057489602</v>
      </c>
      <c r="F41" s="20">
        <f t="shared" si="7"/>
        <v>0.82122011763271441</v>
      </c>
      <c r="G41" s="66">
        <f t="shared" si="9"/>
        <v>0.64500686943478924</v>
      </c>
      <c r="H41" s="28">
        <f t="shared" si="10"/>
        <v>715433.01979581604</v>
      </c>
      <c r="I41" s="5">
        <f t="shared" si="11"/>
        <v>605552.23927398806</v>
      </c>
      <c r="J41" s="5">
        <f t="shared" si="4"/>
        <v>26263.930102263766</v>
      </c>
      <c r="K41" s="5">
        <f t="shared" si="12"/>
        <v>596221.35183908069</v>
      </c>
      <c r="M41" s="5">
        <f t="shared" si="13"/>
        <v>-119211.66795673536</v>
      </c>
      <c r="N41">
        <f t="shared" si="5"/>
        <v>119211.66795673536</v>
      </c>
      <c r="O41">
        <f t="shared" si="6"/>
        <v>14211421777.026924</v>
      </c>
    </row>
    <row r="42" spans="1:15" x14ac:dyDescent="0.25">
      <c r="A42" s="1">
        <v>39</v>
      </c>
      <c r="B42" s="1">
        <v>4</v>
      </c>
      <c r="C42" s="13" t="s">
        <v>8</v>
      </c>
      <c r="D42" s="15">
        <v>480745.01674198546</v>
      </c>
      <c r="E42" s="68">
        <f t="shared" si="8"/>
        <v>576427.04292783875</v>
      </c>
      <c r="F42" s="20">
        <f t="shared" ref="F42:F73" si="14">D42/E42</f>
        <v>0.83400843634979938</v>
      </c>
      <c r="G42" s="66">
        <f t="shared" si="9"/>
        <v>0.67063565209544052</v>
      </c>
      <c r="H42" s="28">
        <f t="shared" si="10"/>
        <v>716849.77564176521</v>
      </c>
      <c r="I42" s="5">
        <f t="shared" si="11"/>
        <v>638471.88539673155</v>
      </c>
      <c r="J42" s="5">
        <f t="shared" si="4"/>
        <v>27639.57697752519</v>
      </c>
      <c r="K42" s="5">
        <f t="shared" si="12"/>
        <v>631816.16937625187</v>
      </c>
      <c r="M42" s="5">
        <f t="shared" si="13"/>
        <v>-85033.606265513343</v>
      </c>
      <c r="N42">
        <f t="shared" si="5"/>
        <v>85033.606265513343</v>
      </c>
      <c r="O42">
        <f t="shared" si="6"/>
        <v>7230714194.5183496</v>
      </c>
    </row>
    <row r="43" spans="1:15" x14ac:dyDescent="0.25">
      <c r="A43" s="1">
        <v>40</v>
      </c>
      <c r="B43" s="1">
        <v>4</v>
      </c>
      <c r="C43" s="13" t="s">
        <v>9</v>
      </c>
      <c r="D43" s="15">
        <v>480745.01674198546</v>
      </c>
      <c r="E43" s="68">
        <f t="shared" si="8"/>
        <v>591496.26031410636</v>
      </c>
      <c r="F43" s="20">
        <f t="shared" si="14"/>
        <v>0.81276087271742359</v>
      </c>
      <c r="G43" s="66">
        <f t="shared" si="9"/>
        <v>1.0373775318885183</v>
      </c>
      <c r="H43" s="28">
        <f t="shared" si="10"/>
        <v>463423.39405288821</v>
      </c>
      <c r="I43" s="5">
        <f t="shared" si="11"/>
        <v>650246.74390901485</v>
      </c>
      <c r="J43" s="5">
        <f t="shared" si="4"/>
        <v>24360.553305773174</v>
      </c>
      <c r="K43" s="5">
        <f t="shared" si="12"/>
        <v>666111.46237425669</v>
      </c>
      <c r="M43" s="5">
        <f t="shared" si="13"/>
        <v>202688.06832136848</v>
      </c>
      <c r="N43">
        <f t="shared" si="5"/>
        <v>202688.06832136848</v>
      </c>
      <c r="O43">
        <f t="shared" si="6"/>
        <v>41082453039.84774</v>
      </c>
    </row>
    <row r="44" spans="1:15" x14ac:dyDescent="0.25">
      <c r="A44" s="1">
        <v>41</v>
      </c>
      <c r="B44" s="1">
        <v>4</v>
      </c>
      <c r="C44" s="13" t="s">
        <v>10</v>
      </c>
      <c r="D44" s="3">
        <v>701896.66728226468</v>
      </c>
      <c r="E44" s="68">
        <f t="shared" si="8"/>
        <v>618337.91515264602</v>
      </c>
      <c r="F44" s="20">
        <f t="shared" si="14"/>
        <v>1.1351344468485181</v>
      </c>
      <c r="G44" s="66">
        <f t="shared" si="9"/>
        <v>1.2051324714938714</v>
      </c>
      <c r="H44" s="28">
        <f t="shared" si="10"/>
        <v>582422.8322486406</v>
      </c>
      <c r="I44" s="5">
        <f t="shared" si="11"/>
        <v>667391.87207571138</v>
      </c>
      <c r="J44" s="5">
        <f t="shared" si="4"/>
        <v>22869.222092765969</v>
      </c>
      <c r="K44" s="5">
        <f t="shared" si="12"/>
        <v>674607.29721478804</v>
      </c>
      <c r="M44" s="5">
        <f t="shared" si="13"/>
        <v>92184.46496614744</v>
      </c>
      <c r="N44">
        <f t="shared" si="5"/>
        <v>92184.46496614744</v>
      </c>
      <c r="O44">
        <f t="shared" si="6"/>
        <v>8497975581.0948648</v>
      </c>
    </row>
    <row r="45" spans="1:15" x14ac:dyDescent="0.25">
      <c r="A45" s="1">
        <v>42</v>
      </c>
      <c r="B45" s="1">
        <v>4</v>
      </c>
      <c r="C45" s="13" t="s">
        <v>11</v>
      </c>
      <c r="D45" s="3">
        <v>669285.32928972982</v>
      </c>
      <c r="E45" s="68">
        <f t="shared" si="8"/>
        <v>649094.32373228169</v>
      </c>
      <c r="F45" s="20">
        <f t="shared" si="14"/>
        <v>1.0311064275548585</v>
      </c>
      <c r="G45" s="66">
        <f t="shared" si="9"/>
        <v>1.028261664606942</v>
      </c>
      <c r="H45" s="28">
        <f t="shared" si="10"/>
        <v>650890.0918187662</v>
      </c>
      <c r="I45" s="5">
        <f t="shared" si="11"/>
        <v>687179.46300416929</v>
      </c>
      <c r="J45" s="5">
        <f t="shared" si="4"/>
        <v>22232.290428487562</v>
      </c>
      <c r="K45" s="5">
        <f t="shared" si="12"/>
        <v>690261.09416847734</v>
      </c>
      <c r="M45" s="5">
        <f t="shared" si="13"/>
        <v>39371.00234971114</v>
      </c>
      <c r="N45">
        <f t="shared" si="5"/>
        <v>39371.00234971114</v>
      </c>
      <c r="O45">
        <f t="shared" si="6"/>
        <v>1550075826.0209601</v>
      </c>
    </row>
    <row r="46" spans="1:15" x14ac:dyDescent="0.25">
      <c r="A46" s="1">
        <v>43</v>
      </c>
      <c r="B46" s="1">
        <v>4</v>
      </c>
      <c r="C46" s="13" t="s">
        <v>17</v>
      </c>
      <c r="D46" s="3">
        <v>511243.8174235156</v>
      </c>
      <c r="E46" s="68">
        <f t="shared" si="8"/>
        <v>670902.38091708883</v>
      </c>
      <c r="F46" s="20">
        <f t="shared" si="14"/>
        <v>0.76202415130003232</v>
      </c>
      <c r="G46" s="66">
        <f t="shared" si="9"/>
        <v>0.8036174278890279</v>
      </c>
      <c r="H46" s="28">
        <f t="shared" si="10"/>
        <v>636178.11122696765</v>
      </c>
      <c r="I46" s="5">
        <f t="shared" si="11"/>
        <v>703679.6394241727</v>
      </c>
      <c r="J46" s="5">
        <f t="shared" si="4"/>
        <v>21047.539651839328</v>
      </c>
      <c r="K46" s="5">
        <f t="shared" si="12"/>
        <v>709411.75343265687</v>
      </c>
      <c r="M46" s="5">
        <f t="shared" si="13"/>
        <v>73233.642205689219</v>
      </c>
      <c r="N46">
        <f t="shared" si="5"/>
        <v>73233.642205689219</v>
      </c>
      <c r="O46">
        <f t="shared" si="6"/>
        <v>5363166350.7109051</v>
      </c>
    </row>
    <row r="47" spans="1:15" x14ac:dyDescent="0.25">
      <c r="A47" s="1">
        <v>44</v>
      </c>
      <c r="B47" s="1">
        <v>5</v>
      </c>
      <c r="C47" s="13" t="s">
        <v>12</v>
      </c>
      <c r="D47" s="3">
        <v>1142225.646174738</v>
      </c>
      <c r="E47" s="68">
        <f t="shared" si="8"/>
        <v>679804.56395912752</v>
      </c>
      <c r="F47" s="20">
        <f t="shared" si="14"/>
        <v>1.6802265043978331</v>
      </c>
      <c r="G47" s="66">
        <f t="shared" si="9"/>
        <v>1.6718852255683383</v>
      </c>
      <c r="H47" s="28">
        <f t="shared" si="10"/>
        <v>683196.20791340584</v>
      </c>
      <c r="I47" s="5">
        <f t="shared" si="11"/>
        <v>721476.48370681959</v>
      </c>
      <c r="J47" s="5">
        <f t="shared" si="4"/>
        <v>20375.664693037521</v>
      </c>
      <c r="K47" s="5">
        <f t="shared" si="12"/>
        <v>724727.17907601199</v>
      </c>
      <c r="M47" s="5">
        <f t="shared" si="13"/>
        <v>41530.971162606147</v>
      </c>
      <c r="N47">
        <f t="shared" si="5"/>
        <v>41530.971162606147</v>
      </c>
      <c r="O47">
        <f t="shared" si="6"/>
        <v>1724821565.7092233</v>
      </c>
    </row>
    <row r="48" spans="1:15" x14ac:dyDescent="0.25">
      <c r="A48" s="1">
        <v>45</v>
      </c>
      <c r="B48" s="1">
        <v>5</v>
      </c>
      <c r="C48" s="13" t="s">
        <v>13</v>
      </c>
      <c r="D48" s="3">
        <v>777920.90877914301</v>
      </c>
      <c r="E48" s="68">
        <f t="shared" si="8"/>
        <v>691972.67289693025</v>
      </c>
      <c r="F48" s="20">
        <f t="shared" si="14"/>
        <v>1.1242075579695829</v>
      </c>
      <c r="G48" s="66">
        <f t="shared" si="9"/>
        <v>1.3498546611322328</v>
      </c>
      <c r="H48" s="28">
        <f t="shared" si="10"/>
        <v>576299.75372803281</v>
      </c>
      <c r="I48" s="5">
        <f t="shared" si="11"/>
        <v>728894.09835543716</v>
      </c>
      <c r="J48" s="5">
        <f t="shared" si="4"/>
        <v>17697.410242541511</v>
      </c>
      <c r="K48" s="5">
        <f t="shared" si="12"/>
        <v>741852.14839985711</v>
      </c>
      <c r="M48" s="5">
        <f t="shared" si="13"/>
        <v>165552.3946718243</v>
      </c>
      <c r="N48">
        <f t="shared" si="5"/>
        <v>165552.3946718243</v>
      </c>
      <c r="O48">
        <f t="shared" si="6"/>
        <v>27407595381.575478</v>
      </c>
    </row>
    <row r="49" spans="1:15" x14ac:dyDescent="0.25">
      <c r="A49" s="1">
        <v>46</v>
      </c>
      <c r="B49" s="1">
        <v>5</v>
      </c>
      <c r="C49" s="13" t="s">
        <v>14</v>
      </c>
      <c r="D49" s="3">
        <v>723704.73110251839</v>
      </c>
      <c r="E49" s="68">
        <f t="shared" si="8"/>
        <v>726669.48657685227</v>
      </c>
      <c r="F49" s="20">
        <f t="shared" si="14"/>
        <v>0.99592007710644348</v>
      </c>
      <c r="G49" s="66">
        <f t="shared" si="9"/>
        <v>1.010790631536431</v>
      </c>
      <c r="H49" s="28">
        <f t="shared" si="10"/>
        <v>715978.86696126801</v>
      </c>
      <c r="I49" s="5">
        <f t="shared" si="11"/>
        <v>744195.40829929837</v>
      </c>
      <c r="J49" s="5">
        <f t="shared" si="4"/>
        <v>17202.168576798849</v>
      </c>
      <c r="K49" s="5">
        <f t="shared" si="12"/>
        <v>746591.50859797862</v>
      </c>
      <c r="M49" s="5">
        <f t="shared" si="13"/>
        <v>30612.641636710614</v>
      </c>
      <c r="N49">
        <f t="shared" si="5"/>
        <v>30612.641636710614</v>
      </c>
      <c r="O49">
        <f t="shared" si="6"/>
        <v>937133827.97766829</v>
      </c>
    </row>
    <row r="50" spans="1:15" x14ac:dyDescent="0.25">
      <c r="A50" s="1">
        <v>47</v>
      </c>
      <c r="B50" s="1">
        <v>5</v>
      </c>
      <c r="C50" s="13" t="s">
        <v>15</v>
      </c>
      <c r="D50" s="3">
        <v>834814.61227183149</v>
      </c>
      <c r="E50" s="68">
        <f t="shared" si="8"/>
        <v>781112.0512191545</v>
      </c>
      <c r="F50" s="20">
        <f t="shared" si="14"/>
        <v>1.0687514178905042</v>
      </c>
      <c r="G50" s="66">
        <f t="shared" si="9"/>
        <v>1.0485009216232293</v>
      </c>
      <c r="H50" s="28">
        <f t="shared" si="10"/>
        <v>796198.26273439906</v>
      </c>
      <c r="I50" s="5">
        <f t="shared" si="11"/>
        <v>764121.48207738367</v>
      </c>
      <c r="J50" s="5">
        <f t="shared" si="4"/>
        <v>17765.163101674618</v>
      </c>
      <c r="K50" s="5">
        <f t="shared" si="12"/>
        <v>761397.57687609724</v>
      </c>
      <c r="M50" s="5">
        <f t="shared" si="13"/>
        <v>-34800.685858301818</v>
      </c>
      <c r="N50">
        <f t="shared" si="5"/>
        <v>34800.685858301818</v>
      </c>
      <c r="O50">
        <f t="shared" si="6"/>
        <v>1211087736.2082081</v>
      </c>
    </row>
    <row r="51" spans="1:15" x14ac:dyDescent="0.25">
      <c r="A51" s="1">
        <v>48</v>
      </c>
      <c r="B51" s="1">
        <v>5</v>
      </c>
      <c r="C51" s="13" t="s">
        <v>16</v>
      </c>
      <c r="D51" s="3">
        <v>770838.75821685011</v>
      </c>
      <c r="E51" s="68">
        <f t="shared" si="8"/>
        <v>822608.50142931577</v>
      </c>
      <c r="F51" s="20">
        <f t="shared" si="14"/>
        <v>0.93706636495670348</v>
      </c>
      <c r="G51" s="66">
        <f t="shared" si="9"/>
        <v>0.78396123146668462</v>
      </c>
      <c r="H51" s="28">
        <f t="shared" si="10"/>
        <v>983261.32374520088</v>
      </c>
      <c r="I51" s="5">
        <f t="shared" si="11"/>
        <v>797648.56253284682</v>
      </c>
      <c r="J51" s="5">
        <f t="shared" si="4"/>
        <v>21022.939168013629</v>
      </c>
      <c r="K51" s="5">
        <f t="shared" si="12"/>
        <v>781886.64517905831</v>
      </c>
      <c r="M51" s="5">
        <f t="shared" si="13"/>
        <v>-201374.67856614257</v>
      </c>
      <c r="N51">
        <f t="shared" si="5"/>
        <v>201374.67856614257</v>
      </c>
      <c r="O51">
        <f t="shared" si="6"/>
        <v>40551761167.617241</v>
      </c>
    </row>
    <row r="52" spans="1:15" x14ac:dyDescent="0.25">
      <c r="A52" s="1">
        <v>49</v>
      </c>
      <c r="B52" s="1">
        <v>5</v>
      </c>
      <c r="C52" s="13" t="s">
        <v>6</v>
      </c>
      <c r="D52" s="3">
        <v>560905.66861760663</v>
      </c>
      <c r="E52" s="68">
        <f t="shared" si="8"/>
        <v>850128.82512842829</v>
      </c>
      <c r="F52" s="20">
        <f t="shared" si="14"/>
        <v>0.65978902495497793</v>
      </c>
      <c r="G52" s="66">
        <f t="shared" si="9"/>
        <v>0.74497571126449269</v>
      </c>
      <c r="H52" s="28">
        <f t="shared" si="10"/>
        <v>752918.06180572952</v>
      </c>
      <c r="I52" s="5">
        <f t="shared" si="11"/>
        <v>813524.87506073934</v>
      </c>
      <c r="J52" s="5">
        <f t="shared" si="4"/>
        <v>19959.200746206763</v>
      </c>
      <c r="K52" s="5">
        <f t="shared" si="12"/>
        <v>818671.50170086045</v>
      </c>
      <c r="M52" s="5">
        <f t="shared" si="13"/>
        <v>65753.439895130927</v>
      </c>
      <c r="N52">
        <f t="shared" si="5"/>
        <v>65753.439895130927</v>
      </c>
      <c r="O52">
        <f t="shared" si="6"/>
        <v>4323514858.0425949</v>
      </c>
    </row>
    <row r="53" spans="1:15" x14ac:dyDescent="0.25">
      <c r="A53" s="1">
        <v>50</v>
      </c>
      <c r="B53" s="1">
        <v>5</v>
      </c>
      <c r="C53" s="13" t="s">
        <v>7</v>
      </c>
      <c r="D53" s="3">
        <v>545197.9773459452</v>
      </c>
      <c r="E53" s="68">
        <f t="shared" si="8"/>
        <v>890756.78391190025</v>
      </c>
      <c r="F53" s="20">
        <f t="shared" si="14"/>
        <v>0.61206154945194069</v>
      </c>
      <c r="G53" s="66">
        <f t="shared" si="9"/>
        <v>0.64500686943478924</v>
      </c>
      <c r="H53" s="28">
        <f t="shared" si="10"/>
        <v>845259.17967927188</v>
      </c>
      <c r="I53" s="5">
        <f t="shared" si="11"/>
        <v>834405.73197240557</v>
      </c>
      <c r="J53" s="5">
        <f t="shared" si="4"/>
        <v>20149.694664543797</v>
      </c>
      <c r="K53" s="5">
        <f t="shared" si="12"/>
        <v>833484.07580694614</v>
      </c>
      <c r="M53" s="5">
        <f t="shared" si="13"/>
        <v>-11775.103872325737</v>
      </c>
      <c r="N53">
        <f t="shared" si="5"/>
        <v>11775.103872325737</v>
      </c>
      <c r="O53">
        <f t="shared" si="6"/>
        <v>138653071.20406055</v>
      </c>
    </row>
    <row r="54" spans="1:15" x14ac:dyDescent="0.25">
      <c r="A54" s="1">
        <v>51</v>
      </c>
      <c r="B54" s="1">
        <v>5</v>
      </c>
      <c r="C54" s="13" t="s">
        <v>8</v>
      </c>
      <c r="D54" s="3">
        <v>689040.86629208247</v>
      </c>
      <c r="E54" s="68">
        <f t="shared" si="8"/>
        <v>935880.16055825388</v>
      </c>
      <c r="F54" s="20">
        <f t="shared" si="14"/>
        <v>0.73624903628800997</v>
      </c>
      <c r="G54" s="66">
        <f t="shared" si="9"/>
        <v>0.67063565209544052</v>
      </c>
      <c r="H54" s="28">
        <f t="shared" si="10"/>
        <v>1027444.4314720427</v>
      </c>
      <c r="I54" s="5">
        <f t="shared" si="11"/>
        <v>868087.72486328485</v>
      </c>
      <c r="J54" s="5">
        <f t="shared" si="4"/>
        <v>22946.638481389862</v>
      </c>
      <c r="K54" s="5">
        <f t="shared" si="12"/>
        <v>854555.42663694941</v>
      </c>
      <c r="M54" s="5">
        <f t="shared" si="13"/>
        <v>-172889.00483509328</v>
      </c>
      <c r="N54">
        <f t="shared" si="5"/>
        <v>172889.00483509328</v>
      </c>
      <c r="O54">
        <f t="shared" si="6"/>
        <v>29890607992.868908</v>
      </c>
    </row>
    <row r="55" spans="1:15" x14ac:dyDescent="0.25">
      <c r="A55" s="1">
        <v>52</v>
      </c>
      <c r="B55" s="1">
        <v>5</v>
      </c>
      <c r="C55" s="13" t="s">
        <v>9</v>
      </c>
      <c r="D55" s="3">
        <v>1105172.6955100191</v>
      </c>
      <c r="E55" s="68">
        <f t="shared" si="8"/>
        <v>970927.42762647092</v>
      </c>
      <c r="F55" s="20">
        <f t="shared" si="14"/>
        <v>1.1382649867165913</v>
      </c>
      <c r="G55" s="66">
        <f t="shared" si="9"/>
        <v>1.0373775318885183</v>
      </c>
      <c r="H55" s="28">
        <f t="shared" si="10"/>
        <v>1065352.4503254679</v>
      </c>
      <c r="I55" s="5">
        <f t="shared" si="11"/>
        <v>904678.51811043546</v>
      </c>
      <c r="J55" s="5">
        <f t="shared" si="4"/>
        <v>25766.701538669935</v>
      </c>
      <c r="K55" s="5">
        <f t="shared" si="12"/>
        <v>891034.3633446747</v>
      </c>
      <c r="M55" s="5">
        <f t="shared" si="13"/>
        <v>-174318.08698079316</v>
      </c>
      <c r="N55">
        <f t="shared" si="5"/>
        <v>174318.08698079316</v>
      </c>
      <c r="O55">
        <f t="shared" si="6"/>
        <v>30386795448.643368</v>
      </c>
    </row>
    <row r="56" spans="1:15" x14ac:dyDescent="0.25">
      <c r="A56" s="1">
        <v>53</v>
      </c>
      <c r="B56" s="1">
        <v>5</v>
      </c>
      <c r="C56" s="13" t="s">
        <v>10</v>
      </c>
      <c r="D56" s="3">
        <v>1384090.5399294812</v>
      </c>
      <c r="E56" s="68">
        <f t="shared" si="8"/>
        <v>997733.06378751714</v>
      </c>
      <c r="F56" s="20">
        <f t="shared" si="14"/>
        <v>1.3872353138977911</v>
      </c>
      <c r="G56" s="66">
        <f t="shared" si="9"/>
        <v>1.2051324714938714</v>
      </c>
      <c r="H56" s="28">
        <f t="shared" si="10"/>
        <v>1148496.594912736</v>
      </c>
      <c r="I56" s="5">
        <f t="shared" si="11"/>
        <v>947512.44865851814</v>
      </c>
      <c r="J56" s="5">
        <f>J$2*(I56-I55)+(1-J$2)*J55</f>
        <v>29294.267946840919</v>
      </c>
      <c r="K56" s="5">
        <f t="shared" si="12"/>
        <v>930445.21964910533</v>
      </c>
      <c r="M56" s="5">
        <f t="shared" si="13"/>
        <v>-218051.37526363065</v>
      </c>
      <c r="N56">
        <f t="shared" si="5"/>
        <v>218051.37526363065</v>
      </c>
      <c r="O56">
        <f t="shared" si="6"/>
        <v>47546402254.360672</v>
      </c>
    </row>
    <row r="57" spans="1:15" x14ac:dyDescent="0.25">
      <c r="A57" s="1">
        <v>54</v>
      </c>
      <c r="B57" s="1">
        <v>5</v>
      </c>
      <c r="C57" s="13" t="s">
        <v>11</v>
      </c>
      <c r="D57" s="3">
        <v>983006.26168638421</v>
      </c>
      <c r="E57" s="68">
        <f t="shared" si="8"/>
        <v>1007076.2042021052</v>
      </c>
      <c r="F57" s="20">
        <f t="shared" si="14"/>
        <v>0.97609918453510547</v>
      </c>
      <c r="G57" s="66">
        <f t="shared" si="9"/>
        <v>1.028261664606942</v>
      </c>
      <c r="H57" s="28">
        <f t="shared" si="10"/>
        <v>955988.43710870331</v>
      </c>
      <c r="I57" s="5">
        <f t="shared" si="11"/>
        <v>975177.23665678373</v>
      </c>
      <c r="J57" s="5">
        <f t="shared" si="4"/>
        <v>28957.476384120786</v>
      </c>
      <c r="K57" s="5">
        <f t="shared" si="12"/>
        <v>976806.71660535911</v>
      </c>
      <c r="M57" s="5">
        <f t="shared" si="13"/>
        <v>20818.279496655799</v>
      </c>
      <c r="N57">
        <f t="shared" si="5"/>
        <v>20818.279496655799</v>
      </c>
      <c r="O57">
        <f t="shared" si="6"/>
        <v>433400761.20087928</v>
      </c>
    </row>
    <row r="58" spans="1:15" x14ac:dyDescent="0.25">
      <c r="A58" s="1">
        <v>55</v>
      </c>
      <c r="B58" s="1">
        <v>5</v>
      </c>
      <c r="C58" s="13" t="s">
        <v>17</v>
      </c>
      <c r="D58" s="3">
        <v>858010.6538055588</v>
      </c>
      <c r="E58" s="68">
        <f t="shared" si="8"/>
        <v>1016879.5907947478</v>
      </c>
      <c r="F58" s="20">
        <f t="shared" si="14"/>
        <v>0.84376819199899167</v>
      </c>
      <c r="G58" s="66">
        <f t="shared" si="9"/>
        <v>0.8036174278890279</v>
      </c>
      <c r="H58" s="28">
        <f t="shared" si="10"/>
        <v>1067685.4732474047</v>
      </c>
      <c r="I58" s="5">
        <f t="shared" si="11"/>
        <v>1009108.9324277589</v>
      </c>
      <c r="J58" s="5">
        <f t="shared" si="4"/>
        <v>29985.580548321268</v>
      </c>
      <c r="K58" s="5">
        <f t="shared" si="12"/>
        <v>1004134.7130409045</v>
      </c>
      <c r="M58" s="5">
        <f t="shared" si="13"/>
        <v>-63550.760206500185</v>
      </c>
      <c r="N58">
        <f t="shared" si="5"/>
        <v>63550.760206500185</v>
      </c>
      <c r="O58">
        <f t="shared" si="6"/>
        <v>4038699122.8240876</v>
      </c>
    </row>
    <row r="59" spans="1:15" x14ac:dyDescent="0.25">
      <c r="A59" s="1">
        <v>56</v>
      </c>
      <c r="B59" s="1">
        <v>6</v>
      </c>
      <c r="C59" s="13" t="s">
        <v>12</v>
      </c>
      <c r="D59" s="3">
        <v>1770529.8205960258</v>
      </c>
      <c r="E59" s="68">
        <f t="shared" si="8"/>
        <v>1035342.1482136454</v>
      </c>
      <c r="F59" s="20">
        <f t="shared" si="14"/>
        <v>1.7100915128886192</v>
      </c>
      <c r="G59" s="66">
        <f t="shared" si="9"/>
        <v>1.6718852255683383</v>
      </c>
      <c r="H59" s="28">
        <f t="shared" si="10"/>
        <v>1059002.013726244</v>
      </c>
      <c r="I59" s="5">
        <f t="shared" si="11"/>
        <v>1040652.7048191599</v>
      </c>
      <c r="J59" s="5">
        <f t="shared" si="4"/>
        <v>30307.637819604301</v>
      </c>
      <c r="K59" s="5">
        <f t="shared" si="12"/>
        <v>1039094.5129760802</v>
      </c>
      <c r="M59" s="5">
        <f t="shared" si="13"/>
        <v>-19907.500750163803</v>
      </c>
      <c r="N59">
        <f t="shared" si="5"/>
        <v>19907.500750163803</v>
      </c>
      <c r="O59">
        <f t="shared" si="6"/>
        <v>396308586.1177724</v>
      </c>
    </row>
    <row r="60" spans="1:15" x14ac:dyDescent="0.25">
      <c r="A60" s="1">
        <v>57</v>
      </c>
      <c r="B60" s="1">
        <v>6</v>
      </c>
      <c r="C60" s="13" t="s">
        <v>13</v>
      </c>
      <c r="D60" s="3">
        <v>1232577.7738703375</v>
      </c>
      <c r="E60" s="68">
        <f t="shared" si="8"/>
        <v>1070294.3063907418</v>
      </c>
      <c r="F60" s="20">
        <f t="shared" si="14"/>
        <v>1.1516250871471509</v>
      </c>
      <c r="G60" s="66">
        <f t="shared" si="9"/>
        <v>1.3498546611322328</v>
      </c>
      <c r="H60" s="28">
        <f t="shared" si="10"/>
        <v>913118.87817350228</v>
      </c>
      <c r="I60" s="5">
        <f t="shared" si="11"/>
        <v>1058605.8394032186</v>
      </c>
      <c r="J60" s="5">
        <f t="shared" si="4"/>
        <v>27754.128367114095</v>
      </c>
      <c r="K60" s="5">
        <f t="shared" si="12"/>
        <v>1070960.3426387643</v>
      </c>
      <c r="M60" s="5">
        <f t="shared" si="13"/>
        <v>157841.46446526202</v>
      </c>
      <c r="N60">
        <f t="shared" si="5"/>
        <v>157841.46446526202</v>
      </c>
      <c r="O60">
        <f t="shared" si="6"/>
        <v>24913927904.538574</v>
      </c>
    </row>
    <row r="61" spans="1:15" x14ac:dyDescent="0.25">
      <c r="A61" s="1">
        <v>58</v>
      </c>
      <c r="B61" s="1">
        <v>6</v>
      </c>
      <c r="C61" s="13" t="s">
        <v>14</v>
      </c>
      <c r="D61" s="3">
        <v>1110182.2756485397</v>
      </c>
      <c r="E61" s="68">
        <f t="shared" si="8"/>
        <v>1082619.9818128347</v>
      </c>
      <c r="F61" s="20">
        <f t="shared" si="14"/>
        <v>1.0254588815084977</v>
      </c>
      <c r="G61" s="66">
        <f t="shared" si="9"/>
        <v>1.010790631536431</v>
      </c>
      <c r="H61" s="28">
        <f t="shared" si="10"/>
        <v>1098330.5948938511</v>
      </c>
      <c r="I61" s="5">
        <f t="shared" si="11"/>
        <v>1087296.9278525903</v>
      </c>
      <c r="J61" s="5">
        <f t="shared" si="4"/>
        <v>27947.785398970082</v>
      </c>
      <c r="K61" s="5">
        <f t="shared" si="12"/>
        <v>1086359.9677703327</v>
      </c>
      <c r="M61" s="5">
        <f t="shared" si="13"/>
        <v>-11970.627123518381</v>
      </c>
      <c r="N61">
        <f t="shared" si="5"/>
        <v>11970.627123518381</v>
      </c>
      <c r="O61">
        <f t="shared" si="6"/>
        <v>143295913.73031396</v>
      </c>
    </row>
    <row r="62" spans="1:15" x14ac:dyDescent="0.25">
      <c r="A62" s="1">
        <v>59</v>
      </c>
      <c r="B62" s="1">
        <v>6</v>
      </c>
      <c r="C62" s="13" t="s">
        <v>15</v>
      </c>
      <c r="D62" s="3">
        <v>1091672.3355909172</v>
      </c>
      <c r="E62" s="68">
        <f t="shared" si="8"/>
        <v>1064428.5516875617</v>
      </c>
      <c r="F62" s="20">
        <f t="shared" si="14"/>
        <v>1.0255947511555967</v>
      </c>
      <c r="G62" s="66">
        <f t="shared" si="9"/>
        <v>1.0485009216232293</v>
      </c>
      <c r="H62" s="28">
        <f t="shared" si="10"/>
        <v>1041174.4168053303</v>
      </c>
      <c r="I62" s="5">
        <f t="shared" si="11"/>
        <v>1109447.1129809157</v>
      </c>
      <c r="J62" s="5">
        <f t="shared" si="4"/>
        <v>26749.499493774216</v>
      </c>
      <c r="K62" s="5">
        <f t="shared" si="12"/>
        <v>1115244.7132515605</v>
      </c>
      <c r="M62" s="5">
        <f t="shared" si="13"/>
        <v>74070.296446230146</v>
      </c>
      <c r="N62">
        <f t="shared" si="5"/>
        <v>74070.296446230146</v>
      </c>
      <c r="O62">
        <f t="shared" si="6"/>
        <v>5486408815.6324139</v>
      </c>
    </row>
    <row r="63" spans="1:15" x14ac:dyDescent="0.25">
      <c r="A63" s="1">
        <v>60</v>
      </c>
      <c r="B63" s="1">
        <v>6</v>
      </c>
      <c r="C63" s="13" t="s">
        <v>16</v>
      </c>
      <c r="D63" s="3">
        <v>738216.40484787442</v>
      </c>
      <c r="E63" s="68">
        <f t="shared" si="8"/>
        <v>1069994.7400337849</v>
      </c>
      <c r="F63" s="20">
        <f t="shared" si="14"/>
        <v>0.68992526526304732</v>
      </c>
      <c r="G63" s="66">
        <f t="shared" si="9"/>
        <v>0.78396123146668462</v>
      </c>
      <c r="H63" s="28">
        <f t="shared" si="10"/>
        <v>941649.12143266597</v>
      </c>
      <c r="I63" s="5">
        <f t="shared" si="11"/>
        <v>1120969.069980145</v>
      </c>
      <c r="J63" s="5">
        <f t="shared" si="4"/>
        <v>23602.171514924928</v>
      </c>
      <c r="K63" s="5">
        <f t="shared" si="12"/>
        <v>1136196.61247469</v>
      </c>
      <c r="M63" s="5">
        <f t="shared" si="13"/>
        <v>194547.49104202399</v>
      </c>
      <c r="N63">
        <f t="shared" si="5"/>
        <v>194547.49104202399</v>
      </c>
      <c r="O63">
        <f t="shared" si="6"/>
        <v>37848726270.746407</v>
      </c>
    </row>
    <row r="64" spans="1:15" x14ac:dyDescent="0.25">
      <c r="A64" s="1">
        <v>61</v>
      </c>
      <c r="B64" s="1">
        <v>6</v>
      </c>
      <c r="C64" s="13" t="s">
        <v>6</v>
      </c>
      <c r="D64" s="3">
        <v>828809.30021001108</v>
      </c>
      <c r="E64" s="68">
        <f t="shared" si="8"/>
        <v>1084772.760286862</v>
      </c>
      <c r="F64" s="20">
        <f t="shared" si="14"/>
        <v>0.7640395579170306</v>
      </c>
      <c r="G64" s="66">
        <f t="shared" si="9"/>
        <v>0.74497571126449269</v>
      </c>
      <c r="H64" s="28">
        <f t="shared" si="10"/>
        <v>1112531.9761139897</v>
      </c>
      <c r="I64" s="5">
        <f t="shared" si="11"/>
        <v>1142063.4770799584</v>
      </c>
      <c r="J64" s="5">
        <f t="shared" si="4"/>
        <v>23083.850379989963</v>
      </c>
      <c r="K64" s="5">
        <f t="shared" si="12"/>
        <v>1144571.2414950698</v>
      </c>
      <c r="M64" s="5">
        <f t="shared" si="13"/>
        <v>32039.265381080098</v>
      </c>
      <c r="N64">
        <f t="shared" si="5"/>
        <v>32039.265381080098</v>
      </c>
      <c r="O64">
        <f t="shared" si="6"/>
        <v>1026514526.1592777</v>
      </c>
    </row>
    <row r="65" spans="1:16" x14ac:dyDescent="0.25">
      <c r="A65" s="1">
        <v>62</v>
      </c>
      <c r="B65" s="1">
        <v>6</v>
      </c>
      <c r="C65" s="13" t="s">
        <v>7</v>
      </c>
      <c r="D65" s="3">
        <v>720395.72380708123</v>
      </c>
      <c r="E65" s="29"/>
      <c r="G65" s="66">
        <f t="shared" si="9"/>
        <v>0.64500686943478924</v>
      </c>
      <c r="H65" s="28">
        <f t="shared" si="10"/>
        <v>1116880.6999503032</v>
      </c>
      <c r="I65" s="5">
        <f t="shared" si="11"/>
        <v>1161369.4215227664</v>
      </c>
      <c r="J65" s="5">
        <f t="shared" si="4"/>
        <v>22303.008096225964</v>
      </c>
      <c r="K65" s="5">
        <f t="shared" si="12"/>
        <v>1165147.3274599484</v>
      </c>
      <c r="M65" s="5">
        <f t="shared" si="13"/>
        <v>48266.627509645186</v>
      </c>
      <c r="N65">
        <f t="shared" si="5"/>
        <v>48266.627509645186</v>
      </c>
      <c r="O65">
        <f t="shared" si="6"/>
        <v>2329667331.1548376</v>
      </c>
    </row>
    <row r="66" spans="1:16" x14ac:dyDescent="0.25">
      <c r="A66" s="1">
        <v>63</v>
      </c>
      <c r="B66" s="1">
        <v>6</v>
      </c>
      <c r="C66" s="13" t="s">
        <v>8</v>
      </c>
      <c r="D66" s="3">
        <v>1352694.9160812593</v>
      </c>
      <c r="E66" s="29"/>
      <c r="G66" s="66">
        <f t="shared" si="9"/>
        <v>0.67063565209544052</v>
      </c>
      <c r="H66" s="70">
        <f t="shared" si="10"/>
        <v>2017034.0062516576</v>
      </c>
      <c r="I66" s="5">
        <f t="shared" si="11"/>
        <v>1248900.9697226207</v>
      </c>
      <c r="J66" s="5">
        <f>J$2*(I66-I65)+(1-J$2)*J65</f>
        <v>35784.868965186695</v>
      </c>
      <c r="K66" s="5">
        <f t="shared" si="12"/>
        <v>1183672.4296189924</v>
      </c>
      <c r="M66" s="5">
        <f t="shared" si="13"/>
        <v>-833361.57663266524</v>
      </c>
      <c r="N66">
        <f t="shared" si="5"/>
        <v>833361.57663266524</v>
      </c>
      <c r="O66">
        <f t="shared" si="6"/>
        <v>694491517407.68152</v>
      </c>
    </row>
    <row r="67" spans="1:16" x14ac:dyDescent="0.25">
      <c r="A67" s="1">
        <v>64</v>
      </c>
      <c r="B67" s="1">
        <v>6</v>
      </c>
      <c r="C67" s="13" t="s">
        <v>9</v>
      </c>
      <c r="D67" s="3">
        <v>737334.85585107293</v>
      </c>
      <c r="E67" s="29"/>
      <c r="G67" s="66">
        <f>G55</f>
        <v>1.0373775318885183</v>
      </c>
      <c r="H67" s="70">
        <f t="shared" si="10"/>
        <v>710768.09858101932</v>
      </c>
      <c r="I67" s="5">
        <f t="shared" si="11"/>
        <v>1239764.3815719117</v>
      </c>
      <c r="J67" s="5">
        <f>J$2*(I67-I66)+(1-J$2)*J66</f>
        <v>26500.208693696077</v>
      </c>
      <c r="K67" s="5">
        <f t="shared" si="12"/>
        <v>1284685.8386878073</v>
      </c>
      <c r="M67" s="5">
        <f t="shared" si="13"/>
        <v>573917.740106788</v>
      </c>
      <c r="N67">
        <f t="shared" si="5"/>
        <v>573917.740106788</v>
      </c>
      <c r="O67">
        <f t="shared" si="6"/>
        <v>329381572409.28265</v>
      </c>
    </row>
    <row r="68" spans="1:16" x14ac:dyDescent="0.25">
      <c r="A68" s="1">
        <v>65</v>
      </c>
      <c r="B68" s="1">
        <v>6</v>
      </c>
      <c r="C68" s="13" t="s">
        <v>10</v>
      </c>
      <c r="D68" s="3">
        <v>1315334.0565818709</v>
      </c>
      <c r="E68" s="29"/>
      <c r="G68" s="66">
        <f t="shared" si="9"/>
        <v>1.2051324714938714</v>
      </c>
      <c r="H68" s="28">
        <f t="shared" ref="H68:H99" si="15">D68/G68</f>
        <v>1091443.5447510551</v>
      </c>
      <c r="I68" s="5">
        <f t="shared" si="11"/>
        <v>1252581.0681330168</v>
      </c>
      <c r="J68" s="5">
        <f t="shared" si="4"/>
        <v>23672.008931814929</v>
      </c>
      <c r="K68" s="5">
        <f t="shared" si="12"/>
        <v>1266264.5902656079</v>
      </c>
      <c r="M68" s="5">
        <f t="shared" si="13"/>
        <v>174821.04551455285</v>
      </c>
      <c r="N68">
        <f t="shared" si="5"/>
        <v>174821.04551455285</v>
      </c>
      <c r="O68">
        <f t="shared" si="6"/>
        <v>30562397954.801361</v>
      </c>
    </row>
    <row r="69" spans="1:16" x14ac:dyDescent="0.25">
      <c r="A69" s="1">
        <v>66</v>
      </c>
      <c r="B69" s="1">
        <v>6</v>
      </c>
      <c r="C69" s="13" t="s">
        <v>11</v>
      </c>
      <c r="D69" s="3">
        <v>1185351.2653433543</v>
      </c>
      <c r="E69" s="29"/>
      <c r="G69" s="66">
        <f t="shared" si="9"/>
        <v>1.028261664606942</v>
      </c>
      <c r="H69" s="28">
        <f t="shared" si="15"/>
        <v>1152772.0094441725</v>
      </c>
      <c r="I69" s="5">
        <f t="shared" ref="I69:I100" si="16">$I$2*H69+(1-$I$2)*K69</f>
        <v>1266588.0169070568</v>
      </c>
      <c r="J69" s="5">
        <f t="shared" si="4"/>
        <v>21674.371147338294</v>
      </c>
      <c r="K69" s="5">
        <f t="shared" si="12"/>
        <v>1276253.0770648317</v>
      </c>
      <c r="M69" s="5">
        <f t="shared" si="13"/>
        <v>123481.06762065925</v>
      </c>
      <c r="N69">
        <f t="shared" si="5"/>
        <v>123481.06762065925</v>
      </c>
      <c r="O69">
        <f t="shared" si="6"/>
        <v>15247574060.737822</v>
      </c>
    </row>
    <row r="70" spans="1:16" ht="13" thickBot="1" x14ac:dyDescent="0.3">
      <c r="A70" s="6">
        <v>67</v>
      </c>
      <c r="B70" s="6">
        <v>6</v>
      </c>
      <c r="C70" s="14" t="s">
        <v>17</v>
      </c>
      <c r="D70" s="7">
        <v>1010338.1362224401</v>
      </c>
      <c r="E70" s="29"/>
      <c r="G70" s="66">
        <f t="shared" si="9"/>
        <v>0.8036174278890279</v>
      </c>
      <c r="H70" s="28">
        <f t="shared" si="15"/>
        <v>1257237.7118256802</v>
      </c>
      <c r="I70" s="5">
        <f t="shared" si="16"/>
        <v>1285834.0371508608</v>
      </c>
      <c r="J70" s="5">
        <f>J$2*(I70-I69)+(1-J$2)*J69</f>
        <v>21172.463715860402</v>
      </c>
      <c r="K70" s="5">
        <f t="shared" si="12"/>
        <v>1288262.3880543951</v>
      </c>
      <c r="M70" s="5">
        <f t="shared" si="13"/>
        <v>31024.676228714874</v>
      </c>
      <c r="N70">
        <f t="shared" ref="N70" si="17">ABS(M70)</f>
        <v>31024.676228714874</v>
      </c>
      <c r="O70">
        <f t="shared" ref="O70" si="18">N70^2</f>
        <v>962530535.09658575</v>
      </c>
    </row>
    <row r="71" spans="1:16" ht="13" thickTop="1" x14ac:dyDescent="0.25">
      <c r="A71" s="1">
        <f t="shared" ref="A71:A82" si="19">A70+1</f>
        <v>68</v>
      </c>
      <c r="B71" s="1">
        <v>7</v>
      </c>
      <c r="C71" s="13" t="s">
        <v>12</v>
      </c>
      <c r="E71" s="30"/>
      <c r="G71" s="66">
        <f t="shared" si="9"/>
        <v>1.6718852255683383</v>
      </c>
      <c r="H71" s="31"/>
      <c r="I71" s="5"/>
      <c r="J71" s="5"/>
      <c r="K71" s="5">
        <f t="shared" si="12"/>
        <v>1307006.5008667212</v>
      </c>
      <c r="L71" s="70">
        <f t="shared" ref="L71:L82" si="20">G71*K71</f>
        <v>2185164.8585208426</v>
      </c>
      <c r="M71" s="5"/>
    </row>
    <row r="72" spans="1:16" x14ac:dyDescent="0.25">
      <c r="A72" s="1">
        <f t="shared" si="19"/>
        <v>69</v>
      </c>
      <c r="B72" s="1">
        <v>7</v>
      </c>
      <c r="C72" s="13" t="s">
        <v>13</v>
      </c>
      <c r="E72" s="30"/>
      <c r="G72" s="66">
        <f t="shared" si="9"/>
        <v>1.3498546611322328</v>
      </c>
      <c r="H72" s="31"/>
      <c r="I72" s="5"/>
      <c r="J72" s="5"/>
      <c r="K72" s="5">
        <f>$J$70+K71</f>
        <v>1328178.9645825815</v>
      </c>
      <c r="L72" s="70">
        <f t="shared" si="20"/>
        <v>1792848.5661595806</v>
      </c>
      <c r="M72" s="5"/>
    </row>
    <row r="73" spans="1:16" x14ac:dyDescent="0.25">
      <c r="A73" s="1">
        <f t="shared" si="19"/>
        <v>70</v>
      </c>
      <c r="B73" s="1">
        <v>7</v>
      </c>
      <c r="C73" s="13" t="s">
        <v>14</v>
      </c>
      <c r="E73" s="30"/>
      <c r="G73" s="66">
        <f t="shared" si="9"/>
        <v>1.010790631536431</v>
      </c>
      <c r="H73" s="31"/>
      <c r="I73" s="5"/>
      <c r="J73" s="5"/>
      <c r="K73" s="5">
        <f t="shared" ref="K73:K82" si="21">$J$70+K72</f>
        <v>1349351.4282984419</v>
      </c>
      <c r="L73" s="70">
        <f t="shared" si="20"/>
        <v>1363911.7823743674</v>
      </c>
      <c r="M73" s="5" t="s">
        <v>84</v>
      </c>
      <c r="N73" t="s">
        <v>85</v>
      </c>
      <c r="O73" t="s">
        <v>48</v>
      </c>
    </row>
    <row r="74" spans="1:16" x14ac:dyDescent="0.25">
      <c r="A74" s="1">
        <f t="shared" si="19"/>
        <v>71</v>
      </c>
      <c r="B74" s="1">
        <v>7</v>
      </c>
      <c r="C74" s="13" t="s">
        <v>15</v>
      </c>
      <c r="G74" s="66">
        <f t="shared" si="9"/>
        <v>1.0485009216232293</v>
      </c>
      <c r="H74" s="31"/>
      <c r="I74" s="5"/>
      <c r="J74" s="5"/>
      <c r="K74" s="5">
        <f t="shared" si="21"/>
        <v>1370523.8920143023</v>
      </c>
      <c r="L74" s="70">
        <f t="shared" si="20"/>
        <v>1436995.563883651</v>
      </c>
      <c r="M74">
        <f t="shared" ref="M74:N74" si="22">AVERAGE(M5:M71)</f>
        <v>-17617.019318710532</v>
      </c>
      <c r="N74">
        <f t="shared" si="22"/>
        <v>90358.399004856561</v>
      </c>
      <c r="O74">
        <f>AVERAGE(O5:O70)</f>
        <v>23592240708.2906</v>
      </c>
    </row>
    <row r="75" spans="1:16" x14ac:dyDescent="0.25">
      <c r="A75" s="1">
        <f t="shared" si="19"/>
        <v>72</v>
      </c>
      <c r="B75" s="1">
        <v>7</v>
      </c>
      <c r="C75" s="13" t="s">
        <v>16</v>
      </c>
      <c r="G75" s="66">
        <f t="shared" si="9"/>
        <v>0.78396123146668462</v>
      </c>
      <c r="H75" s="31"/>
      <c r="I75" s="5"/>
      <c r="J75" s="5"/>
      <c r="K75" s="5">
        <f t="shared" si="21"/>
        <v>1391696.3557301627</v>
      </c>
      <c r="L75" s="70">
        <f t="shared" si="20"/>
        <v>1091035.9888659155</v>
      </c>
      <c r="M75" s="5"/>
      <c r="O75">
        <v>23357820158.433289</v>
      </c>
      <c r="P75" t="s">
        <v>94</v>
      </c>
    </row>
    <row r="76" spans="1:16" x14ac:dyDescent="0.25">
      <c r="A76" s="1">
        <f t="shared" si="19"/>
        <v>73</v>
      </c>
      <c r="B76" s="1">
        <v>7</v>
      </c>
      <c r="C76" s="13" t="s">
        <v>6</v>
      </c>
      <c r="G76" s="66">
        <f t="shared" si="9"/>
        <v>0.74497571126449269</v>
      </c>
      <c r="H76" s="31"/>
      <c r="I76" s="5"/>
      <c r="J76" s="5"/>
      <c r="K76" s="5">
        <f t="shared" si="21"/>
        <v>1412868.8194460231</v>
      </c>
      <c r="L76" s="70">
        <f t="shared" si="20"/>
        <v>1052552.9536902253</v>
      </c>
      <c r="M76" s="5"/>
      <c r="O76">
        <v>24367523975.473454</v>
      </c>
      <c r="P76" t="s">
        <v>92</v>
      </c>
    </row>
    <row r="77" spans="1:16" x14ac:dyDescent="0.25">
      <c r="A77" s="1">
        <f t="shared" si="19"/>
        <v>74</v>
      </c>
      <c r="B77" s="1">
        <v>7</v>
      </c>
      <c r="C77" s="13" t="s">
        <v>7</v>
      </c>
      <c r="G77" s="66">
        <f t="shared" si="9"/>
        <v>0.64500686943478924</v>
      </c>
      <c r="H77" s="31"/>
      <c r="I77" s="5"/>
      <c r="J77" s="5"/>
      <c r="K77" s="5">
        <f t="shared" si="21"/>
        <v>1434041.2831618835</v>
      </c>
      <c r="L77" s="70">
        <f t="shared" si="20"/>
        <v>924966.47869249457</v>
      </c>
      <c r="M77" s="5"/>
      <c r="O77">
        <v>23893685000.309586</v>
      </c>
      <c r="P77" t="s">
        <v>93</v>
      </c>
    </row>
    <row r="78" spans="1:16" x14ac:dyDescent="0.25">
      <c r="A78" s="1">
        <f t="shared" si="19"/>
        <v>75</v>
      </c>
      <c r="B78" s="1">
        <v>7</v>
      </c>
      <c r="C78" s="13" t="s">
        <v>8</v>
      </c>
      <c r="G78" s="66">
        <f t="shared" si="9"/>
        <v>0.67063565209544052</v>
      </c>
      <c r="H78" s="31"/>
      <c r="I78" s="5"/>
      <c r="J78" s="5"/>
      <c r="K78" s="5">
        <f t="shared" si="21"/>
        <v>1455213.7468777439</v>
      </c>
      <c r="L78" s="70">
        <f t="shared" si="20"/>
        <v>975918.22007560509</v>
      </c>
      <c r="M78" s="5"/>
    </row>
    <row r="79" spans="1:16" x14ac:dyDescent="0.25">
      <c r="A79" s="1">
        <f t="shared" si="19"/>
        <v>76</v>
      </c>
      <c r="B79" s="1">
        <v>7</v>
      </c>
      <c r="C79" s="13" t="s">
        <v>9</v>
      </c>
      <c r="G79" s="66">
        <f t="shared" si="9"/>
        <v>1.0373775318885183</v>
      </c>
      <c r="H79" s="31"/>
      <c r="I79" s="5"/>
      <c r="J79" s="5"/>
      <c r="K79" s="5">
        <f t="shared" si="21"/>
        <v>1476386.2105936042</v>
      </c>
      <c r="L79" s="70">
        <f t="shared" si="20"/>
        <v>1531569.8832598354</v>
      </c>
      <c r="M79" s="5"/>
    </row>
    <row r="80" spans="1:16" x14ac:dyDescent="0.25">
      <c r="A80" s="1">
        <f t="shared" si="19"/>
        <v>77</v>
      </c>
      <c r="B80" s="1">
        <v>7</v>
      </c>
      <c r="C80" s="13" t="s">
        <v>10</v>
      </c>
      <c r="G80" s="66">
        <f t="shared" si="9"/>
        <v>1.2051324714938714</v>
      </c>
      <c r="H80" s="31"/>
      <c r="I80" s="5"/>
      <c r="J80" s="5"/>
      <c r="K80" s="5">
        <f t="shared" si="21"/>
        <v>1497558.6743094646</v>
      </c>
      <c r="L80" s="70">
        <f t="shared" si="20"/>
        <v>1804756.5863776507</v>
      </c>
      <c r="M80" s="5"/>
    </row>
    <row r="81" spans="1:13" x14ac:dyDescent="0.25">
      <c r="A81" s="1">
        <f t="shared" si="19"/>
        <v>78</v>
      </c>
      <c r="B81" s="1">
        <v>7</v>
      </c>
      <c r="C81" s="13" t="s">
        <v>11</v>
      </c>
      <c r="G81" s="66">
        <f t="shared" si="9"/>
        <v>1.028261664606942</v>
      </c>
      <c r="H81" s="31"/>
      <c r="I81" s="5"/>
      <c r="J81" s="5"/>
      <c r="K81" s="5">
        <f t="shared" si="21"/>
        <v>1518731.138025325</v>
      </c>
      <c r="L81" s="70">
        <f t="shared" si="20"/>
        <v>1561653.0080763162</v>
      </c>
      <c r="M81" s="5"/>
    </row>
    <row r="82" spans="1:13" x14ac:dyDescent="0.25">
      <c r="A82" s="1">
        <f t="shared" si="19"/>
        <v>79</v>
      </c>
      <c r="B82" s="1">
        <v>7</v>
      </c>
      <c r="C82" s="13" t="s">
        <v>17</v>
      </c>
      <c r="G82" s="66">
        <f t="shared" si="9"/>
        <v>0.8036174278890279</v>
      </c>
      <c r="H82" s="31"/>
      <c r="I82" s="5"/>
      <c r="J82" s="5"/>
      <c r="K82" s="5">
        <f t="shared" si="21"/>
        <v>1539903.6017411854</v>
      </c>
      <c r="L82" s="70">
        <f t="shared" si="20"/>
        <v>1237493.3716283015</v>
      </c>
      <c r="M82" s="5"/>
    </row>
    <row r="83" spans="1:13" x14ac:dyDescent="0.25">
      <c r="H83" s="30"/>
    </row>
    <row r="84" spans="1:13" x14ac:dyDescent="0.25">
      <c r="H84" s="30"/>
    </row>
    <row r="85" spans="1:13" x14ac:dyDescent="0.25">
      <c r="H85" s="30"/>
    </row>
    <row r="86" spans="1:13" x14ac:dyDescent="0.25">
      <c r="H86" s="30"/>
    </row>
    <row r="87" spans="1:13" x14ac:dyDescent="0.25">
      <c r="H87" s="30"/>
    </row>
  </sheetData>
  <conditionalFormatting sqref="O76:O77 O74">
    <cfRule type="top10" dxfId="0" priority="7" bottom="1" rank="1"/>
  </conditionalFormatting>
  <pageMargins left="0.7" right="0.7" top="0.75" bottom="0.75" header="0.3" footer="0.3"/>
  <pageSetup orientation="landscape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2DB05E-4531-46B0-AF8A-B21C34931091}">
  <dimension ref="A1:N97"/>
  <sheetViews>
    <sheetView topLeftCell="E1" zoomScaleNormal="100" workbookViewId="0">
      <pane ySplit="1" topLeftCell="A72" activePane="bottomLeft" state="frozen"/>
      <selection pane="bottomLeft" activeCell="G66" sqref="G66"/>
    </sheetView>
  </sheetViews>
  <sheetFormatPr defaultRowHeight="12.5" x14ac:dyDescent="0.25"/>
  <cols>
    <col min="1" max="1" width="6.81640625" customWidth="1"/>
    <col min="2" max="2" width="5.1796875" bestFit="1" customWidth="1"/>
    <col min="3" max="3" width="6.7265625" bestFit="1" customWidth="1"/>
    <col min="4" max="4" width="10.1796875" bestFit="1" customWidth="1"/>
    <col min="5" max="5" width="19.26953125" bestFit="1" customWidth="1"/>
    <col min="6" max="6" width="10.1796875" customWidth="1"/>
    <col min="8" max="8" width="12.26953125" bestFit="1" customWidth="1"/>
    <col min="9" max="9" width="14.6328125" bestFit="1" customWidth="1"/>
    <col min="10" max="10" width="10.7265625" bestFit="1" customWidth="1"/>
    <col min="11" max="13" width="12.26953125" bestFit="1" customWidth="1"/>
    <col min="14" max="14" width="12.81640625" bestFit="1" customWidth="1"/>
  </cols>
  <sheetData>
    <row r="1" spans="1:13" ht="39" x14ac:dyDescent="0.3">
      <c r="A1" s="10" t="s">
        <v>0</v>
      </c>
      <c r="B1" s="10" t="s">
        <v>5</v>
      </c>
      <c r="C1" s="11" t="s">
        <v>4</v>
      </c>
      <c r="D1" s="12" t="s">
        <v>3</v>
      </c>
      <c r="E1" s="12" t="s">
        <v>91</v>
      </c>
      <c r="F1" s="12"/>
      <c r="H1" s="18" t="s">
        <v>68</v>
      </c>
      <c r="I1" s="59" t="s">
        <v>18</v>
      </c>
      <c r="J1" s="18" t="s">
        <v>86</v>
      </c>
      <c r="K1" s="18" t="s">
        <v>59</v>
      </c>
      <c r="L1" s="18" t="s">
        <v>75</v>
      </c>
      <c r="M1" s="18" t="s">
        <v>69</v>
      </c>
    </row>
    <row r="2" spans="1:13" x14ac:dyDescent="0.25">
      <c r="A2" s="1">
        <v>1</v>
      </c>
      <c r="B2" s="1">
        <v>1</v>
      </c>
      <c r="C2" s="13" t="s">
        <v>6</v>
      </c>
      <c r="D2" s="3">
        <v>12786.408181309</v>
      </c>
      <c r="E2" s="3">
        <v>17163.523572608628</v>
      </c>
      <c r="F2" s="3"/>
    </row>
    <row r="3" spans="1:13" x14ac:dyDescent="0.25">
      <c r="A3" s="1">
        <f>A2+1</f>
        <v>2</v>
      </c>
      <c r="B3" s="1">
        <v>1</v>
      </c>
      <c r="C3" s="13" t="s">
        <v>7</v>
      </c>
      <c r="D3" s="3">
        <v>6892.4081813090097</v>
      </c>
      <c r="E3" s="3">
        <v>10685.790350339576</v>
      </c>
      <c r="F3" s="3"/>
    </row>
    <row r="4" spans="1:13" x14ac:dyDescent="0.25">
      <c r="A4" s="1">
        <f t="shared" ref="A4:A67" si="0">A3+1</f>
        <v>3</v>
      </c>
      <c r="B4" s="1"/>
      <c r="C4" s="13" t="s">
        <v>8</v>
      </c>
      <c r="D4" s="3">
        <v>7890.4081813090097</v>
      </c>
      <c r="E4" s="3">
        <v>11765.566230567918</v>
      </c>
      <c r="F4" s="3"/>
    </row>
    <row r="5" spans="1:13" x14ac:dyDescent="0.25">
      <c r="A5" s="1">
        <f t="shared" si="0"/>
        <v>4</v>
      </c>
      <c r="B5" s="1"/>
      <c r="C5" s="13" t="s">
        <v>9</v>
      </c>
      <c r="D5" s="3">
        <v>14601.3524122565</v>
      </c>
      <c r="E5" s="3">
        <v>14075.2541513745</v>
      </c>
      <c r="F5" s="3"/>
    </row>
    <row r="6" spans="1:13" x14ac:dyDescent="0.25">
      <c r="A6" s="1">
        <f t="shared" si="0"/>
        <v>5</v>
      </c>
      <c r="B6" s="1"/>
      <c r="C6" s="13" t="s">
        <v>10</v>
      </c>
      <c r="D6" s="3">
        <v>30313.066506184874</v>
      </c>
      <c r="E6" s="3">
        <v>25153.306564388786</v>
      </c>
      <c r="F6" s="3"/>
    </row>
    <row r="7" spans="1:13" x14ac:dyDescent="0.25">
      <c r="A7" s="1">
        <f t="shared" si="0"/>
        <v>6</v>
      </c>
      <c r="B7" s="1"/>
      <c r="C7" s="13" t="s">
        <v>11</v>
      </c>
      <c r="D7" s="3">
        <v>30161.120410207532</v>
      </c>
      <c r="E7" s="3">
        <v>29332.145161452427</v>
      </c>
      <c r="F7" s="3"/>
    </row>
    <row r="8" spans="1:13" x14ac:dyDescent="0.25">
      <c r="A8" s="1">
        <f t="shared" si="0"/>
        <v>7</v>
      </c>
      <c r="B8" s="1"/>
      <c r="C8" s="13" t="s">
        <v>17</v>
      </c>
      <c r="D8" s="3">
        <v>25183.186200959575</v>
      </c>
      <c r="E8" s="3">
        <v>31337.282302490257</v>
      </c>
      <c r="F8" s="3"/>
    </row>
    <row r="9" spans="1:13" x14ac:dyDescent="0.25">
      <c r="A9" s="1">
        <f t="shared" si="0"/>
        <v>8</v>
      </c>
      <c r="B9" s="1">
        <v>2</v>
      </c>
      <c r="C9" s="13" t="s">
        <v>12</v>
      </c>
      <c r="D9" s="3">
        <v>55191.54699532206</v>
      </c>
      <c r="E9" s="3">
        <v>33011.564520860171</v>
      </c>
      <c r="F9" s="3"/>
    </row>
    <row r="10" spans="1:13" x14ac:dyDescent="0.25">
      <c r="A10" s="1">
        <f t="shared" si="0"/>
        <v>9</v>
      </c>
      <c r="B10" s="1"/>
      <c r="C10" s="13" t="s">
        <v>13</v>
      </c>
      <c r="D10" s="3">
        <v>65478.383594016472</v>
      </c>
      <c r="E10" s="3">
        <v>48507.728631387938</v>
      </c>
      <c r="F10" s="3"/>
    </row>
    <row r="11" spans="1:13" x14ac:dyDescent="0.25">
      <c r="A11" s="1">
        <f t="shared" si="0"/>
        <v>10</v>
      </c>
      <c r="B11" s="1"/>
      <c r="C11" s="13" t="s">
        <v>14</v>
      </c>
      <c r="D11" s="3">
        <v>57249.494800539396</v>
      </c>
      <c r="E11" s="3">
        <v>56638.331435184067</v>
      </c>
      <c r="F11" s="3"/>
    </row>
    <row r="12" spans="1:13" x14ac:dyDescent="0.25">
      <c r="A12" s="1">
        <f t="shared" si="0"/>
        <v>11</v>
      </c>
      <c r="B12" s="1"/>
      <c r="C12" s="13" t="s">
        <v>15</v>
      </c>
      <c r="D12" s="3">
        <v>71853.850370182743</v>
      </c>
      <c r="E12" s="3">
        <v>68530.078408460249</v>
      </c>
      <c r="F12" s="3"/>
    </row>
    <row r="13" spans="1:13" x14ac:dyDescent="0.25">
      <c r="A13" s="1">
        <f t="shared" si="0"/>
        <v>12</v>
      </c>
      <c r="B13" s="1"/>
      <c r="C13" s="13" t="s">
        <v>16</v>
      </c>
      <c r="D13" s="3">
        <v>52341.460122215751</v>
      </c>
      <c r="E13" s="3">
        <v>66765.368007155164</v>
      </c>
      <c r="F13" s="3"/>
    </row>
    <row r="14" spans="1:13" x14ac:dyDescent="0.25">
      <c r="A14" s="1">
        <f t="shared" si="0"/>
        <v>13</v>
      </c>
      <c r="B14" s="1"/>
      <c r="C14" s="13" t="s">
        <v>6</v>
      </c>
      <c r="D14" s="3">
        <v>62226.904353650934</v>
      </c>
      <c r="E14" s="3">
        <v>83528.769344747387</v>
      </c>
      <c r="F14" s="3"/>
    </row>
    <row r="15" spans="1:13" x14ac:dyDescent="0.25">
      <c r="A15" s="1">
        <f t="shared" si="0"/>
        <v>14</v>
      </c>
      <c r="B15" s="1"/>
      <c r="C15" s="13" t="s">
        <v>7</v>
      </c>
      <c r="D15" s="3">
        <v>61702.494573310483</v>
      </c>
      <c r="E15" s="3">
        <v>95661.763459014852</v>
      </c>
      <c r="F15" s="3"/>
    </row>
    <row r="16" spans="1:13" x14ac:dyDescent="0.25">
      <c r="A16" s="1">
        <f t="shared" si="0"/>
        <v>15</v>
      </c>
      <c r="B16" s="1"/>
      <c r="C16" s="13" t="s">
        <v>8</v>
      </c>
      <c r="D16" s="3">
        <v>67667.408040814669</v>
      </c>
      <c r="E16" s="3">
        <v>100900.40371308009</v>
      </c>
      <c r="F16" s="3"/>
    </row>
    <row r="17" spans="1:6" x14ac:dyDescent="0.25">
      <c r="A17" s="1">
        <f t="shared" si="0"/>
        <v>16</v>
      </c>
      <c r="B17" s="1"/>
      <c r="C17" s="13" t="s">
        <v>9</v>
      </c>
      <c r="D17" s="3">
        <v>178373.31563020538</v>
      </c>
      <c r="E17" s="3">
        <v>171946.38417267578</v>
      </c>
      <c r="F17" s="3"/>
    </row>
    <row r="18" spans="1:6" x14ac:dyDescent="0.25">
      <c r="A18" s="1">
        <f t="shared" si="0"/>
        <v>17</v>
      </c>
      <c r="B18" s="1"/>
      <c r="C18" s="13" t="s">
        <v>10</v>
      </c>
      <c r="D18" s="3">
        <v>172037.31831044893</v>
      </c>
      <c r="E18" s="3">
        <v>142753.86513915189</v>
      </c>
      <c r="F18" s="3"/>
    </row>
    <row r="19" spans="1:6" x14ac:dyDescent="0.25">
      <c r="A19" s="1">
        <f t="shared" si="0"/>
        <v>18</v>
      </c>
      <c r="B19" s="1"/>
      <c r="C19" s="13" t="s">
        <v>11</v>
      </c>
      <c r="D19" s="3">
        <v>208343.32361701052</v>
      </c>
      <c r="E19" s="3">
        <v>202617.02909701565</v>
      </c>
      <c r="F19" s="3"/>
    </row>
    <row r="20" spans="1:6" x14ac:dyDescent="0.25">
      <c r="A20" s="1">
        <f t="shared" si="0"/>
        <v>19</v>
      </c>
      <c r="B20" s="1"/>
      <c r="C20" s="13" t="s">
        <v>17</v>
      </c>
      <c r="D20" s="3">
        <v>170317.45152667465</v>
      </c>
      <c r="E20" s="3">
        <v>211938.47422407308</v>
      </c>
      <c r="F20" s="3"/>
    </row>
    <row r="21" spans="1:6" x14ac:dyDescent="0.25">
      <c r="A21" s="1">
        <f t="shared" si="0"/>
        <v>20</v>
      </c>
      <c r="B21" s="1">
        <v>3</v>
      </c>
      <c r="C21" s="13" t="s">
        <v>12</v>
      </c>
      <c r="D21" s="3">
        <v>386973.04619655199</v>
      </c>
      <c r="E21" s="3">
        <v>231459.09795632347</v>
      </c>
      <c r="F21" s="3"/>
    </row>
    <row r="22" spans="1:6" x14ac:dyDescent="0.25">
      <c r="A22" s="1">
        <f t="shared" si="0"/>
        <v>21</v>
      </c>
      <c r="B22" s="1"/>
      <c r="C22" s="13" t="s">
        <v>13</v>
      </c>
      <c r="D22" s="3">
        <v>362909.99483235099</v>
      </c>
      <c r="E22" s="3">
        <v>268851.16248585522</v>
      </c>
      <c r="F22" s="3"/>
    </row>
    <row r="23" spans="1:6" x14ac:dyDescent="0.25">
      <c r="A23" s="1">
        <f t="shared" si="0"/>
        <v>22</v>
      </c>
      <c r="B23" s="1"/>
      <c r="C23" s="13" t="s">
        <v>14</v>
      </c>
      <c r="D23" s="3">
        <v>279726.06922069937</v>
      </c>
      <c r="E23" s="3">
        <v>276739.87123872293</v>
      </c>
      <c r="F23" s="3"/>
    </row>
    <row r="24" spans="1:6" x14ac:dyDescent="0.25">
      <c r="A24" s="1">
        <f t="shared" si="0"/>
        <v>23</v>
      </c>
      <c r="B24" s="1"/>
      <c r="C24" s="13" t="s">
        <v>15</v>
      </c>
      <c r="D24" s="3">
        <v>299548.74706113664</v>
      </c>
      <c r="E24" s="3">
        <v>285692.40225119912</v>
      </c>
      <c r="F24" s="3"/>
    </row>
    <row r="25" spans="1:6" x14ac:dyDescent="0.25">
      <c r="A25" s="1">
        <f t="shared" si="0"/>
        <v>24</v>
      </c>
      <c r="B25" s="1"/>
      <c r="C25" s="13" t="s">
        <v>16</v>
      </c>
      <c r="D25" s="3">
        <v>269183.63800471975</v>
      </c>
      <c r="E25" s="3">
        <v>343363.45625294995</v>
      </c>
      <c r="F25" s="3"/>
    </row>
    <row r="26" spans="1:6" x14ac:dyDescent="0.25">
      <c r="A26" s="1">
        <f t="shared" si="0"/>
        <v>25</v>
      </c>
      <c r="B26" s="1"/>
      <c r="C26" s="13" t="s">
        <v>6</v>
      </c>
      <c r="D26" s="3">
        <v>258781.17594318683</v>
      </c>
      <c r="E26" s="3">
        <v>347368.60817105265</v>
      </c>
      <c r="F26" s="3"/>
    </row>
    <row r="27" spans="1:6" x14ac:dyDescent="0.25">
      <c r="A27" s="1">
        <f t="shared" si="0"/>
        <v>26</v>
      </c>
      <c r="B27" s="1"/>
      <c r="C27" s="13" t="s">
        <v>7</v>
      </c>
      <c r="D27" s="3">
        <v>201074.60851235775</v>
      </c>
      <c r="E27" s="3">
        <v>311740.25896585674</v>
      </c>
      <c r="F27" s="3"/>
    </row>
    <row r="28" spans="1:6" x14ac:dyDescent="0.25">
      <c r="A28" s="1">
        <f t="shared" si="0"/>
        <v>27</v>
      </c>
      <c r="B28" s="1"/>
      <c r="C28" s="13" t="s">
        <v>8</v>
      </c>
      <c r="D28" s="3">
        <v>228049.50871578188</v>
      </c>
      <c r="E28" s="3">
        <v>340049.78411634959</v>
      </c>
      <c r="F28" s="3"/>
    </row>
    <row r="29" spans="1:6" x14ac:dyDescent="0.25">
      <c r="A29" s="1">
        <f t="shared" si="0"/>
        <v>28</v>
      </c>
      <c r="B29" s="1"/>
      <c r="C29" s="13" t="s">
        <v>9</v>
      </c>
      <c r="D29" s="3">
        <v>423168.4588685981</v>
      </c>
      <c r="E29" s="3">
        <v>407921.36503885052</v>
      </c>
      <c r="F29" s="3"/>
    </row>
    <row r="30" spans="1:6" x14ac:dyDescent="0.25">
      <c r="A30" s="1">
        <f t="shared" si="0"/>
        <v>29</v>
      </c>
      <c r="B30" s="1"/>
      <c r="C30" s="13" t="s">
        <v>10</v>
      </c>
      <c r="D30" s="3">
        <v>537013.57260172884</v>
      </c>
      <c r="E30" s="3">
        <v>445605.42953095573</v>
      </c>
      <c r="F30" s="3"/>
    </row>
    <row r="31" spans="1:6" x14ac:dyDescent="0.25">
      <c r="A31" s="1">
        <f t="shared" si="0"/>
        <v>30</v>
      </c>
      <c r="B31" s="1"/>
      <c r="C31" s="13" t="s">
        <v>11</v>
      </c>
      <c r="D31" s="3">
        <v>433058.32708873739</v>
      </c>
      <c r="E31" s="3">
        <v>421155.7641354606</v>
      </c>
      <c r="F31" s="3"/>
    </row>
    <row r="32" spans="1:6" x14ac:dyDescent="0.25">
      <c r="A32" s="1">
        <f t="shared" si="0"/>
        <v>31</v>
      </c>
      <c r="B32" s="1"/>
      <c r="C32" s="13" t="s">
        <v>17</v>
      </c>
      <c r="D32" s="3">
        <v>399299.33592717478</v>
      </c>
      <c r="E32" s="3">
        <v>496877.39721632109</v>
      </c>
      <c r="F32" s="3"/>
    </row>
    <row r="33" spans="1:9" x14ac:dyDescent="0.25">
      <c r="A33" s="1">
        <f t="shared" si="0"/>
        <v>32</v>
      </c>
      <c r="B33" s="1">
        <v>4</v>
      </c>
      <c r="C33" s="13" t="s">
        <v>12</v>
      </c>
      <c r="D33" s="3">
        <v>856168.91237723199</v>
      </c>
      <c r="E33" s="3">
        <v>512097.89959486434</v>
      </c>
      <c r="F33" s="3"/>
    </row>
    <row r="34" spans="1:9" x14ac:dyDescent="0.25">
      <c r="A34" s="1">
        <f t="shared" si="0"/>
        <v>33</v>
      </c>
      <c r="B34" s="1"/>
      <c r="C34" s="13" t="s">
        <v>13</v>
      </c>
      <c r="D34" s="3">
        <v>715785.34610602527</v>
      </c>
      <c r="E34" s="3">
        <v>530268.45535032486</v>
      </c>
      <c r="F34" s="3"/>
    </row>
    <row r="35" spans="1:9" x14ac:dyDescent="0.25">
      <c r="A35" s="1">
        <f t="shared" si="0"/>
        <v>34</v>
      </c>
      <c r="B35" s="1"/>
      <c r="C35" s="13" t="s">
        <v>14</v>
      </c>
      <c r="D35" s="3">
        <v>424179.07650521398</v>
      </c>
      <c r="E35" s="3">
        <v>419650.77956890984</v>
      </c>
      <c r="F35" s="3"/>
    </row>
    <row r="36" spans="1:9" x14ac:dyDescent="0.25">
      <c r="A36" s="1">
        <f t="shared" si="0"/>
        <v>35</v>
      </c>
      <c r="B36" s="1"/>
      <c r="C36" s="13" t="s">
        <v>15</v>
      </c>
      <c r="D36" s="3">
        <v>490140.55074418517</v>
      </c>
      <c r="E36" s="3">
        <v>467467.92552683456</v>
      </c>
      <c r="F36" s="3"/>
    </row>
    <row r="37" spans="1:9" x14ac:dyDescent="0.25">
      <c r="A37" s="1">
        <f t="shared" si="0"/>
        <v>36</v>
      </c>
      <c r="B37" s="1"/>
      <c r="C37" s="13" t="s">
        <v>16</v>
      </c>
      <c r="D37" s="3">
        <v>377359.01383323927</v>
      </c>
      <c r="E37" s="3">
        <v>481349.07529451675</v>
      </c>
      <c r="F37" s="3"/>
    </row>
    <row r="38" spans="1:9" x14ac:dyDescent="0.25">
      <c r="A38" s="1">
        <f t="shared" si="0"/>
        <v>37</v>
      </c>
      <c r="B38" s="1"/>
      <c r="C38" s="13" t="s">
        <v>6</v>
      </c>
      <c r="D38" s="3">
        <v>430992.04056584631</v>
      </c>
      <c r="E38" s="3">
        <v>578531.66760872945</v>
      </c>
      <c r="F38" s="3"/>
      <c r="I38" s="4"/>
    </row>
    <row r="39" spans="1:9" x14ac:dyDescent="0.25">
      <c r="A39" s="1">
        <f t="shared" si="0"/>
        <v>38</v>
      </c>
      <c r="B39" s="1"/>
      <c r="C39" s="13" t="s">
        <v>7</v>
      </c>
      <c r="D39" s="3">
        <v>461459.21238877694</v>
      </c>
      <c r="E39" s="3">
        <v>715433.01979581604</v>
      </c>
      <c r="F39" s="3"/>
    </row>
    <row r="40" spans="1:9" x14ac:dyDescent="0.25">
      <c r="A40" s="1">
        <f t="shared" si="0"/>
        <v>39</v>
      </c>
      <c r="B40" s="1"/>
      <c r="C40" s="13" t="s">
        <v>8</v>
      </c>
      <c r="D40" s="15">
        <v>480745.01674198546</v>
      </c>
      <c r="E40" s="15">
        <v>716849.77564176521</v>
      </c>
      <c r="F40" s="15"/>
    </row>
    <row r="41" spans="1:9" x14ac:dyDescent="0.25">
      <c r="A41" s="1">
        <f t="shared" si="0"/>
        <v>40</v>
      </c>
      <c r="B41" s="1"/>
      <c r="C41" s="13" t="s">
        <v>9</v>
      </c>
      <c r="D41" s="15">
        <v>480745.01674198546</v>
      </c>
      <c r="E41" s="15">
        <v>463423.39405288821</v>
      </c>
      <c r="F41" s="15"/>
    </row>
    <row r="42" spans="1:9" x14ac:dyDescent="0.25">
      <c r="A42" s="1">
        <f t="shared" si="0"/>
        <v>41</v>
      </c>
      <c r="B42" s="1"/>
      <c r="C42" s="13" t="s">
        <v>10</v>
      </c>
      <c r="D42" s="3">
        <v>701896.66728226468</v>
      </c>
      <c r="E42" s="3">
        <v>582422.8322486406</v>
      </c>
      <c r="F42" s="3"/>
    </row>
    <row r="43" spans="1:9" x14ac:dyDescent="0.25">
      <c r="A43" s="1">
        <f t="shared" si="0"/>
        <v>42</v>
      </c>
      <c r="B43" s="1"/>
      <c r="C43" s="13" t="s">
        <v>11</v>
      </c>
      <c r="D43" s="3">
        <v>669285.32928972982</v>
      </c>
      <c r="E43" s="3">
        <v>650890.0918187662</v>
      </c>
      <c r="F43" s="3"/>
    </row>
    <row r="44" spans="1:9" x14ac:dyDescent="0.25">
      <c r="A44" s="1">
        <f t="shared" si="0"/>
        <v>43</v>
      </c>
      <c r="B44" s="1"/>
      <c r="C44" s="13" t="s">
        <v>17</v>
      </c>
      <c r="D44" s="3">
        <v>511243.8174235156</v>
      </c>
      <c r="E44" s="3">
        <v>636178.11122696765</v>
      </c>
      <c r="F44" s="3"/>
    </row>
    <row r="45" spans="1:9" x14ac:dyDescent="0.25">
      <c r="A45" s="1">
        <f t="shared" si="0"/>
        <v>44</v>
      </c>
      <c r="B45" s="1">
        <v>5</v>
      </c>
      <c r="C45" s="13" t="s">
        <v>12</v>
      </c>
      <c r="D45" s="3">
        <v>1142225.646174738</v>
      </c>
      <c r="E45" s="3">
        <v>683196.20791340584</v>
      </c>
      <c r="F45" s="3"/>
    </row>
    <row r="46" spans="1:9" x14ac:dyDescent="0.25">
      <c r="A46" s="1">
        <f t="shared" si="0"/>
        <v>45</v>
      </c>
      <c r="B46" s="1"/>
      <c r="C46" s="13" t="s">
        <v>13</v>
      </c>
      <c r="D46" s="3">
        <v>777920.90877914301</v>
      </c>
      <c r="E46" s="3">
        <v>576299.75372803281</v>
      </c>
      <c r="F46" s="3"/>
    </row>
    <row r="47" spans="1:9" x14ac:dyDescent="0.25">
      <c r="A47" s="1">
        <f t="shared" si="0"/>
        <v>46</v>
      </c>
      <c r="B47" s="1"/>
      <c r="C47" s="13" t="s">
        <v>14</v>
      </c>
      <c r="D47" s="3">
        <v>723704.73110251839</v>
      </c>
      <c r="E47" s="3">
        <v>715978.86696126801</v>
      </c>
      <c r="F47" s="3"/>
    </row>
    <row r="48" spans="1:9" x14ac:dyDescent="0.25">
      <c r="A48" s="1">
        <f t="shared" si="0"/>
        <v>47</v>
      </c>
      <c r="B48" s="1"/>
      <c r="C48" s="13" t="s">
        <v>15</v>
      </c>
      <c r="D48" s="3">
        <v>834814.61227183149</v>
      </c>
      <c r="E48" s="3">
        <v>796198.26273439906</v>
      </c>
      <c r="F48" s="3"/>
    </row>
    <row r="49" spans="1:6" x14ac:dyDescent="0.25">
      <c r="A49" s="1">
        <f t="shared" si="0"/>
        <v>48</v>
      </c>
      <c r="B49" s="1"/>
      <c r="C49" s="13" t="s">
        <v>16</v>
      </c>
      <c r="D49" s="3">
        <v>770838.75821685011</v>
      </c>
      <c r="E49" s="3">
        <v>983261.32374520088</v>
      </c>
      <c r="F49" s="3"/>
    </row>
    <row r="50" spans="1:6" x14ac:dyDescent="0.25">
      <c r="A50" s="1">
        <f t="shared" si="0"/>
        <v>49</v>
      </c>
      <c r="B50" s="1"/>
      <c r="C50" s="13" t="s">
        <v>6</v>
      </c>
      <c r="D50" s="3">
        <v>560905.66861760663</v>
      </c>
      <c r="E50" s="3">
        <v>752918.06180572952</v>
      </c>
      <c r="F50" s="3"/>
    </row>
    <row r="51" spans="1:6" x14ac:dyDescent="0.25">
      <c r="A51" s="1">
        <f t="shared" si="0"/>
        <v>50</v>
      </c>
      <c r="B51" s="1"/>
      <c r="C51" s="13" t="s">
        <v>7</v>
      </c>
      <c r="D51" s="3">
        <v>545197.9773459452</v>
      </c>
      <c r="E51" s="3">
        <v>845259.17967927188</v>
      </c>
      <c r="F51" s="3"/>
    </row>
    <row r="52" spans="1:6" x14ac:dyDescent="0.25">
      <c r="A52" s="1">
        <f t="shared" si="0"/>
        <v>51</v>
      </c>
      <c r="B52" s="1"/>
      <c r="C52" s="13" t="s">
        <v>8</v>
      </c>
      <c r="D52" s="3">
        <v>689040.86629208247</v>
      </c>
      <c r="E52" s="3">
        <v>1027444.4314720427</v>
      </c>
      <c r="F52" s="3"/>
    </row>
    <row r="53" spans="1:6" x14ac:dyDescent="0.25">
      <c r="A53" s="1">
        <f t="shared" si="0"/>
        <v>52</v>
      </c>
      <c r="B53" s="1"/>
      <c r="C53" s="13" t="s">
        <v>9</v>
      </c>
      <c r="D53" s="3">
        <v>1105172.6955100191</v>
      </c>
      <c r="E53" s="3">
        <v>1065352.4503254679</v>
      </c>
      <c r="F53" s="3"/>
    </row>
    <row r="54" spans="1:6" x14ac:dyDescent="0.25">
      <c r="A54" s="1">
        <f t="shared" si="0"/>
        <v>53</v>
      </c>
      <c r="B54" s="1"/>
      <c r="C54" s="13" t="s">
        <v>10</v>
      </c>
      <c r="D54" s="3">
        <v>1384090.5399294812</v>
      </c>
      <c r="E54" s="3">
        <v>1148496.594912736</v>
      </c>
      <c r="F54" s="3"/>
    </row>
    <row r="55" spans="1:6" x14ac:dyDescent="0.25">
      <c r="A55" s="1">
        <f t="shared" si="0"/>
        <v>54</v>
      </c>
      <c r="B55" s="1"/>
      <c r="C55" s="13" t="s">
        <v>11</v>
      </c>
      <c r="D55" s="3">
        <v>983006.26168638421</v>
      </c>
      <c r="E55" s="3">
        <v>955988.43710870331</v>
      </c>
      <c r="F55" s="3"/>
    </row>
    <row r="56" spans="1:6" x14ac:dyDescent="0.25">
      <c r="A56" s="1">
        <f t="shared" si="0"/>
        <v>55</v>
      </c>
      <c r="B56" s="1"/>
      <c r="C56" s="13" t="s">
        <v>17</v>
      </c>
      <c r="D56" s="3">
        <v>858010.6538055588</v>
      </c>
      <c r="E56" s="3">
        <v>1067685.4732474047</v>
      </c>
      <c r="F56" s="3"/>
    </row>
    <row r="57" spans="1:6" x14ac:dyDescent="0.25">
      <c r="A57" s="1">
        <f t="shared" si="0"/>
        <v>56</v>
      </c>
      <c r="B57" s="1">
        <v>6</v>
      </c>
      <c r="C57" s="13" t="s">
        <v>12</v>
      </c>
      <c r="D57" s="3">
        <v>1770529.8205960258</v>
      </c>
      <c r="E57" s="3">
        <v>1059002.013726244</v>
      </c>
      <c r="F57" s="3"/>
    </row>
    <row r="58" spans="1:6" x14ac:dyDescent="0.25">
      <c r="A58" s="1">
        <f t="shared" si="0"/>
        <v>57</v>
      </c>
      <c r="B58" s="1"/>
      <c r="C58" s="13" t="s">
        <v>13</v>
      </c>
      <c r="D58" s="3">
        <v>1232577.7738703375</v>
      </c>
      <c r="E58" s="3">
        <v>913118.87817350228</v>
      </c>
      <c r="F58" s="3"/>
    </row>
    <row r="59" spans="1:6" x14ac:dyDescent="0.25">
      <c r="A59" s="1">
        <f t="shared" si="0"/>
        <v>58</v>
      </c>
      <c r="B59" s="1"/>
      <c r="C59" s="13" t="s">
        <v>14</v>
      </c>
      <c r="D59" s="3">
        <v>1110182.2756485397</v>
      </c>
      <c r="E59" s="3">
        <v>1098330.5948938511</v>
      </c>
      <c r="F59" s="3"/>
    </row>
    <row r="60" spans="1:6" x14ac:dyDescent="0.25">
      <c r="A60" s="1">
        <f t="shared" si="0"/>
        <v>59</v>
      </c>
      <c r="B60" s="1"/>
      <c r="C60" s="13" t="s">
        <v>15</v>
      </c>
      <c r="D60" s="3">
        <v>1091672.3355909172</v>
      </c>
      <c r="E60" s="3">
        <v>1041174.4168053303</v>
      </c>
      <c r="F60" s="3"/>
    </row>
    <row r="61" spans="1:6" x14ac:dyDescent="0.25">
      <c r="A61" s="1">
        <f t="shared" si="0"/>
        <v>60</v>
      </c>
      <c r="B61" s="1"/>
      <c r="C61" s="13" t="s">
        <v>16</v>
      </c>
      <c r="D61" s="3">
        <v>738216.40484787442</v>
      </c>
      <c r="E61" s="3">
        <v>941649.12143266597</v>
      </c>
      <c r="F61" s="3"/>
    </row>
    <row r="62" spans="1:6" x14ac:dyDescent="0.25">
      <c r="A62" s="1">
        <f t="shared" si="0"/>
        <v>61</v>
      </c>
      <c r="B62" s="1"/>
      <c r="C62" s="13" t="s">
        <v>6</v>
      </c>
      <c r="D62" s="3">
        <v>828809.30021001108</v>
      </c>
      <c r="E62" s="3">
        <v>1112531.9761139897</v>
      </c>
      <c r="F62" s="3"/>
    </row>
    <row r="63" spans="1:6" x14ac:dyDescent="0.25">
      <c r="A63" s="1">
        <f t="shared" si="0"/>
        <v>62</v>
      </c>
      <c r="B63" s="1"/>
      <c r="C63" s="13" t="s">
        <v>7</v>
      </c>
      <c r="D63" s="3">
        <v>720395.72380708123</v>
      </c>
      <c r="E63" s="3">
        <v>1116880.6999503032</v>
      </c>
      <c r="F63" s="3"/>
    </row>
    <row r="64" spans="1:6" x14ac:dyDescent="0.25">
      <c r="A64" s="1">
        <f t="shared" si="0"/>
        <v>63</v>
      </c>
      <c r="B64" s="1"/>
      <c r="C64" s="13" t="s">
        <v>8</v>
      </c>
      <c r="D64" s="3">
        <v>1352694.9160812593</v>
      </c>
      <c r="E64" s="3">
        <v>2017034.0062516576</v>
      </c>
      <c r="F64" s="3"/>
    </row>
    <row r="65" spans="1:14" x14ac:dyDescent="0.25">
      <c r="A65" s="1">
        <f t="shared" si="0"/>
        <v>64</v>
      </c>
      <c r="B65" s="1"/>
      <c r="C65" s="13" t="s">
        <v>9</v>
      </c>
      <c r="D65" s="3">
        <v>737334.85585107293</v>
      </c>
      <c r="E65" s="3">
        <v>710768.09858101932</v>
      </c>
      <c r="F65" s="3"/>
    </row>
    <row r="66" spans="1:14" x14ac:dyDescent="0.25">
      <c r="A66" s="1">
        <f t="shared" si="0"/>
        <v>65</v>
      </c>
      <c r="B66" s="1"/>
      <c r="C66" s="13" t="s">
        <v>10</v>
      </c>
      <c r="D66" s="3">
        <v>1315334.0565818709</v>
      </c>
      <c r="E66" s="3">
        <v>1091443.5447510551</v>
      </c>
      <c r="F66" s="3"/>
    </row>
    <row r="67" spans="1:14" x14ac:dyDescent="0.25">
      <c r="A67" s="1">
        <f t="shared" si="0"/>
        <v>66</v>
      </c>
      <c r="B67" s="1"/>
      <c r="C67" s="13" t="s">
        <v>11</v>
      </c>
      <c r="D67" s="3">
        <v>1185351.2653433543</v>
      </c>
      <c r="E67" s="3">
        <v>1152772.0094441725</v>
      </c>
      <c r="F67" s="3"/>
    </row>
    <row r="68" spans="1:14" ht="13" thickBot="1" x14ac:dyDescent="0.3">
      <c r="A68" s="6">
        <f t="shared" ref="A68:A80" si="1">A67+1</f>
        <v>67</v>
      </c>
      <c r="B68" s="1"/>
      <c r="C68" s="14" t="s">
        <v>17</v>
      </c>
      <c r="D68" s="7">
        <v>1010338.1362224401</v>
      </c>
      <c r="E68" s="7">
        <v>1257237.7118256802</v>
      </c>
      <c r="F68" s="7"/>
      <c r="I68" s="8"/>
    </row>
    <row r="69" spans="1:14" ht="13" thickTop="1" x14ac:dyDescent="0.25">
      <c r="A69" s="1">
        <f t="shared" si="1"/>
        <v>68</v>
      </c>
      <c r="B69" s="1">
        <v>7</v>
      </c>
      <c r="C69" s="13" t="s">
        <v>12</v>
      </c>
      <c r="D69" s="3"/>
      <c r="E69" s="3"/>
      <c r="F69" s="3"/>
      <c r="G69" s="13" t="s">
        <v>12</v>
      </c>
      <c r="H69">
        <v>2132909.2800230738</v>
      </c>
      <c r="I69" s="15">
        <v>2250000</v>
      </c>
      <c r="J69" s="21">
        <v>2185164.8585208426</v>
      </c>
      <c r="K69">
        <v>2101957.1554286988</v>
      </c>
      <c r="L69">
        <v>1971702.9081100731</v>
      </c>
      <c r="M69">
        <v>2207617.771840537</v>
      </c>
      <c r="N69" s="21"/>
    </row>
    <row r="70" spans="1:14" x14ac:dyDescent="0.25">
      <c r="A70" s="1">
        <f t="shared" si="1"/>
        <v>69</v>
      </c>
      <c r="B70" s="1"/>
      <c r="C70" s="13" t="s">
        <v>13</v>
      </c>
      <c r="D70" s="3"/>
      <c r="E70" s="3"/>
      <c r="F70" s="3"/>
      <c r="G70" s="13" t="s">
        <v>13</v>
      </c>
      <c r="H70">
        <v>1798384.8371122507</v>
      </c>
      <c r="I70" s="15">
        <v>1750000</v>
      </c>
      <c r="J70" s="21">
        <v>1792848.5661595806</v>
      </c>
      <c r="K70">
        <v>1697088.1854591174</v>
      </c>
      <c r="L70">
        <v>1591922.8905056028</v>
      </c>
      <c r="M70">
        <v>1726948.0075905893</v>
      </c>
      <c r="N70" s="21"/>
    </row>
    <row r="71" spans="1:14" x14ac:dyDescent="0.25">
      <c r="A71" s="1">
        <f t="shared" si="1"/>
        <v>70</v>
      </c>
      <c r="B71" s="1"/>
      <c r="C71" s="13" t="s">
        <v>14</v>
      </c>
      <c r="D71" s="3"/>
      <c r="E71" s="3"/>
      <c r="F71" s="3"/>
      <c r="G71" s="13" t="s">
        <v>14</v>
      </c>
      <c r="H71">
        <v>1403795.8097331955</v>
      </c>
      <c r="I71" s="15">
        <v>1500000</v>
      </c>
      <c r="J71" s="21">
        <v>1363911.7823743674</v>
      </c>
      <c r="K71">
        <v>1270804.1007276967</v>
      </c>
      <c r="L71">
        <v>1192054.8116652614</v>
      </c>
      <c r="M71">
        <v>1249861.6787535429</v>
      </c>
      <c r="N71" s="21"/>
    </row>
    <row r="72" spans="1:14" x14ac:dyDescent="0.25">
      <c r="A72" s="1">
        <f t="shared" si="1"/>
        <v>71</v>
      </c>
      <c r="B72" s="1"/>
      <c r="C72" s="13" t="s">
        <v>15</v>
      </c>
      <c r="D72" s="3"/>
      <c r="E72" s="3"/>
      <c r="F72" s="3"/>
      <c r="G72" s="13" t="s">
        <v>15</v>
      </c>
      <c r="H72">
        <v>1515439.2787038744</v>
      </c>
      <c r="I72" s="15">
        <v>1500000</v>
      </c>
      <c r="J72" s="21">
        <v>1436995.563883651</v>
      </c>
      <c r="K72">
        <v>1318214.8995487057</v>
      </c>
      <c r="L72">
        <v>1236527.6543536934</v>
      </c>
      <c r="M72">
        <v>1249647.1891656138</v>
      </c>
      <c r="N72" s="21"/>
    </row>
    <row r="73" spans="1:14" x14ac:dyDescent="0.25">
      <c r="A73" s="1">
        <f t="shared" si="1"/>
        <v>72</v>
      </c>
      <c r="B73" s="1"/>
      <c r="C73" s="13" t="s">
        <v>16</v>
      </c>
      <c r="D73" s="3"/>
      <c r="E73" s="3"/>
      <c r="F73" s="3"/>
      <c r="G73" s="13" t="s">
        <v>16</v>
      </c>
      <c r="H73">
        <v>1177406.5482887495</v>
      </c>
      <c r="I73" s="15">
        <v>1000000</v>
      </c>
      <c r="J73" s="21">
        <v>1091035.9888659155</v>
      </c>
      <c r="K73">
        <v>985625.62480921706</v>
      </c>
      <c r="L73">
        <v>924548.2981063847</v>
      </c>
      <c r="M73">
        <v>897830.3339528871</v>
      </c>
      <c r="N73" s="21"/>
    </row>
    <row r="74" spans="1:14" x14ac:dyDescent="0.25">
      <c r="A74" s="1">
        <f t="shared" si="1"/>
        <v>73</v>
      </c>
      <c r="B74" s="1"/>
      <c r="C74" s="13" t="s">
        <v>6</v>
      </c>
      <c r="D74" s="3"/>
      <c r="E74" s="3"/>
      <c r="F74" s="3"/>
      <c r="G74" s="13" t="s">
        <v>6</v>
      </c>
      <c r="H74">
        <v>1160968.4068588752</v>
      </c>
      <c r="I74" s="15">
        <v>1000000</v>
      </c>
      <c r="J74" s="21">
        <v>1052552.9536902253</v>
      </c>
      <c r="K74">
        <v>936611.55859587947</v>
      </c>
      <c r="L74">
        <v>878571.53942624538</v>
      </c>
      <c r="M74">
        <v>816982.4744856637</v>
      </c>
      <c r="N74" s="21"/>
    </row>
    <row r="75" spans="1:14" x14ac:dyDescent="0.25">
      <c r="A75" s="1">
        <f t="shared" si="1"/>
        <v>74</v>
      </c>
      <c r="B75" s="1"/>
      <c r="C75" s="13" t="s">
        <v>7</v>
      </c>
      <c r="D75" s="3"/>
      <c r="E75" s="3"/>
      <c r="F75" s="3"/>
      <c r="G75" s="13" t="s">
        <v>7</v>
      </c>
      <c r="H75">
        <v>1041639.002768397</v>
      </c>
      <c r="I75" s="15">
        <v>1000000</v>
      </c>
      <c r="J75" s="21">
        <v>924966.47869249457</v>
      </c>
      <c r="K75">
        <v>810926.96064003976</v>
      </c>
      <c r="L75">
        <v>760675.3745809478</v>
      </c>
      <c r="M75">
        <v>674664.58628116583</v>
      </c>
      <c r="N75" s="21"/>
    </row>
    <row r="76" spans="1:14" x14ac:dyDescent="0.25">
      <c r="A76" s="1">
        <f t="shared" si="1"/>
        <v>75</v>
      </c>
      <c r="B76" s="1"/>
      <c r="C76" s="13" t="s">
        <v>8</v>
      </c>
      <c r="D76" s="3"/>
      <c r="E76" s="3"/>
      <c r="F76" s="3"/>
      <c r="G76" s="13" t="s">
        <v>8</v>
      </c>
      <c r="H76">
        <v>1120938.1988229936</v>
      </c>
      <c r="I76" s="15">
        <v>1000000</v>
      </c>
      <c r="J76" s="21">
        <v>975918.22007560509</v>
      </c>
      <c r="K76">
        <v>843148.4327091946</v>
      </c>
      <c r="L76">
        <v>790900.14391949459</v>
      </c>
      <c r="M76">
        <v>666028.93192193424</v>
      </c>
      <c r="N76" s="21"/>
    </row>
    <row r="77" spans="1:14" x14ac:dyDescent="0.25">
      <c r="A77" s="1">
        <f t="shared" si="1"/>
        <v>76</v>
      </c>
      <c r="B77" s="1"/>
      <c r="C77" s="13" t="s">
        <v>9</v>
      </c>
      <c r="D77" s="3"/>
      <c r="E77" s="3"/>
      <c r="F77" s="3"/>
      <c r="G77" s="13" t="s">
        <v>9</v>
      </c>
      <c r="H77">
        <v>1792573.4869036668</v>
      </c>
      <c r="I77" s="15">
        <v>1500000</v>
      </c>
      <c r="J77" s="21">
        <v>1531569.8832598354</v>
      </c>
      <c r="K77">
        <v>1304230.1544908923</v>
      </c>
      <c r="L77">
        <v>1223409.5170841236</v>
      </c>
      <c r="M77">
        <v>973075.00193939498</v>
      </c>
      <c r="N77" s="21"/>
    </row>
    <row r="78" spans="1:14" x14ac:dyDescent="0.25">
      <c r="A78" s="1">
        <f t="shared" si="1"/>
        <v>77</v>
      </c>
      <c r="B78" s="1"/>
      <c r="C78" s="13" t="s">
        <v>10</v>
      </c>
      <c r="D78" s="3"/>
      <c r="E78" s="3"/>
      <c r="F78" s="3"/>
      <c r="G78" s="13" t="s">
        <v>10</v>
      </c>
      <c r="H78">
        <v>2150576.9445282579</v>
      </c>
      <c r="I78" s="15">
        <v>1750000</v>
      </c>
      <c r="J78" s="21">
        <v>1804756.5863776507</v>
      </c>
      <c r="K78">
        <v>1515137.9909077815</v>
      </c>
      <c r="L78">
        <v>1421247.8000064846</v>
      </c>
      <c r="M78">
        <v>1061159.8932001949</v>
      </c>
      <c r="N78" s="21"/>
    </row>
    <row r="79" spans="1:14" x14ac:dyDescent="0.25">
      <c r="A79" s="1">
        <f t="shared" si="1"/>
        <v>78</v>
      </c>
      <c r="B79" s="1"/>
      <c r="C79" s="13" t="s">
        <v>11</v>
      </c>
      <c r="D79" s="3"/>
      <c r="E79" s="3"/>
      <c r="F79" s="3"/>
      <c r="G79" s="13" t="s">
        <v>11</v>
      </c>
      <c r="H79">
        <v>1893075.282254705</v>
      </c>
      <c r="I79" s="15">
        <v>1500000</v>
      </c>
      <c r="J79" s="21">
        <v>1561653.0080763162</v>
      </c>
      <c r="K79">
        <v>1292769.3423684968</v>
      </c>
      <c r="L79">
        <v>1212658.9094741307</v>
      </c>
      <c r="M79">
        <v>843779.01813805068</v>
      </c>
      <c r="N79" s="21"/>
    </row>
    <row r="80" spans="1:14" x14ac:dyDescent="0.25">
      <c r="A80" s="1">
        <f t="shared" si="1"/>
        <v>79</v>
      </c>
      <c r="B80" s="1"/>
      <c r="C80" s="13" t="s">
        <v>17</v>
      </c>
      <c r="D80" s="3"/>
      <c r="E80" s="3"/>
      <c r="F80" s="3"/>
      <c r="G80" s="13" t="s">
        <v>17</v>
      </c>
      <c r="H80">
        <v>1524923.2431695759</v>
      </c>
      <c r="I80" s="15">
        <v>1750000</v>
      </c>
      <c r="J80" s="21">
        <v>1237493.3716283015</v>
      </c>
      <c r="K80">
        <v>1010338.1362224401</v>
      </c>
      <c r="L80">
        <v>947729.42265705019</v>
      </c>
      <c r="M80">
        <v>609198.79906586045</v>
      </c>
      <c r="N80" s="21"/>
    </row>
    <row r="81" spans="7:14" x14ac:dyDescent="0.25">
      <c r="G81" s="13" t="s">
        <v>96</v>
      </c>
      <c r="H81">
        <f>SUM(H69:H80)</f>
        <v>18712630.319167614</v>
      </c>
      <c r="I81">
        <f t="shared" ref="I81:M81" si="2">SUM(I69:I80)</f>
        <v>17500000</v>
      </c>
      <c r="J81">
        <f t="shared" si="2"/>
        <v>16958867.261604786</v>
      </c>
      <c r="K81">
        <f t="shared" si="2"/>
        <v>15086852.541908158</v>
      </c>
      <c r="L81">
        <f t="shared" si="2"/>
        <v>14151949.269889493</v>
      </c>
      <c r="M81">
        <f t="shared" si="2"/>
        <v>12976793.686335435</v>
      </c>
    </row>
    <row r="82" spans="7:14" x14ac:dyDescent="0.25">
      <c r="G82" t="s">
        <v>87</v>
      </c>
      <c r="N82" t="s">
        <v>95</v>
      </c>
    </row>
    <row r="83" spans="7:14" x14ac:dyDescent="0.25">
      <c r="G83" s="13" t="s">
        <v>12</v>
      </c>
      <c r="H83" s="54">
        <f t="shared" ref="H83:K94" si="3">(H69-$D57)/H69</f>
        <v>0.16989914330680195</v>
      </c>
      <c r="I83" s="54">
        <f t="shared" si="3"/>
        <v>0.21309785751287744</v>
      </c>
      <c r="J83" s="54">
        <f t="shared" si="3"/>
        <v>0.18975000275516371</v>
      </c>
      <c r="K83" s="54">
        <f t="shared" si="3"/>
        <v>0.15767559009311855</v>
      </c>
      <c r="L83" s="54">
        <f t="shared" ref="L83" si="4">(L69-$D57)/L69</f>
        <v>0.10203012162054209</v>
      </c>
      <c r="M83" s="54">
        <f t="shared" ref="M83:M94" si="5">(M69-$D57)/M69</f>
        <v>0.19799077395544876</v>
      </c>
      <c r="N83" s="55">
        <f>AVERAGE(H83:M83)</f>
        <v>0.17174058154065874</v>
      </c>
    </row>
    <row r="84" spans="7:14" x14ac:dyDescent="0.25">
      <c r="G84" s="13" t="s">
        <v>13</v>
      </c>
      <c r="H84" s="54">
        <f t="shared" si="3"/>
        <v>0.31461956949684677</v>
      </c>
      <c r="I84" s="54">
        <f t="shared" si="3"/>
        <v>0.29566984350266429</v>
      </c>
      <c r="J84" s="54">
        <f t="shared" si="3"/>
        <v>0.31250313209072988</v>
      </c>
      <c r="K84" s="54">
        <f t="shared" si="3"/>
        <v>0.27371023825913604</v>
      </c>
      <c r="L84" s="54">
        <f t="shared" ref="L84" si="6">(L70-$D58)/L70</f>
        <v>0.22573022775062646</v>
      </c>
      <c r="M84" s="54">
        <f t="shared" si="5"/>
        <v>0.28626816299466329</v>
      </c>
      <c r="N84" s="55">
        <f t="shared" ref="N84:N94" si="7">AVERAGE(H84:M84)</f>
        <v>0.28475019568244447</v>
      </c>
    </row>
    <row r="85" spans="7:14" x14ac:dyDescent="0.25">
      <c r="G85" s="13" t="s">
        <v>14</v>
      </c>
      <c r="H85" s="54">
        <f t="shared" si="3"/>
        <v>0.20915686743676762</v>
      </c>
      <c r="I85" s="54">
        <f t="shared" si="3"/>
        <v>0.25987848290097354</v>
      </c>
      <c r="J85" s="54">
        <f t="shared" si="3"/>
        <v>0.18603073160943182</v>
      </c>
      <c r="K85" s="54">
        <f t="shared" si="3"/>
        <v>0.12639385172520345</v>
      </c>
      <c r="L85" s="54">
        <f t="shared" ref="L85" si="8">(L71-$D59)/L71</f>
        <v>6.8681855243173343E-2</v>
      </c>
      <c r="M85" s="54">
        <f t="shared" si="5"/>
        <v>0.11175588905510105</v>
      </c>
      <c r="N85" s="55">
        <f t="shared" si="7"/>
        <v>0.16031627966177514</v>
      </c>
    </row>
    <row r="86" spans="7:14" x14ac:dyDescent="0.25">
      <c r="G86" s="13" t="s">
        <v>15</v>
      </c>
      <c r="H86" s="54">
        <f t="shared" si="3"/>
        <v>0.27963307343821581</v>
      </c>
      <c r="I86" s="54">
        <f t="shared" si="3"/>
        <v>0.27221844293938857</v>
      </c>
      <c r="J86" s="54">
        <f t="shared" si="3"/>
        <v>0.2403091818595855</v>
      </c>
      <c r="K86" s="54">
        <f t="shared" si="3"/>
        <v>0.17185556318271472</v>
      </c>
      <c r="L86" s="54">
        <f t="shared" ref="L86" si="9">(L72-$D60)/L72</f>
        <v>0.11714684928618842</v>
      </c>
      <c r="M86" s="54">
        <f t="shared" si="5"/>
        <v>0.12641556348410313</v>
      </c>
      <c r="N86" s="55">
        <f t="shared" si="7"/>
        <v>0.20126311236503269</v>
      </c>
    </row>
    <row r="87" spans="7:14" x14ac:dyDescent="0.25">
      <c r="G87" s="13" t="s">
        <v>16</v>
      </c>
      <c r="H87" s="54">
        <f t="shared" si="3"/>
        <v>0.37301486396453032</v>
      </c>
      <c r="I87" s="54">
        <f t="shared" si="3"/>
        <v>0.26178359515212557</v>
      </c>
      <c r="J87" s="54">
        <f t="shared" si="3"/>
        <v>0.32338033540468419</v>
      </c>
      <c r="K87" s="54">
        <f t="shared" si="3"/>
        <v>0.25101743880617194</v>
      </c>
      <c r="L87" s="54">
        <f t="shared" ref="L87" si="10">(L73-$D61)/L73</f>
        <v>0.20153830107107037</v>
      </c>
      <c r="M87" s="54">
        <f t="shared" si="5"/>
        <v>0.1777773851795347</v>
      </c>
      <c r="N87" s="55">
        <f t="shared" si="7"/>
        <v>0.26475198659635285</v>
      </c>
    </row>
    <row r="88" spans="7:14" x14ac:dyDescent="0.25">
      <c r="G88" s="13" t="s">
        <v>6</v>
      </c>
      <c r="H88" s="54">
        <f t="shared" si="3"/>
        <v>0.28610520724466248</v>
      </c>
      <c r="I88" s="54">
        <f t="shared" si="3"/>
        <v>0.17119069978998894</v>
      </c>
      <c r="J88" s="54">
        <f t="shared" si="3"/>
        <v>0.21257234868400143</v>
      </c>
      <c r="K88" s="54">
        <f t="shared" si="3"/>
        <v>0.11509815077178855</v>
      </c>
      <c r="L88" s="54">
        <f t="shared" ref="L88" si="11">(L74-$D62)/L74</f>
        <v>5.6639939928775439E-2</v>
      </c>
      <c r="M88" s="54">
        <f t="shared" si="5"/>
        <v>-1.4476229409685964E-2</v>
      </c>
      <c r="N88" s="55">
        <f t="shared" si="7"/>
        <v>0.13785501950158849</v>
      </c>
    </row>
    <row r="89" spans="7:14" x14ac:dyDescent="0.25">
      <c r="G89" s="13" t="s">
        <v>7</v>
      </c>
      <c r="H89" s="54">
        <f t="shared" si="3"/>
        <v>0.30840173813340066</v>
      </c>
      <c r="I89" s="54">
        <f t="shared" si="3"/>
        <v>0.27960427619291878</v>
      </c>
      <c r="J89" s="54">
        <f t="shared" si="3"/>
        <v>0.2211655877244206</v>
      </c>
      <c r="K89" s="54">
        <f t="shared" si="3"/>
        <v>0.11163919961608504</v>
      </c>
      <c r="L89" s="54">
        <f t="shared" ref="L89" si="12">(L75-$D63)/L75</f>
        <v>5.2952484226344812E-2</v>
      </c>
      <c r="M89" s="54">
        <f t="shared" si="5"/>
        <v>-6.7783515625136126E-2</v>
      </c>
      <c r="N89" s="55">
        <f t="shared" si="7"/>
        <v>0.15099662837800565</v>
      </c>
    </row>
    <row r="90" spans="7:14" x14ac:dyDescent="0.25">
      <c r="G90" s="13" t="s">
        <v>8</v>
      </c>
      <c r="H90" s="54">
        <f t="shared" si="3"/>
        <v>-0.20675244853071711</v>
      </c>
      <c r="I90" s="54">
        <f t="shared" si="3"/>
        <v>-0.35269491608125925</v>
      </c>
      <c r="J90" s="54">
        <f t="shared" si="3"/>
        <v>-0.38607404622127561</v>
      </c>
      <c r="K90" s="54">
        <f t="shared" si="3"/>
        <v>-0.60433781716796398</v>
      </c>
      <c r="L90" s="54">
        <f t="shared" ref="L90" si="13">(L76-$D64)/L76</f>
        <v>-0.7103232645497527</v>
      </c>
      <c r="M90" s="54">
        <f t="shared" si="5"/>
        <v>-1.0309852188820674</v>
      </c>
      <c r="N90" s="55">
        <f t="shared" si="7"/>
        <v>-0.54852795190550607</v>
      </c>
    </row>
    <row r="91" spans="7:14" x14ac:dyDescent="0.25">
      <c r="G91" s="13" t="s">
        <v>9</v>
      </c>
      <c r="H91" s="54">
        <f t="shared" si="3"/>
        <v>0.5886724526286059</v>
      </c>
      <c r="I91" s="54">
        <f t="shared" si="3"/>
        <v>0.508443429432618</v>
      </c>
      <c r="J91" s="54">
        <f t="shared" si="3"/>
        <v>0.5185757673154886</v>
      </c>
      <c r="K91" s="54">
        <f t="shared" si="3"/>
        <v>0.43465894166594204</v>
      </c>
      <c r="L91" s="54">
        <f t="shared" ref="L91" si="14">(L77-$D65)/L77</f>
        <v>0.39731149255039461</v>
      </c>
      <c r="M91" s="54">
        <f t="shared" si="5"/>
        <v>0.24226307902112196</v>
      </c>
      <c r="N91" s="55">
        <f t="shared" si="7"/>
        <v>0.44832086043569513</v>
      </c>
    </row>
    <row r="92" spans="7:14" x14ac:dyDescent="0.25">
      <c r="G92" s="13" t="s">
        <v>10</v>
      </c>
      <c r="H92" s="54">
        <f t="shared" si="3"/>
        <v>0.38838084360176317</v>
      </c>
      <c r="I92" s="54">
        <f t="shared" si="3"/>
        <v>0.24838053909607377</v>
      </c>
      <c r="J92" s="54">
        <f t="shared" si="3"/>
        <v>0.27118478662992768</v>
      </c>
      <c r="K92" s="54">
        <f t="shared" si="3"/>
        <v>0.13187177374266743</v>
      </c>
      <c r="L92" s="54">
        <f t="shared" ref="L92" si="15">(L78-$D66)/L78</f>
        <v>7.45216586608827E-2</v>
      </c>
      <c r="M92" s="54">
        <f t="shared" si="5"/>
        <v>-0.23952484918662895</v>
      </c>
      <c r="N92" s="55">
        <f t="shared" si="7"/>
        <v>0.14580245875744763</v>
      </c>
    </row>
    <row r="93" spans="7:14" x14ac:dyDescent="0.25">
      <c r="G93" s="13" t="s">
        <v>11</v>
      </c>
      <c r="H93" s="54">
        <f t="shared" si="3"/>
        <v>0.37384884982938016</v>
      </c>
      <c r="I93" s="54">
        <f t="shared" si="3"/>
        <v>0.20976582310443045</v>
      </c>
      <c r="J93" s="54">
        <f t="shared" si="3"/>
        <v>0.2409637357254541</v>
      </c>
      <c r="K93" s="54">
        <f t="shared" si="3"/>
        <v>8.3091448338603602E-2</v>
      </c>
      <c r="L93" s="54">
        <f t="shared" ref="L93" si="16">(L79-$D67)/L79</f>
        <v>2.2518817053526086E-2</v>
      </c>
      <c r="M93" s="54">
        <f t="shared" si="5"/>
        <v>-0.40481244480224676</v>
      </c>
      <c r="N93" s="55">
        <f t="shared" si="7"/>
        <v>8.7562704874857941E-2</v>
      </c>
    </row>
    <row r="94" spans="7:14" x14ac:dyDescent="0.25">
      <c r="G94" s="13" t="s">
        <v>17</v>
      </c>
      <c r="H94" s="54">
        <f t="shared" si="3"/>
        <v>0.33744984165731712</v>
      </c>
      <c r="I94" s="54">
        <f t="shared" si="3"/>
        <v>0.42266392215860571</v>
      </c>
      <c r="J94" s="54">
        <f t="shared" si="3"/>
        <v>0.18356076938575366</v>
      </c>
      <c r="K94" s="54">
        <f t="shared" si="3"/>
        <v>0</v>
      </c>
      <c r="L94" s="54">
        <f t="shared" ref="L94" si="17">(L80-$D68)/L80</f>
        <v>-6.6061802101553768E-2</v>
      </c>
      <c r="M94" s="54">
        <f t="shared" si="5"/>
        <v>-0.65847033476048011</v>
      </c>
      <c r="N94" s="55">
        <f t="shared" si="7"/>
        <v>3.652373272327377E-2</v>
      </c>
    </row>
    <row r="95" spans="7:14" x14ac:dyDescent="0.25">
      <c r="K95" s="54"/>
      <c r="M95" s="55"/>
      <c r="N95" s="55"/>
    </row>
    <row r="96" spans="7:14" ht="13" x14ac:dyDescent="0.3">
      <c r="G96" t="s">
        <v>25</v>
      </c>
      <c r="H96" s="74">
        <f>AVERAGE(H83:H94)</f>
        <v>0.28520250018396454</v>
      </c>
      <c r="I96" s="74">
        <f>AVERAGE(I83:I94)</f>
        <v>0.2325001663084505</v>
      </c>
      <c r="J96" s="74">
        <f>AVERAGE(J83:J94)</f>
        <v>0.20949352774694716</v>
      </c>
      <c r="K96" s="74">
        <f>AVERAGE(K83:K94)</f>
        <v>0.10438953158612226</v>
      </c>
      <c r="L96" s="74">
        <f t="shared" ref="L96" si="18">AVERAGE(L83:L94)</f>
        <v>4.5223890061684834E-2</v>
      </c>
      <c r="M96" s="74">
        <f>AVERAGE(M83:M94)</f>
        <v>-0.10613181158135605</v>
      </c>
      <c r="N96" s="55"/>
    </row>
    <row r="97" spans="11:11" x14ac:dyDescent="0.25">
      <c r="K97" s="54"/>
    </row>
  </sheetData>
  <conditionalFormatting sqref="H69:H80 J69:M8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83:M94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69:M8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KJ Data</vt:lpstr>
      <vt:lpstr>First_Look</vt:lpstr>
      <vt:lpstr>First_Look Seasonal</vt:lpstr>
      <vt:lpstr>Seasonally Adj</vt:lpstr>
      <vt:lpstr>Linear F-C</vt:lpstr>
      <vt:lpstr>Linear F-C Damp</vt:lpstr>
      <vt:lpstr>Exp_Smooth</vt:lpstr>
      <vt:lpstr>Holt</vt:lpstr>
      <vt:lpstr>Combined</vt:lpstr>
    </vt:vector>
  </TitlesOfParts>
  <Company> IPA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Custer</dc:creator>
  <cp:lastModifiedBy>Bryce Bowles</cp:lastModifiedBy>
  <cp:lastPrinted>2021-03-23T15:23:34Z</cp:lastPrinted>
  <dcterms:created xsi:type="dcterms:W3CDTF">2006-02-04T17:33:01Z</dcterms:created>
  <dcterms:modified xsi:type="dcterms:W3CDTF">2021-03-25T19:15:35Z</dcterms:modified>
</cp:coreProperties>
</file>