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SCMA_691_Decision_Risk_Analytics/Midterm/"/>
    </mc:Choice>
  </mc:AlternateContent>
  <xr:revisionPtr revIDLastSave="311" documentId="8_{259E09D1-E602-4C86-A49D-B7D4436F83DE}" xr6:coauthVersionLast="47" xr6:coauthVersionMax="47" xr10:uidLastSave="{3E5BDEB2-DE68-43F9-AF42-5434D0DE4E22}"/>
  <bookViews>
    <workbookView xWindow="28680" yWindow="-120" windowWidth="29040" windowHeight="15840" tabRatio="875" xr2:uid="{01F5BBAA-87DC-4A6D-8909-FCAFB2D859F7}"/>
  </bookViews>
  <sheets>
    <sheet name="Sheet6" sheetId="6" r:id="rId1"/>
    <sheet name="treeCalc_3" sheetId="7" state="hidden" r:id="rId2"/>
    <sheet name="Sensitivity  Fire" sheetId="18" r:id="rId3"/>
    <sheet name="Sensitivity High Cost" sheetId="19" r:id="rId4"/>
    <sheet name="Sensitivity Low Cost" sheetId="20" r:id="rId5"/>
    <sheet name="Strategy Fire" sheetId="21" r:id="rId6"/>
    <sheet name="Strategy High Cost" sheetId="22" r:id="rId7"/>
    <sheet name="Strategy Low Cost" sheetId="23" r:id="rId8"/>
    <sheet name="Tornado (2)" sheetId="24" r:id="rId9"/>
    <sheet name="Spider (2)" sheetId="25" r:id="rId10"/>
  </sheets>
  <externalReferences>
    <externalReference r:id="rId11"/>
  </externalReferences>
  <definedNames>
    <definedName name="PalisadeReportWorksheetCreatedBy" localSheetId="2">"PrecisionTree"</definedName>
    <definedName name="PalisadeReportWorksheetCreatedBy" localSheetId="3">"PrecisionTree"</definedName>
    <definedName name="PalisadeReportWorksheetCreatedBy" localSheetId="4">"PrecisionTree"</definedName>
    <definedName name="PalisadeReportWorksheetCreatedBy" localSheetId="9">"PrecisionTree"</definedName>
    <definedName name="PalisadeReportWorksheetCreatedBy" localSheetId="5">"PrecisionTree"</definedName>
    <definedName name="PalisadeReportWorksheetCreatedBy" localSheetId="6">"PrecisionTree"</definedName>
    <definedName name="PalisadeReportWorksheetCreatedBy" localSheetId="7">"PrecisionTree"</definedName>
    <definedName name="PalisadeReportWorksheetCreatedBy" localSheetId="8">"PrecisionTree"</definedName>
    <definedName name="PTree_SensitivityAnalysis_AnalysisType" hidden="1">0</definedName>
    <definedName name="PTree_SensitivityAnalysis_GraphsDisplayPercentageChange" hidden="1">TRUE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25</definedName>
    <definedName name="PTree_SensitivityAnalysis_Inputs_1_Minimum" hidden="1">-25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Sheet6!$F$4</definedName>
    <definedName name="PTree_SensitivityAnalysis_Inputs_Count" hidden="1">1</definedName>
    <definedName name="PTree_SensitivityAnalysis_Output_AlternateCellLabel" hidden="1">""</definedName>
    <definedName name="PTree_SensitivityAnalysis_Output_Model" hidden="1">PTreeObjectReference(PTDecisionTree_3,treeCalc_3!$A$1)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TRUE</definedName>
    <definedName name="treeList" hidden="1">"00100000000000000000000000000000000000000000000000000000000000000000000000000000000000000000000000000000000000000000000000000000000000000000000000000000000000000000000000000000000000000000000000000000"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6" l="1"/>
  <c r="E24" i="6" l="1"/>
  <c r="K17" i="7" s="1"/>
  <c r="J21" i="7"/>
  <c r="K20" i="7"/>
  <c r="J20" i="7"/>
  <c r="K14" i="7"/>
  <c r="J14" i="7"/>
  <c r="O14" i="7"/>
  <c r="F8" i="6"/>
  <c r="K21" i="7" s="1"/>
  <c r="K19" i="7"/>
  <c r="J19" i="7"/>
  <c r="K18" i="7"/>
  <c r="J18" i="7"/>
  <c r="K16" i="7"/>
  <c r="J16" i="7"/>
  <c r="O16" i="7"/>
  <c r="J17" i="7"/>
  <c r="J13" i="7"/>
  <c r="O13" i="7"/>
  <c r="E12" i="6"/>
  <c r="K15" i="7" s="1"/>
  <c r="J15" i="7"/>
  <c r="J12" i="7"/>
  <c r="O12" i="7"/>
  <c r="K11" i="7"/>
  <c r="J11" i="7"/>
  <c r="O11" i="7"/>
  <c r="B11" i="7"/>
  <c r="B2" i="7"/>
  <c r="F2" i="7" l="1"/>
  <c r="G8" i="6"/>
  <c r="E23" i="6"/>
  <c r="F7" i="6"/>
  <c r="E11" i="6"/>
  <c r="G16" i="6"/>
  <c r="G4" i="6"/>
  <c r="F12" i="6"/>
  <c r="F13" i="6"/>
  <c r="F24" i="6"/>
  <c r="G9" i="6"/>
  <c r="F25" i="6"/>
  <c r="F19" i="6"/>
  <c r="G20" i="6"/>
  <c r="G17" i="6"/>
  <c r="D15" i="6"/>
  <c r="G5" i="6"/>
  <c r="G21" i="6"/>
  <c r="D10" i="6"/>
  <c r="D22" i="6"/>
  <c r="A14" i="7"/>
  <c r="A15" i="7"/>
  <c r="A20" i="7"/>
  <c r="A12" i="7"/>
  <c r="A21" i="7"/>
  <c r="A11" i="7"/>
  <c r="A19" i="7"/>
  <c r="A18" i="7"/>
  <c r="A16" i="7"/>
  <c r="A17" i="7"/>
  <c r="A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Bryce Bowles</author>
  </authors>
  <commentList>
    <comment ref="B29" authorId="0" shapeId="0" xr:uid="{A81F4200-D979-42FA-8D6A-0CA4307171A9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Bryce Bowles</author>
  </authors>
  <commentList>
    <comment ref="B29" authorId="0" shapeId="0" xr:uid="{1FF505E6-FB42-420C-A538-D4B37BEC5CB5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Bryce Bowles</author>
  </authors>
  <commentList>
    <comment ref="C35" authorId="0" shapeId="0" xr:uid="{DC2825B9-7139-4014-8B48-1BD84E676F92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One or more calculated output values were non-numeric or error values.  This may affect how the tornado bar for this input should be interpreted.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Bryce Bowles</author>
  </authors>
  <commentList>
    <comment ref="B28" authorId="0" shapeId="0" xr:uid="{431A55A8-DB81-4569-9E7C-14EAD5269CC1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sharedStrings.xml><?xml version="1.0" encoding="utf-8"?>
<sst xmlns="http://schemas.openxmlformats.org/spreadsheetml/2006/main" count="301" uniqueCount="113">
  <si>
    <t>Chance</t>
  </si>
  <si>
    <t>Decision</t>
  </si>
  <si>
    <t>Name</t>
  </si>
  <si>
    <t>PCB Transformer Replacement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</si>
  <si>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</si>
  <si>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</si>
  <si>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</si>
  <si>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</si>
  <si>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</si>
  <si>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</si>
  <si>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</si>
  <si>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0,3,1,0,0,Exponential, 0,0,0,0,-1,-1,.0001</t>
  </si>
  <si>
    <t>Creation Version</t>
  </si>
  <si>
    <t>8.1.1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</si>
  <si>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</si>
  <si>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</si>
  <si>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</si>
  <si>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</si>
  <si>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</si>
  <si>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</si>
  <si>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</si>
  <si>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</si>
  <si>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</si>
  <si>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</si>
  <si>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</si>
  <si>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</si>
  <si>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</si>
  <si>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</si>
  <si>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</si>
  <si>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</si>
  <si>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34826D21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</si>
  <si>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</si>
  <si>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</si>
  <si>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</si>
  <si>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</si>
  <si>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</si>
  <si>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</si>
  <si>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</si>
  <si>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</si>
  <si>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</si>
  <si>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</si>
  <si>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</si>
  <si>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</si>
  <si>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</si>
  <si>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</si>
  <si>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</si>
  <si>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</si>
  <si>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</si>
  <si>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2,0,0,2,2,3,0,0,0</t>
  </si>
  <si>
    <t>0</t>
  </si>
  <si>
    <t>Replace PCB transformer</t>
  </si>
  <si>
    <t>1,0,0,2,4,5,1,0,0</t>
  </si>
  <si>
    <t>Do not Replace PCB transformer</t>
  </si>
  <si>
    <t>1,0,0,2,6,7,1,0,0</t>
  </si>
  <si>
    <t>Fire?</t>
  </si>
  <si>
    <t>1,0,0,2,10,11,2,0,0</t>
  </si>
  <si>
    <t>No Fire</t>
  </si>
  <si>
    <t>4,0,0,0,2,0,0</t>
  </si>
  <si>
    <t>1,0,0,2,8,9,3,0,0</t>
  </si>
  <si>
    <t>4,0,0,0,3,0,0</t>
  </si>
  <si>
    <t>High cost</t>
  </si>
  <si>
    <t>4,0,0,0,6,0,0</t>
  </si>
  <si>
    <t>Low cost</t>
  </si>
  <si>
    <t>4,0,0,0,4,0,0</t>
  </si>
  <si>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</si>
  <si>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Bryce Bowles</t>
    </r>
  </si>
  <si>
    <r>
      <t>Date:</t>
    </r>
    <r>
      <rPr>
        <sz val="8"/>
        <color theme="1"/>
        <rFont val="Tahoma"/>
        <family val="2"/>
      </rPr>
      <t xml:space="preserve"> Thursday, March 25, 2021 7:01:10 AM</t>
    </r>
  </si>
  <si>
    <r>
      <t>Output:</t>
    </r>
    <r>
      <rPr>
        <sz val="8"/>
        <color theme="1"/>
        <rFont val="Tahoma"/>
        <family val="2"/>
      </rPr>
      <t xml:space="preserve"> Decision Tree 'PCB Transformer Replacement' (Expected Value of Entire Model)</t>
    </r>
  </si>
  <si>
    <r>
      <t>Input:</t>
    </r>
    <r>
      <rPr>
        <sz val="8"/>
        <color theme="1"/>
        <rFont val="Tahoma"/>
        <family val="2"/>
      </rPr>
      <t xml:space="preserve"> Branch Probability 'Fire?' of Node 'Chance' (E18)</t>
    </r>
  </si>
  <si>
    <t>Sensitivity Data</t>
  </si>
  <si>
    <t>Input</t>
  </si>
  <si>
    <t>Output</t>
  </si>
  <si>
    <t>Value</t>
  </si>
  <si>
    <t>Change (%)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</si>
  <si>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</si>
  <si>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</si>
  <si>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</si>
  <si>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</si>
  <si>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</si>
  <si>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</si>
  <si>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</si>
  <si>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</si>
  <si>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</si>
  <si>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</si>
  <si>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</si>
  <si>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r>
      <t>Input:</t>
    </r>
    <r>
      <rPr>
        <sz val="8"/>
        <color theme="1"/>
        <rFont val="Tahoma"/>
        <family val="2"/>
      </rPr>
      <t xml:space="preserve"> Branch Probability 'High cost' of Node 'Chance' (F16)</t>
    </r>
  </si>
  <si>
    <r>
      <t>Date:</t>
    </r>
    <r>
      <rPr>
        <sz val="8"/>
        <color theme="1"/>
        <rFont val="Tahoma"/>
        <family val="2"/>
      </rPr>
      <t xml:space="preserve"> Thursday, March 25, 2021 7:01:11 AM</t>
    </r>
  </si>
  <si>
    <r>
      <t>Input:</t>
    </r>
    <r>
      <rPr>
        <sz val="8"/>
        <color theme="1"/>
        <rFont val="Tahoma"/>
        <family val="2"/>
      </rPr>
      <t xml:space="preserve"> Branch Probability 'Low cost' of Node 'Chance' (F20)</t>
    </r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</si>
  <si>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</si>
  <si>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Thursday, March 25, 2021 7:01:12 AM</t>
    </r>
  </si>
  <si>
    <t>Strategy Region Data</t>
  </si>
  <si>
    <r>
      <t>Date:</t>
    </r>
    <r>
      <rPr>
        <sz val="8"/>
        <color theme="1"/>
        <rFont val="Tahoma"/>
        <family val="2"/>
      </rPr>
      <t xml:space="preserve"> Thursday, March 25, 2021 7:01:13 AM</t>
    </r>
  </si>
  <si>
    <t>PrecisionTree Sensitivity Analysis - Tornado Graph</t>
  </si>
  <si>
    <r>
      <t>Date:</t>
    </r>
    <r>
      <rPr>
        <sz val="8"/>
        <color theme="1"/>
        <rFont val="Tahoma"/>
        <family val="2"/>
      </rPr>
      <t xml:space="preserve"> Thursday, March 25, 2021 7:01:14 AM</t>
    </r>
  </si>
  <si>
    <t>Tornado Graph Data</t>
  </si>
  <si>
    <t>Decision Tree 'PCB Transformer Replacement' (Expected Value of Entire Model)</t>
  </si>
  <si>
    <t>Minimum</t>
  </si>
  <si>
    <t>Maximum</t>
  </si>
  <si>
    <t>Rank</t>
  </si>
  <si>
    <t>Input Name</t>
  </si>
  <si>
    <t>Cell</t>
  </si>
  <si>
    <t>Branch Probability 'Fire?' of Node 'Chance' (E18)</t>
  </si>
  <si>
    <t>E18</t>
  </si>
  <si>
    <t>Branch Probability 'High cost' of Node 'Chance' (F16)</t>
  </si>
  <si>
    <t>F16</t>
  </si>
  <si>
    <t>Branch Probability 'Low cost' of Node 'Chance' (F20)</t>
  </si>
  <si>
    <t>F20</t>
  </si>
  <si>
    <t>PrecisionTree Sensitivity Analysis - Spider Graph</t>
  </si>
  <si>
    <t>Spider Graph Data</t>
  </si>
  <si>
    <t>Input Variation</t>
  </si>
  <si>
    <t>Output Variation</t>
  </si>
  <si>
    <t>Step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</si>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</sst>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&gt;0.00001]0.0###%;[=0]0.0%;0.00E+00"/>
    <numFmt numFmtId="165" formatCode="0.00000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rgb="FF000000"/>
      </right>
      <top/>
      <bottom style="thin">
        <color indexed="22"/>
      </bottom>
      <diagonal/>
    </border>
    <border>
      <left style="medium">
        <color rgb="FF000000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4" fontId="3" fillId="0" borderId="0" xfId="1" applyFont="1" applyAlignment="1">
      <alignment horizontal="right"/>
    </xf>
    <xf numFmtId="0" fontId="9" fillId="2" borderId="0" xfId="0" applyFont="1" applyFill="1"/>
    <xf numFmtId="0" fontId="8" fillId="2" borderId="0" xfId="0" applyFont="1" applyFill="1"/>
    <xf numFmtId="0" fontId="8" fillId="2" borderId="2" xfId="0" applyFont="1" applyFill="1" applyBorder="1"/>
    <xf numFmtId="0" fontId="9" fillId="2" borderId="0" xfId="0" quotePrefix="1" applyFont="1" applyFill="1"/>
    <xf numFmtId="0" fontId="10" fillId="2" borderId="0" xfId="0" applyFont="1" applyFill="1"/>
    <xf numFmtId="0" fontId="10" fillId="2" borderId="2" xfId="0" applyFont="1" applyFill="1" applyBorder="1"/>
    <xf numFmtId="0" fontId="12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2" fillId="0" borderId="18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12" fillId="0" borderId="22" xfId="0" applyFont="1" applyBorder="1" applyAlignment="1">
      <alignment horizontal="center"/>
    </xf>
    <xf numFmtId="10" fontId="3" fillId="0" borderId="23" xfId="0" applyNumberFormat="1" applyFont="1" applyBorder="1" applyAlignment="1">
      <alignment horizontal="right" vertical="top"/>
    </xf>
    <xf numFmtId="10" fontId="3" fillId="0" borderId="24" xfId="0" applyNumberFormat="1" applyFont="1" applyBorder="1" applyAlignment="1">
      <alignment horizontal="right" vertical="top"/>
    </xf>
    <xf numFmtId="10" fontId="3" fillId="0" borderId="4" xfId="0" applyNumberFormat="1" applyFont="1" applyBorder="1" applyAlignment="1">
      <alignment horizontal="right" vertical="top"/>
    </xf>
    <xf numFmtId="10" fontId="3" fillId="0" borderId="13" xfId="0" applyNumberFormat="1" applyFont="1" applyBorder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164" fontId="3" fillId="0" borderId="12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12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21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3" fillId="0" borderId="23" xfId="0" applyFont="1" applyBorder="1" applyAlignment="1">
      <alignment horizontal="right" vertical="top"/>
    </xf>
    <xf numFmtId="0" fontId="3" fillId="0" borderId="24" xfId="0" applyFont="1" applyBorder="1" applyAlignment="1">
      <alignment horizontal="right" vertical="top"/>
    </xf>
    <xf numFmtId="0" fontId="3" fillId="0" borderId="0" xfId="0" quotePrefix="1" applyFont="1" applyAlignment="1">
      <alignment horizontal="left" vertical="top" wrapText="1"/>
    </xf>
    <xf numFmtId="0" fontId="3" fillId="0" borderId="23" xfId="0" quotePrefix="1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 wrapText="1"/>
    </xf>
    <xf numFmtId="0" fontId="3" fillId="0" borderId="24" xfId="0" quotePrefix="1" applyFont="1" applyBorder="1" applyAlignment="1">
      <alignment horizontal="left" vertical="top"/>
    </xf>
    <xf numFmtId="0" fontId="12" fillId="0" borderId="14" xfId="0" applyFont="1" applyBorder="1" applyAlignment="1">
      <alignment horizontal="left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35" xfId="0" applyFont="1" applyBorder="1" applyAlignment="1">
      <alignment horizontal="center" vertical="top"/>
    </xf>
    <xf numFmtId="0" fontId="3" fillId="0" borderId="34" xfId="0" applyFont="1" applyBorder="1" applyAlignment="1">
      <alignment horizontal="right" vertical="top"/>
    </xf>
    <xf numFmtId="10" fontId="3" fillId="0" borderId="35" xfId="0" applyNumberFormat="1" applyFont="1" applyBorder="1" applyAlignment="1">
      <alignment horizontal="right" vertical="top"/>
    </xf>
    <xf numFmtId="10" fontId="3" fillId="0" borderId="36" xfId="0" applyNumberFormat="1" applyFont="1" applyBorder="1" applyAlignment="1">
      <alignment horizontal="right" vertical="top"/>
    </xf>
    <xf numFmtId="165" fontId="0" fillId="0" borderId="0" xfId="0" applyNumberFormat="1"/>
    <xf numFmtId="0" fontId="11" fillId="3" borderId="8" xfId="0" quotePrefix="1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3" fillId="3" borderId="3" xfId="0" quotePrefix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12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37" xfId="0" quotePrefix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3" fillId="0" borderId="38" xfId="0" quotePrefix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1" xfId="0" quotePrefix="1" applyFont="1" applyBorder="1" applyAlignment="1">
      <alignment horizontal="left" vertical="top" wrapText="1"/>
    </xf>
    <xf numFmtId="0" fontId="3" fillId="0" borderId="32" xfId="0" quotePrefix="1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'PCB Transformer Replacement'</a:t>
            </a:r>
            <a:r>
              <a:rPr lang="en-US" sz="800" b="0"/>
              <a:t>
Expected Value of Node 'Decision' (D15)
With Variation of Branch Probability 'Fire?' of Node 'Chance' (E18)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6984326018808776"/>
          <c:w val="0.94859813084112155"/>
          <c:h val="0.7211754251721669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 Fire'!$C$32:$C$42</c:f>
              <c:numCache>
                <c:formatCode>[&gt;0.00001]0.0###%;[=0]0.0%;0.00E+00</c:formatCode>
                <c:ptCount val="11"/>
                <c:pt idx="0">
                  <c:v>1.8749999999999999E-3</c:v>
                </c:pt>
                <c:pt idx="1">
                  <c:v>2E-3</c:v>
                </c:pt>
                <c:pt idx="2">
                  <c:v>2.1250000000000002E-3</c:v>
                </c:pt>
                <c:pt idx="3">
                  <c:v>2.2499999999999998E-3</c:v>
                </c:pt>
                <c:pt idx="4">
                  <c:v>2.3749999999999999E-3</c:v>
                </c:pt>
                <c:pt idx="5">
                  <c:v>2.5000000000000001E-3</c:v>
                </c:pt>
                <c:pt idx="6">
                  <c:v>2.6250000000000002E-3</c:v>
                </c:pt>
                <c:pt idx="7">
                  <c:v>2.7500000000000003E-3</c:v>
                </c:pt>
                <c:pt idx="8">
                  <c:v>2.875E-3</c:v>
                </c:pt>
                <c:pt idx="9">
                  <c:v>3.0000000000000001E-3</c:v>
                </c:pt>
                <c:pt idx="10">
                  <c:v>3.1250000000000002E-3</c:v>
                </c:pt>
              </c:numCache>
            </c:numRef>
          </c:xVal>
          <c:yVal>
            <c:numRef>
              <c:f>'Sensitivity  Fire'!$F$32:$F$42</c:f>
              <c:numCache>
                <c:formatCode>0.00%</c:formatCode>
                <c:ptCount val="11"/>
                <c:pt idx="0">
                  <c:v>-0.20000003413333195</c:v>
                </c:pt>
                <c:pt idx="1">
                  <c:v>-0.14666670307555407</c:v>
                </c:pt>
                <c:pt idx="2">
                  <c:v>-9.3333372017776209E-2</c:v>
                </c:pt>
                <c:pt idx="3">
                  <c:v>-4.0000040959998338E-2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3-4620-AF4E-A09FB72B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56015"/>
        <c:axId val="1744481807"/>
      </c:scatterChart>
      <c:valAx>
        <c:axId val="1744456015"/>
        <c:scaling>
          <c:orientation val="minMax"/>
          <c:max val="3.2000000000000002E-3"/>
          <c:min val="1.8000000000000002E-3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'Fire?' of Node 'Chance' (E18)</a:t>
                </a:r>
              </a:p>
            </c:rich>
          </c:tx>
          <c:layout>
            <c:manualLayout>
              <c:xMode val="edge"/>
              <c:yMode val="edge"/>
              <c:x val="0.30978383251159025"/>
              <c:y val="0.92550144398094436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44481807"/>
        <c:crossesAt val="-1.0000000000000001E+300"/>
        <c:crossBetween val="midCat"/>
        <c:majorUnit val="2.0000000000000001E-4"/>
      </c:valAx>
      <c:valAx>
        <c:axId val="1744481807"/>
        <c:scaling>
          <c:orientation val="minMax"/>
          <c:max val="0.05"/>
          <c:min val="-0.2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44456015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'PCB Transformer Replacement'</a:t>
            </a:r>
            <a:r>
              <a:rPr lang="en-US" sz="800" b="0"/>
              <a:t>
Expected Value of Node 'Decision' (D15)
With Variation of Branch Probability 'High cost' of Node 'Chance' (F16)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6984326018808776"/>
          <c:w val="0.94859813084112155"/>
          <c:h val="0.7211754251721669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High Cost'!$C$32:$C$42</c:f>
              <c:numCache>
                <c:formatCode>[&gt;0.00001]0.0###%;[=0]0.0%;0.00E+00</c:formatCode>
                <c:ptCount val="11"/>
                <c:pt idx="0">
                  <c:v>0.15</c:v>
                </c:pt>
                <c:pt idx="1">
                  <c:v>0.16</c:v>
                </c:pt>
                <c:pt idx="2">
                  <c:v>0.16999999999999998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</c:numCache>
            </c:numRef>
          </c:xVal>
          <c:yVal>
            <c:numRef>
              <c:f>'Sensitivity High Cost'!$F$32:$F$42</c:f>
              <c:numCache>
                <c:formatCode>0.00%</c:formatCode>
                <c:ptCount val="11"/>
                <c:pt idx="0">
                  <c:v>-3.3333374577776104E-2</c:v>
                </c:pt>
                <c:pt idx="1">
                  <c:v>-1.33333754311094E-2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9-4A39-83D7-2A89F881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68079"/>
        <c:axId val="1744465583"/>
      </c:scatterChart>
      <c:valAx>
        <c:axId val="1744468079"/>
        <c:scaling>
          <c:orientation val="minMax"/>
          <c:max val="0.26000000000000006"/>
          <c:min val="0.1400000000000000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'High cost' of Node 'Chance' (F16)</a:t>
                </a:r>
              </a:p>
            </c:rich>
          </c:tx>
          <c:layout>
            <c:manualLayout>
              <c:xMode val="edge"/>
              <c:yMode val="edge"/>
              <c:x val="0.29366233718448748"/>
              <c:y val="0.92550144398094436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44465583"/>
        <c:crossesAt val="-1.0000000000000001E+300"/>
        <c:crossBetween val="midCat"/>
        <c:majorUnit val="2.0000000000000007E-2"/>
      </c:valAx>
      <c:valAx>
        <c:axId val="1744465583"/>
        <c:scaling>
          <c:orientation val="minMax"/>
          <c:max val="5.0000000000000001E-3"/>
          <c:min val="-3.5000000000000003E-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44468079"/>
        <c:crossesAt val="-1.0000000000000001E+300"/>
        <c:crossBetween val="midCat"/>
        <c:majorUnit val="5.0000000000000001E-3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'PCB Transformer Replacement'</a:t>
            </a:r>
            <a:r>
              <a:rPr lang="en-US" sz="800" b="0"/>
              <a:t>
Expected Value of Node 'Decision' (D15)
With Variation of Branch Probability 'Low cost' of Node 'Chance' (F20)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6984326018808776"/>
          <c:w val="0.94859813084112155"/>
          <c:h val="0.7086362402191888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Low Cost'!$C$32:$C$42</c:f>
              <c:numCache>
                <c:formatCode>[&gt;0.00001]0.0###%;[=0]0.0%;0.00E+00</c:formatCode>
                <c:ptCount val="11"/>
                <c:pt idx="0">
                  <c:v>0.6</c:v>
                </c:pt>
                <c:pt idx="1">
                  <c:v>0.64</c:v>
                </c:pt>
                <c:pt idx="2">
                  <c:v>0.67999999999999994</c:v>
                </c:pt>
                <c:pt idx="3">
                  <c:v>0.72</c:v>
                </c:pt>
                <c:pt idx="4">
                  <c:v>0.76</c:v>
                </c:pt>
                <c:pt idx="5">
                  <c:v>0.8</c:v>
                </c:pt>
                <c:pt idx="6">
                  <c:v>0.84</c:v>
                </c:pt>
                <c:pt idx="7">
                  <c:v>0.88</c:v>
                </c:pt>
                <c:pt idx="8">
                  <c:v>0.92</c:v>
                </c:pt>
                <c:pt idx="9">
                  <c:v>0.96</c:v>
                </c:pt>
                <c:pt idx="10">
                  <c:v>1</c:v>
                </c:pt>
              </c:numCache>
            </c:numRef>
          </c:xVal>
          <c:yVal>
            <c:numRef>
              <c:f>'Sensitivity Low Cost'!$F$32:$F$42</c:f>
              <c:numCache>
                <c:formatCode>0.00%</c:formatCode>
                <c:ptCount val="11"/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5-4E5B-A07E-F44FBD17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58927"/>
        <c:axId val="1744478479"/>
      </c:scatterChart>
      <c:valAx>
        <c:axId val="1744458927"/>
        <c:scaling>
          <c:orientation val="minMax"/>
          <c:max val="1.05"/>
          <c:min val="0.55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'Low cost' of Node 'Chance' (F20)</a:t>
                </a:r>
              </a:p>
            </c:rich>
          </c:tx>
          <c:layout>
            <c:manualLayout>
              <c:xMode val="edge"/>
              <c:yMode val="edge"/>
              <c:x val="0.29539719626168226"/>
              <c:y val="0.92550144398094436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44478479"/>
        <c:crossesAt val="-1.0000000000000001E+300"/>
        <c:crossBetween val="midCat"/>
        <c:majorUnit val="0.05"/>
      </c:valAx>
      <c:valAx>
        <c:axId val="1744478479"/>
        <c:scaling>
          <c:orientation val="minMax"/>
          <c:max val="0.60000000000000009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44458927"/>
        <c:crossesAt val="-1.0000000000000001E+300"/>
        <c:crossBetween val="midCat"/>
        <c:majorUnit val="0.20000000000000004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'PCB Transformer Replacement'</a:t>
            </a:r>
            <a:r>
              <a:rPr lang="en-US" sz="800" b="0"/>
              <a:t>
Expected Value of Node 'Decision' (D15)
With Variation of Branch Probability 'Fire?' of Node 'Chance' (E18)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6984326018808776"/>
          <c:w val="0.61906468467142539"/>
          <c:h val="0.72117542517216693"/>
        </c:manualLayout>
      </c:layout>
      <c:scatterChart>
        <c:scatterStyle val="lineMarker"/>
        <c:varyColors val="0"/>
        <c:ser>
          <c:idx val="0"/>
          <c:order val="0"/>
          <c:tx>
            <c:v>Replace PCB transformer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Fire'!$C$32:$C$42</c:f>
              <c:numCache>
                <c:formatCode>[&gt;0.00001]0.0###%;[=0]0.0%;0.00E+00</c:formatCode>
                <c:ptCount val="11"/>
                <c:pt idx="0">
                  <c:v>1.8749999999999999E-3</c:v>
                </c:pt>
                <c:pt idx="1">
                  <c:v>2E-3</c:v>
                </c:pt>
                <c:pt idx="2">
                  <c:v>2.1250000000000002E-3</c:v>
                </c:pt>
                <c:pt idx="3">
                  <c:v>2.2499999999999998E-3</c:v>
                </c:pt>
                <c:pt idx="4">
                  <c:v>2.3749999999999999E-3</c:v>
                </c:pt>
                <c:pt idx="5">
                  <c:v>2.5000000000000001E-3</c:v>
                </c:pt>
                <c:pt idx="6">
                  <c:v>2.6250000000000002E-3</c:v>
                </c:pt>
                <c:pt idx="7">
                  <c:v>2.7500000000000003E-3</c:v>
                </c:pt>
                <c:pt idx="8">
                  <c:v>2.875E-3</c:v>
                </c:pt>
                <c:pt idx="9">
                  <c:v>3.0000000000000001E-3</c:v>
                </c:pt>
                <c:pt idx="10">
                  <c:v>3.1250000000000002E-3</c:v>
                </c:pt>
              </c:numCache>
            </c:numRef>
          </c:xVal>
          <c:yVal>
            <c:numRef>
              <c:f>'Strategy Fire'!$F$32:$F$42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5-4601-825C-BEFDF4DEC7DF}"/>
            </c:ext>
          </c:extLst>
        </c:ser>
        <c:ser>
          <c:idx val="1"/>
          <c:order val="1"/>
          <c:tx>
            <c:v>Do not Replace PCB transformer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Fire'!$C$32:$C$42</c:f>
              <c:numCache>
                <c:formatCode>[&gt;0.00001]0.0###%;[=0]0.0%;0.00E+00</c:formatCode>
                <c:ptCount val="11"/>
                <c:pt idx="0">
                  <c:v>1.8749999999999999E-3</c:v>
                </c:pt>
                <c:pt idx="1">
                  <c:v>2E-3</c:v>
                </c:pt>
                <c:pt idx="2">
                  <c:v>2.1250000000000002E-3</c:v>
                </c:pt>
                <c:pt idx="3">
                  <c:v>2.2499999999999998E-3</c:v>
                </c:pt>
                <c:pt idx="4">
                  <c:v>2.3749999999999999E-3</c:v>
                </c:pt>
                <c:pt idx="5">
                  <c:v>2.5000000000000001E-3</c:v>
                </c:pt>
                <c:pt idx="6">
                  <c:v>2.6250000000000002E-3</c:v>
                </c:pt>
                <c:pt idx="7">
                  <c:v>2.7500000000000003E-3</c:v>
                </c:pt>
                <c:pt idx="8">
                  <c:v>2.875E-3</c:v>
                </c:pt>
                <c:pt idx="9">
                  <c:v>3.0000000000000001E-3</c:v>
                </c:pt>
                <c:pt idx="10">
                  <c:v>3.1250000000000002E-3</c:v>
                </c:pt>
              </c:numCache>
            </c:numRef>
          </c:xVal>
          <c:yVal>
            <c:numRef>
              <c:f>'Strategy Fire'!$H$32:$H$42</c:f>
              <c:numCache>
                <c:formatCode>0.00%</c:formatCode>
                <c:ptCount val="11"/>
                <c:pt idx="0">
                  <c:v>-0.20000003413333195</c:v>
                </c:pt>
                <c:pt idx="1">
                  <c:v>-0.14666670307555407</c:v>
                </c:pt>
                <c:pt idx="2">
                  <c:v>-9.3333372017776209E-2</c:v>
                </c:pt>
                <c:pt idx="3">
                  <c:v>-4.0000040959998338E-2</c:v>
                </c:pt>
                <c:pt idx="4">
                  <c:v>1.3333290097779536E-2</c:v>
                </c:pt>
                <c:pt idx="5">
                  <c:v>6.666662115555741E-2</c:v>
                </c:pt>
                <c:pt idx="6">
                  <c:v>0.11999995221333527</c:v>
                </c:pt>
                <c:pt idx="7">
                  <c:v>0.17333328327111333</c:v>
                </c:pt>
                <c:pt idx="8">
                  <c:v>0.22666661432889101</c:v>
                </c:pt>
                <c:pt idx="9">
                  <c:v>0.27999994538666889</c:v>
                </c:pt>
                <c:pt idx="10">
                  <c:v>0.33333327644444677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5-4601-825C-BEFDF4DEC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948607"/>
        <c:axId val="1395944863"/>
      </c:scatterChart>
      <c:valAx>
        <c:axId val="1395948607"/>
        <c:scaling>
          <c:orientation val="minMax"/>
          <c:max val="3.2000000000000002E-3"/>
          <c:min val="1.8000000000000002E-3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'Fire?' of Node 'Chance' (E18)</a:t>
                </a:r>
              </a:p>
            </c:rich>
          </c:tx>
          <c:layout>
            <c:manualLayout>
              <c:xMode val="edge"/>
              <c:yMode val="edge"/>
              <c:x val="0.14501710942674223"/>
              <c:y val="0.92550144398094436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395944863"/>
        <c:crossesAt val="-1.0000000000000001E+300"/>
        <c:crossBetween val="midCat"/>
        <c:majorUnit val="2.0000000000000001E-4"/>
      </c:valAx>
      <c:valAx>
        <c:axId val="1395944863"/>
        <c:scaling>
          <c:orientation val="minMax"/>
          <c:max val="0.4"/>
          <c:min val="-0.30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395948607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'PCB Transformer Replacement'</a:t>
            </a:r>
            <a:r>
              <a:rPr lang="en-US" sz="800" b="0"/>
              <a:t>
Expected Value of Node 'Decision' (D15)
With Variation of Branch Probability 'High cost' of Node 'Chance' (F16)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6984326018808776"/>
          <c:w val="0.61906468467142539"/>
          <c:h val="0.72117542517216693"/>
        </c:manualLayout>
      </c:layout>
      <c:scatterChart>
        <c:scatterStyle val="lineMarker"/>
        <c:varyColors val="0"/>
        <c:ser>
          <c:idx val="0"/>
          <c:order val="0"/>
          <c:tx>
            <c:v>Replace PCB transformer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High Cost'!$C$32:$C$42</c:f>
              <c:numCache>
                <c:formatCode>[&gt;0.00001]0.0###%;[=0]0.0%;0.00E+00</c:formatCode>
                <c:ptCount val="11"/>
                <c:pt idx="0">
                  <c:v>0.15</c:v>
                </c:pt>
                <c:pt idx="1">
                  <c:v>0.16</c:v>
                </c:pt>
                <c:pt idx="2">
                  <c:v>0.16999999999999998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</c:numCache>
            </c:numRef>
          </c:xVal>
          <c:yVal>
            <c:numRef>
              <c:f>'Strategy High Cost'!$F$32:$F$42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B-4AE7-9DFA-2BB43866CCA5}"/>
            </c:ext>
          </c:extLst>
        </c:ser>
        <c:ser>
          <c:idx val="1"/>
          <c:order val="1"/>
          <c:tx>
            <c:v>Do not Replace PCB transformer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High Cost'!$C$32:$C$42</c:f>
              <c:numCache>
                <c:formatCode>[&gt;0.00001]0.0###%;[=0]0.0%;0.00E+00</c:formatCode>
                <c:ptCount val="11"/>
                <c:pt idx="0">
                  <c:v>0.15</c:v>
                </c:pt>
                <c:pt idx="1">
                  <c:v>0.16</c:v>
                </c:pt>
                <c:pt idx="2">
                  <c:v>0.16999999999999998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</c:numCache>
            </c:numRef>
          </c:xVal>
          <c:yVal>
            <c:numRef>
              <c:f>'Strategy High Cost'!$H$32:$H$42</c:f>
              <c:numCache>
                <c:formatCode>0.00%</c:formatCode>
                <c:ptCount val="11"/>
                <c:pt idx="0">
                  <c:v>-3.3333374577776104E-2</c:v>
                </c:pt>
                <c:pt idx="1">
                  <c:v>-1.33333754311094E-2</c:v>
                </c:pt>
                <c:pt idx="2">
                  <c:v>6.6666237155573009E-3</c:v>
                </c:pt>
                <c:pt idx="3">
                  <c:v>2.6666622862224001E-2</c:v>
                </c:pt>
                <c:pt idx="4">
                  <c:v>4.6666622008890705E-2</c:v>
                </c:pt>
                <c:pt idx="5">
                  <c:v>6.666662115555741E-2</c:v>
                </c:pt>
                <c:pt idx="6">
                  <c:v>8.6666620302224107E-2</c:v>
                </c:pt>
                <c:pt idx="7">
                  <c:v>0.1066666194488908</c:v>
                </c:pt>
                <c:pt idx="8">
                  <c:v>0.1266666185955575</c:v>
                </c:pt>
                <c:pt idx="9">
                  <c:v>0.1466666177422242</c:v>
                </c:pt>
                <c:pt idx="10">
                  <c:v>0.16666661688889092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B-4AE7-9DFA-2BB43866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61423"/>
        <c:axId val="1744470575"/>
      </c:scatterChart>
      <c:valAx>
        <c:axId val="1744461423"/>
        <c:scaling>
          <c:orientation val="minMax"/>
          <c:max val="0.26000000000000006"/>
          <c:min val="0.1400000000000000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'High cost' of Node 'Chance' (F16)</a:t>
                </a:r>
              </a:p>
            </c:rich>
          </c:tx>
          <c:layout>
            <c:manualLayout>
              <c:xMode val="edge"/>
              <c:yMode val="edge"/>
              <c:x val="0.12889561409963943"/>
              <c:y val="0.92550144398094436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44470575"/>
        <c:crossesAt val="-1.0000000000000001E+300"/>
        <c:crossBetween val="midCat"/>
        <c:majorUnit val="2.0000000000000007E-2"/>
      </c:valAx>
      <c:valAx>
        <c:axId val="1744470575"/>
        <c:scaling>
          <c:orientation val="minMax"/>
          <c:max val="0.2"/>
          <c:min val="-0.0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44461423"/>
        <c:crossesAt val="-1.0000000000000001E+300"/>
        <c:crossBetween val="midCat"/>
        <c:majorUnit val="0.0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'PCB Transformer Replacement'</a:t>
            </a:r>
            <a:r>
              <a:rPr lang="en-US" sz="800" b="0"/>
              <a:t>
Expected Value of Node 'Decision' (D15)
With Variation of Branch Probability 'Low cost' of Node 'Chance' (F20)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6984326018808776"/>
          <c:w val="0.61906468467142539"/>
          <c:h val="0.70863624021918881"/>
        </c:manualLayout>
      </c:layout>
      <c:scatterChart>
        <c:scatterStyle val="lineMarker"/>
        <c:varyColors val="0"/>
        <c:ser>
          <c:idx val="0"/>
          <c:order val="0"/>
          <c:tx>
            <c:v>Replace PCB transformer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Low Cost'!$C$32:$C$42</c:f>
              <c:numCache>
                <c:formatCode>[&gt;0.00001]0.0###%;[=0]0.0%;0.00E+00</c:formatCode>
                <c:ptCount val="11"/>
                <c:pt idx="0">
                  <c:v>0.6</c:v>
                </c:pt>
                <c:pt idx="1">
                  <c:v>0.64</c:v>
                </c:pt>
                <c:pt idx="2">
                  <c:v>0.67999999999999994</c:v>
                </c:pt>
                <c:pt idx="3">
                  <c:v>0.72</c:v>
                </c:pt>
                <c:pt idx="4">
                  <c:v>0.76</c:v>
                </c:pt>
                <c:pt idx="5">
                  <c:v>0.8</c:v>
                </c:pt>
                <c:pt idx="6">
                  <c:v>0.84</c:v>
                </c:pt>
                <c:pt idx="7">
                  <c:v>0.88</c:v>
                </c:pt>
                <c:pt idx="8">
                  <c:v>0.92</c:v>
                </c:pt>
                <c:pt idx="9">
                  <c:v>0.96</c:v>
                </c:pt>
                <c:pt idx="10">
                  <c:v>1</c:v>
                </c:pt>
              </c:numCache>
            </c:numRef>
          </c:xVal>
          <c:yVal>
            <c:numRef>
              <c:f>'Strategy Low Cost'!$F$32:$F$42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4-40C4-80AA-C4904B0B8F9A}"/>
            </c:ext>
          </c:extLst>
        </c:ser>
        <c:ser>
          <c:idx val="1"/>
          <c:order val="1"/>
          <c:tx>
            <c:v>Do not Replace PCB transformer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Low Cost'!$C$32:$C$42</c:f>
              <c:numCache>
                <c:formatCode>[&gt;0.00001]0.0###%;[=0]0.0%;0.00E+00</c:formatCode>
                <c:ptCount val="11"/>
                <c:pt idx="0">
                  <c:v>0.6</c:v>
                </c:pt>
                <c:pt idx="1">
                  <c:v>0.64</c:v>
                </c:pt>
                <c:pt idx="2">
                  <c:v>0.67999999999999994</c:v>
                </c:pt>
                <c:pt idx="3">
                  <c:v>0.72</c:v>
                </c:pt>
                <c:pt idx="4">
                  <c:v>0.76</c:v>
                </c:pt>
                <c:pt idx="5">
                  <c:v>0.8</c:v>
                </c:pt>
                <c:pt idx="6">
                  <c:v>0.84</c:v>
                </c:pt>
                <c:pt idx="7">
                  <c:v>0.88</c:v>
                </c:pt>
                <c:pt idx="8">
                  <c:v>0.92</c:v>
                </c:pt>
                <c:pt idx="9">
                  <c:v>0.96</c:v>
                </c:pt>
                <c:pt idx="10">
                  <c:v>1</c:v>
                </c:pt>
              </c:numCache>
            </c:numRef>
          </c:xVal>
          <c:yVal>
            <c:numRef>
              <c:f>'Strategy Low Cost'!$H$32:$H$42</c:f>
              <c:numCache>
                <c:formatCode>0.00%</c:formatCode>
                <c:ptCount val="11"/>
                <c:pt idx="5">
                  <c:v>6.666662115555741E-2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4-40C4-80AA-C4904B0B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72239"/>
        <c:axId val="1744466831"/>
      </c:scatterChart>
      <c:valAx>
        <c:axId val="1744472239"/>
        <c:scaling>
          <c:orientation val="minMax"/>
          <c:max val="1.05"/>
          <c:min val="0.55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'Low cost' of Node 'Chance' (F20)</a:t>
                </a:r>
              </a:p>
            </c:rich>
          </c:tx>
          <c:layout>
            <c:manualLayout>
              <c:xMode val="edge"/>
              <c:yMode val="edge"/>
              <c:x val="0.13063047317683421"/>
              <c:y val="0.92550144398094436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44466831"/>
        <c:crossesAt val="-1.0000000000000001E+300"/>
        <c:crossBetween val="midCat"/>
        <c:majorUnit val="0.05"/>
      </c:valAx>
      <c:valAx>
        <c:axId val="1744466831"/>
        <c:scaling>
          <c:orientation val="minMax"/>
          <c:max val="6.9999999999999993E-2"/>
          <c:min val="-0.0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44472239"/>
        <c:crossesAt val="-1.0000000000000001E+300"/>
        <c:crossBetween val="midCat"/>
        <c:majorUnit val="9.9999999999999985E-3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'PCB Transformer Replacement'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3945067306147171"/>
          <c:w val="0.94859813084112155"/>
          <c:h val="0.74511749218160916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'Tornado (2)'!$C$33:$C$35</c:f>
              <c:strCache>
                <c:ptCount val="3"/>
                <c:pt idx="0">
                  <c:v>Branch Probability 'Fire?' of Node 'Chance' (E18)</c:v>
                </c:pt>
                <c:pt idx="1">
                  <c:v>Branch Probability 'High cost' of Node 'Chance' (F16)</c:v>
                </c:pt>
                <c:pt idx="2">
                  <c:v>Branch Probability 'Low cost' of Node 'Chance' (F20)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A6B-4019-A876-C7EA0FCFD76C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'Tornado (2)'!$C$33:$C$35</c:f>
              <c:strCache>
                <c:ptCount val="3"/>
                <c:pt idx="0">
                  <c:v>Branch Probability 'Fire?' of Node 'Chance' (E18)</c:v>
                </c:pt>
                <c:pt idx="1">
                  <c:v>Branch Probability 'High cost' of Node 'Chance' (F16)</c:v>
                </c:pt>
                <c:pt idx="2">
                  <c:v>Branch Probability 'Low cost' of Node 'Chance' (F20)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A6B-4019-A876-C7EA0FCFD76C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'Tornado (2)'!$C$33:$C$35</c:f>
              <c:strCache>
                <c:ptCount val="3"/>
                <c:pt idx="0">
                  <c:v>Branch Probability 'Fire?' of Node 'Chance' (E18)</c:v>
                </c:pt>
                <c:pt idx="1">
                  <c:v>Branch Probability 'High cost' of Node 'Chance' (F16)</c:v>
                </c:pt>
                <c:pt idx="2">
                  <c:v>Branch Probability 'Low cost' of Node 'Chance' (F20)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-0.20000003413333195</c:v>
              </c:pt>
              <c:pt idx="1">
                <c:v>-3.3333374577776104E-2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A6B-4019-A876-C7EA0FCFD76C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'Tornado (2)'!$C$33:$C$35</c:f>
              <c:strCache>
                <c:ptCount val="3"/>
                <c:pt idx="0">
                  <c:v>Branch Probability 'Fire?' of Node 'Chance' (E18)</c:v>
                </c:pt>
                <c:pt idx="1">
                  <c:v>Branch Probability 'High cost' of Node 'Chance' (F16)</c:v>
                </c:pt>
                <c:pt idx="2">
                  <c:v>Branch Probability 'Low cost' of Node 'Chance' (F20)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A6B-4019-A876-C7EA0FCF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44468911"/>
        <c:axId val="1744470991"/>
      </c:barChart>
      <c:catAx>
        <c:axId val="1744468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744470991"/>
        <c:crossesAt val="-1.0000000000000001E+300"/>
        <c:auto val="1"/>
        <c:lblAlgn val="ctr"/>
        <c:lblOffset val="100"/>
        <c:noMultiLvlLbl val="0"/>
      </c:catAx>
      <c:valAx>
        <c:axId val="1744470991"/>
        <c:scaling>
          <c:orientation val="minMax"/>
          <c:max val="0.05"/>
          <c:min val="-0.2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layout>
            <c:manualLayout>
              <c:xMode val="edge"/>
              <c:yMode val="edge"/>
              <c:x val="0.39411306939436308"/>
              <c:y val="0.92538449177369297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44468911"/>
        <c:crosses val="max"/>
        <c:crossBetween val="between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Spider Graph of Decision Tree 'PCB Transformer Replacement'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5493378564106806E-2"/>
          <c:y val="0.13934129998456074"/>
          <c:w val="0.58037205069156195"/>
          <c:h val="0.74531740003087854"/>
        </c:manualLayout>
      </c:layout>
      <c:scatterChart>
        <c:scatterStyle val="lineMarker"/>
        <c:varyColors val="0"/>
        <c:ser>
          <c:idx val="0"/>
          <c:order val="0"/>
          <c:tx>
            <c:v>Branch Probability 'Fire?' of Node 'Chance' (E18)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'Spider (2)'!$G$32:$G$42</c:f>
              <c:numCache>
                <c:formatCode>0.00%</c:formatCode>
                <c:ptCount val="11"/>
                <c:pt idx="0">
                  <c:v>-0.25000000000000006</c:v>
                </c:pt>
                <c:pt idx="1">
                  <c:v>-0.2</c:v>
                </c:pt>
                <c:pt idx="2">
                  <c:v>-0.14999999999999997</c:v>
                </c:pt>
                <c:pt idx="3">
                  <c:v>-0.10000000000000009</c:v>
                </c:pt>
                <c:pt idx="4">
                  <c:v>-5.0000000000000044E-2</c:v>
                </c:pt>
                <c:pt idx="5">
                  <c:v>0</c:v>
                </c:pt>
                <c:pt idx="6">
                  <c:v>5.0000000000000044E-2</c:v>
                </c:pt>
                <c:pt idx="7">
                  <c:v>0.10000000000000009</c:v>
                </c:pt>
                <c:pt idx="8">
                  <c:v>0.14999999999999997</c:v>
                </c:pt>
                <c:pt idx="9">
                  <c:v>0.2</c:v>
                </c:pt>
                <c:pt idx="10">
                  <c:v>0.25000000000000006</c:v>
                </c:pt>
              </c:numCache>
            </c:numRef>
          </c:xVal>
          <c:yVal>
            <c:numRef>
              <c:f>'Spider (2)'!$J$32:$J$42</c:f>
              <c:numCache>
                <c:formatCode>0.00%</c:formatCode>
                <c:ptCount val="11"/>
                <c:pt idx="0">
                  <c:v>-0.20000003413333195</c:v>
                </c:pt>
                <c:pt idx="1">
                  <c:v>-0.14666670307555407</c:v>
                </c:pt>
                <c:pt idx="2">
                  <c:v>-9.3333372017776209E-2</c:v>
                </c:pt>
                <c:pt idx="3">
                  <c:v>-4.0000040959998338E-2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F-48E1-8794-3ABB9B4D3651}"/>
            </c:ext>
          </c:extLst>
        </c:ser>
        <c:ser>
          <c:idx val="1"/>
          <c:order val="1"/>
          <c:tx>
            <c:v>Branch Probability 'High cost' of Node 'Chance' (F16)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'Spider (2)'!$G$43:$G$53</c:f>
              <c:numCache>
                <c:formatCode>0.00%</c:formatCode>
                <c:ptCount val="11"/>
                <c:pt idx="0">
                  <c:v>-0.25000000000000006</c:v>
                </c:pt>
                <c:pt idx="1">
                  <c:v>-0.20000000000000004</c:v>
                </c:pt>
                <c:pt idx="2">
                  <c:v>-0.15000000000000013</c:v>
                </c:pt>
                <c:pt idx="3">
                  <c:v>-0.10000000000000009</c:v>
                </c:pt>
                <c:pt idx="4">
                  <c:v>-5.0000000000000044E-2</c:v>
                </c:pt>
                <c:pt idx="5">
                  <c:v>0</c:v>
                </c:pt>
                <c:pt idx="6">
                  <c:v>4.9999999999999906E-2</c:v>
                </c:pt>
                <c:pt idx="7">
                  <c:v>9.999999999999995E-2</c:v>
                </c:pt>
                <c:pt idx="8">
                  <c:v>0.15</c:v>
                </c:pt>
                <c:pt idx="9">
                  <c:v>0.1999999999999999</c:v>
                </c:pt>
                <c:pt idx="10">
                  <c:v>0.24999999999999994</c:v>
                </c:pt>
              </c:numCache>
            </c:numRef>
          </c:xVal>
          <c:yVal>
            <c:numRef>
              <c:f>'Spider (2)'!$J$43:$J$53</c:f>
              <c:numCache>
                <c:formatCode>0.00%</c:formatCode>
                <c:ptCount val="11"/>
                <c:pt idx="0">
                  <c:v>-3.3333374577776104E-2</c:v>
                </c:pt>
                <c:pt idx="1">
                  <c:v>-1.33333754311094E-2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F-48E1-8794-3ABB9B4D3651}"/>
            </c:ext>
          </c:extLst>
        </c:ser>
        <c:ser>
          <c:idx val="2"/>
          <c:order val="2"/>
          <c:tx>
            <c:v>Branch Probability 'Low cost' of Node 'Chance' (F20)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'Spider (2)'!$G$54:$G$64</c:f>
              <c:numCache>
                <c:formatCode>0.00%</c:formatCode>
                <c:ptCount val="11"/>
                <c:pt idx="0">
                  <c:v>-0.25000000000000006</c:v>
                </c:pt>
                <c:pt idx="1">
                  <c:v>-0.20000000000000004</c:v>
                </c:pt>
                <c:pt idx="2">
                  <c:v>-0.15000000000000013</c:v>
                </c:pt>
                <c:pt idx="3">
                  <c:v>-0.10000000000000009</c:v>
                </c:pt>
                <c:pt idx="4">
                  <c:v>-5.0000000000000044E-2</c:v>
                </c:pt>
                <c:pt idx="5">
                  <c:v>0</c:v>
                </c:pt>
                <c:pt idx="6">
                  <c:v>4.9999999999999906E-2</c:v>
                </c:pt>
                <c:pt idx="7">
                  <c:v>9.999999999999995E-2</c:v>
                </c:pt>
                <c:pt idx="8">
                  <c:v>0.15</c:v>
                </c:pt>
                <c:pt idx="9">
                  <c:v>0.1999999999999999</c:v>
                </c:pt>
                <c:pt idx="10">
                  <c:v>0.24999999999999994</c:v>
                </c:pt>
              </c:numCache>
            </c:numRef>
          </c:xVal>
          <c:yVal>
            <c:numRef>
              <c:f>'Spider (2)'!$J$54:$J$64</c:f>
              <c:numCache>
                <c:formatCode>0.00%</c:formatCode>
                <c:ptCount val="11"/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F-48E1-8794-3ABB9B4D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524991"/>
        <c:axId val="1264529567"/>
      </c:scatterChart>
      <c:valAx>
        <c:axId val="1264524991"/>
        <c:scaling>
          <c:orientation val="minMax"/>
          <c:max val="0.30000000000000004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Input (%)</a:t>
                </a:r>
              </a:p>
            </c:rich>
          </c:tx>
          <c:layout>
            <c:manualLayout>
              <c:xMode val="edge"/>
              <c:yMode val="edge"/>
              <c:x val="0.29392923958060407"/>
              <c:y val="0.9254430137409293"/>
            </c:manualLayout>
          </c:layout>
          <c:overlay val="0"/>
        </c:title>
        <c:numFmt formatCode="0.0###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264529567"/>
        <c:crossesAt val="-1.0000000000000001E+300"/>
        <c:crossBetween val="midCat"/>
        <c:majorUnit val="0.10000000000000002"/>
      </c:valAx>
      <c:valAx>
        <c:axId val="1264529567"/>
        <c:scaling>
          <c:orientation val="minMax"/>
          <c:max val="0.05"/>
          <c:min val="-0.2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Change in Expected Value(%)</a:t>
                </a:r>
              </a:p>
            </c:rich>
          </c:tx>
          <c:overlay val="0"/>
        </c:title>
        <c:numFmt formatCode="0.0###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264524991"/>
        <c:crossesAt val="-1.0000000000000001E+300"/>
        <c:crossBetween val="midCat"/>
        <c:majorUnit val="0.0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244284</xdr:colOff>
      <xdr:row>8</xdr:row>
      <xdr:rowOff>20320</xdr:rowOff>
    </xdr:from>
    <xdr:to>
      <xdr:col>6</xdr:col>
      <xdr:colOff>12827</xdr:colOff>
      <xdr:row>8</xdr:row>
      <xdr:rowOff>20320</xdr:rowOff>
    </xdr:to>
    <xdr:cxnSp macro="_xll.PtreeEvent_ObjectClick">
      <xdr:nvCxnSpPr>
        <xdr:cNvPr id="79" name="PTObj_DBranchHLine_3_11">
          <a:extLst>
            <a:ext uri="{FF2B5EF4-FFF2-40B4-BE49-F238E27FC236}">
              <a16:creationId xmlns:a16="http://schemas.microsoft.com/office/drawing/2014/main" id="{B856B5C7-8426-4459-960B-BA3CAFD73399}"/>
            </a:ext>
          </a:extLst>
        </xdr:cNvPr>
        <xdr:cNvCxnSpPr/>
      </xdr:nvCxnSpPr>
      <xdr:spPr>
        <a:xfrm>
          <a:off x="8692959" y="1468120"/>
          <a:ext cx="13020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91884</xdr:colOff>
      <xdr:row>6</xdr:row>
      <xdr:rowOff>8890</xdr:rowOff>
    </xdr:from>
    <xdr:to>
      <xdr:col>5</xdr:col>
      <xdr:colOff>244284</xdr:colOff>
      <xdr:row>8</xdr:row>
      <xdr:rowOff>20320</xdr:rowOff>
    </xdr:to>
    <xdr:cxnSp macro="_xll.PtreeEvent_ObjectClick">
      <xdr:nvCxnSpPr>
        <xdr:cNvPr id="78" name="PTObj_DBranchDLine_3_11">
          <a:extLst>
            <a:ext uri="{FF2B5EF4-FFF2-40B4-BE49-F238E27FC236}">
              <a16:creationId xmlns:a16="http://schemas.microsoft.com/office/drawing/2014/main" id="{D8830AA2-C68B-48F3-8CD6-9AF7AF60CFB6}"/>
            </a:ext>
          </a:extLst>
        </xdr:cNvPr>
        <xdr:cNvCxnSpPr/>
      </xdr:nvCxnSpPr>
      <xdr:spPr>
        <a:xfrm>
          <a:off x="8540559" y="10947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244284</xdr:colOff>
      <xdr:row>4</xdr:row>
      <xdr:rowOff>7620</xdr:rowOff>
    </xdr:from>
    <xdr:to>
      <xdr:col>6</xdr:col>
      <xdr:colOff>12827</xdr:colOff>
      <xdr:row>4</xdr:row>
      <xdr:rowOff>7620</xdr:rowOff>
    </xdr:to>
    <xdr:cxnSp macro="_xll.PtreeEvent_ObjectClick">
      <xdr:nvCxnSpPr>
        <xdr:cNvPr id="75" name="PTObj_DBranchHLine_3_10">
          <a:extLst>
            <a:ext uri="{FF2B5EF4-FFF2-40B4-BE49-F238E27FC236}">
              <a16:creationId xmlns:a16="http://schemas.microsoft.com/office/drawing/2014/main" id="{D16D998F-B32D-4323-9AE1-A83666FDBD8A}"/>
            </a:ext>
          </a:extLst>
        </xdr:cNvPr>
        <xdr:cNvCxnSpPr/>
      </xdr:nvCxnSpPr>
      <xdr:spPr>
        <a:xfrm>
          <a:off x="8692959" y="731520"/>
          <a:ext cx="13020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91884</xdr:colOff>
      <xdr:row>4</xdr:row>
      <xdr:rowOff>7620</xdr:rowOff>
    </xdr:from>
    <xdr:to>
      <xdr:col>5</xdr:col>
      <xdr:colOff>244284</xdr:colOff>
      <xdr:row>6</xdr:row>
      <xdr:rowOff>8890</xdr:rowOff>
    </xdr:to>
    <xdr:cxnSp macro="_xll.PtreeEvent_ObjectClick">
      <xdr:nvCxnSpPr>
        <xdr:cNvPr id="74" name="PTObj_DBranchDLine_3_10">
          <a:extLst>
            <a:ext uri="{FF2B5EF4-FFF2-40B4-BE49-F238E27FC236}">
              <a16:creationId xmlns:a16="http://schemas.microsoft.com/office/drawing/2014/main" id="{42659AAE-E613-4B7C-82BB-2BF7D6DA5CAC}"/>
            </a:ext>
          </a:extLst>
        </xdr:cNvPr>
        <xdr:cNvCxnSpPr/>
      </xdr:nvCxnSpPr>
      <xdr:spPr>
        <a:xfrm flipV="1">
          <a:off x="8540559" y="7315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6</xdr:row>
      <xdr:rowOff>13970</xdr:rowOff>
    </xdr:from>
    <xdr:to>
      <xdr:col>5</xdr:col>
      <xdr:colOff>6477</xdr:colOff>
      <xdr:row>6</xdr:row>
      <xdr:rowOff>13970</xdr:rowOff>
    </xdr:to>
    <xdr:cxnSp macro="_xll.PtreeEvent_ObjectClick">
      <xdr:nvCxnSpPr>
        <xdr:cNvPr id="71" name="PTObj_DBranchHLine_3_4">
          <a:extLst>
            <a:ext uri="{FF2B5EF4-FFF2-40B4-BE49-F238E27FC236}">
              <a16:creationId xmlns:a16="http://schemas.microsoft.com/office/drawing/2014/main" id="{195380BA-48CE-416A-9A6F-EEBC3BFD97CD}"/>
            </a:ext>
          </a:extLst>
        </xdr:cNvPr>
        <xdr:cNvCxnSpPr/>
      </xdr:nvCxnSpPr>
      <xdr:spPr>
        <a:xfrm>
          <a:off x="7162609" y="1099820"/>
          <a:ext cx="12925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95059</xdr:colOff>
      <xdr:row>6</xdr:row>
      <xdr:rowOff>13970</xdr:rowOff>
    </xdr:from>
    <xdr:to>
      <xdr:col>4</xdr:col>
      <xdr:colOff>247459</xdr:colOff>
      <xdr:row>10</xdr:row>
      <xdr:rowOff>5715</xdr:rowOff>
    </xdr:to>
    <xdr:cxnSp macro="_xll.PtreeEvent_ObjectClick">
      <xdr:nvCxnSpPr>
        <xdr:cNvPr id="70" name="PTObj_DBranchDLine_3_4">
          <a:extLst>
            <a:ext uri="{FF2B5EF4-FFF2-40B4-BE49-F238E27FC236}">
              <a16:creationId xmlns:a16="http://schemas.microsoft.com/office/drawing/2014/main" id="{8D81B286-40C5-4B86-8F44-1CBDAA578E41}"/>
            </a:ext>
          </a:extLst>
        </xdr:cNvPr>
        <xdr:cNvCxnSpPr/>
      </xdr:nvCxnSpPr>
      <xdr:spPr>
        <a:xfrm flipV="1">
          <a:off x="7010209" y="1099820"/>
          <a:ext cx="152400" cy="7156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244284</xdr:colOff>
      <xdr:row>20</xdr:row>
      <xdr:rowOff>45720</xdr:rowOff>
    </xdr:from>
    <xdr:to>
      <xdr:col>6</xdr:col>
      <xdr:colOff>12827</xdr:colOff>
      <xdr:row>20</xdr:row>
      <xdr:rowOff>45720</xdr:rowOff>
    </xdr:to>
    <xdr:cxnSp macro="_xll.PtreeEvent_ObjectClick">
      <xdr:nvCxnSpPr>
        <xdr:cNvPr id="63" name="PTObj_DBranchHLine_3_9">
          <a:extLst>
            <a:ext uri="{FF2B5EF4-FFF2-40B4-BE49-F238E27FC236}">
              <a16:creationId xmlns:a16="http://schemas.microsoft.com/office/drawing/2014/main" id="{D8674519-7D25-4F5F-8CCF-D1549B216118}"/>
            </a:ext>
          </a:extLst>
        </xdr:cNvPr>
        <xdr:cNvCxnSpPr/>
      </xdr:nvCxnSpPr>
      <xdr:spPr>
        <a:xfrm>
          <a:off x="8692959" y="2941320"/>
          <a:ext cx="11496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91884</xdr:colOff>
      <xdr:row>18</xdr:row>
      <xdr:rowOff>27940</xdr:rowOff>
    </xdr:from>
    <xdr:to>
      <xdr:col>5</xdr:col>
      <xdr:colOff>244284</xdr:colOff>
      <xdr:row>20</xdr:row>
      <xdr:rowOff>45720</xdr:rowOff>
    </xdr:to>
    <xdr:cxnSp macro="_xll.PtreeEvent_ObjectClick">
      <xdr:nvCxnSpPr>
        <xdr:cNvPr id="62" name="PTObj_DBranchDLine_3_9">
          <a:extLst>
            <a:ext uri="{FF2B5EF4-FFF2-40B4-BE49-F238E27FC236}">
              <a16:creationId xmlns:a16="http://schemas.microsoft.com/office/drawing/2014/main" id="{8164F120-9C90-4696-8564-AA8B1F5DC6F0}"/>
            </a:ext>
          </a:extLst>
        </xdr:cNvPr>
        <xdr:cNvCxnSpPr/>
      </xdr:nvCxnSpPr>
      <xdr:spPr>
        <a:xfrm>
          <a:off x="8540559" y="2561590"/>
          <a:ext cx="152400" cy="37973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244284</xdr:colOff>
      <xdr:row>16</xdr:row>
      <xdr:rowOff>33020</xdr:rowOff>
    </xdr:from>
    <xdr:to>
      <xdr:col>6</xdr:col>
      <xdr:colOff>6478</xdr:colOff>
      <xdr:row>16</xdr:row>
      <xdr:rowOff>33020</xdr:rowOff>
    </xdr:to>
    <xdr:cxnSp macro="_xll.PtreeEvent_ObjectClick">
      <xdr:nvCxnSpPr>
        <xdr:cNvPr id="59" name="PTObj_DBranchHLine_3_8">
          <a:extLst>
            <a:ext uri="{FF2B5EF4-FFF2-40B4-BE49-F238E27FC236}">
              <a16:creationId xmlns:a16="http://schemas.microsoft.com/office/drawing/2014/main" id="{DF7B0E37-E0F9-4937-B762-9811D143624F}"/>
            </a:ext>
          </a:extLst>
        </xdr:cNvPr>
        <xdr:cNvCxnSpPr/>
      </xdr:nvCxnSpPr>
      <xdr:spPr>
        <a:xfrm>
          <a:off x="8692959" y="2204720"/>
          <a:ext cx="92424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91884</xdr:colOff>
      <xdr:row>16</xdr:row>
      <xdr:rowOff>33020</xdr:rowOff>
    </xdr:from>
    <xdr:to>
      <xdr:col>5</xdr:col>
      <xdr:colOff>244284</xdr:colOff>
      <xdr:row>18</xdr:row>
      <xdr:rowOff>27940</xdr:rowOff>
    </xdr:to>
    <xdr:cxnSp macro="_xll.PtreeEvent_ObjectClick">
      <xdr:nvCxnSpPr>
        <xdr:cNvPr id="58" name="PTObj_DBranchDLine_3_8">
          <a:extLst>
            <a:ext uri="{FF2B5EF4-FFF2-40B4-BE49-F238E27FC236}">
              <a16:creationId xmlns:a16="http://schemas.microsoft.com/office/drawing/2014/main" id="{E1DB3D1F-E38C-443C-9F7A-180EF399073C}"/>
            </a:ext>
          </a:extLst>
        </xdr:cNvPr>
        <xdr:cNvCxnSpPr/>
      </xdr:nvCxnSpPr>
      <xdr:spPr>
        <a:xfrm flipV="1">
          <a:off x="8540559" y="2204720"/>
          <a:ext cx="152400" cy="3568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18</xdr:row>
      <xdr:rowOff>33020</xdr:rowOff>
    </xdr:from>
    <xdr:to>
      <xdr:col>5</xdr:col>
      <xdr:colOff>6477</xdr:colOff>
      <xdr:row>18</xdr:row>
      <xdr:rowOff>33020</xdr:rowOff>
    </xdr:to>
    <xdr:cxnSp macro="_xll.PtreeEvent_ObjectClick">
      <xdr:nvCxnSpPr>
        <xdr:cNvPr id="55" name="PTObj_DBranchHLine_3_6">
          <a:extLst>
            <a:ext uri="{FF2B5EF4-FFF2-40B4-BE49-F238E27FC236}">
              <a16:creationId xmlns:a16="http://schemas.microsoft.com/office/drawing/2014/main" id="{EF98B8FA-D9A7-4A9E-99F3-6565ED6AE41B}"/>
            </a:ext>
          </a:extLst>
        </xdr:cNvPr>
        <xdr:cNvCxnSpPr/>
      </xdr:nvCxnSpPr>
      <xdr:spPr>
        <a:xfrm>
          <a:off x="7162609" y="2204720"/>
          <a:ext cx="12925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95059</xdr:colOff>
      <xdr:row>18</xdr:row>
      <xdr:rowOff>33020</xdr:rowOff>
    </xdr:from>
    <xdr:to>
      <xdr:col>4</xdr:col>
      <xdr:colOff>247459</xdr:colOff>
      <xdr:row>22</xdr:row>
      <xdr:rowOff>32703</xdr:rowOff>
    </xdr:to>
    <xdr:cxnSp macro="_xll.PtreeEvent_ObjectClick">
      <xdr:nvCxnSpPr>
        <xdr:cNvPr id="54" name="PTObj_DBranchDLine_3_6">
          <a:extLst>
            <a:ext uri="{FF2B5EF4-FFF2-40B4-BE49-F238E27FC236}">
              <a16:creationId xmlns:a16="http://schemas.microsoft.com/office/drawing/2014/main" id="{A88234C6-B8C2-43B4-A4D0-587FAF6D825E}"/>
            </a:ext>
          </a:extLst>
        </xdr:cNvPr>
        <xdr:cNvCxnSpPr/>
      </xdr:nvCxnSpPr>
      <xdr:spPr>
        <a:xfrm flipV="1">
          <a:off x="7010209" y="2204720"/>
          <a:ext cx="152400" cy="36163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24</xdr:row>
      <xdr:rowOff>45720</xdr:rowOff>
    </xdr:from>
    <xdr:to>
      <xdr:col>5</xdr:col>
      <xdr:colOff>8064</xdr:colOff>
      <xdr:row>24</xdr:row>
      <xdr:rowOff>45720</xdr:rowOff>
    </xdr:to>
    <xdr:cxnSp macro="_xll.PtreeEvent_ObjectClick">
      <xdr:nvCxnSpPr>
        <xdr:cNvPr id="51" name="PTObj_DBranchHLine_3_7">
          <a:extLst>
            <a:ext uri="{FF2B5EF4-FFF2-40B4-BE49-F238E27FC236}">
              <a16:creationId xmlns:a16="http://schemas.microsoft.com/office/drawing/2014/main" id="{07643D1E-7288-4B00-88CF-FA96D9E440DD}"/>
            </a:ext>
          </a:extLst>
        </xdr:cNvPr>
        <xdr:cNvCxnSpPr/>
      </xdr:nvCxnSpPr>
      <xdr:spPr>
        <a:xfrm>
          <a:off x="7162609" y="2941320"/>
          <a:ext cx="12941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95059</xdr:colOff>
      <xdr:row>22</xdr:row>
      <xdr:rowOff>32703</xdr:rowOff>
    </xdr:from>
    <xdr:to>
      <xdr:col>4</xdr:col>
      <xdr:colOff>247459</xdr:colOff>
      <xdr:row>24</xdr:row>
      <xdr:rowOff>45720</xdr:rowOff>
    </xdr:to>
    <xdr:cxnSp macro="_xll.PtreeEvent_ObjectClick">
      <xdr:nvCxnSpPr>
        <xdr:cNvPr id="50" name="PTObj_DBranchDLine_3_7">
          <a:extLst>
            <a:ext uri="{FF2B5EF4-FFF2-40B4-BE49-F238E27FC236}">
              <a16:creationId xmlns:a16="http://schemas.microsoft.com/office/drawing/2014/main" id="{3416F44F-1D55-435B-8146-0CF270A0172C}"/>
            </a:ext>
          </a:extLst>
        </xdr:cNvPr>
        <xdr:cNvCxnSpPr/>
      </xdr:nvCxnSpPr>
      <xdr:spPr>
        <a:xfrm>
          <a:off x="7010209" y="2566353"/>
          <a:ext cx="152400" cy="37496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22</xdr:row>
      <xdr:rowOff>39370</xdr:rowOff>
    </xdr:from>
    <xdr:to>
      <xdr:col>4</xdr:col>
      <xdr:colOff>9652</xdr:colOff>
      <xdr:row>22</xdr:row>
      <xdr:rowOff>39370</xdr:rowOff>
    </xdr:to>
    <xdr:cxnSp macro="_xll.PtreeEvent_ObjectClick">
      <xdr:nvCxnSpPr>
        <xdr:cNvPr id="43" name="PTObj_DBranchHLine_3_3">
          <a:extLst>
            <a:ext uri="{FF2B5EF4-FFF2-40B4-BE49-F238E27FC236}">
              <a16:creationId xmlns:a16="http://schemas.microsoft.com/office/drawing/2014/main" id="{30D352BF-89D2-4A7A-8FA9-3D26D53870B2}"/>
            </a:ext>
          </a:extLst>
        </xdr:cNvPr>
        <xdr:cNvCxnSpPr/>
      </xdr:nvCxnSpPr>
      <xdr:spPr>
        <a:xfrm>
          <a:off x="4882960" y="2573020"/>
          <a:ext cx="20418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14</xdr:row>
      <xdr:rowOff>8890</xdr:rowOff>
    </xdr:from>
    <xdr:to>
      <xdr:col>3</xdr:col>
      <xdr:colOff>244285</xdr:colOff>
      <xdr:row>22</xdr:row>
      <xdr:rowOff>39370</xdr:rowOff>
    </xdr:to>
    <xdr:cxnSp macro="_xll.PtreeEvent_ObjectClick">
      <xdr:nvCxnSpPr>
        <xdr:cNvPr id="42" name="PTObj_DBranchDLine_3_3">
          <a:extLst>
            <a:ext uri="{FF2B5EF4-FFF2-40B4-BE49-F238E27FC236}">
              <a16:creationId xmlns:a16="http://schemas.microsoft.com/office/drawing/2014/main" id="{949ECFCF-7333-4C16-8C81-2FC662131036}"/>
            </a:ext>
          </a:extLst>
        </xdr:cNvPr>
        <xdr:cNvCxnSpPr/>
      </xdr:nvCxnSpPr>
      <xdr:spPr>
        <a:xfrm>
          <a:off x="4730560" y="1818640"/>
          <a:ext cx="152400" cy="754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247459</xdr:colOff>
      <xdr:row>12</xdr:row>
      <xdr:rowOff>20320</xdr:rowOff>
    </xdr:from>
    <xdr:to>
      <xdr:col>5</xdr:col>
      <xdr:colOff>16002</xdr:colOff>
      <xdr:row>12</xdr:row>
      <xdr:rowOff>20320</xdr:rowOff>
    </xdr:to>
    <xdr:cxnSp macro="_xll.PtreeEvent_ObjectClick">
      <xdr:nvCxnSpPr>
        <xdr:cNvPr id="35" name="PTObj_DBranchHLine_3_5">
          <a:extLst>
            <a:ext uri="{FF2B5EF4-FFF2-40B4-BE49-F238E27FC236}">
              <a16:creationId xmlns:a16="http://schemas.microsoft.com/office/drawing/2014/main" id="{D0D4A853-744E-4507-B3D8-A3E92369876F}"/>
            </a:ext>
          </a:extLst>
        </xdr:cNvPr>
        <xdr:cNvCxnSpPr/>
      </xdr:nvCxnSpPr>
      <xdr:spPr>
        <a:xfrm>
          <a:off x="7162609" y="1468120"/>
          <a:ext cx="11591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95059</xdr:colOff>
      <xdr:row>10</xdr:row>
      <xdr:rowOff>4127</xdr:rowOff>
    </xdr:from>
    <xdr:to>
      <xdr:col>4</xdr:col>
      <xdr:colOff>247459</xdr:colOff>
      <xdr:row>12</xdr:row>
      <xdr:rowOff>20320</xdr:rowOff>
    </xdr:to>
    <xdr:cxnSp macro="_xll.PtreeEvent_ObjectClick">
      <xdr:nvCxnSpPr>
        <xdr:cNvPr id="34" name="PTObj_DBranchDLine_3_5">
          <a:extLst>
            <a:ext uri="{FF2B5EF4-FFF2-40B4-BE49-F238E27FC236}">
              <a16:creationId xmlns:a16="http://schemas.microsoft.com/office/drawing/2014/main" id="{B84A5EF2-8CE9-4D06-88B1-3CA728DBEAAC}"/>
            </a:ext>
          </a:extLst>
        </xdr:cNvPr>
        <xdr:cNvCxnSpPr/>
      </xdr:nvCxnSpPr>
      <xdr:spPr>
        <a:xfrm>
          <a:off x="7010209" y="1089977"/>
          <a:ext cx="152400" cy="37814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10</xdr:row>
      <xdr:rowOff>7620</xdr:rowOff>
    </xdr:from>
    <xdr:to>
      <xdr:col>4</xdr:col>
      <xdr:colOff>9652</xdr:colOff>
      <xdr:row>10</xdr:row>
      <xdr:rowOff>7620</xdr:rowOff>
    </xdr:to>
    <xdr:cxnSp macro="_xll.PtreeEvent_ObjectClick">
      <xdr:nvCxnSpPr>
        <xdr:cNvPr id="27" name="PTObj_DBranchHLine_3_2">
          <a:extLst>
            <a:ext uri="{FF2B5EF4-FFF2-40B4-BE49-F238E27FC236}">
              <a16:creationId xmlns:a16="http://schemas.microsoft.com/office/drawing/2014/main" id="{9B89D5C7-FAF5-454C-9D62-11D7B1AAE74A}"/>
            </a:ext>
          </a:extLst>
        </xdr:cNvPr>
        <xdr:cNvCxnSpPr/>
      </xdr:nvCxnSpPr>
      <xdr:spPr>
        <a:xfrm>
          <a:off x="4882960" y="731520"/>
          <a:ext cx="20418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10</xdr:row>
      <xdr:rowOff>7620</xdr:rowOff>
    </xdr:from>
    <xdr:to>
      <xdr:col>3</xdr:col>
      <xdr:colOff>244285</xdr:colOff>
      <xdr:row>14</xdr:row>
      <xdr:rowOff>10477</xdr:rowOff>
    </xdr:to>
    <xdr:cxnSp macro="_xll.PtreeEvent_ObjectClick">
      <xdr:nvCxnSpPr>
        <xdr:cNvPr id="26" name="PTObj_DBranchDLine_3_2">
          <a:extLst>
            <a:ext uri="{FF2B5EF4-FFF2-40B4-BE49-F238E27FC236}">
              <a16:creationId xmlns:a16="http://schemas.microsoft.com/office/drawing/2014/main" id="{9621E22E-76B5-4376-B2EA-C077D18F468E}"/>
            </a:ext>
          </a:extLst>
        </xdr:cNvPr>
        <xdr:cNvCxnSpPr/>
      </xdr:nvCxnSpPr>
      <xdr:spPr>
        <a:xfrm flipV="1">
          <a:off x="4730560" y="731520"/>
          <a:ext cx="152400" cy="36480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14</xdr:row>
      <xdr:rowOff>13970</xdr:rowOff>
    </xdr:from>
    <xdr:to>
      <xdr:col>3</xdr:col>
      <xdr:colOff>6477</xdr:colOff>
      <xdr:row>14</xdr:row>
      <xdr:rowOff>13970</xdr:rowOff>
    </xdr:to>
    <xdr:cxnSp macro="_xll.PtreeEvent_ObjectClick">
      <xdr:nvCxnSpPr>
        <xdr:cNvPr id="17" name="PTObj_DBranchHLine_3_1">
          <a:extLst>
            <a:ext uri="{FF2B5EF4-FFF2-40B4-BE49-F238E27FC236}">
              <a16:creationId xmlns:a16="http://schemas.microsoft.com/office/drawing/2014/main" id="{9F46A396-A82D-47B0-956B-434A43FFAF03}"/>
            </a:ext>
          </a:extLst>
        </xdr:cNvPr>
        <xdr:cNvCxnSpPr/>
      </xdr:nvCxnSpPr>
      <xdr:spPr>
        <a:xfrm>
          <a:off x="2787650" y="1099820"/>
          <a:ext cx="18194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3302</xdr:colOff>
      <xdr:row>13</xdr:row>
      <xdr:rowOff>102870</xdr:rowOff>
    </xdr:from>
    <xdr:to>
      <xdr:col>3</xdr:col>
      <xdr:colOff>187452</xdr:colOff>
      <xdr:row>14</xdr:row>
      <xdr:rowOff>102870</xdr:rowOff>
    </xdr:to>
    <xdr:sp macro="_xll.PtreeEvent_ObjectClick" textlink="">
      <xdr:nvSpPr>
        <xdr:cNvPr id="16" name="PTObj_DNode_3_1">
          <a:extLst>
            <a:ext uri="{FF2B5EF4-FFF2-40B4-BE49-F238E27FC236}">
              <a16:creationId xmlns:a16="http://schemas.microsoft.com/office/drawing/2014/main" id="{62AB496C-EBC5-4D5D-A137-D068E6B1CB07}"/>
            </a:ext>
          </a:extLst>
        </xdr:cNvPr>
        <xdr:cNvSpPr/>
      </xdr:nvSpPr>
      <xdr:spPr>
        <a:xfrm>
          <a:off x="4603877" y="10077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219075</xdr:colOff>
      <xdr:row>13</xdr:row>
      <xdr:rowOff>104632</xdr:rowOff>
    </xdr:from>
    <xdr:ext cx="1382141" cy="180627"/>
    <xdr:sp macro="_xll.PtreeEvent_ObjectClick" textlink="">
      <xdr:nvSpPr>
        <xdr:cNvPr id="18" name="PTObj_DBranchName_3_1">
          <a:extLst>
            <a:ext uri="{FF2B5EF4-FFF2-40B4-BE49-F238E27FC236}">
              <a16:creationId xmlns:a16="http://schemas.microsoft.com/office/drawing/2014/main" id="{474625AC-BD52-4EFA-ACB6-696AA3BB24D9}"/>
            </a:ext>
          </a:extLst>
        </xdr:cNvPr>
        <xdr:cNvSpPr txBox="1"/>
      </xdr:nvSpPr>
      <xdr:spPr>
        <a:xfrm>
          <a:off x="2828925" y="2457307"/>
          <a:ext cx="138214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PCB Transformer Replacement</a:t>
          </a:r>
        </a:p>
      </xdr:txBody>
    </xdr:sp>
    <xdr:clientData/>
  </xdr:oneCellAnchor>
  <xdr:twoCellAnchor editAs="oneCell">
    <xdr:from>
      <xdr:col>4</xdr:col>
      <xdr:colOff>6477</xdr:colOff>
      <xdr:row>9</xdr:row>
      <xdr:rowOff>96520</xdr:rowOff>
    </xdr:from>
    <xdr:to>
      <xdr:col>4</xdr:col>
      <xdr:colOff>190627</xdr:colOff>
      <xdr:row>10</xdr:row>
      <xdr:rowOff>106045</xdr:rowOff>
    </xdr:to>
    <xdr:sp macro="_xll.PtreeEvent_ObjectClick" textlink="">
      <xdr:nvSpPr>
        <xdr:cNvPr id="25" name="PTObj_DNode_3_2">
          <a:extLst>
            <a:ext uri="{FF2B5EF4-FFF2-40B4-BE49-F238E27FC236}">
              <a16:creationId xmlns:a16="http://schemas.microsoft.com/office/drawing/2014/main" id="{465D4213-319B-4712-97ED-6E5386949385}"/>
            </a:ext>
          </a:extLst>
        </xdr:cNvPr>
        <xdr:cNvSpPr/>
      </xdr:nvSpPr>
      <xdr:spPr>
        <a:xfrm>
          <a:off x="6921627" y="6394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9</xdr:row>
      <xdr:rowOff>98282</xdr:rowOff>
    </xdr:from>
    <xdr:ext cx="1093215" cy="180627"/>
    <xdr:sp macro="_xll.PtreeEvent_ObjectClick" textlink="">
      <xdr:nvSpPr>
        <xdr:cNvPr id="28" name="PTObj_DBranchName_3_2">
          <a:extLst>
            <a:ext uri="{FF2B5EF4-FFF2-40B4-BE49-F238E27FC236}">
              <a16:creationId xmlns:a16="http://schemas.microsoft.com/office/drawing/2014/main" id="{C73D8321-01D2-49F2-AC6F-3CD9AC76EED3}"/>
            </a:ext>
          </a:extLst>
        </xdr:cNvPr>
        <xdr:cNvSpPr txBox="1"/>
      </xdr:nvSpPr>
      <xdr:spPr>
        <a:xfrm>
          <a:off x="4921060" y="641207"/>
          <a:ext cx="109321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Replace PCB transformer</a:t>
          </a:r>
        </a:p>
      </xdr:txBody>
    </xdr:sp>
    <xdr:clientData/>
  </xdr:oneCellAnchor>
  <xdr:twoCellAnchor editAs="oneCell">
    <xdr:from>
      <xdr:col>5</xdr:col>
      <xdr:colOff>6477</xdr:colOff>
      <xdr:row>11</xdr:row>
      <xdr:rowOff>109220</xdr:rowOff>
    </xdr:from>
    <xdr:to>
      <xdr:col>5</xdr:col>
      <xdr:colOff>196977</xdr:colOff>
      <xdr:row>12</xdr:row>
      <xdr:rowOff>106045</xdr:rowOff>
    </xdr:to>
    <xdr:sp macro="_xll.PtreeEvent_ObjectClick" textlink="">
      <xdr:nvSpPr>
        <xdr:cNvPr id="33" name="PTObj_DNode_3_5">
          <a:extLst>
            <a:ext uri="{FF2B5EF4-FFF2-40B4-BE49-F238E27FC236}">
              <a16:creationId xmlns:a16="http://schemas.microsoft.com/office/drawing/2014/main" id="{AB5F416E-C0A6-4EE3-B1BC-F1E3096A3F70}"/>
            </a:ext>
          </a:extLst>
        </xdr:cNvPr>
        <xdr:cNvSpPr/>
      </xdr:nvSpPr>
      <xdr:spPr>
        <a:xfrm rot="-5400000">
          <a:off x="8315452" y="1372870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11</xdr:row>
      <xdr:rowOff>107807</xdr:rowOff>
    </xdr:from>
    <xdr:ext cx="356444" cy="180627"/>
    <xdr:sp macro="_xll.PtreeEvent_ObjectClick" textlink="">
      <xdr:nvSpPr>
        <xdr:cNvPr id="36" name="PTObj_DBranchName_3_5">
          <a:extLst>
            <a:ext uri="{FF2B5EF4-FFF2-40B4-BE49-F238E27FC236}">
              <a16:creationId xmlns:a16="http://schemas.microsoft.com/office/drawing/2014/main" id="{F6F8E551-311E-40D7-A286-33D5FA41D301}"/>
            </a:ext>
          </a:extLst>
        </xdr:cNvPr>
        <xdr:cNvSpPr txBox="1"/>
      </xdr:nvSpPr>
      <xdr:spPr>
        <a:xfrm>
          <a:off x="7200709" y="1374632"/>
          <a:ext cx="35644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Fire</a:t>
          </a:r>
        </a:p>
      </xdr:txBody>
    </xdr:sp>
    <xdr:clientData/>
  </xdr:oneCellAnchor>
  <xdr:twoCellAnchor editAs="oneCell">
    <xdr:from>
      <xdr:col>4</xdr:col>
      <xdr:colOff>6477</xdr:colOff>
      <xdr:row>21</xdr:row>
      <xdr:rowOff>128270</xdr:rowOff>
    </xdr:from>
    <xdr:to>
      <xdr:col>4</xdr:col>
      <xdr:colOff>190627</xdr:colOff>
      <xdr:row>22</xdr:row>
      <xdr:rowOff>131445</xdr:rowOff>
    </xdr:to>
    <xdr:sp macro="_xll.PtreeEvent_ObjectClick" textlink="">
      <xdr:nvSpPr>
        <xdr:cNvPr id="41" name="PTObj_DNode_3_3">
          <a:extLst>
            <a:ext uri="{FF2B5EF4-FFF2-40B4-BE49-F238E27FC236}">
              <a16:creationId xmlns:a16="http://schemas.microsoft.com/office/drawing/2014/main" id="{D4CE1820-DCC7-4762-B2A1-17D61F595CE2}"/>
            </a:ext>
          </a:extLst>
        </xdr:cNvPr>
        <xdr:cNvSpPr/>
      </xdr:nvSpPr>
      <xdr:spPr>
        <a:xfrm>
          <a:off x="6921627" y="24809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21</xdr:row>
      <xdr:rowOff>126857</xdr:rowOff>
    </xdr:from>
    <xdr:ext cx="1399260" cy="180627"/>
    <xdr:sp macro="_xll.PtreeEvent_ObjectClick" textlink="">
      <xdr:nvSpPr>
        <xdr:cNvPr id="44" name="PTObj_DBranchName_3_3">
          <a:extLst>
            <a:ext uri="{FF2B5EF4-FFF2-40B4-BE49-F238E27FC236}">
              <a16:creationId xmlns:a16="http://schemas.microsoft.com/office/drawing/2014/main" id="{8CADD0A9-441A-4357-9AE8-59D3CB18F818}"/>
            </a:ext>
          </a:extLst>
        </xdr:cNvPr>
        <xdr:cNvSpPr txBox="1"/>
      </xdr:nvSpPr>
      <xdr:spPr>
        <a:xfrm>
          <a:off x="4921060" y="2479532"/>
          <a:ext cx="139926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 not Replace PCB transformer</a:t>
          </a:r>
        </a:p>
      </xdr:txBody>
    </xdr:sp>
    <xdr:clientData/>
  </xdr:oneCellAnchor>
  <xdr:twoCellAnchor editAs="oneCell">
    <xdr:from>
      <xdr:col>5</xdr:col>
      <xdr:colOff>3302</xdr:colOff>
      <xdr:row>23</xdr:row>
      <xdr:rowOff>137795</xdr:rowOff>
    </xdr:from>
    <xdr:to>
      <xdr:col>5</xdr:col>
      <xdr:colOff>190627</xdr:colOff>
      <xdr:row>24</xdr:row>
      <xdr:rowOff>140970</xdr:rowOff>
    </xdr:to>
    <xdr:sp macro="_xll.PtreeEvent_ObjectClick" textlink="">
      <xdr:nvSpPr>
        <xdr:cNvPr id="49" name="PTObj_DNode_3_7">
          <a:extLst>
            <a:ext uri="{FF2B5EF4-FFF2-40B4-BE49-F238E27FC236}">
              <a16:creationId xmlns:a16="http://schemas.microsoft.com/office/drawing/2014/main" id="{194E39A8-1BDE-4497-A56F-E69BCE428EF0}"/>
            </a:ext>
          </a:extLst>
        </xdr:cNvPr>
        <xdr:cNvSpPr/>
      </xdr:nvSpPr>
      <xdr:spPr>
        <a:xfrm rot="-5400000">
          <a:off x="8455152" y="284924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23</xdr:row>
      <xdr:rowOff>136382</xdr:rowOff>
    </xdr:from>
    <xdr:ext cx="353269" cy="180627"/>
    <xdr:sp macro="_xll.PtreeEvent_ObjectClick" textlink="">
      <xdr:nvSpPr>
        <xdr:cNvPr id="52" name="PTObj_DBranchName_3_7">
          <a:extLst>
            <a:ext uri="{FF2B5EF4-FFF2-40B4-BE49-F238E27FC236}">
              <a16:creationId xmlns:a16="http://schemas.microsoft.com/office/drawing/2014/main" id="{25E5083F-0021-4CA2-8151-615E680EAC14}"/>
            </a:ext>
          </a:extLst>
        </xdr:cNvPr>
        <xdr:cNvSpPr txBox="1"/>
      </xdr:nvSpPr>
      <xdr:spPr>
        <a:xfrm>
          <a:off x="7200709" y="2851007"/>
          <a:ext cx="3532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Fire</a:t>
          </a:r>
        </a:p>
      </xdr:txBody>
    </xdr:sp>
    <xdr:clientData/>
  </xdr:oneCellAnchor>
  <xdr:twoCellAnchor editAs="oneCell">
    <xdr:from>
      <xdr:col>5</xdr:col>
      <xdr:colOff>3302</xdr:colOff>
      <xdr:row>17</xdr:row>
      <xdr:rowOff>121920</xdr:rowOff>
    </xdr:from>
    <xdr:to>
      <xdr:col>5</xdr:col>
      <xdr:colOff>187452</xdr:colOff>
      <xdr:row>18</xdr:row>
      <xdr:rowOff>121920</xdr:rowOff>
    </xdr:to>
    <xdr:sp macro="_xll.PtreeEvent_ObjectClick" textlink="">
      <xdr:nvSpPr>
        <xdr:cNvPr id="53" name="PTObj_DNode_3_6">
          <a:extLst>
            <a:ext uri="{FF2B5EF4-FFF2-40B4-BE49-F238E27FC236}">
              <a16:creationId xmlns:a16="http://schemas.microsoft.com/office/drawing/2014/main" id="{C1F83C1B-092B-421D-9426-A76B13F04A9E}"/>
            </a:ext>
          </a:extLst>
        </xdr:cNvPr>
        <xdr:cNvSpPr/>
      </xdr:nvSpPr>
      <xdr:spPr>
        <a:xfrm>
          <a:off x="8451977" y="21126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17</xdr:row>
      <xdr:rowOff>126857</xdr:rowOff>
    </xdr:from>
    <xdr:ext cx="266742" cy="180627"/>
    <xdr:sp macro="_xll.PtreeEvent_ObjectClick" textlink="">
      <xdr:nvSpPr>
        <xdr:cNvPr id="56" name="PTObj_DBranchName_3_6">
          <a:extLst>
            <a:ext uri="{FF2B5EF4-FFF2-40B4-BE49-F238E27FC236}">
              <a16:creationId xmlns:a16="http://schemas.microsoft.com/office/drawing/2014/main" id="{EA8AECD9-7AEC-484C-85A1-009819035819}"/>
            </a:ext>
          </a:extLst>
        </xdr:cNvPr>
        <xdr:cNvSpPr txBox="1"/>
      </xdr:nvSpPr>
      <xdr:spPr>
        <a:xfrm>
          <a:off x="7200709" y="2117582"/>
          <a:ext cx="2667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Fire?</a:t>
          </a:r>
        </a:p>
      </xdr:txBody>
    </xdr:sp>
    <xdr:clientData/>
  </xdr:oneCellAnchor>
  <xdr:twoCellAnchor editAs="oneCell">
    <xdr:from>
      <xdr:col>6</xdr:col>
      <xdr:colOff>8065</xdr:colOff>
      <xdr:row>15</xdr:row>
      <xdr:rowOff>123507</xdr:rowOff>
    </xdr:from>
    <xdr:to>
      <xdr:col>6</xdr:col>
      <xdr:colOff>179515</xdr:colOff>
      <xdr:row>16</xdr:row>
      <xdr:rowOff>123507</xdr:rowOff>
    </xdr:to>
    <xdr:sp macro="_xll.PtreeEvent_ObjectClick" textlink="">
      <xdr:nvSpPr>
        <xdr:cNvPr id="57" name="PTObj_DNode_3_8">
          <a:extLst>
            <a:ext uri="{FF2B5EF4-FFF2-40B4-BE49-F238E27FC236}">
              <a16:creationId xmlns:a16="http://schemas.microsoft.com/office/drawing/2014/main" id="{5D0EE048-56C8-4AEA-84B2-E26634A1027B}"/>
            </a:ext>
          </a:extLst>
        </xdr:cNvPr>
        <xdr:cNvSpPr/>
      </xdr:nvSpPr>
      <xdr:spPr>
        <a:xfrm rot="-5400000">
          <a:off x="9617202" y="2115820"/>
          <a:ext cx="180975" cy="1778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276034</xdr:colOff>
      <xdr:row>15</xdr:row>
      <xdr:rowOff>126857</xdr:rowOff>
    </xdr:from>
    <xdr:ext cx="440313" cy="180627"/>
    <xdr:sp macro="_xll.PtreeEvent_ObjectClick" textlink="">
      <xdr:nvSpPr>
        <xdr:cNvPr id="60" name="PTObj_DBranchName_3_8">
          <a:extLst>
            <a:ext uri="{FF2B5EF4-FFF2-40B4-BE49-F238E27FC236}">
              <a16:creationId xmlns:a16="http://schemas.microsoft.com/office/drawing/2014/main" id="{EBACC123-6B9A-4B94-8086-065AE311E68E}"/>
            </a:ext>
          </a:extLst>
        </xdr:cNvPr>
        <xdr:cNvSpPr txBox="1"/>
      </xdr:nvSpPr>
      <xdr:spPr>
        <a:xfrm>
          <a:off x="8724709" y="2117582"/>
          <a:ext cx="44031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cost</a:t>
          </a:r>
        </a:p>
      </xdr:txBody>
    </xdr:sp>
    <xdr:clientData/>
  </xdr:oneCellAnchor>
  <xdr:twoCellAnchor editAs="oneCell">
    <xdr:from>
      <xdr:col>6</xdr:col>
      <xdr:colOff>6477</xdr:colOff>
      <xdr:row>19</xdr:row>
      <xdr:rowOff>137795</xdr:rowOff>
    </xdr:from>
    <xdr:to>
      <xdr:col>6</xdr:col>
      <xdr:colOff>200152</xdr:colOff>
      <xdr:row>20</xdr:row>
      <xdr:rowOff>144145</xdr:rowOff>
    </xdr:to>
    <xdr:sp macro="_xll.PtreeEvent_ObjectClick" textlink="">
      <xdr:nvSpPr>
        <xdr:cNvPr id="61" name="PTObj_DNode_3_9">
          <a:extLst>
            <a:ext uri="{FF2B5EF4-FFF2-40B4-BE49-F238E27FC236}">
              <a16:creationId xmlns:a16="http://schemas.microsoft.com/office/drawing/2014/main" id="{AD58C354-A5ED-44C7-A9AC-FA076A3977C8}"/>
            </a:ext>
          </a:extLst>
        </xdr:cNvPr>
        <xdr:cNvSpPr/>
      </xdr:nvSpPr>
      <xdr:spPr>
        <a:xfrm rot="-5400000">
          <a:off x="9839452" y="284924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276034</xdr:colOff>
      <xdr:row>19</xdr:row>
      <xdr:rowOff>136382</xdr:rowOff>
    </xdr:from>
    <xdr:ext cx="421269" cy="180627"/>
    <xdr:sp macro="_xll.PtreeEvent_ObjectClick" textlink="">
      <xdr:nvSpPr>
        <xdr:cNvPr id="64" name="PTObj_DBranchName_3_9">
          <a:extLst>
            <a:ext uri="{FF2B5EF4-FFF2-40B4-BE49-F238E27FC236}">
              <a16:creationId xmlns:a16="http://schemas.microsoft.com/office/drawing/2014/main" id="{9635D6E8-B7F8-4B81-B510-2C3D3B2472DD}"/>
            </a:ext>
          </a:extLst>
        </xdr:cNvPr>
        <xdr:cNvSpPr txBox="1"/>
      </xdr:nvSpPr>
      <xdr:spPr>
        <a:xfrm>
          <a:off x="8724709" y="2851007"/>
          <a:ext cx="42126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cost</a:t>
          </a:r>
        </a:p>
      </xdr:txBody>
    </xdr:sp>
    <xdr:clientData/>
  </xdr:oneCellAnchor>
  <xdr:twoCellAnchor editAs="oneCell">
    <xdr:from>
      <xdr:col>5</xdr:col>
      <xdr:colOff>3302</xdr:colOff>
      <xdr:row>5</xdr:row>
      <xdr:rowOff>102870</xdr:rowOff>
    </xdr:from>
    <xdr:to>
      <xdr:col>5</xdr:col>
      <xdr:colOff>187452</xdr:colOff>
      <xdr:row>6</xdr:row>
      <xdr:rowOff>102870</xdr:rowOff>
    </xdr:to>
    <xdr:sp macro="_xll.PtreeEvent_ObjectClick" textlink="">
      <xdr:nvSpPr>
        <xdr:cNvPr id="69" name="PTObj_DNode_3_4">
          <a:extLst>
            <a:ext uri="{FF2B5EF4-FFF2-40B4-BE49-F238E27FC236}">
              <a16:creationId xmlns:a16="http://schemas.microsoft.com/office/drawing/2014/main" id="{63B28943-CD3F-49D7-8C34-3A721EA947A4}"/>
            </a:ext>
          </a:extLst>
        </xdr:cNvPr>
        <xdr:cNvSpPr/>
      </xdr:nvSpPr>
      <xdr:spPr>
        <a:xfrm>
          <a:off x="8451977" y="10077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285559</xdr:colOff>
      <xdr:row>5</xdr:row>
      <xdr:rowOff>107807</xdr:rowOff>
    </xdr:from>
    <xdr:ext cx="266742" cy="180627"/>
    <xdr:sp macro="_xll.PtreeEvent_ObjectClick" textlink="">
      <xdr:nvSpPr>
        <xdr:cNvPr id="72" name="PTObj_DBranchName_3_4">
          <a:extLst>
            <a:ext uri="{FF2B5EF4-FFF2-40B4-BE49-F238E27FC236}">
              <a16:creationId xmlns:a16="http://schemas.microsoft.com/office/drawing/2014/main" id="{AB99C979-01CF-4035-A4CC-D0617703C3E8}"/>
            </a:ext>
          </a:extLst>
        </xdr:cNvPr>
        <xdr:cNvSpPr txBox="1"/>
      </xdr:nvSpPr>
      <xdr:spPr>
        <a:xfrm>
          <a:off x="7200709" y="1012682"/>
          <a:ext cx="2667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Fire?</a:t>
          </a:r>
        </a:p>
      </xdr:txBody>
    </xdr:sp>
    <xdr:clientData/>
  </xdr:oneCellAnchor>
  <xdr:twoCellAnchor editAs="oneCell">
    <xdr:from>
      <xdr:col>6</xdr:col>
      <xdr:colOff>6477</xdr:colOff>
      <xdr:row>3</xdr:row>
      <xdr:rowOff>99695</xdr:rowOff>
    </xdr:from>
    <xdr:to>
      <xdr:col>6</xdr:col>
      <xdr:colOff>196977</xdr:colOff>
      <xdr:row>4</xdr:row>
      <xdr:rowOff>102870</xdr:rowOff>
    </xdr:to>
    <xdr:sp macro="_xll.PtreeEvent_ObjectClick" textlink="">
      <xdr:nvSpPr>
        <xdr:cNvPr id="73" name="PTObj_DNode_3_10">
          <a:extLst>
            <a:ext uri="{FF2B5EF4-FFF2-40B4-BE49-F238E27FC236}">
              <a16:creationId xmlns:a16="http://schemas.microsoft.com/office/drawing/2014/main" id="{1381548B-0037-4B5E-BB0A-3B0C9EF81963}"/>
            </a:ext>
          </a:extLst>
        </xdr:cNvPr>
        <xdr:cNvSpPr/>
      </xdr:nvSpPr>
      <xdr:spPr>
        <a:xfrm rot="-5400000">
          <a:off x="9991852" y="63944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282384</xdr:colOff>
      <xdr:row>3</xdr:row>
      <xdr:rowOff>98282</xdr:rowOff>
    </xdr:from>
    <xdr:ext cx="440312" cy="180627"/>
    <xdr:sp macro="_xll.PtreeEvent_ObjectClick" textlink="">
      <xdr:nvSpPr>
        <xdr:cNvPr id="76" name="PTObj_DBranchName_3_10">
          <a:extLst>
            <a:ext uri="{FF2B5EF4-FFF2-40B4-BE49-F238E27FC236}">
              <a16:creationId xmlns:a16="http://schemas.microsoft.com/office/drawing/2014/main" id="{7CBB7DAE-A5CB-402B-A6F1-E3E55162E0E3}"/>
            </a:ext>
          </a:extLst>
        </xdr:cNvPr>
        <xdr:cNvSpPr txBox="1"/>
      </xdr:nvSpPr>
      <xdr:spPr>
        <a:xfrm>
          <a:off x="8731059" y="641207"/>
          <a:ext cx="4403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cost</a:t>
          </a:r>
        </a:p>
      </xdr:txBody>
    </xdr:sp>
    <xdr:clientData/>
  </xdr:oneCellAnchor>
  <xdr:twoCellAnchor editAs="oneCell">
    <xdr:from>
      <xdr:col>6</xdr:col>
      <xdr:colOff>6477</xdr:colOff>
      <xdr:row>7</xdr:row>
      <xdr:rowOff>109220</xdr:rowOff>
    </xdr:from>
    <xdr:to>
      <xdr:col>6</xdr:col>
      <xdr:colOff>196977</xdr:colOff>
      <xdr:row>8</xdr:row>
      <xdr:rowOff>106045</xdr:rowOff>
    </xdr:to>
    <xdr:sp macro="_xll.PtreeEvent_ObjectClick" textlink="">
      <xdr:nvSpPr>
        <xdr:cNvPr id="77" name="PTObj_DNode_3_11">
          <a:extLst>
            <a:ext uri="{FF2B5EF4-FFF2-40B4-BE49-F238E27FC236}">
              <a16:creationId xmlns:a16="http://schemas.microsoft.com/office/drawing/2014/main" id="{D37A9E67-6D5C-43DA-A47C-D70FDE83DF47}"/>
            </a:ext>
          </a:extLst>
        </xdr:cNvPr>
        <xdr:cNvSpPr/>
      </xdr:nvSpPr>
      <xdr:spPr>
        <a:xfrm rot="-5400000">
          <a:off x="9991852" y="1372870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282384</xdr:colOff>
      <xdr:row>7</xdr:row>
      <xdr:rowOff>107807</xdr:rowOff>
    </xdr:from>
    <xdr:ext cx="421269" cy="180627"/>
    <xdr:sp macro="_xll.PtreeEvent_ObjectClick" textlink="">
      <xdr:nvSpPr>
        <xdr:cNvPr id="80" name="PTObj_DBranchName_3_11">
          <a:extLst>
            <a:ext uri="{FF2B5EF4-FFF2-40B4-BE49-F238E27FC236}">
              <a16:creationId xmlns:a16="http://schemas.microsoft.com/office/drawing/2014/main" id="{9054B9B6-B401-4FBE-AB7B-A0B0E7BD753A}"/>
            </a:ext>
          </a:extLst>
        </xdr:cNvPr>
        <xdr:cNvSpPr txBox="1"/>
      </xdr:nvSpPr>
      <xdr:spPr>
        <a:xfrm>
          <a:off x="8731059" y="1374632"/>
          <a:ext cx="4212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cost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19049</xdr:rowOff>
    </xdr:from>
    <xdr:to>
      <xdr:col>10</xdr:col>
      <xdr:colOff>168275</xdr:colOff>
      <xdr:row>28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53370-D345-4499-8A75-A1307B706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2" name="gwm_10402          ">
          <a:extLst xmlns:a="http://schemas.openxmlformats.org/drawingml/2006/main">
            <a:ext uri="{FF2B5EF4-FFF2-40B4-BE49-F238E27FC236}">
              <a16:creationId xmlns:a16="http://schemas.microsoft.com/office/drawing/2014/main" id="{5CD2F88C-0EE4-4994-9791-3C3E5BD77DBA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3" name="gwm_10402         ">
          <a:extLst xmlns:a="http://schemas.openxmlformats.org/drawingml/2006/main">
            <a:ext uri="{FF2B5EF4-FFF2-40B4-BE49-F238E27FC236}">
              <a16:creationId xmlns:a16="http://schemas.microsoft.com/office/drawing/2014/main" id="{AA924A2A-9201-482D-8299-1F032EB376AF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4" name="gwm_10402        ">
          <a:extLst xmlns:a="http://schemas.openxmlformats.org/drawingml/2006/main">
            <a:ext uri="{FF2B5EF4-FFF2-40B4-BE49-F238E27FC236}">
              <a16:creationId xmlns:a16="http://schemas.microsoft.com/office/drawing/2014/main" id="{C0027382-24D1-4538-B9B8-E1422B559630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5" name="gwm_10402       ">
          <a:extLst xmlns:a="http://schemas.openxmlformats.org/drawingml/2006/main">
            <a:ext uri="{FF2B5EF4-FFF2-40B4-BE49-F238E27FC236}">
              <a16:creationId xmlns:a16="http://schemas.microsoft.com/office/drawing/2014/main" id="{F55F740A-A0D0-4AE8-917D-54B00F194CA6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6" name="gwm_10402      ">
          <a:extLst xmlns:a="http://schemas.openxmlformats.org/drawingml/2006/main">
            <a:ext uri="{FF2B5EF4-FFF2-40B4-BE49-F238E27FC236}">
              <a16:creationId xmlns:a16="http://schemas.microsoft.com/office/drawing/2014/main" id="{D8251BF6-346B-44F1-B3F3-092912386A1B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19049</xdr:rowOff>
    </xdr:from>
    <xdr:to>
      <xdr:col>10</xdr:col>
      <xdr:colOff>111125</xdr:colOff>
      <xdr:row>28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39C5E-338D-48EB-ACF9-8C96850CD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2" name="gwm_344          ">
          <a:extLst xmlns:a="http://schemas.openxmlformats.org/drawingml/2006/main">
            <a:ext uri="{FF2B5EF4-FFF2-40B4-BE49-F238E27FC236}">
              <a16:creationId xmlns:a16="http://schemas.microsoft.com/office/drawing/2014/main" id="{E940F989-A4FA-44B1-B040-E3B0007DDF70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3" name="gwm_344         ">
          <a:extLst xmlns:a="http://schemas.openxmlformats.org/drawingml/2006/main">
            <a:ext uri="{FF2B5EF4-FFF2-40B4-BE49-F238E27FC236}">
              <a16:creationId xmlns:a16="http://schemas.microsoft.com/office/drawing/2014/main" id="{C24C0458-6BE8-4444-B818-DC6A63302DC3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4" name="gwm_344        ">
          <a:extLst xmlns:a="http://schemas.openxmlformats.org/drawingml/2006/main">
            <a:ext uri="{FF2B5EF4-FFF2-40B4-BE49-F238E27FC236}">
              <a16:creationId xmlns:a16="http://schemas.microsoft.com/office/drawing/2014/main" id="{DFF2FDDA-2104-4440-9417-6B63EF7A32D8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5" name="gwm_344       ">
          <a:extLst xmlns:a="http://schemas.openxmlformats.org/drawingml/2006/main">
            <a:ext uri="{FF2B5EF4-FFF2-40B4-BE49-F238E27FC236}">
              <a16:creationId xmlns:a16="http://schemas.microsoft.com/office/drawing/2014/main" id="{AF46F8B6-7F48-4ACE-B715-BF518949FE51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6" name="gwm_344      ">
          <a:extLst xmlns:a="http://schemas.openxmlformats.org/drawingml/2006/main">
            <a:ext uri="{FF2B5EF4-FFF2-40B4-BE49-F238E27FC236}">
              <a16:creationId xmlns:a16="http://schemas.microsoft.com/office/drawing/2014/main" id="{BF81FFD9-9A37-4A04-9A20-6F353494EEAD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15874</xdr:rowOff>
    </xdr:from>
    <xdr:to>
      <xdr:col>8</xdr:col>
      <xdr:colOff>434975</xdr:colOff>
      <xdr:row>27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A7603-D786-4323-862B-AE2A3B82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0.42622</cdr:y>
    </cdr:from>
    <cdr:to>
      <cdr:x>0.95093</cdr:x>
      <cdr:y>0.5832</cdr:y>
    </cdr:to>
    <cdr:sp macro="[1]!PtreeEvent_WatermarkClick" textlink="">
      <cdr:nvSpPr>
        <cdr:cNvPr id="2" name="gwm_25382          ">
          <a:extLst xmlns:a="http://schemas.openxmlformats.org/drawingml/2006/main">
            <a:ext uri="{FF2B5EF4-FFF2-40B4-BE49-F238E27FC236}">
              <a16:creationId xmlns:a16="http://schemas.microsoft.com/office/drawing/2014/main" id="{54682D9B-E1E6-415F-A4A7-442D66DA7DB3}"/>
            </a:ext>
          </a:extLst>
        </cdr:cNvPr>
        <cdr:cNvSpPr txBox="1"/>
      </cdr:nvSpPr>
      <cdr:spPr>
        <a:xfrm xmlns:a="http://schemas.openxmlformats.org/drawingml/2006/main">
          <a:off x="304800" y="17240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0.42622</cdr:y>
    </cdr:from>
    <cdr:to>
      <cdr:x>0.95093</cdr:x>
      <cdr:y>0.5832</cdr:y>
    </cdr:to>
    <cdr:sp macro="[1]!PtreeEvent_WatermarkClick" textlink="">
      <cdr:nvSpPr>
        <cdr:cNvPr id="3" name="gwm_25382         ">
          <a:extLst xmlns:a="http://schemas.openxmlformats.org/drawingml/2006/main">
            <a:ext uri="{FF2B5EF4-FFF2-40B4-BE49-F238E27FC236}">
              <a16:creationId xmlns:a16="http://schemas.microsoft.com/office/drawing/2014/main" id="{60141590-7FC3-481D-80E5-A53F6620B6F2}"/>
            </a:ext>
          </a:extLst>
        </cdr:cNvPr>
        <cdr:cNvSpPr txBox="1"/>
      </cdr:nvSpPr>
      <cdr:spPr>
        <a:xfrm xmlns:a="http://schemas.openxmlformats.org/drawingml/2006/main">
          <a:off x="304800" y="17240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0.42622</cdr:y>
    </cdr:from>
    <cdr:to>
      <cdr:x>0.95093</cdr:x>
      <cdr:y>0.5832</cdr:y>
    </cdr:to>
    <cdr:sp macro="[1]!PtreeEvent_WatermarkClick" textlink="">
      <cdr:nvSpPr>
        <cdr:cNvPr id="4" name="gwm_25382        ">
          <a:extLst xmlns:a="http://schemas.openxmlformats.org/drawingml/2006/main">
            <a:ext uri="{FF2B5EF4-FFF2-40B4-BE49-F238E27FC236}">
              <a16:creationId xmlns:a16="http://schemas.microsoft.com/office/drawing/2014/main" id="{2CD6F00F-4D79-4CA3-8C5A-7FCF131870EB}"/>
            </a:ext>
          </a:extLst>
        </cdr:cNvPr>
        <cdr:cNvSpPr txBox="1"/>
      </cdr:nvSpPr>
      <cdr:spPr>
        <a:xfrm xmlns:a="http://schemas.openxmlformats.org/drawingml/2006/main">
          <a:off x="304800" y="17240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0.42622</cdr:y>
    </cdr:from>
    <cdr:to>
      <cdr:x>0.95093</cdr:x>
      <cdr:y>0.5832</cdr:y>
    </cdr:to>
    <cdr:sp macro="[1]!PtreeEvent_WatermarkClick" textlink="">
      <cdr:nvSpPr>
        <cdr:cNvPr id="5" name="gwm_25382       ">
          <a:extLst xmlns:a="http://schemas.openxmlformats.org/drawingml/2006/main">
            <a:ext uri="{FF2B5EF4-FFF2-40B4-BE49-F238E27FC236}">
              <a16:creationId xmlns:a16="http://schemas.microsoft.com/office/drawing/2014/main" id="{2A5F04F4-A8B7-4E5A-B85E-FF64BBA5EA42}"/>
            </a:ext>
          </a:extLst>
        </cdr:cNvPr>
        <cdr:cNvSpPr txBox="1"/>
      </cdr:nvSpPr>
      <cdr:spPr>
        <a:xfrm xmlns:a="http://schemas.openxmlformats.org/drawingml/2006/main">
          <a:off x="304800" y="17240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0.42622</cdr:y>
    </cdr:from>
    <cdr:to>
      <cdr:x>0.95093</cdr:x>
      <cdr:y>0.5832</cdr:y>
    </cdr:to>
    <cdr:sp macro="[1]!PtreeEvent_WatermarkClick" textlink="">
      <cdr:nvSpPr>
        <cdr:cNvPr id="6" name="gwm_25382      ">
          <a:extLst xmlns:a="http://schemas.openxmlformats.org/drawingml/2006/main">
            <a:ext uri="{FF2B5EF4-FFF2-40B4-BE49-F238E27FC236}">
              <a16:creationId xmlns:a16="http://schemas.microsoft.com/office/drawing/2014/main" id="{3B782763-3704-49B3-9051-EE5BC28AF48A}"/>
            </a:ext>
          </a:extLst>
        </cdr:cNvPr>
        <cdr:cNvSpPr txBox="1"/>
      </cdr:nvSpPr>
      <cdr:spPr>
        <a:xfrm xmlns:a="http://schemas.openxmlformats.org/drawingml/2006/main">
          <a:off x="304800" y="17240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15874</xdr:rowOff>
    </xdr:from>
    <xdr:to>
      <xdr:col>8</xdr:col>
      <xdr:colOff>533400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0E45E-6895-4029-B6CC-F967937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0.05604</cdr:x>
      <cdr:y>0.42627</cdr:y>
    </cdr:from>
    <cdr:to>
      <cdr:x>0.95096</cdr:x>
      <cdr:y>0.58314</cdr:y>
    </cdr:to>
    <cdr:sp macro="[1]!PtreeEvent_WatermarkClick" textlink="">
      <cdr:nvSpPr>
        <cdr:cNvPr id="2" name="gwm_31126          ">
          <a:extLst xmlns:a="http://schemas.openxmlformats.org/drawingml/2006/main">
            <a:ext uri="{FF2B5EF4-FFF2-40B4-BE49-F238E27FC236}">
              <a16:creationId xmlns:a16="http://schemas.microsoft.com/office/drawing/2014/main" id="{C6DC6CED-B37A-4C03-B35F-5A4CB39D445B}"/>
            </a:ext>
          </a:extLst>
        </cdr:cNvPr>
        <cdr:cNvSpPr txBox="1"/>
      </cdr:nvSpPr>
      <cdr:spPr>
        <a:xfrm xmlns:a="http://schemas.openxmlformats.org/drawingml/2006/main">
          <a:off x="304800" y="1725613"/>
          <a:ext cx="4867275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0.05604</cdr:x>
      <cdr:y>0.42627</cdr:y>
    </cdr:from>
    <cdr:to>
      <cdr:x>0.95096</cdr:x>
      <cdr:y>0.58314</cdr:y>
    </cdr:to>
    <cdr:sp macro="[1]!PtreeEvent_WatermarkClick" textlink="">
      <cdr:nvSpPr>
        <cdr:cNvPr id="3" name="gwm_31126         ">
          <a:extLst xmlns:a="http://schemas.openxmlformats.org/drawingml/2006/main">
            <a:ext uri="{FF2B5EF4-FFF2-40B4-BE49-F238E27FC236}">
              <a16:creationId xmlns:a16="http://schemas.microsoft.com/office/drawing/2014/main" id="{FBD649EC-92DD-44EA-94FF-9AB1C02A79EB}"/>
            </a:ext>
          </a:extLst>
        </cdr:cNvPr>
        <cdr:cNvSpPr txBox="1"/>
      </cdr:nvSpPr>
      <cdr:spPr>
        <a:xfrm xmlns:a="http://schemas.openxmlformats.org/drawingml/2006/main">
          <a:off x="304800" y="1725613"/>
          <a:ext cx="4867275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0.05604</cdr:x>
      <cdr:y>0.42627</cdr:y>
    </cdr:from>
    <cdr:to>
      <cdr:x>0.95096</cdr:x>
      <cdr:y>0.58314</cdr:y>
    </cdr:to>
    <cdr:sp macro="[1]!PtreeEvent_WatermarkClick" textlink="">
      <cdr:nvSpPr>
        <cdr:cNvPr id="4" name="gwm_31126        ">
          <a:extLst xmlns:a="http://schemas.openxmlformats.org/drawingml/2006/main">
            <a:ext uri="{FF2B5EF4-FFF2-40B4-BE49-F238E27FC236}">
              <a16:creationId xmlns:a16="http://schemas.microsoft.com/office/drawing/2014/main" id="{EABA62A3-729D-48B0-9E43-67F02A92C88D}"/>
            </a:ext>
          </a:extLst>
        </cdr:cNvPr>
        <cdr:cNvSpPr txBox="1"/>
      </cdr:nvSpPr>
      <cdr:spPr>
        <a:xfrm xmlns:a="http://schemas.openxmlformats.org/drawingml/2006/main">
          <a:off x="304800" y="1725613"/>
          <a:ext cx="4867275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0.05604</cdr:x>
      <cdr:y>0.42627</cdr:y>
    </cdr:from>
    <cdr:to>
      <cdr:x>0.95096</cdr:x>
      <cdr:y>0.58314</cdr:y>
    </cdr:to>
    <cdr:sp macro="[1]!PtreeEvent_WatermarkClick" textlink="">
      <cdr:nvSpPr>
        <cdr:cNvPr id="5" name="gwm_31126       ">
          <a:extLst xmlns:a="http://schemas.openxmlformats.org/drawingml/2006/main">
            <a:ext uri="{FF2B5EF4-FFF2-40B4-BE49-F238E27FC236}">
              <a16:creationId xmlns:a16="http://schemas.microsoft.com/office/drawing/2014/main" id="{08D8B4F8-9687-4384-9377-DB6FC1E4963A}"/>
            </a:ext>
          </a:extLst>
        </cdr:cNvPr>
        <cdr:cNvSpPr txBox="1"/>
      </cdr:nvSpPr>
      <cdr:spPr>
        <a:xfrm xmlns:a="http://schemas.openxmlformats.org/drawingml/2006/main">
          <a:off x="304800" y="1725613"/>
          <a:ext cx="4867275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0.05604</cdr:x>
      <cdr:y>0.42627</cdr:y>
    </cdr:from>
    <cdr:to>
      <cdr:x>0.95096</cdr:x>
      <cdr:y>0.58314</cdr:y>
    </cdr:to>
    <cdr:sp macro="[1]!PtreeEvent_WatermarkClick" textlink="">
      <cdr:nvSpPr>
        <cdr:cNvPr id="6" name="gwm_31126      ">
          <a:extLst xmlns:a="http://schemas.openxmlformats.org/drawingml/2006/main">
            <a:ext uri="{FF2B5EF4-FFF2-40B4-BE49-F238E27FC236}">
              <a16:creationId xmlns:a16="http://schemas.microsoft.com/office/drawing/2014/main" id="{A2BF2CBC-83A8-427D-871F-60D391FCB663}"/>
            </a:ext>
          </a:extLst>
        </cdr:cNvPr>
        <cdr:cNvSpPr txBox="1"/>
      </cdr:nvSpPr>
      <cdr:spPr>
        <a:xfrm xmlns:a="http://schemas.openxmlformats.org/drawingml/2006/main">
          <a:off x="304800" y="1725613"/>
          <a:ext cx="4867275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57149</xdr:rowOff>
    </xdr:from>
    <xdr:to>
      <xdr:col>10</xdr:col>
      <xdr:colOff>409575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E02B6-09FF-4B20-9127-B9797A613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2" name="gwm_31389          ">
          <a:extLst xmlns:a="http://schemas.openxmlformats.org/drawingml/2006/main">
            <a:ext uri="{FF2B5EF4-FFF2-40B4-BE49-F238E27FC236}">
              <a16:creationId xmlns:a16="http://schemas.microsoft.com/office/drawing/2014/main" id="{EF035AFB-9F1B-475D-8C58-1DEE875E4744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3" name="gwm_31389         ">
          <a:extLst xmlns:a="http://schemas.openxmlformats.org/drawingml/2006/main">
            <a:ext uri="{FF2B5EF4-FFF2-40B4-BE49-F238E27FC236}">
              <a16:creationId xmlns:a16="http://schemas.microsoft.com/office/drawing/2014/main" id="{DA5F8047-0BB6-4BFE-8381-EEE959D461A2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4" name="gwm_31389        ">
          <a:extLst xmlns:a="http://schemas.openxmlformats.org/drawingml/2006/main">
            <a:ext uri="{FF2B5EF4-FFF2-40B4-BE49-F238E27FC236}">
              <a16:creationId xmlns:a16="http://schemas.microsoft.com/office/drawing/2014/main" id="{605AEA9E-BA11-4D6B-9FBA-DEBB4A08B236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5" name="gwm_31389       ">
          <a:extLst xmlns:a="http://schemas.openxmlformats.org/drawingml/2006/main">
            <a:ext uri="{FF2B5EF4-FFF2-40B4-BE49-F238E27FC236}">
              <a16:creationId xmlns:a16="http://schemas.microsoft.com/office/drawing/2014/main" id="{CEEE081E-B866-4103-8384-1330604C276A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6" name="gwm_31389      ">
          <a:extLst xmlns:a="http://schemas.openxmlformats.org/drawingml/2006/main">
            <a:ext uri="{FF2B5EF4-FFF2-40B4-BE49-F238E27FC236}">
              <a16:creationId xmlns:a16="http://schemas.microsoft.com/office/drawing/2014/main" id="{CE1ECB5F-4525-40E7-84EC-7595EE560F01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19049</xdr:rowOff>
    </xdr:from>
    <xdr:to>
      <xdr:col>10</xdr:col>
      <xdr:colOff>587375</xdr:colOff>
      <xdr:row>28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2CAD0-4814-4700-98A7-8414DF6C9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2" name="gwm_11828          ">
          <a:extLst xmlns:a="http://schemas.openxmlformats.org/drawingml/2006/main">
            <a:ext uri="{FF2B5EF4-FFF2-40B4-BE49-F238E27FC236}">
              <a16:creationId xmlns:a16="http://schemas.microsoft.com/office/drawing/2014/main" id="{BE644167-656A-4DEC-88FF-A80AD9A22160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3" name="gwm_11828         ">
          <a:extLst xmlns:a="http://schemas.openxmlformats.org/drawingml/2006/main">
            <a:ext uri="{FF2B5EF4-FFF2-40B4-BE49-F238E27FC236}">
              <a16:creationId xmlns:a16="http://schemas.microsoft.com/office/drawing/2014/main" id="{16BD3AEC-E9F2-4E12-B5BE-D872DACA7214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4" name="gwm_11828        ">
          <a:extLst xmlns:a="http://schemas.openxmlformats.org/drawingml/2006/main">
            <a:ext uri="{FF2B5EF4-FFF2-40B4-BE49-F238E27FC236}">
              <a16:creationId xmlns:a16="http://schemas.microsoft.com/office/drawing/2014/main" id="{C66C9461-AC01-43FD-8E39-C72AB1397739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5" name="gwm_11828       ">
          <a:extLst xmlns:a="http://schemas.openxmlformats.org/drawingml/2006/main">
            <a:ext uri="{FF2B5EF4-FFF2-40B4-BE49-F238E27FC236}">
              <a16:creationId xmlns:a16="http://schemas.microsoft.com/office/drawing/2014/main" id="{A676D20B-FA98-4164-A831-BFF132509A30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6" name="gwm_11828      ">
          <a:extLst xmlns:a="http://schemas.openxmlformats.org/drawingml/2006/main">
            <a:ext uri="{FF2B5EF4-FFF2-40B4-BE49-F238E27FC236}">
              <a16:creationId xmlns:a16="http://schemas.microsoft.com/office/drawing/2014/main" id="{A508113C-0331-4A57-B1B8-3976B8EC56AE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19049</xdr:rowOff>
    </xdr:from>
    <xdr:to>
      <xdr:col>10</xdr:col>
      <xdr:colOff>530225</xdr:colOff>
      <xdr:row>28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42C3D-B308-4790-9EE1-5D1457A4D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2" name="gwm_21998          ">
          <a:extLst xmlns:a="http://schemas.openxmlformats.org/drawingml/2006/main">
            <a:ext uri="{FF2B5EF4-FFF2-40B4-BE49-F238E27FC236}">
              <a16:creationId xmlns:a16="http://schemas.microsoft.com/office/drawing/2014/main" id="{1C4029EE-5E9B-443B-B338-5A1C9061E443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3" name="gwm_21998         ">
          <a:extLst xmlns:a="http://schemas.openxmlformats.org/drawingml/2006/main">
            <a:ext uri="{FF2B5EF4-FFF2-40B4-BE49-F238E27FC236}">
              <a16:creationId xmlns:a16="http://schemas.microsoft.com/office/drawing/2014/main" id="{FA76295E-DC20-4DC7-A3F7-4D4BD58A070A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4" name="gwm_21998        ">
          <a:extLst xmlns:a="http://schemas.openxmlformats.org/drawingml/2006/main">
            <a:ext uri="{FF2B5EF4-FFF2-40B4-BE49-F238E27FC236}">
              <a16:creationId xmlns:a16="http://schemas.microsoft.com/office/drawing/2014/main" id="{6A789194-04BA-4248-A7FA-E23726C475C8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5" name="gwm_21998       ">
          <a:extLst xmlns:a="http://schemas.openxmlformats.org/drawingml/2006/main">
            <a:ext uri="{FF2B5EF4-FFF2-40B4-BE49-F238E27FC236}">
              <a16:creationId xmlns:a16="http://schemas.microsoft.com/office/drawing/2014/main" id="{FAC7C78B-C201-4389-8287-745DB314D62E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6" name="gwm_21998      ">
          <a:extLst xmlns:a="http://schemas.openxmlformats.org/drawingml/2006/main">
            <a:ext uri="{FF2B5EF4-FFF2-40B4-BE49-F238E27FC236}">
              <a16:creationId xmlns:a16="http://schemas.microsoft.com/office/drawing/2014/main" id="{F6990148-A41C-4C36-A991-F170BE0B381C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5</xdr:row>
      <xdr:rowOff>82549</xdr:rowOff>
    </xdr:from>
    <xdr:to>
      <xdr:col>10</xdr:col>
      <xdr:colOff>98425</xdr:colOff>
      <xdr:row>27</xdr:row>
      <xdr:rowOff>149224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4A75A-E9F4-4207-9083-04D0A65FF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2" name="gwm_25789          ">
          <a:extLst xmlns:a="http://schemas.openxmlformats.org/drawingml/2006/main">
            <a:ext uri="{FF2B5EF4-FFF2-40B4-BE49-F238E27FC236}">
              <a16:creationId xmlns:a16="http://schemas.microsoft.com/office/drawing/2014/main" id="{F3DB2B4E-EB6B-4593-8A4C-C7879E4F6076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3" name="gwm_25789         ">
          <a:extLst xmlns:a="http://schemas.openxmlformats.org/drawingml/2006/main">
            <a:ext uri="{FF2B5EF4-FFF2-40B4-BE49-F238E27FC236}">
              <a16:creationId xmlns:a16="http://schemas.microsoft.com/office/drawing/2014/main" id="{CF16F562-F158-46A0-92DA-FDF5119F4CC4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4" name="gwm_25789        ">
          <a:extLst xmlns:a="http://schemas.openxmlformats.org/drawingml/2006/main">
            <a:ext uri="{FF2B5EF4-FFF2-40B4-BE49-F238E27FC236}">
              <a16:creationId xmlns:a16="http://schemas.microsoft.com/office/drawing/2014/main" id="{5CC5B81E-D772-45C6-8959-7C4C238A6D6B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5" name="gwm_25789       ">
          <a:extLst xmlns:a="http://schemas.openxmlformats.org/drawingml/2006/main">
            <a:ext uri="{FF2B5EF4-FFF2-40B4-BE49-F238E27FC236}">
              <a16:creationId xmlns:a16="http://schemas.microsoft.com/office/drawing/2014/main" id="{A8436D73-8DD3-4527-9E76-C1793F0755AA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0.42633</cdr:y>
    </cdr:from>
    <cdr:to>
      <cdr:x>0.95093</cdr:x>
      <cdr:y>0.58307</cdr:y>
    </cdr:to>
    <cdr:sp macro="[1]!PtreeEvent_WatermarkClick" textlink="">
      <cdr:nvSpPr>
        <cdr:cNvPr id="6" name="gwm_25789      ">
          <a:extLst xmlns:a="http://schemas.openxmlformats.org/drawingml/2006/main">
            <a:ext uri="{FF2B5EF4-FFF2-40B4-BE49-F238E27FC236}">
              <a16:creationId xmlns:a16="http://schemas.microsoft.com/office/drawing/2014/main" id="{C6F8EC5E-A853-425B-BBC3-DE6979DF6FB9}"/>
            </a:ext>
          </a:extLst>
        </cdr:cNvPr>
        <cdr:cNvSpPr txBox="1"/>
      </cdr:nvSpPr>
      <cdr:spPr>
        <a:xfrm xmlns:a="http://schemas.openxmlformats.org/drawingml/2006/main">
          <a:off x="304800" y="17272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CEBF-BDD5-40DE-B290-3C85BB9F6BA6}">
  <dimension ref="C4:G25"/>
  <sheetViews>
    <sheetView tabSelected="1" zoomScaleNormal="100" workbookViewId="0">
      <selection activeCell="H14" sqref="H14"/>
    </sheetView>
  </sheetViews>
  <sheetFormatPr defaultRowHeight="14.45"/>
  <cols>
    <col min="2" max="2" width="9.5703125" customWidth="1"/>
    <col min="3" max="3" width="25.7109375" customWidth="1"/>
    <col min="4" max="4" width="29.140625" customWidth="1"/>
    <col min="5" max="5" width="21.85546875" customWidth="1"/>
    <col min="6" max="6" width="22" customWidth="1"/>
    <col min="7" max="7" width="16.5703125" customWidth="1"/>
  </cols>
  <sheetData>
    <row r="4" spans="3:7" ht="14.45" customHeight="1">
      <c r="F4" s="10">
        <v>0.2</v>
      </c>
      <c r="G4" s="4">
        <f>_xll.PTreeNodeProbability(treeCalc_3!$F$2,10)</f>
        <v>2.0000000000000002E-11</v>
      </c>
    </row>
    <row r="5" spans="3:7" ht="14.45" customHeight="1">
      <c r="F5" s="5">
        <v>80000000</v>
      </c>
      <c r="G5" s="3">
        <f>_xll.PTreeNodeValue(treeCalc_3!$F$2,10)</f>
        <v>80075000</v>
      </c>
    </row>
    <row r="6" spans="3:7" ht="14.45" customHeight="1">
      <c r="E6" s="10">
        <v>1E-10</v>
      </c>
      <c r="F6" s="8" t="s">
        <v>0</v>
      </c>
    </row>
    <row r="7" spans="3:7" ht="14.45" customHeight="1">
      <c r="E7" s="5"/>
      <c r="F7" s="9">
        <f>_xll.PTreeNodeValue(treeCalc_3!$F$2,4)</f>
        <v>32075000</v>
      </c>
    </row>
    <row r="8" spans="3:7" ht="14.45" customHeight="1">
      <c r="F8" s="10">
        <f>1-F4</f>
        <v>0.8</v>
      </c>
      <c r="G8" s="4">
        <f>_xll.PTreeNodeProbability(treeCalc_3!$F$2,11)</f>
        <v>8.0000000000000008E-11</v>
      </c>
    </row>
    <row r="9" spans="3:7" ht="14.45" customHeight="1">
      <c r="F9" s="5">
        <v>20000000</v>
      </c>
      <c r="G9" s="3">
        <f>_xll.PTreeNodeValue(treeCalc_3!$F$2,11)</f>
        <v>20075000</v>
      </c>
    </row>
    <row r="10" spans="3:7" ht="14.45" customHeight="1">
      <c r="D10" s="11" t="b">
        <f>_xll.PTreeNodeDecision(treeCalc_3!$F$2,2)</f>
        <v>1</v>
      </c>
      <c r="E10" s="8" t="s">
        <v>0</v>
      </c>
    </row>
    <row r="11" spans="3:7" ht="14.45" customHeight="1">
      <c r="D11" s="5">
        <v>75000</v>
      </c>
      <c r="E11" s="9">
        <f>_xll.PTreeNodeValue(treeCalc_3!$F$2,2)</f>
        <v>75000.003200000006</v>
      </c>
    </row>
    <row r="12" spans="3:7" ht="14.45" customHeight="1">
      <c r="E12" s="10">
        <f>1-E6</f>
        <v>0.99999999989999999</v>
      </c>
      <c r="F12" s="4">
        <f>_xll.PTreeNodeProbability(treeCalc_3!$F$2,5)</f>
        <v>0.99999999989999999</v>
      </c>
    </row>
    <row r="13" spans="3:7" ht="14.45" customHeight="1">
      <c r="E13" s="5">
        <v>0</v>
      </c>
      <c r="F13" s="3">
        <f>_xll.PTreeNodeValue(treeCalc_3!$F$2,5)</f>
        <v>75000</v>
      </c>
    </row>
    <row r="14" spans="3:7" ht="14.45" customHeight="1">
      <c r="C14" s="5"/>
      <c r="D14" s="6" t="s">
        <v>1</v>
      </c>
    </row>
    <row r="15" spans="3:7" ht="14.45" customHeight="1">
      <c r="C15" s="5"/>
      <c r="D15" s="7">
        <f>_xll.PTreeNodeValue(treeCalc_3!$F$2,1)</f>
        <v>75000.003200000006</v>
      </c>
    </row>
    <row r="16" spans="3:7" ht="14.45" customHeight="1">
      <c r="F16" s="10">
        <v>0.2</v>
      </c>
      <c r="G16" s="4">
        <f>_xll.PTreeNodeProbability(treeCalc_3!$F$2,8)</f>
        <v>0</v>
      </c>
    </row>
    <row r="17" spans="4:7" ht="14.45" customHeight="1">
      <c r="F17" s="12">
        <v>80000000</v>
      </c>
      <c r="G17" s="3">
        <f>_xll.PTreeNodeValue(treeCalc_3!$F$2,8)</f>
        <v>80000000</v>
      </c>
    </row>
    <row r="18" spans="4:7" ht="14.45" customHeight="1">
      <c r="E18" s="10">
        <v>2.5000000000000001E-3</v>
      </c>
      <c r="F18" s="8" t="s">
        <v>0</v>
      </c>
    </row>
    <row r="19" spans="4:7" ht="14.45" customHeight="1">
      <c r="E19" s="5">
        <v>0</v>
      </c>
      <c r="F19" s="9">
        <f>_xll.PTreeNodeValue(treeCalc_3!$F$2,6)</f>
        <v>32000000</v>
      </c>
    </row>
    <row r="20" spans="4:7" ht="14.45" customHeight="1">
      <c r="F20" s="10">
        <f>1-F16</f>
        <v>0.8</v>
      </c>
      <c r="G20" s="4">
        <f>_xll.PTreeNodeProbability(treeCalc_3!$F$2,9)</f>
        <v>0</v>
      </c>
    </row>
    <row r="21" spans="4:7" ht="14.45" customHeight="1">
      <c r="F21" s="12">
        <v>20000000</v>
      </c>
      <c r="G21" s="3">
        <f>_xll.PTreeNodeValue(treeCalc_3!$F$2,9)</f>
        <v>20000000</v>
      </c>
    </row>
    <row r="22" spans="4:7" ht="14.45" customHeight="1">
      <c r="D22" s="11" t="b">
        <f>_xll.PTreeNodeDecision(treeCalc_3!$F$2,3)</f>
        <v>0</v>
      </c>
      <c r="E22" s="8" t="s">
        <v>0</v>
      </c>
    </row>
    <row r="23" spans="4:7" ht="14.45" customHeight="1">
      <c r="D23" s="5">
        <v>0</v>
      </c>
      <c r="E23" s="9">
        <f>_xll.PTreeNodeValue(treeCalc_3!$F$2,3)</f>
        <v>80000</v>
      </c>
    </row>
    <row r="24" spans="4:7" ht="14.45" customHeight="1">
      <c r="E24" s="10">
        <f>1-E18</f>
        <v>0.99750000000000005</v>
      </c>
      <c r="F24" s="4">
        <f>_xll.PTreeNodeProbability(treeCalc_3!$F$2,7)</f>
        <v>0</v>
      </c>
    </row>
    <row r="25" spans="4:7" ht="14.45" customHeight="1">
      <c r="E25" s="5">
        <v>0</v>
      </c>
      <c r="F25" s="3">
        <f>_xll.PTreeNodeValue(treeCalc_3!$F$2,7)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FA46-0606-4CA2-B083-75FB759A9AAB}">
  <dimension ref="B1:J64"/>
  <sheetViews>
    <sheetView showGridLines="0" topLeftCell="A6" workbookViewId="0">
      <selection activeCell="A6" sqref="A6"/>
    </sheetView>
  </sheetViews>
  <sheetFormatPr defaultColWidth="9.140625" defaultRowHeight="14.45"/>
  <cols>
    <col min="1" max="1" width="0.28515625" customWidth="1"/>
    <col min="2" max="2" width="30.5703125" customWidth="1"/>
    <col min="3" max="3" width="3.42578125" bestFit="1" customWidth="1"/>
    <col min="4" max="4" width="3.85546875" bestFit="1" customWidth="1"/>
    <col min="5" max="5" width="7.42578125" bestFit="1" customWidth="1"/>
    <col min="6" max="6" width="7.85546875" bestFit="1" customWidth="1"/>
    <col min="7" max="7" width="7.7109375" bestFit="1" customWidth="1"/>
    <col min="8" max="8" width="9.140625" bestFit="1" customWidth="1"/>
    <col min="9" max="9" width="9.5703125" bestFit="1" customWidth="1"/>
    <col min="10" max="10" width="7.7109375" bestFit="1" customWidth="1"/>
  </cols>
  <sheetData>
    <row r="1" spans="2:2" s="13" customFormat="1" ht="17.45">
      <c r="B1" s="16" t="s">
        <v>107</v>
      </c>
    </row>
    <row r="2" spans="2:2" s="14" customFormat="1" ht="9.9499999999999993">
      <c r="B2" s="17" t="s">
        <v>65</v>
      </c>
    </row>
    <row r="3" spans="2:2" s="14" customFormat="1" ht="9.9499999999999993">
      <c r="B3" s="17" t="s">
        <v>93</v>
      </c>
    </row>
    <row r="4" spans="2:2" s="15" customFormat="1" ht="9.9499999999999993">
      <c r="B4" s="18" t="s">
        <v>67</v>
      </c>
    </row>
    <row r="27" spans="2:10" ht="15" thickBot="1"/>
    <row r="28" spans="2:10">
      <c r="B28" s="62" t="s">
        <v>108</v>
      </c>
      <c r="C28" s="63"/>
      <c r="D28" s="63"/>
      <c r="E28" s="63"/>
      <c r="F28" s="63"/>
      <c r="G28" s="63"/>
      <c r="H28" s="63"/>
      <c r="I28" s="63"/>
      <c r="J28" s="64"/>
    </row>
    <row r="29" spans="2:10" ht="15" thickBot="1">
      <c r="B29" s="69" t="s">
        <v>95</v>
      </c>
      <c r="C29" s="70"/>
      <c r="D29" s="70"/>
      <c r="E29" s="70"/>
      <c r="F29" s="70"/>
      <c r="G29" s="70"/>
      <c r="H29" s="70"/>
      <c r="I29" s="70"/>
      <c r="J29" s="71"/>
    </row>
    <row r="30" spans="2:10">
      <c r="B30" s="39"/>
      <c r="C30" s="19"/>
      <c r="D30" s="45"/>
      <c r="E30" s="67" t="s">
        <v>109</v>
      </c>
      <c r="F30" s="85"/>
      <c r="G30" s="86"/>
      <c r="H30" s="67" t="s">
        <v>110</v>
      </c>
      <c r="I30" s="85"/>
      <c r="J30" s="87"/>
    </row>
    <row r="31" spans="2:10">
      <c r="B31" s="54" t="s">
        <v>99</v>
      </c>
      <c r="C31" s="44" t="s">
        <v>100</v>
      </c>
      <c r="D31" s="30" t="s">
        <v>111</v>
      </c>
      <c r="E31" s="20" t="s">
        <v>72</v>
      </c>
      <c r="F31" s="20" t="s">
        <v>112</v>
      </c>
      <c r="G31" s="30" t="s">
        <v>73</v>
      </c>
      <c r="H31" s="20" t="s">
        <v>72</v>
      </c>
      <c r="I31" s="20" t="s">
        <v>112</v>
      </c>
      <c r="J31" s="21" t="s">
        <v>73</v>
      </c>
    </row>
    <row r="32" spans="2:10">
      <c r="B32" s="88" t="s">
        <v>101</v>
      </c>
      <c r="C32" s="89" t="s">
        <v>102</v>
      </c>
      <c r="D32" s="55">
        <v>1</v>
      </c>
      <c r="E32" s="26">
        <v>1.8749999999999999E-3</v>
      </c>
      <c r="F32" s="26">
        <v>-6.2500000000000012E-4</v>
      </c>
      <c r="G32" s="31">
        <v>-0.25000000000000006</v>
      </c>
      <c r="H32" s="26">
        <v>60000</v>
      </c>
      <c r="I32" s="26">
        <v>-15000.003200000006</v>
      </c>
      <c r="J32" s="33">
        <v>-0.20000003413333195</v>
      </c>
    </row>
    <row r="33" spans="2:10">
      <c r="B33" s="78"/>
      <c r="C33" s="81"/>
      <c r="D33" s="55">
        <v>2</v>
      </c>
      <c r="E33" s="26">
        <v>2E-3</v>
      </c>
      <c r="F33" s="26">
        <v>-5.0000000000000001E-4</v>
      </c>
      <c r="G33" s="31">
        <v>-0.2</v>
      </c>
      <c r="H33" s="26">
        <v>64000</v>
      </c>
      <c r="I33" s="26">
        <v>-11000.003200000006</v>
      </c>
      <c r="J33" s="33">
        <v>-0.14666670307555407</v>
      </c>
    </row>
    <row r="34" spans="2:10">
      <c r="B34" s="78"/>
      <c r="C34" s="81"/>
      <c r="D34" s="55">
        <v>3</v>
      </c>
      <c r="E34" s="26">
        <v>2.1250000000000002E-3</v>
      </c>
      <c r="F34" s="26">
        <v>-3.749999999999999E-4</v>
      </c>
      <c r="G34" s="31">
        <v>-0.14999999999999997</v>
      </c>
      <c r="H34" s="26">
        <v>68000</v>
      </c>
      <c r="I34" s="26">
        <v>-7000.0032000000065</v>
      </c>
      <c r="J34" s="33">
        <v>-9.3333372017776209E-2</v>
      </c>
    </row>
    <row r="35" spans="2:10">
      <c r="B35" s="78"/>
      <c r="C35" s="81"/>
      <c r="D35" s="55">
        <v>4</v>
      </c>
      <c r="E35" s="26">
        <v>2.2499999999999998E-3</v>
      </c>
      <c r="F35" s="26">
        <v>-2.5000000000000022E-4</v>
      </c>
      <c r="G35" s="31">
        <v>-0.10000000000000009</v>
      </c>
      <c r="H35" s="26">
        <v>72000</v>
      </c>
      <c r="I35" s="26">
        <v>-3000.0032000000065</v>
      </c>
      <c r="J35" s="33">
        <v>-4.0000040959998338E-2</v>
      </c>
    </row>
    <row r="36" spans="2:10">
      <c r="B36" s="78"/>
      <c r="C36" s="81"/>
      <c r="D36" s="55">
        <v>5</v>
      </c>
      <c r="E36" s="26">
        <v>2.3749999999999999E-3</v>
      </c>
      <c r="F36" s="26">
        <v>-1.2500000000000011E-4</v>
      </c>
      <c r="G36" s="31">
        <v>-5.0000000000000044E-2</v>
      </c>
      <c r="H36" s="26">
        <v>75000.003200000006</v>
      </c>
      <c r="I36" s="26">
        <v>0</v>
      </c>
      <c r="J36" s="33">
        <v>0</v>
      </c>
    </row>
    <row r="37" spans="2:10">
      <c r="B37" s="78"/>
      <c r="C37" s="81"/>
      <c r="D37" s="55">
        <v>6</v>
      </c>
      <c r="E37" s="26">
        <v>2.5000000000000001E-3</v>
      </c>
      <c r="F37" s="26">
        <v>0</v>
      </c>
      <c r="G37" s="31">
        <v>0</v>
      </c>
      <c r="H37" s="26">
        <v>75000.003200000006</v>
      </c>
      <c r="I37" s="26">
        <v>0</v>
      </c>
      <c r="J37" s="33">
        <v>0</v>
      </c>
    </row>
    <row r="38" spans="2:10">
      <c r="B38" s="78"/>
      <c r="C38" s="81"/>
      <c r="D38" s="55">
        <v>7</v>
      </c>
      <c r="E38" s="26">
        <v>2.6250000000000002E-3</v>
      </c>
      <c r="F38" s="26">
        <v>1.2500000000000011E-4</v>
      </c>
      <c r="G38" s="31">
        <v>5.0000000000000044E-2</v>
      </c>
      <c r="H38" s="26">
        <v>75000.003200000006</v>
      </c>
      <c r="I38" s="26">
        <v>0</v>
      </c>
      <c r="J38" s="33">
        <v>0</v>
      </c>
    </row>
    <row r="39" spans="2:10">
      <c r="B39" s="78"/>
      <c r="C39" s="81"/>
      <c r="D39" s="55">
        <v>8</v>
      </c>
      <c r="E39" s="26">
        <v>2.7500000000000003E-3</v>
      </c>
      <c r="F39" s="26">
        <v>2.5000000000000022E-4</v>
      </c>
      <c r="G39" s="31">
        <v>0.10000000000000009</v>
      </c>
      <c r="H39" s="26">
        <v>75000.003200000006</v>
      </c>
      <c r="I39" s="26">
        <v>0</v>
      </c>
      <c r="J39" s="33">
        <v>0</v>
      </c>
    </row>
    <row r="40" spans="2:10">
      <c r="B40" s="78"/>
      <c r="C40" s="81"/>
      <c r="D40" s="55">
        <v>9</v>
      </c>
      <c r="E40" s="26">
        <v>2.875E-3</v>
      </c>
      <c r="F40" s="26">
        <v>3.749999999999999E-4</v>
      </c>
      <c r="G40" s="31">
        <v>0.14999999999999997</v>
      </c>
      <c r="H40" s="26">
        <v>75000.003200000006</v>
      </c>
      <c r="I40" s="26">
        <v>0</v>
      </c>
      <c r="J40" s="33">
        <v>0</v>
      </c>
    </row>
    <row r="41" spans="2:10">
      <c r="B41" s="78"/>
      <c r="C41" s="81"/>
      <c r="D41" s="55">
        <v>10</v>
      </c>
      <c r="E41" s="26">
        <v>3.0000000000000001E-3</v>
      </c>
      <c r="F41" s="26">
        <v>5.0000000000000001E-4</v>
      </c>
      <c r="G41" s="31">
        <v>0.2</v>
      </c>
      <c r="H41" s="26">
        <v>75000.003200000006</v>
      </c>
      <c r="I41" s="26">
        <v>0</v>
      </c>
      <c r="J41" s="33">
        <v>0</v>
      </c>
    </row>
    <row r="42" spans="2:10">
      <c r="B42" s="79"/>
      <c r="C42" s="82"/>
      <c r="D42" s="57">
        <v>11</v>
      </c>
      <c r="E42" s="58">
        <v>3.1250000000000002E-3</v>
      </c>
      <c r="F42" s="58">
        <v>6.2500000000000012E-4</v>
      </c>
      <c r="G42" s="59">
        <v>0.25000000000000006</v>
      </c>
      <c r="H42" s="58">
        <v>75000.003200000006</v>
      </c>
      <c r="I42" s="58">
        <v>0</v>
      </c>
      <c r="J42" s="60">
        <v>0</v>
      </c>
    </row>
    <row r="43" spans="2:10">
      <c r="B43" s="77" t="s">
        <v>103</v>
      </c>
      <c r="C43" s="80" t="s">
        <v>104</v>
      </c>
      <c r="D43" s="55">
        <v>1</v>
      </c>
      <c r="E43" s="26">
        <v>0.15</v>
      </c>
      <c r="F43" s="26">
        <v>-5.0000000000000017E-2</v>
      </c>
      <c r="G43" s="31">
        <v>-0.25000000000000006</v>
      </c>
      <c r="H43" s="26">
        <v>72500</v>
      </c>
      <c r="I43" s="26">
        <v>-2500.0032000000065</v>
      </c>
      <c r="J43" s="33">
        <v>-3.3333374577776104E-2</v>
      </c>
    </row>
    <row r="44" spans="2:10">
      <c r="B44" s="78"/>
      <c r="C44" s="81"/>
      <c r="D44" s="55">
        <v>2</v>
      </c>
      <c r="E44" s="26">
        <v>0.16</v>
      </c>
      <c r="F44" s="26">
        <v>-4.0000000000000008E-2</v>
      </c>
      <c r="G44" s="31">
        <v>-0.20000000000000004</v>
      </c>
      <c r="H44" s="26">
        <v>74000</v>
      </c>
      <c r="I44" s="26">
        <v>-1000.0032000000065</v>
      </c>
      <c r="J44" s="33">
        <v>-1.33333754311094E-2</v>
      </c>
    </row>
    <row r="45" spans="2:10">
      <c r="B45" s="78"/>
      <c r="C45" s="81"/>
      <c r="D45" s="55">
        <v>3</v>
      </c>
      <c r="E45" s="26">
        <v>0.16999999999999998</v>
      </c>
      <c r="F45" s="26">
        <v>-3.0000000000000027E-2</v>
      </c>
      <c r="G45" s="31">
        <v>-0.15000000000000013</v>
      </c>
      <c r="H45" s="26">
        <v>75000.003200000006</v>
      </c>
      <c r="I45" s="26">
        <v>0</v>
      </c>
      <c r="J45" s="33">
        <v>0</v>
      </c>
    </row>
    <row r="46" spans="2:10">
      <c r="B46" s="78"/>
      <c r="C46" s="81"/>
      <c r="D46" s="55">
        <v>4</v>
      </c>
      <c r="E46" s="26">
        <v>0.18</v>
      </c>
      <c r="F46" s="26">
        <v>-2.0000000000000018E-2</v>
      </c>
      <c r="G46" s="31">
        <v>-0.10000000000000009</v>
      </c>
      <c r="H46" s="26">
        <v>75000.003200000006</v>
      </c>
      <c r="I46" s="26">
        <v>0</v>
      </c>
      <c r="J46" s="33">
        <v>0</v>
      </c>
    </row>
    <row r="47" spans="2:10">
      <c r="B47" s="78"/>
      <c r="C47" s="81"/>
      <c r="D47" s="55">
        <v>5</v>
      </c>
      <c r="E47" s="26">
        <v>0.19</v>
      </c>
      <c r="F47" s="26">
        <v>-1.0000000000000009E-2</v>
      </c>
      <c r="G47" s="31">
        <v>-5.0000000000000044E-2</v>
      </c>
      <c r="H47" s="26">
        <v>75000.003200000006</v>
      </c>
      <c r="I47" s="26">
        <v>0</v>
      </c>
      <c r="J47" s="33">
        <v>0</v>
      </c>
    </row>
    <row r="48" spans="2:10">
      <c r="B48" s="78"/>
      <c r="C48" s="81"/>
      <c r="D48" s="55">
        <v>6</v>
      </c>
      <c r="E48" s="26">
        <v>0.2</v>
      </c>
      <c r="F48" s="26">
        <v>0</v>
      </c>
      <c r="G48" s="31">
        <v>0</v>
      </c>
      <c r="H48" s="26">
        <v>75000.003200000006</v>
      </c>
      <c r="I48" s="26">
        <v>0</v>
      </c>
      <c r="J48" s="33">
        <v>0</v>
      </c>
    </row>
    <row r="49" spans="2:10">
      <c r="B49" s="78"/>
      <c r="C49" s="81"/>
      <c r="D49" s="55">
        <v>7</v>
      </c>
      <c r="E49" s="26">
        <v>0.21</v>
      </c>
      <c r="F49" s="26">
        <v>9.9999999999999811E-3</v>
      </c>
      <c r="G49" s="31">
        <v>4.9999999999999906E-2</v>
      </c>
      <c r="H49" s="26">
        <v>75000.003200000006</v>
      </c>
      <c r="I49" s="26">
        <v>0</v>
      </c>
      <c r="J49" s="33">
        <v>0</v>
      </c>
    </row>
    <row r="50" spans="2:10">
      <c r="B50" s="78"/>
      <c r="C50" s="81"/>
      <c r="D50" s="55">
        <v>8</v>
      </c>
      <c r="E50" s="26">
        <v>0.22</v>
      </c>
      <c r="F50" s="26">
        <v>1.999999999999999E-2</v>
      </c>
      <c r="G50" s="31">
        <v>9.999999999999995E-2</v>
      </c>
      <c r="H50" s="26">
        <v>75000.003200000006</v>
      </c>
      <c r="I50" s="26">
        <v>0</v>
      </c>
      <c r="J50" s="33">
        <v>0</v>
      </c>
    </row>
    <row r="51" spans="2:10">
      <c r="B51" s="78"/>
      <c r="C51" s="81"/>
      <c r="D51" s="55">
        <v>9</v>
      </c>
      <c r="E51" s="26">
        <v>0.23</v>
      </c>
      <c r="F51" s="26">
        <v>0.03</v>
      </c>
      <c r="G51" s="31">
        <v>0.15</v>
      </c>
      <c r="H51" s="26">
        <v>75000.003200000006</v>
      </c>
      <c r="I51" s="26">
        <v>0</v>
      </c>
      <c r="J51" s="33">
        <v>0</v>
      </c>
    </row>
    <row r="52" spans="2:10">
      <c r="B52" s="78"/>
      <c r="C52" s="81"/>
      <c r="D52" s="55">
        <v>10</v>
      </c>
      <c r="E52" s="26">
        <v>0.24</v>
      </c>
      <c r="F52" s="26">
        <v>3.999999999999998E-2</v>
      </c>
      <c r="G52" s="31">
        <v>0.1999999999999999</v>
      </c>
      <c r="H52" s="26">
        <v>75000.003200000006</v>
      </c>
      <c r="I52" s="26">
        <v>0</v>
      </c>
      <c r="J52" s="33">
        <v>0</v>
      </c>
    </row>
    <row r="53" spans="2:10">
      <c r="B53" s="79"/>
      <c r="C53" s="82"/>
      <c r="D53" s="57">
        <v>11</v>
      </c>
      <c r="E53" s="58">
        <v>0.25</v>
      </c>
      <c r="F53" s="58">
        <v>4.9999999999999989E-2</v>
      </c>
      <c r="G53" s="59">
        <v>0.24999999999999994</v>
      </c>
      <c r="H53" s="58">
        <v>75000.003200000006</v>
      </c>
      <c r="I53" s="58">
        <v>0</v>
      </c>
      <c r="J53" s="60">
        <v>0</v>
      </c>
    </row>
    <row r="54" spans="2:10">
      <c r="B54" s="77" t="s">
        <v>105</v>
      </c>
      <c r="C54" s="80" t="s">
        <v>106</v>
      </c>
      <c r="D54" s="55">
        <v>1</v>
      </c>
      <c r="E54" s="26">
        <v>0.6</v>
      </c>
      <c r="F54" s="26">
        <v>-0.20000000000000007</v>
      </c>
      <c r="G54" s="31">
        <v>-0.25000000000000006</v>
      </c>
      <c r="H54" s="26"/>
      <c r="I54" s="26"/>
      <c r="J54" s="33"/>
    </row>
    <row r="55" spans="2:10">
      <c r="B55" s="78"/>
      <c r="C55" s="81"/>
      <c r="D55" s="55">
        <v>2</v>
      </c>
      <c r="E55" s="26">
        <v>0.64</v>
      </c>
      <c r="F55" s="26">
        <v>-0.16000000000000003</v>
      </c>
      <c r="G55" s="31">
        <v>-0.20000000000000004</v>
      </c>
      <c r="H55" s="26"/>
      <c r="I55" s="26"/>
      <c r="J55" s="33"/>
    </row>
    <row r="56" spans="2:10">
      <c r="B56" s="78"/>
      <c r="C56" s="81"/>
      <c r="D56" s="55">
        <v>3</v>
      </c>
      <c r="E56" s="26">
        <v>0.67999999999999994</v>
      </c>
      <c r="F56" s="26">
        <v>-0.12000000000000011</v>
      </c>
      <c r="G56" s="31">
        <v>-0.15000000000000013</v>
      </c>
      <c r="H56" s="26"/>
      <c r="I56" s="26"/>
      <c r="J56" s="33"/>
    </row>
    <row r="57" spans="2:10">
      <c r="B57" s="78"/>
      <c r="C57" s="81"/>
      <c r="D57" s="55">
        <v>4</v>
      </c>
      <c r="E57" s="26">
        <v>0.72</v>
      </c>
      <c r="F57" s="26">
        <v>-8.0000000000000071E-2</v>
      </c>
      <c r="G57" s="31">
        <v>-0.10000000000000009</v>
      </c>
      <c r="H57" s="26"/>
      <c r="I57" s="26"/>
      <c r="J57" s="33"/>
    </row>
    <row r="58" spans="2:10">
      <c r="B58" s="78"/>
      <c r="C58" s="81"/>
      <c r="D58" s="55">
        <v>5</v>
      </c>
      <c r="E58" s="26">
        <v>0.76</v>
      </c>
      <c r="F58" s="26">
        <v>-4.0000000000000036E-2</v>
      </c>
      <c r="G58" s="31">
        <v>-5.0000000000000044E-2</v>
      </c>
      <c r="H58" s="26"/>
      <c r="I58" s="26"/>
      <c r="J58" s="33"/>
    </row>
    <row r="59" spans="2:10">
      <c r="B59" s="78"/>
      <c r="C59" s="81"/>
      <c r="D59" s="55">
        <v>6</v>
      </c>
      <c r="E59" s="26">
        <v>0.8</v>
      </c>
      <c r="F59" s="26">
        <v>0</v>
      </c>
      <c r="G59" s="31">
        <v>0</v>
      </c>
      <c r="H59" s="26">
        <v>75000.003200000006</v>
      </c>
      <c r="I59" s="26">
        <v>0</v>
      </c>
      <c r="J59" s="33">
        <v>0</v>
      </c>
    </row>
    <row r="60" spans="2:10">
      <c r="B60" s="78"/>
      <c r="C60" s="81"/>
      <c r="D60" s="55">
        <v>7</v>
      </c>
      <c r="E60" s="26">
        <v>0.84</v>
      </c>
      <c r="F60" s="26">
        <v>3.9999999999999925E-2</v>
      </c>
      <c r="G60" s="31">
        <v>4.9999999999999906E-2</v>
      </c>
      <c r="H60" s="26"/>
      <c r="I60" s="26"/>
      <c r="J60" s="33"/>
    </row>
    <row r="61" spans="2:10">
      <c r="B61" s="78"/>
      <c r="C61" s="81"/>
      <c r="D61" s="55">
        <v>8</v>
      </c>
      <c r="E61" s="26">
        <v>0.88</v>
      </c>
      <c r="F61" s="26">
        <v>7.999999999999996E-2</v>
      </c>
      <c r="G61" s="31">
        <v>9.999999999999995E-2</v>
      </c>
      <c r="H61" s="26"/>
      <c r="I61" s="26"/>
      <c r="J61" s="33"/>
    </row>
    <row r="62" spans="2:10">
      <c r="B62" s="78"/>
      <c r="C62" s="81"/>
      <c r="D62" s="55">
        <v>9</v>
      </c>
      <c r="E62" s="26">
        <v>0.92</v>
      </c>
      <c r="F62" s="26">
        <v>0.12</v>
      </c>
      <c r="G62" s="31">
        <v>0.15</v>
      </c>
      <c r="H62" s="26"/>
      <c r="I62" s="26"/>
      <c r="J62" s="33"/>
    </row>
    <row r="63" spans="2:10">
      <c r="B63" s="78"/>
      <c r="C63" s="81"/>
      <c r="D63" s="55">
        <v>10</v>
      </c>
      <c r="E63" s="26">
        <v>0.96</v>
      </c>
      <c r="F63" s="26">
        <v>0.15999999999999992</v>
      </c>
      <c r="G63" s="31">
        <v>0.1999999999999999</v>
      </c>
      <c r="H63" s="26"/>
      <c r="I63" s="26"/>
      <c r="J63" s="33"/>
    </row>
    <row r="64" spans="2:10" ht="15" thickBot="1">
      <c r="B64" s="83"/>
      <c r="C64" s="84"/>
      <c r="D64" s="56">
        <v>11</v>
      </c>
      <c r="E64" s="28">
        <v>1</v>
      </c>
      <c r="F64" s="28">
        <v>0.19999999999999996</v>
      </c>
      <c r="G64" s="32">
        <v>0.24999999999999994</v>
      </c>
      <c r="H64" s="28"/>
      <c r="I64" s="28"/>
      <c r="J64" s="34"/>
    </row>
  </sheetData>
  <mergeCells count="10">
    <mergeCell ref="B43:B53"/>
    <mergeCell ref="C43:C53"/>
    <mergeCell ref="B54:B64"/>
    <mergeCell ref="C54:C64"/>
    <mergeCell ref="B28:J28"/>
    <mergeCell ref="B29:J29"/>
    <mergeCell ref="E30:G30"/>
    <mergeCell ref="H30:J30"/>
    <mergeCell ref="B32:B42"/>
    <mergeCell ref="C32:C4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5DB5-19DA-46A8-A2EB-07A5A18BEA7A}">
  <dimension ref="A1:P21"/>
  <sheetViews>
    <sheetView workbookViewId="0"/>
  </sheetViews>
  <sheetFormatPr defaultColWidth="15.5703125" defaultRowHeight="14.45"/>
  <cols>
    <col min="1" max="16384" width="15.5703125" style="2"/>
  </cols>
  <sheetData>
    <row r="1" spans="1:16">
      <c r="A1" s="2" t="s">
        <v>2</v>
      </c>
      <c r="B1" s="1" t="s">
        <v>3</v>
      </c>
      <c r="E1" s="2" t="s">
        <v>4</v>
      </c>
      <c r="F1" s="2">
        <v>3</v>
      </c>
      <c r="H1" s="2" t="s">
        <v>5</v>
      </c>
      <c r="I1" s="1" t="s">
        <v>6</v>
      </c>
      <c r="K1" s="2" t="s">
        <v>7</v>
      </c>
      <c r="L1" s="2">
        <v>100</v>
      </c>
    </row>
    <row r="2" spans="1:16">
      <c r="A2" s="2" t="s">
        <v>8</v>
      </c>
      <c r="B2" s="2" t="e">
        <f>Sheet6!#REF!</f>
        <v>#REF!</v>
      </c>
      <c r="E2" s="2" t="s">
        <v>9</v>
      </c>
      <c r="F2" s="2">
        <f>_xll.PTreeEvaluate5(B3,$L$11:$L$21,$J$11:$J$21,$K$11:$K$21,$N$11:$N$21,$G$11:$G$21,,L1)</f>
        <v>3578205</v>
      </c>
    </row>
    <row r="3" spans="1:16">
      <c r="A3" s="2" t="s">
        <v>10</v>
      </c>
      <c r="B3" s="2" t="s">
        <v>11</v>
      </c>
      <c r="E3" s="2" t="s">
        <v>12</v>
      </c>
      <c r="F3" s="1" t="s">
        <v>13</v>
      </c>
      <c r="H3" s="2" t="s">
        <v>14</v>
      </c>
      <c r="I3" s="2" t="s">
        <v>15</v>
      </c>
    </row>
    <row r="4" spans="1:16">
      <c r="A4" s="2" t="s">
        <v>16</v>
      </c>
      <c r="B4" s="2" t="s">
        <v>17</v>
      </c>
      <c r="E4" s="2" t="s">
        <v>18</v>
      </c>
      <c r="F4" s="1" t="s">
        <v>19</v>
      </c>
      <c r="H4" s="2" t="s">
        <v>20</v>
      </c>
      <c r="I4" s="1" t="s">
        <v>21</v>
      </c>
    </row>
    <row r="5" spans="1:16">
      <c r="A5" s="2" t="s">
        <v>22</v>
      </c>
      <c r="B5" s="2">
        <v>0</v>
      </c>
      <c r="E5" s="2" t="s">
        <v>23</v>
      </c>
      <c r="F5" s="1" t="s">
        <v>19</v>
      </c>
      <c r="H5" s="2" t="s">
        <v>24</v>
      </c>
      <c r="I5" s="2" t="s">
        <v>15</v>
      </c>
    </row>
    <row r="6" spans="1:16">
      <c r="A6" s="2" t="s">
        <v>25</v>
      </c>
      <c r="E6" s="2" t="s">
        <v>26</v>
      </c>
      <c r="F6" s="1" t="s">
        <v>13</v>
      </c>
      <c r="H6" s="2" t="s">
        <v>27</v>
      </c>
      <c r="I6" s="1" t="s">
        <v>21</v>
      </c>
    </row>
    <row r="7" spans="1:16">
      <c r="A7" s="2" t="s">
        <v>28</v>
      </c>
      <c r="E7" s="2" t="s">
        <v>29</v>
      </c>
      <c r="F7" s="1" t="s">
        <v>30</v>
      </c>
    </row>
    <row r="8" spans="1:16">
      <c r="A8" s="2" t="s">
        <v>31</v>
      </c>
      <c r="B8" s="2">
        <v>11</v>
      </c>
    </row>
    <row r="10" spans="1:16">
      <c r="A10" s="2" t="s">
        <v>32</v>
      </c>
      <c r="B10" s="2" t="s">
        <v>33</v>
      </c>
      <c r="C10" s="2" t="s">
        <v>34</v>
      </c>
      <c r="D10" s="2" t="s">
        <v>35</v>
      </c>
      <c r="E10" s="2" t="s">
        <v>36</v>
      </c>
      <c r="F10" s="2" t="s">
        <v>37</v>
      </c>
      <c r="G10" s="2" t="s">
        <v>38</v>
      </c>
      <c r="H10" s="2" t="s">
        <v>39</v>
      </c>
      <c r="I10" s="2" t="s">
        <v>40</v>
      </c>
      <c r="J10" s="2" t="s">
        <v>41</v>
      </c>
      <c r="K10" s="2" t="s">
        <v>42</v>
      </c>
      <c r="L10" s="2" t="s">
        <v>10</v>
      </c>
      <c r="M10" s="2" t="s">
        <v>43</v>
      </c>
      <c r="N10" s="2" t="s">
        <v>44</v>
      </c>
      <c r="O10" s="2" t="s">
        <v>45</v>
      </c>
      <c r="P10" s="2" t="s">
        <v>46</v>
      </c>
    </row>
    <row r="11" spans="1:16">
      <c r="A11" s="2">
        <f>Sheet6!$D$15</f>
        <v>75000.003200000006</v>
      </c>
      <c r="B11" s="2" t="str">
        <f>B1</f>
        <v>PCB Transformer Replacement</v>
      </c>
      <c r="C11" s="2">
        <v>0</v>
      </c>
      <c r="I11" s="2" t="s">
        <v>47</v>
      </c>
      <c r="J11" s="2">
        <f>Sheet6!$C$15</f>
        <v>0</v>
      </c>
      <c r="K11" s="2">
        <f>Sheet6!$C$14</f>
        <v>0</v>
      </c>
      <c r="L11" s="2" t="s">
        <v>48</v>
      </c>
      <c r="M11" s="1" t="s">
        <v>49</v>
      </c>
      <c r="O11" s="2" t="str">
        <f>Sheet6!$D$14</f>
        <v>Decision</v>
      </c>
      <c r="P11" s="2" t="b">
        <v>0</v>
      </c>
    </row>
    <row r="12" spans="1:16">
      <c r="A12" s="2">
        <f>Sheet6!$E$11</f>
        <v>75000.003200000006</v>
      </c>
      <c r="B12" s="1" t="s">
        <v>50</v>
      </c>
      <c r="C12" s="2">
        <v>0</v>
      </c>
      <c r="I12" s="2" t="s">
        <v>47</v>
      </c>
      <c r="J12" s="2">
        <f>Sheet6!$D$11</f>
        <v>75000</v>
      </c>
      <c r="L12" s="2" t="s">
        <v>51</v>
      </c>
      <c r="M12" s="1" t="s">
        <v>49</v>
      </c>
      <c r="O12" s="2" t="str">
        <f>Sheet6!$E$10</f>
        <v>Chance</v>
      </c>
      <c r="P12" s="2" t="b">
        <v>0</v>
      </c>
    </row>
    <row r="13" spans="1:16">
      <c r="A13" s="2">
        <f>Sheet6!$E$23</f>
        <v>80000</v>
      </c>
      <c r="B13" s="1" t="s">
        <v>52</v>
      </c>
      <c r="C13" s="2">
        <v>0</v>
      </c>
      <c r="I13" s="2" t="s">
        <v>47</v>
      </c>
      <c r="J13" s="2">
        <f>Sheet6!$D$23</f>
        <v>0</v>
      </c>
      <c r="L13" s="2" t="s">
        <v>53</v>
      </c>
      <c r="M13" s="1" t="s">
        <v>49</v>
      </c>
      <c r="O13" s="2" t="str">
        <f>Sheet6!$E$22</f>
        <v>Chance</v>
      </c>
      <c r="P13" s="2" t="b">
        <v>0</v>
      </c>
    </row>
    <row r="14" spans="1:16">
      <c r="A14" s="2">
        <f>Sheet6!$F$7</f>
        <v>32075000</v>
      </c>
      <c r="B14" s="1" t="s">
        <v>54</v>
      </c>
      <c r="C14" s="2">
        <v>0</v>
      </c>
      <c r="I14" s="2" t="s">
        <v>47</v>
      </c>
      <c r="J14" s="2">
        <f>Sheet6!$E$7</f>
        <v>0</v>
      </c>
      <c r="K14" s="2">
        <f>Sheet6!$E$6</f>
        <v>1E-10</v>
      </c>
      <c r="L14" s="2" t="s">
        <v>55</v>
      </c>
      <c r="M14" s="1" t="s">
        <v>49</v>
      </c>
      <c r="O14" s="2" t="str">
        <f>Sheet6!$F$6</f>
        <v>Chance</v>
      </c>
      <c r="P14" s="2" t="b">
        <v>0</v>
      </c>
    </row>
    <row r="15" spans="1:16">
      <c r="A15" s="2">
        <f>Sheet6!$F$13</f>
        <v>75000</v>
      </c>
      <c r="B15" s="1" t="s">
        <v>56</v>
      </c>
      <c r="C15" s="2">
        <v>0</v>
      </c>
      <c r="H15" s="2" t="s">
        <v>47</v>
      </c>
      <c r="I15" s="2" t="s">
        <v>47</v>
      </c>
      <c r="J15" s="2">
        <f>Sheet6!$E$13</f>
        <v>0</v>
      </c>
      <c r="K15" s="2">
        <f>Sheet6!$E$12</f>
        <v>0.99999999989999999</v>
      </c>
      <c r="L15" s="2" t="s">
        <v>57</v>
      </c>
      <c r="M15" s="1" t="s">
        <v>49</v>
      </c>
      <c r="P15" s="2" t="b">
        <v>0</v>
      </c>
    </row>
    <row r="16" spans="1:16">
      <c r="A16" s="2">
        <f>Sheet6!$F$19</f>
        <v>32000000</v>
      </c>
      <c r="B16" s="1" t="s">
        <v>54</v>
      </c>
      <c r="C16" s="2">
        <v>0</v>
      </c>
      <c r="I16" s="2" t="s">
        <v>47</v>
      </c>
      <c r="J16" s="2">
        <f>Sheet6!$E$19</f>
        <v>0</v>
      </c>
      <c r="K16" s="2">
        <f>Sheet6!$E$18</f>
        <v>2.5000000000000001E-3</v>
      </c>
      <c r="L16" s="2" t="s">
        <v>58</v>
      </c>
      <c r="M16" s="1" t="s">
        <v>49</v>
      </c>
      <c r="O16" s="2" t="str">
        <f>Sheet6!$F$18</f>
        <v>Chance</v>
      </c>
      <c r="P16" s="2" t="b">
        <v>0</v>
      </c>
    </row>
    <row r="17" spans="1:16">
      <c r="A17" s="2">
        <f>Sheet6!$F$25</f>
        <v>0</v>
      </c>
      <c r="B17" s="1" t="s">
        <v>56</v>
      </c>
      <c r="C17" s="2">
        <v>0</v>
      </c>
      <c r="H17" s="2" t="s">
        <v>47</v>
      </c>
      <c r="I17" s="2" t="s">
        <v>47</v>
      </c>
      <c r="J17" s="2">
        <f>Sheet6!$E$25</f>
        <v>0</v>
      </c>
      <c r="K17" s="2">
        <f>Sheet6!$E$24</f>
        <v>0.99750000000000005</v>
      </c>
      <c r="L17" s="2" t="s">
        <v>59</v>
      </c>
      <c r="M17" s="1" t="s">
        <v>49</v>
      </c>
      <c r="P17" s="2" t="b">
        <v>0</v>
      </c>
    </row>
    <row r="18" spans="1:16">
      <c r="A18" s="2">
        <f>Sheet6!$G$17</f>
        <v>80000000</v>
      </c>
      <c r="B18" s="1" t="s">
        <v>60</v>
      </c>
      <c r="C18" s="2">
        <v>0</v>
      </c>
      <c r="H18" s="2" t="s">
        <v>47</v>
      </c>
      <c r="I18" s="2" t="s">
        <v>47</v>
      </c>
      <c r="J18" s="2">
        <f>Sheet6!$F$17</f>
        <v>80000000</v>
      </c>
      <c r="K18" s="2">
        <f>Sheet6!$F$16</f>
        <v>0.2</v>
      </c>
      <c r="L18" s="2" t="s">
        <v>61</v>
      </c>
      <c r="M18" s="1" t="s">
        <v>49</v>
      </c>
      <c r="P18" s="2" t="b">
        <v>0</v>
      </c>
    </row>
    <row r="19" spans="1:16">
      <c r="A19" s="2">
        <f>Sheet6!$G$21</f>
        <v>20000000</v>
      </c>
      <c r="B19" s="1" t="s">
        <v>62</v>
      </c>
      <c r="C19" s="2">
        <v>0</v>
      </c>
      <c r="H19" s="2" t="s">
        <v>47</v>
      </c>
      <c r="I19" s="2" t="s">
        <v>47</v>
      </c>
      <c r="J19" s="2">
        <f>Sheet6!$F$21</f>
        <v>20000000</v>
      </c>
      <c r="K19" s="2">
        <f>Sheet6!$F$20</f>
        <v>0.8</v>
      </c>
      <c r="L19" s="2" t="s">
        <v>61</v>
      </c>
      <c r="M19" s="1" t="s">
        <v>49</v>
      </c>
      <c r="P19" s="2" t="b">
        <v>0</v>
      </c>
    </row>
    <row r="20" spans="1:16">
      <c r="A20" s="2">
        <f>Sheet6!$G$5</f>
        <v>80075000</v>
      </c>
      <c r="B20" s="1" t="s">
        <v>60</v>
      </c>
      <c r="C20" s="2">
        <v>0</v>
      </c>
      <c r="H20" s="2" t="s">
        <v>47</v>
      </c>
      <c r="I20" s="2" t="s">
        <v>47</v>
      </c>
      <c r="J20" s="2">
        <f>Sheet6!$F$5</f>
        <v>80000000</v>
      </c>
      <c r="K20" s="2">
        <f>Sheet6!$F$4</f>
        <v>0.2</v>
      </c>
      <c r="L20" s="2" t="s">
        <v>63</v>
      </c>
      <c r="M20" s="1" t="s">
        <v>49</v>
      </c>
      <c r="P20" s="2" t="b">
        <v>0</v>
      </c>
    </row>
    <row r="21" spans="1:16">
      <c r="A21" s="2">
        <f>Sheet6!$G$9</f>
        <v>20075000</v>
      </c>
      <c r="B21" s="1" t="s">
        <v>62</v>
      </c>
      <c r="C21" s="2">
        <v>0</v>
      </c>
      <c r="H21" s="2" t="s">
        <v>47</v>
      </c>
      <c r="I21" s="2" t="s">
        <v>47</v>
      </c>
      <c r="J21" s="2">
        <f>Sheet6!$F$9</f>
        <v>20000000</v>
      </c>
      <c r="K21" s="2">
        <f>Sheet6!$F$8</f>
        <v>0.8</v>
      </c>
      <c r="L21" s="2" t="s">
        <v>63</v>
      </c>
      <c r="M21" s="1" t="s">
        <v>49</v>
      </c>
      <c r="P21" s="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56B2-D4B4-4A47-8328-D00A2F1286A5}">
  <dimension ref="B1:J42"/>
  <sheetViews>
    <sheetView showGridLines="0" workbookViewId="0">
      <selection activeCell="M25" sqref="M25"/>
    </sheetView>
  </sheetViews>
  <sheetFormatPr defaultColWidth="9.140625" defaultRowHeight="14.45"/>
  <cols>
    <col min="1" max="1" width="0.28515625" customWidth="1"/>
    <col min="2" max="2" width="3.28515625" bestFit="1" customWidth="1"/>
    <col min="3" max="3" width="6.5703125" bestFit="1" customWidth="1"/>
    <col min="4" max="4" width="7.7109375" bestFit="1" customWidth="1"/>
    <col min="6" max="6" width="7.7109375" bestFit="1" customWidth="1"/>
    <col min="10" max="10" width="9.85546875" bestFit="1" customWidth="1"/>
  </cols>
  <sheetData>
    <row r="1" spans="2:2" s="13" customFormat="1" ht="17.45">
      <c r="B1" s="16" t="s">
        <v>64</v>
      </c>
    </row>
    <row r="2" spans="2:2" s="14" customFormat="1" ht="9.9499999999999993">
      <c r="B2" s="17" t="s">
        <v>65</v>
      </c>
    </row>
    <row r="3" spans="2:2" s="14" customFormat="1" ht="9.9499999999999993">
      <c r="B3" s="17" t="s">
        <v>66</v>
      </c>
    </row>
    <row r="4" spans="2:2" s="14" customFormat="1" ht="9.9499999999999993">
      <c r="B4" s="17" t="s">
        <v>67</v>
      </c>
    </row>
    <row r="5" spans="2:2" s="15" customFormat="1" ht="9.9499999999999993">
      <c r="B5" s="18" t="s">
        <v>68</v>
      </c>
    </row>
    <row r="28" spans="2:6" ht="15" thickBot="1"/>
    <row r="29" spans="2:6" ht="15" thickBot="1">
      <c r="B29" s="62" t="s">
        <v>69</v>
      </c>
      <c r="C29" s="63"/>
      <c r="D29" s="63"/>
      <c r="E29" s="63"/>
      <c r="F29" s="64"/>
    </row>
    <row r="30" spans="2:6">
      <c r="B30" s="22"/>
      <c r="C30" s="65" t="s">
        <v>70</v>
      </c>
      <c r="D30" s="66"/>
      <c r="E30" s="67" t="s">
        <v>71</v>
      </c>
      <c r="F30" s="68"/>
    </row>
    <row r="31" spans="2:6">
      <c r="B31" s="23"/>
      <c r="C31" s="20" t="s">
        <v>72</v>
      </c>
      <c r="D31" s="30" t="s">
        <v>73</v>
      </c>
      <c r="E31" s="20" t="s">
        <v>72</v>
      </c>
      <c r="F31" s="21" t="s">
        <v>73</v>
      </c>
    </row>
    <row r="32" spans="2:6">
      <c r="B32" s="24" t="s">
        <v>74</v>
      </c>
      <c r="C32" s="35">
        <v>1.8749999999999999E-3</v>
      </c>
      <c r="D32" s="31">
        <v>-0.25000000000000006</v>
      </c>
      <c r="E32" s="26">
        <v>60000</v>
      </c>
      <c r="F32" s="33">
        <v>-0.20000003413333195</v>
      </c>
    </row>
    <row r="33" spans="2:10">
      <c r="B33" s="24" t="s">
        <v>75</v>
      </c>
      <c r="C33" s="35">
        <v>2E-3</v>
      </c>
      <c r="D33" s="31">
        <v>-0.2</v>
      </c>
      <c r="E33" s="26">
        <v>64000</v>
      </c>
      <c r="F33" s="33">
        <v>-0.14666670307555407</v>
      </c>
      <c r="J33" s="61"/>
    </row>
    <row r="34" spans="2:10">
      <c r="B34" s="24" t="s">
        <v>76</v>
      </c>
      <c r="C34" s="35">
        <v>2.1250000000000002E-3</v>
      </c>
      <c r="D34" s="31">
        <v>-0.14999999999999997</v>
      </c>
      <c r="E34" s="26">
        <v>68000</v>
      </c>
      <c r="F34" s="33">
        <v>-9.3333372017776209E-2</v>
      </c>
    </row>
    <row r="35" spans="2:10">
      <c r="B35" s="24" t="s">
        <v>77</v>
      </c>
      <c r="C35" s="35">
        <v>2.2499999999999998E-3</v>
      </c>
      <c r="D35" s="31">
        <v>-0.10000000000000009</v>
      </c>
      <c r="E35" s="26">
        <v>72000</v>
      </c>
      <c r="F35" s="33">
        <v>-4.0000040959998338E-2</v>
      </c>
    </row>
    <row r="36" spans="2:10">
      <c r="B36" s="24" t="s">
        <v>78</v>
      </c>
      <c r="C36" s="35">
        <v>2.3749999999999999E-3</v>
      </c>
      <c r="D36" s="31">
        <v>-5.0000000000000044E-2</v>
      </c>
      <c r="E36" s="26">
        <v>75000.003200000006</v>
      </c>
      <c r="F36" s="33">
        <v>0</v>
      </c>
    </row>
    <row r="37" spans="2:10">
      <c r="B37" s="24" t="s">
        <v>79</v>
      </c>
      <c r="C37" s="35">
        <v>2.5000000000000001E-3</v>
      </c>
      <c r="D37" s="31">
        <v>0</v>
      </c>
      <c r="E37" s="26">
        <v>75000.003200000006</v>
      </c>
      <c r="F37" s="33">
        <v>0</v>
      </c>
    </row>
    <row r="38" spans="2:10">
      <c r="B38" s="24" t="s">
        <v>80</v>
      </c>
      <c r="C38" s="35">
        <v>2.6250000000000002E-3</v>
      </c>
      <c r="D38" s="31">
        <v>5.0000000000000044E-2</v>
      </c>
      <c r="E38" s="26">
        <v>75000.003200000006</v>
      </c>
      <c r="F38" s="33">
        <v>0</v>
      </c>
    </row>
    <row r="39" spans="2:10">
      <c r="B39" s="24" t="s">
        <v>81</v>
      </c>
      <c r="C39" s="35">
        <v>2.7500000000000003E-3</v>
      </c>
      <c r="D39" s="31">
        <v>0.10000000000000009</v>
      </c>
      <c r="E39" s="26">
        <v>75000.003200000006</v>
      </c>
      <c r="F39" s="33">
        <v>0</v>
      </c>
    </row>
    <row r="40" spans="2:10">
      <c r="B40" s="24" t="s">
        <v>82</v>
      </c>
      <c r="C40" s="35">
        <v>2.875E-3</v>
      </c>
      <c r="D40" s="31">
        <v>0.14999999999999997</v>
      </c>
      <c r="E40" s="26">
        <v>75000.003200000006</v>
      </c>
      <c r="F40" s="33">
        <v>0</v>
      </c>
    </row>
    <row r="41" spans="2:10">
      <c r="B41" s="24" t="s">
        <v>83</v>
      </c>
      <c r="C41" s="35">
        <v>3.0000000000000001E-3</v>
      </c>
      <c r="D41" s="31">
        <v>0.2</v>
      </c>
      <c r="E41" s="26">
        <v>75000.003200000006</v>
      </c>
      <c r="F41" s="33">
        <v>0</v>
      </c>
    </row>
    <row r="42" spans="2:10" ht="15" thickBot="1">
      <c r="B42" s="25" t="s">
        <v>84</v>
      </c>
      <c r="C42" s="36">
        <v>3.1250000000000002E-3</v>
      </c>
      <c r="D42" s="32">
        <v>0.25000000000000006</v>
      </c>
      <c r="E42" s="28">
        <v>75000.003200000006</v>
      </c>
      <c r="F42" s="34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8183-0FFC-43FF-AB8A-C69AB82A2629}">
  <dimension ref="B1:F42"/>
  <sheetViews>
    <sheetView showGridLines="0" topLeftCell="A19" workbookViewId="0">
      <selection activeCell="M33" sqref="M33"/>
    </sheetView>
  </sheetViews>
  <sheetFormatPr defaultColWidth="9.140625" defaultRowHeight="14.45"/>
  <cols>
    <col min="1" max="1" width="0.28515625" customWidth="1"/>
    <col min="2" max="2" width="3.28515625" bestFit="1" customWidth="1"/>
    <col min="3" max="3" width="4.85546875" bestFit="1" customWidth="1"/>
    <col min="4" max="4" width="7.7109375" bestFit="1" customWidth="1"/>
    <col min="6" max="6" width="7.7109375" bestFit="1" customWidth="1"/>
  </cols>
  <sheetData>
    <row r="1" spans="2:2" s="13" customFormat="1" ht="17.45">
      <c r="B1" s="16" t="s">
        <v>64</v>
      </c>
    </row>
    <row r="2" spans="2:2" s="14" customFormat="1" ht="9.9499999999999993">
      <c r="B2" s="17" t="s">
        <v>65</v>
      </c>
    </row>
    <row r="3" spans="2:2" s="14" customFormat="1" ht="9.9499999999999993">
      <c r="B3" s="17" t="s">
        <v>66</v>
      </c>
    </row>
    <row r="4" spans="2:2" s="14" customFormat="1" ht="9.9499999999999993">
      <c r="B4" s="17" t="s">
        <v>67</v>
      </c>
    </row>
    <row r="5" spans="2:2" s="15" customFormat="1" ht="9.9499999999999993">
      <c r="B5" s="18" t="s">
        <v>85</v>
      </c>
    </row>
    <row r="28" spans="2:6" ht="15" thickBot="1"/>
    <row r="29" spans="2:6" ht="15" thickBot="1">
      <c r="B29" s="62" t="s">
        <v>69</v>
      </c>
      <c r="C29" s="63"/>
      <c r="D29" s="63"/>
      <c r="E29" s="63"/>
      <c r="F29" s="64"/>
    </row>
    <row r="30" spans="2:6">
      <c r="B30" s="22"/>
      <c r="C30" s="65" t="s">
        <v>70</v>
      </c>
      <c r="D30" s="66"/>
      <c r="E30" s="67" t="s">
        <v>71</v>
      </c>
      <c r="F30" s="68"/>
    </row>
    <row r="31" spans="2:6">
      <c r="B31" s="23"/>
      <c r="C31" s="20" t="s">
        <v>72</v>
      </c>
      <c r="D31" s="30" t="s">
        <v>73</v>
      </c>
      <c r="E31" s="20" t="s">
        <v>72</v>
      </c>
      <c r="F31" s="21" t="s">
        <v>73</v>
      </c>
    </row>
    <row r="32" spans="2:6">
      <c r="B32" s="24" t="s">
        <v>74</v>
      </c>
      <c r="C32" s="35">
        <v>0.15</v>
      </c>
      <c r="D32" s="31">
        <v>-0.25000000000000006</v>
      </c>
      <c r="E32" s="26">
        <v>72500</v>
      </c>
      <c r="F32" s="33">
        <v>-3.3333374577776104E-2</v>
      </c>
    </row>
    <row r="33" spans="2:6">
      <c r="B33" s="24" t="s">
        <v>75</v>
      </c>
      <c r="C33" s="35">
        <v>0.16</v>
      </c>
      <c r="D33" s="31">
        <v>-0.20000000000000004</v>
      </c>
      <c r="E33" s="26">
        <v>74000</v>
      </c>
      <c r="F33" s="33">
        <v>-1.33333754311094E-2</v>
      </c>
    </row>
    <row r="34" spans="2:6">
      <c r="B34" s="24" t="s">
        <v>76</v>
      </c>
      <c r="C34" s="35">
        <v>0.16999999999999998</v>
      </c>
      <c r="D34" s="31">
        <v>-0.15000000000000013</v>
      </c>
      <c r="E34" s="26">
        <v>75000.003200000006</v>
      </c>
      <c r="F34" s="33">
        <v>0</v>
      </c>
    </row>
    <row r="35" spans="2:6">
      <c r="B35" s="24" t="s">
        <v>77</v>
      </c>
      <c r="C35" s="35">
        <v>0.18</v>
      </c>
      <c r="D35" s="31">
        <v>-0.10000000000000009</v>
      </c>
      <c r="E35" s="26">
        <v>75000.003200000006</v>
      </c>
      <c r="F35" s="33">
        <v>0</v>
      </c>
    </row>
    <row r="36" spans="2:6">
      <c r="B36" s="24" t="s">
        <v>78</v>
      </c>
      <c r="C36" s="35">
        <v>0.19</v>
      </c>
      <c r="D36" s="31">
        <v>-5.0000000000000044E-2</v>
      </c>
      <c r="E36" s="26">
        <v>75000.003200000006</v>
      </c>
      <c r="F36" s="33">
        <v>0</v>
      </c>
    </row>
    <row r="37" spans="2:6">
      <c r="B37" s="24" t="s">
        <v>79</v>
      </c>
      <c r="C37" s="35">
        <v>0.2</v>
      </c>
      <c r="D37" s="31">
        <v>0</v>
      </c>
      <c r="E37" s="26">
        <v>75000.003200000006</v>
      </c>
      <c r="F37" s="33">
        <v>0</v>
      </c>
    </row>
    <row r="38" spans="2:6">
      <c r="B38" s="24" t="s">
        <v>80</v>
      </c>
      <c r="C38" s="35">
        <v>0.21</v>
      </c>
      <c r="D38" s="31">
        <v>4.9999999999999906E-2</v>
      </c>
      <c r="E38" s="26">
        <v>75000.003200000006</v>
      </c>
      <c r="F38" s="33">
        <v>0</v>
      </c>
    </row>
    <row r="39" spans="2:6">
      <c r="B39" s="24" t="s">
        <v>81</v>
      </c>
      <c r="C39" s="35">
        <v>0.22</v>
      </c>
      <c r="D39" s="31">
        <v>9.999999999999995E-2</v>
      </c>
      <c r="E39" s="26">
        <v>75000.003200000006</v>
      </c>
      <c r="F39" s="33">
        <v>0</v>
      </c>
    </row>
    <row r="40" spans="2:6">
      <c r="B40" s="24" t="s">
        <v>82</v>
      </c>
      <c r="C40" s="35">
        <v>0.23</v>
      </c>
      <c r="D40" s="31">
        <v>0.15</v>
      </c>
      <c r="E40" s="26">
        <v>75000.003200000006</v>
      </c>
      <c r="F40" s="33">
        <v>0</v>
      </c>
    </row>
    <row r="41" spans="2:6">
      <c r="B41" s="24" t="s">
        <v>83</v>
      </c>
      <c r="C41" s="35">
        <v>0.24</v>
      </c>
      <c r="D41" s="31">
        <v>0.1999999999999999</v>
      </c>
      <c r="E41" s="26">
        <v>75000.003200000006</v>
      </c>
      <c r="F41" s="33">
        <v>0</v>
      </c>
    </row>
    <row r="42" spans="2:6" ht="15" thickBot="1">
      <c r="B42" s="25" t="s">
        <v>84</v>
      </c>
      <c r="C42" s="36">
        <v>0.25</v>
      </c>
      <c r="D42" s="32">
        <v>0.24999999999999994</v>
      </c>
      <c r="E42" s="28">
        <v>75000.003200000006</v>
      </c>
      <c r="F42" s="34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9ED2-3EA8-43C5-B830-44A550A0EE48}">
  <dimension ref="B1:F42"/>
  <sheetViews>
    <sheetView showGridLines="0" topLeftCell="A20" workbookViewId="0">
      <selection activeCell="K36" sqref="K36"/>
    </sheetView>
  </sheetViews>
  <sheetFormatPr defaultColWidth="9.140625" defaultRowHeight="14.45"/>
  <cols>
    <col min="1" max="1" width="0.28515625" customWidth="1"/>
    <col min="2" max="2" width="3.28515625" bestFit="1" customWidth="1"/>
    <col min="3" max="3" width="5.7109375" bestFit="1" customWidth="1"/>
    <col min="4" max="4" width="7.7109375" bestFit="1" customWidth="1"/>
    <col min="6" max="6" width="7.7109375" bestFit="1" customWidth="1"/>
  </cols>
  <sheetData>
    <row r="1" spans="2:2" s="13" customFormat="1" ht="17.45">
      <c r="B1" s="16" t="s">
        <v>64</v>
      </c>
    </row>
    <row r="2" spans="2:2" s="14" customFormat="1" ht="9.9499999999999993">
      <c r="B2" s="17" t="s">
        <v>65</v>
      </c>
    </row>
    <row r="3" spans="2:2" s="14" customFormat="1" ht="9.9499999999999993">
      <c r="B3" s="17" t="s">
        <v>86</v>
      </c>
    </row>
    <row r="4" spans="2:2" s="14" customFormat="1" ht="9.9499999999999993">
      <c r="B4" s="17" t="s">
        <v>67</v>
      </c>
    </row>
    <row r="5" spans="2:2" s="15" customFormat="1" ht="9.9499999999999993">
      <c r="B5" s="18" t="s">
        <v>87</v>
      </c>
    </row>
    <row r="28" spans="2:6" ht="15" thickBot="1"/>
    <row r="29" spans="2:6" ht="15" thickBot="1">
      <c r="B29" s="62" t="s">
        <v>69</v>
      </c>
      <c r="C29" s="63"/>
      <c r="D29" s="63"/>
      <c r="E29" s="63"/>
      <c r="F29" s="64"/>
    </row>
    <row r="30" spans="2:6">
      <c r="B30" s="22"/>
      <c r="C30" s="65" t="s">
        <v>70</v>
      </c>
      <c r="D30" s="66"/>
      <c r="E30" s="67" t="s">
        <v>71</v>
      </c>
      <c r="F30" s="68"/>
    </row>
    <row r="31" spans="2:6">
      <c r="B31" s="23"/>
      <c r="C31" s="20" t="s">
        <v>72</v>
      </c>
      <c r="D31" s="30" t="s">
        <v>73</v>
      </c>
      <c r="E31" s="20" t="s">
        <v>72</v>
      </c>
      <c r="F31" s="21" t="s">
        <v>73</v>
      </c>
    </row>
    <row r="32" spans="2:6">
      <c r="B32" s="24" t="s">
        <v>74</v>
      </c>
      <c r="C32" s="35">
        <v>0.6</v>
      </c>
      <c r="D32" s="31">
        <v>-0.25000000000000006</v>
      </c>
      <c r="E32" s="26"/>
      <c r="F32" s="33"/>
    </row>
    <row r="33" spans="2:6">
      <c r="B33" s="24" t="s">
        <v>75</v>
      </c>
      <c r="C33" s="35">
        <v>0.64</v>
      </c>
      <c r="D33" s="31">
        <v>-0.20000000000000004</v>
      </c>
      <c r="E33" s="26"/>
      <c r="F33" s="33"/>
    </row>
    <row r="34" spans="2:6">
      <c r="B34" s="24" t="s">
        <v>76</v>
      </c>
      <c r="C34" s="35">
        <v>0.67999999999999994</v>
      </c>
      <c r="D34" s="31">
        <v>-0.15000000000000013</v>
      </c>
      <c r="E34" s="26"/>
      <c r="F34" s="33"/>
    </row>
    <row r="35" spans="2:6">
      <c r="B35" s="24" t="s">
        <v>77</v>
      </c>
      <c r="C35" s="35">
        <v>0.72</v>
      </c>
      <c r="D35" s="31">
        <v>-0.10000000000000009</v>
      </c>
      <c r="E35" s="26"/>
      <c r="F35" s="33"/>
    </row>
    <row r="36" spans="2:6">
      <c r="B36" s="24" t="s">
        <v>78</v>
      </c>
      <c r="C36" s="35">
        <v>0.76</v>
      </c>
      <c r="D36" s="31">
        <v>-5.0000000000000044E-2</v>
      </c>
      <c r="E36" s="26"/>
      <c r="F36" s="33"/>
    </row>
    <row r="37" spans="2:6">
      <c r="B37" s="24" t="s">
        <v>79</v>
      </c>
      <c r="C37" s="35">
        <v>0.8</v>
      </c>
      <c r="D37" s="31">
        <v>0</v>
      </c>
      <c r="E37" s="26">
        <v>75000.003200000006</v>
      </c>
      <c r="F37" s="33">
        <v>0</v>
      </c>
    </row>
    <row r="38" spans="2:6">
      <c r="B38" s="24" t="s">
        <v>80</v>
      </c>
      <c r="C38" s="35">
        <v>0.84</v>
      </c>
      <c r="D38" s="31">
        <v>4.9999999999999906E-2</v>
      </c>
      <c r="E38" s="26"/>
      <c r="F38" s="33"/>
    </row>
    <row r="39" spans="2:6">
      <c r="B39" s="24" t="s">
        <v>81</v>
      </c>
      <c r="C39" s="35">
        <v>0.88</v>
      </c>
      <c r="D39" s="31">
        <v>9.999999999999995E-2</v>
      </c>
      <c r="E39" s="26"/>
      <c r="F39" s="33"/>
    </row>
    <row r="40" spans="2:6">
      <c r="B40" s="24" t="s">
        <v>82</v>
      </c>
      <c r="C40" s="35">
        <v>0.92</v>
      </c>
      <c r="D40" s="31">
        <v>0.15</v>
      </c>
      <c r="E40" s="26"/>
      <c r="F40" s="33"/>
    </row>
    <row r="41" spans="2:6">
      <c r="B41" s="24" t="s">
        <v>83</v>
      </c>
      <c r="C41" s="35">
        <v>0.96</v>
      </c>
      <c r="D41" s="31">
        <v>0.1999999999999999</v>
      </c>
      <c r="E41" s="26"/>
      <c r="F41" s="33"/>
    </row>
    <row r="42" spans="2:6" ht="15" thickBot="1">
      <c r="B42" s="25" t="s">
        <v>84</v>
      </c>
      <c r="C42" s="36">
        <v>1</v>
      </c>
      <c r="D42" s="32">
        <v>0.24999999999999994</v>
      </c>
      <c r="E42" s="28"/>
      <c r="F42" s="34"/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8FF8-D1C2-41E4-B759-79C6AABF2045}">
  <dimension ref="B1:H42"/>
  <sheetViews>
    <sheetView showGridLines="0" topLeftCell="A19" workbookViewId="0">
      <selection activeCell="K12" sqref="K12"/>
    </sheetView>
  </sheetViews>
  <sheetFormatPr defaultColWidth="9.140625" defaultRowHeight="14.45"/>
  <cols>
    <col min="1" max="1" width="0.28515625" customWidth="1"/>
    <col min="2" max="2" width="3.28515625" bestFit="1" customWidth="1"/>
    <col min="3" max="3" width="6.5703125" bestFit="1" customWidth="1"/>
    <col min="6" max="6" width="8.7109375" bestFit="1" customWidth="1"/>
    <col min="7" max="7" width="10.7109375" bestFit="1" customWidth="1"/>
    <col min="8" max="8" width="11.140625" bestFit="1" customWidth="1"/>
  </cols>
  <sheetData>
    <row r="1" spans="2:2" s="13" customFormat="1" ht="17.45">
      <c r="B1" s="16" t="s">
        <v>88</v>
      </c>
    </row>
    <row r="2" spans="2:2" s="14" customFormat="1" ht="9.9499999999999993">
      <c r="B2" s="17" t="s">
        <v>65</v>
      </c>
    </row>
    <row r="3" spans="2:2" s="14" customFormat="1" ht="9.9499999999999993">
      <c r="B3" s="17" t="s">
        <v>89</v>
      </c>
    </row>
    <row r="4" spans="2:2" s="14" customFormat="1" ht="9.9499999999999993">
      <c r="B4" s="17" t="s">
        <v>67</v>
      </c>
    </row>
    <row r="5" spans="2:2" s="15" customFormat="1" ht="9.9499999999999993">
      <c r="B5" s="18" t="s">
        <v>68</v>
      </c>
    </row>
    <row r="28" spans="2:8" ht="15" thickBot="1"/>
    <row r="29" spans="2:8" ht="15" thickBot="1">
      <c r="B29" s="62" t="s">
        <v>90</v>
      </c>
      <c r="C29" s="63"/>
      <c r="D29" s="63"/>
      <c r="E29" s="63"/>
      <c r="F29" s="63"/>
      <c r="G29" s="63"/>
      <c r="H29" s="64"/>
    </row>
    <row r="30" spans="2:8">
      <c r="B30" s="22"/>
      <c r="C30" s="65" t="s">
        <v>70</v>
      </c>
      <c r="D30" s="66"/>
      <c r="E30" s="67" t="s">
        <v>50</v>
      </c>
      <c r="F30" s="66"/>
      <c r="G30" s="67" t="s">
        <v>52</v>
      </c>
      <c r="H30" s="68"/>
    </row>
    <row r="31" spans="2:8">
      <c r="B31" s="23"/>
      <c r="C31" s="20" t="s">
        <v>72</v>
      </c>
      <c r="D31" s="30" t="s">
        <v>73</v>
      </c>
      <c r="E31" s="20" t="s">
        <v>72</v>
      </c>
      <c r="F31" s="30" t="s">
        <v>73</v>
      </c>
      <c r="G31" s="20" t="s">
        <v>72</v>
      </c>
      <c r="H31" s="21" t="s">
        <v>73</v>
      </c>
    </row>
    <row r="32" spans="2:8">
      <c r="B32" s="24" t="s">
        <v>74</v>
      </c>
      <c r="C32" s="35">
        <v>1.8749999999999999E-3</v>
      </c>
      <c r="D32" s="31">
        <v>-0.25000000000000006</v>
      </c>
      <c r="E32" s="26">
        <v>75000.003200000006</v>
      </c>
      <c r="F32" s="31">
        <v>0</v>
      </c>
      <c r="G32" s="26">
        <v>60000</v>
      </c>
      <c r="H32" s="33">
        <v>-0.20000003413333195</v>
      </c>
    </row>
    <row r="33" spans="2:8">
      <c r="B33" s="24" t="s">
        <v>75</v>
      </c>
      <c r="C33" s="35">
        <v>2E-3</v>
      </c>
      <c r="D33" s="31">
        <v>-0.2</v>
      </c>
      <c r="E33" s="26">
        <v>75000.003200000006</v>
      </c>
      <c r="F33" s="31">
        <v>0</v>
      </c>
      <c r="G33" s="26">
        <v>64000</v>
      </c>
      <c r="H33" s="33">
        <v>-0.14666670307555407</v>
      </c>
    </row>
    <row r="34" spans="2:8">
      <c r="B34" s="24" t="s">
        <v>76</v>
      </c>
      <c r="C34" s="35">
        <v>2.1250000000000002E-3</v>
      </c>
      <c r="D34" s="31">
        <v>-0.14999999999999997</v>
      </c>
      <c r="E34" s="26">
        <v>75000.003200000006</v>
      </c>
      <c r="F34" s="31">
        <v>0</v>
      </c>
      <c r="G34" s="26">
        <v>68000</v>
      </c>
      <c r="H34" s="33">
        <v>-9.3333372017776209E-2</v>
      </c>
    </row>
    <row r="35" spans="2:8">
      <c r="B35" s="24" t="s">
        <v>77</v>
      </c>
      <c r="C35" s="35">
        <v>2.2499999999999998E-3</v>
      </c>
      <c r="D35" s="31">
        <v>-0.10000000000000009</v>
      </c>
      <c r="E35" s="26">
        <v>75000.003200000006</v>
      </c>
      <c r="F35" s="31">
        <v>0</v>
      </c>
      <c r="G35" s="26">
        <v>72000</v>
      </c>
      <c r="H35" s="33">
        <v>-4.0000040959998338E-2</v>
      </c>
    </row>
    <row r="36" spans="2:8">
      <c r="B36" s="24" t="s">
        <v>78</v>
      </c>
      <c r="C36" s="35">
        <v>2.3749999999999999E-3</v>
      </c>
      <c r="D36" s="31">
        <v>-5.0000000000000044E-2</v>
      </c>
      <c r="E36" s="26">
        <v>75000.003200000006</v>
      </c>
      <c r="F36" s="31">
        <v>0</v>
      </c>
      <c r="G36" s="26">
        <v>76000</v>
      </c>
      <c r="H36" s="33">
        <v>1.3333290097779536E-2</v>
      </c>
    </row>
    <row r="37" spans="2:8">
      <c r="B37" s="24" t="s">
        <v>79</v>
      </c>
      <c r="C37" s="35">
        <v>2.5000000000000001E-3</v>
      </c>
      <c r="D37" s="31">
        <v>0</v>
      </c>
      <c r="E37" s="26">
        <v>75000.003200000006</v>
      </c>
      <c r="F37" s="31">
        <v>0</v>
      </c>
      <c r="G37" s="26">
        <v>80000</v>
      </c>
      <c r="H37" s="33">
        <v>6.666662115555741E-2</v>
      </c>
    </row>
    <row r="38" spans="2:8">
      <c r="B38" s="24" t="s">
        <v>80</v>
      </c>
      <c r="C38" s="35">
        <v>2.6250000000000002E-3</v>
      </c>
      <c r="D38" s="31">
        <v>5.0000000000000044E-2</v>
      </c>
      <c r="E38" s="26">
        <v>75000.003200000006</v>
      </c>
      <c r="F38" s="31">
        <v>0</v>
      </c>
      <c r="G38" s="26">
        <v>84000</v>
      </c>
      <c r="H38" s="33">
        <v>0.11999995221333527</v>
      </c>
    </row>
    <row r="39" spans="2:8">
      <c r="B39" s="24" t="s">
        <v>81</v>
      </c>
      <c r="C39" s="35">
        <v>2.7500000000000003E-3</v>
      </c>
      <c r="D39" s="31">
        <v>0.10000000000000009</v>
      </c>
      <c r="E39" s="26">
        <v>75000.003200000006</v>
      </c>
      <c r="F39" s="31">
        <v>0</v>
      </c>
      <c r="G39" s="26">
        <v>88000.000000000015</v>
      </c>
      <c r="H39" s="33">
        <v>0.17333328327111333</v>
      </c>
    </row>
    <row r="40" spans="2:8">
      <c r="B40" s="24" t="s">
        <v>82</v>
      </c>
      <c r="C40" s="35">
        <v>2.875E-3</v>
      </c>
      <c r="D40" s="31">
        <v>0.14999999999999997</v>
      </c>
      <c r="E40" s="26">
        <v>75000.003200000006</v>
      </c>
      <c r="F40" s="31">
        <v>0</v>
      </c>
      <c r="G40" s="26">
        <v>92000</v>
      </c>
      <c r="H40" s="33">
        <v>0.22666661432889101</v>
      </c>
    </row>
    <row r="41" spans="2:8">
      <c r="B41" s="24" t="s">
        <v>83</v>
      </c>
      <c r="C41" s="35">
        <v>3.0000000000000001E-3</v>
      </c>
      <c r="D41" s="31">
        <v>0.2</v>
      </c>
      <c r="E41" s="26">
        <v>75000.003200000006</v>
      </c>
      <c r="F41" s="31">
        <v>0</v>
      </c>
      <c r="G41" s="26">
        <v>96000</v>
      </c>
      <c r="H41" s="33">
        <v>0.27999994538666889</v>
      </c>
    </row>
    <row r="42" spans="2:8" ht="15" thickBot="1">
      <c r="B42" s="25" t="s">
        <v>84</v>
      </c>
      <c r="C42" s="36">
        <v>3.1250000000000002E-3</v>
      </c>
      <c r="D42" s="32">
        <v>0.25000000000000006</v>
      </c>
      <c r="E42" s="28">
        <v>75000.003200000006</v>
      </c>
      <c r="F42" s="32">
        <v>0</v>
      </c>
      <c r="G42" s="28">
        <v>100000</v>
      </c>
      <c r="H42" s="34">
        <v>0.33333327644444677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3BF5-708F-4B33-9A6F-713BC3BE5088}">
  <dimension ref="B1:H42"/>
  <sheetViews>
    <sheetView showGridLines="0" workbookViewId="0">
      <selection activeCell="N32" sqref="N32"/>
    </sheetView>
  </sheetViews>
  <sheetFormatPr defaultColWidth="9.140625" defaultRowHeight="14.45"/>
  <cols>
    <col min="1" max="1" width="0.28515625" customWidth="1"/>
    <col min="2" max="2" width="3.28515625" bestFit="1" customWidth="1"/>
    <col min="3" max="3" width="4.85546875" bestFit="1" customWidth="1"/>
    <col min="6" max="6" width="8.7109375" bestFit="1" customWidth="1"/>
    <col min="7" max="7" width="10.7109375" bestFit="1" customWidth="1"/>
    <col min="8" max="8" width="11.140625" bestFit="1" customWidth="1"/>
  </cols>
  <sheetData>
    <row r="1" spans="2:2" s="13" customFormat="1" ht="17.45">
      <c r="B1" s="16" t="s">
        <v>88</v>
      </c>
    </row>
    <row r="2" spans="2:2" s="14" customFormat="1" ht="9.9499999999999993">
      <c r="B2" s="17" t="s">
        <v>65</v>
      </c>
    </row>
    <row r="3" spans="2:2" s="14" customFormat="1" ht="9.9499999999999993">
      <c r="B3" s="17" t="s">
        <v>89</v>
      </c>
    </row>
    <row r="4" spans="2:2" s="14" customFormat="1" ht="9.9499999999999993">
      <c r="B4" s="17" t="s">
        <v>67</v>
      </c>
    </row>
    <row r="5" spans="2:2" s="15" customFormat="1" ht="9.9499999999999993">
      <c r="B5" s="18" t="s">
        <v>85</v>
      </c>
    </row>
    <row r="28" spans="2:8" ht="15" thickBot="1"/>
    <row r="29" spans="2:8" ht="15" thickBot="1">
      <c r="B29" s="62" t="s">
        <v>90</v>
      </c>
      <c r="C29" s="63"/>
      <c r="D29" s="63"/>
      <c r="E29" s="63"/>
      <c r="F29" s="63"/>
      <c r="G29" s="63"/>
      <c r="H29" s="64"/>
    </row>
    <row r="30" spans="2:8">
      <c r="B30" s="22"/>
      <c r="C30" s="65" t="s">
        <v>70</v>
      </c>
      <c r="D30" s="66"/>
      <c r="E30" s="67" t="s">
        <v>50</v>
      </c>
      <c r="F30" s="66"/>
      <c r="G30" s="67" t="s">
        <v>52</v>
      </c>
      <c r="H30" s="68"/>
    </row>
    <row r="31" spans="2:8">
      <c r="B31" s="23"/>
      <c r="C31" s="20" t="s">
        <v>72</v>
      </c>
      <c r="D31" s="30" t="s">
        <v>73</v>
      </c>
      <c r="E31" s="20" t="s">
        <v>72</v>
      </c>
      <c r="F31" s="30" t="s">
        <v>73</v>
      </c>
      <c r="G31" s="20" t="s">
        <v>72</v>
      </c>
      <c r="H31" s="21" t="s">
        <v>73</v>
      </c>
    </row>
    <row r="32" spans="2:8">
      <c r="B32" s="24" t="s">
        <v>74</v>
      </c>
      <c r="C32" s="35">
        <v>0.15</v>
      </c>
      <c r="D32" s="31">
        <v>-0.25000000000000006</v>
      </c>
      <c r="E32" s="26">
        <v>75000.003200000006</v>
      </c>
      <c r="F32" s="31">
        <v>0</v>
      </c>
      <c r="G32" s="26">
        <v>72500</v>
      </c>
      <c r="H32" s="33">
        <v>-3.3333374577776104E-2</v>
      </c>
    </row>
    <row r="33" spans="2:8">
      <c r="B33" s="24" t="s">
        <v>75</v>
      </c>
      <c r="C33" s="35">
        <v>0.16</v>
      </c>
      <c r="D33" s="31">
        <v>-0.20000000000000004</v>
      </c>
      <c r="E33" s="26">
        <v>75000.003200000006</v>
      </c>
      <c r="F33" s="31">
        <v>0</v>
      </c>
      <c r="G33" s="26">
        <v>74000</v>
      </c>
      <c r="H33" s="33">
        <v>-1.33333754311094E-2</v>
      </c>
    </row>
    <row r="34" spans="2:8">
      <c r="B34" s="24" t="s">
        <v>76</v>
      </c>
      <c r="C34" s="35">
        <v>0.16999999999999998</v>
      </c>
      <c r="D34" s="31">
        <v>-0.15000000000000013</v>
      </c>
      <c r="E34" s="26">
        <v>75000.003200000006</v>
      </c>
      <c r="F34" s="31">
        <v>0</v>
      </c>
      <c r="G34" s="26">
        <v>75500</v>
      </c>
      <c r="H34" s="33">
        <v>6.6666237155573009E-3</v>
      </c>
    </row>
    <row r="35" spans="2:8">
      <c r="B35" s="24" t="s">
        <v>77</v>
      </c>
      <c r="C35" s="35">
        <v>0.18</v>
      </c>
      <c r="D35" s="31">
        <v>-0.10000000000000009</v>
      </c>
      <c r="E35" s="26">
        <v>75000.003200000006</v>
      </c>
      <c r="F35" s="31">
        <v>0</v>
      </c>
      <c r="G35" s="26">
        <v>77000</v>
      </c>
      <c r="H35" s="33">
        <v>2.6666622862224001E-2</v>
      </c>
    </row>
    <row r="36" spans="2:8">
      <c r="B36" s="24" t="s">
        <v>78</v>
      </c>
      <c r="C36" s="35">
        <v>0.19</v>
      </c>
      <c r="D36" s="31">
        <v>-5.0000000000000044E-2</v>
      </c>
      <c r="E36" s="26">
        <v>75000.003200000006</v>
      </c>
      <c r="F36" s="31">
        <v>0</v>
      </c>
      <c r="G36" s="26">
        <v>78500</v>
      </c>
      <c r="H36" s="33">
        <v>4.6666622008890705E-2</v>
      </c>
    </row>
    <row r="37" spans="2:8">
      <c r="B37" s="24" t="s">
        <v>79</v>
      </c>
      <c r="C37" s="35">
        <v>0.2</v>
      </c>
      <c r="D37" s="31">
        <v>0</v>
      </c>
      <c r="E37" s="26">
        <v>75000.003200000006</v>
      </c>
      <c r="F37" s="31">
        <v>0</v>
      </c>
      <c r="G37" s="26">
        <v>80000</v>
      </c>
      <c r="H37" s="33">
        <v>6.666662115555741E-2</v>
      </c>
    </row>
    <row r="38" spans="2:8">
      <c r="B38" s="24" t="s">
        <v>80</v>
      </c>
      <c r="C38" s="35">
        <v>0.21</v>
      </c>
      <c r="D38" s="31">
        <v>4.9999999999999906E-2</v>
      </c>
      <c r="E38" s="26">
        <v>75000.003200000006</v>
      </c>
      <c r="F38" s="31">
        <v>0</v>
      </c>
      <c r="G38" s="26">
        <v>81500</v>
      </c>
      <c r="H38" s="33">
        <v>8.6666620302224107E-2</v>
      </c>
    </row>
    <row r="39" spans="2:8">
      <c r="B39" s="24" t="s">
        <v>81</v>
      </c>
      <c r="C39" s="35">
        <v>0.22</v>
      </c>
      <c r="D39" s="31">
        <v>9.999999999999995E-2</v>
      </c>
      <c r="E39" s="26">
        <v>75000.003200000006</v>
      </c>
      <c r="F39" s="31">
        <v>0</v>
      </c>
      <c r="G39" s="26">
        <v>83000</v>
      </c>
      <c r="H39" s="33">
        <v>0.1066666194488908</v>
      </c>
    </row>
    <row r="40" spans="2:8">
      <c r="B40" s="24" t="s">
        <v>82</v>
      </c>
      <c r="C40" s="35">
        <v>0.23</v>
      </c>
      <c r="D40" s="31">
        <v>0.15</v>
      </c>
      <c r="E40" s="26">
        <v>75000.003200000006</v>
      </c>
      <c r="F40" s="31">
        <v>0</v>
      </c>
      <c r="G40" s="26">
        <v>84500</v>
      </c>
      <c r="H40" s="33">
        <v>0.1266666185955575</v>
      </c>
    </row>
    <row r="41" spans="2:8">
      <c r="B41" s="24" t="s">
        <v>83</v>
      </c>
      <c r="C41" s="35">
        <v>0.24</v>
      </c>
      <c r="D41" s="31">
        <v>0.1999999999999999</v>
      </c>
      <c r="E41" s="26">
        <v>75000.003200000006</v>
      </c>
      <c r="F41" s="31">
        <v>0</v>
      </c>
      <c r="G41" s="26">
        <v>86000</v>
      </c>
      <c r="H41" s="33">
        <v>0.1466666177422242</v>
      </c>
    </row>
    <row r="42" spans="2:8" ht="15" thickBot="1">
      <c r="B42" s="25" t="s">
        <v>84</v>
      </c>
      <c r="C42" s="36">
        <v>0.25</v>
      </c>
      <c r="D42" s="32">
        <v>0.24999999999999994</v>
      </c>
      <c r="E42" s="28">
        <v>75000.003200000006</v>
      </c>
      <c r="F42" s="32">
        <v>0</v>
      </c>
      <c r="G42" s="28">
        <v>87500</v>
      </c>
      <c r="H42" s="34">
        <v>0.16666661688889092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1CFA-996B-421D-928D-0053F4442C6F}">
  <dimension ref="B1:H42"/>
  <sheetViews>
    <sheetView showGridLines="0" workbookViewId="0">
      <selection activeCell="Q36" sqref="Q36"/>
    </sheetView>
  </sheetViews>
  <sheetFormatPr defaultColWidth="9.140625" defaultRowHeight="14.45"/>
  <cols>
    <col min="1" max="1" width="0.28515625" customWidth="1"/>
    <col min="2" max="2" width="3.28515625" bestFit="1" customWidth="1"/>
    <col min="3" max="3" width="5.7109375" bestFit="1" customWidth="1"/>
    <col min="6" max="6" width="8.7109375" bestFit="1" customWidth="1"/>
    <col min="7" max="7" width="10.7109375" bestFit="1" customWidth="1"/>
    <col min="8" max="8" width="11.140625" bestFit="1" customWidth="1"/>
  </cols>
  <sheetData>
    <row r="1" spans="2:2" s="13" customFormat="1" ht="17.45">
      <c r="B1" s="16" t="s">
        <v>88</v>
      </c>
    </row>
    <row r="2" spans="2:2" s="14" customFormat="1" ht="9.9499999999999993">
      <c r="B2" s="17" t="s">
        <v>65</v>
      </c>
    </row>
    <row r="3" spans="2:2" s="14" customFormat="1" ht="9.9499999999999993">
      <c r="B3" s="17" t="s">
        <v>91</v>
      </c>
    </row>
    <row r="4" spans="2:2" s="14" customFormat="1" ht="9.9499999999999993">
      <c r="B4" s="17" t="s">
        <v>67</v>
      </c>
    </row>
    <row r="5" spans="2:2" s="15" customFormat="1" ht="9.9499999999999993">
      <c r="B5" s="18" t="s">
        <v>87</v>
      </c>
    </row>
    <row r="28" spans="2:8" ht="15" thickBot="1"/>
    <row r="29" spans="2:8" ht="15" thickBot="1">
      <c r="B29" s="62" t="s">
        <v>90</v>
      </c>
      <c r="C29" s="63"/>
      <c r="D29" s="63"/>
      <c r="E29" s="63"/>
      <c r="F29" s="63"/>
      <c r="G29" s="63"/>
      <c r="H29" s="64"/>
    </row>
    <row r="30" spans="2:8">
      <c r="B30" s="22"/>
      <c r="C30" s="65" t="s">
        <v>70</v>
      </c>
      <c r="D30" s="66"/>
      <c r="E30" s="67" t="s">
        <v>50</v>
      </c>
      <c r="F30" s="66"/>
      <c r="G30" s="67" t="s">
        <v>52</v>
      </c>
      <c r="H30" s="68"/>
    </row>
    <row r="31" spans="2:8">
      <c r="B31" s="23"/>
      <c r="C31" s="20" t="s">
        <v>72</v>
      </c>
      <c r="D31" s="30" t="s">
        <v>73</v>
      </c>
      <c r="E31" s="20" t="s">
        <v>72</v>
      </c>
      <c r="F31" s="30" t="s">
        <v>73</v>
      </c>
      <c r="G31" s="20" t="s">
        <v>72</v>
      </c>
      <c r="H31" s="21" t="s">
        <v>73</v>
      </c>
    </row>
    <row r="32" spans="2:8">
      <c r="B32" s="24" t="s">
        <v>74</v>
      </c>
      <c r="C32" s="35">
        <v>0.6</v>
      </c>
      <c r="D32" s="31">
        <v>-0.25000000000000006</v>
      </c>
      <c r="E32" s="26">
        <v>75000.003200000006</v>
      </c>
      <c r="F32" s="31">
        <v>0</v>
      </c>
      <c r="G32" s="26"/>
      <c r="H32" s="33"/>
    </row>
    <row r="33" spans="2:8">
      <c r="B33" s="24" t="s">
        <v>75</v>
      </c>
      <c r="C33" s="35">
        <v>0.64</v>
      </c>
      <c r="D33" s="31">
        <v>-0.20000000000000004</v>
      </c>
      <c r="E33" s="26">
        <v>75000.003200000006</v>
      </c>
      <c r="F33" s="31">
        <v>0</v>
      </c>
      <c r="G33" s="26"/>
      <c r="H33" s="33"/>
    </row>
    <row r="34" spans="2:8">
      <c r="B34" s="24" t="s">
        <v>76</v>
      </c>
      <c r="C34" s="35">
        <v>0.67999999999999994</v>
      </c>
      <c r="D34" s="31">
        <v>-0.15000000000000013</v>
      </c>
      <c r="E34" s="26">
        <v>75000.003200000006</v>
      </c>
      <c r="F34" s="31">
        <v>0</v>
      </c>
      <c r="G34" s="26"/>
      <c r="H34" s="33"/>
    </row>
    <row r="35" spans="2:8">
      <c r="B35" s="24" t="s">
        <v>77</v>
      </c>
      <c r="C35" s="35">
        <v>0.72</v>
      </c>
      <c r="D35" s="31">
        <v>-0.10000000000000009</v>
      </c>
      <c r="E35" s="26">
        <v>75000.003200000006</v>
      </c>
      <c r="F35" s="31">
        <v>0</v>
      </c>
      <c r="G35" s="26"/>
      <c r="H35" s="33"/>
    </row>
    <row r="36" spans="2:8">
      <c r="B36" s="24" t="s">
        <v>78</v>
      </c>
      <c r="C36" s="35">
        <v>0.76</v>
      </c>
      <c r="D36" s="31">
        <v>-5.0000000000000044E-2</v>
      </c>
      <c r="E36" s="26">
        <v>75000.003200000006</v>
      </c>
      <c r="F36" s="31">
        <v>0</v>
      </c>
      <c r="G36" s="26"/>
      <c r="H36" s="33"/>
    </row>
    <row r="37" spans="2:8">
      <c r="B37" s="24" t="s">
        <v>79</v>
      </c>
      <c r="C37" s="35">
        <v>0.8</v>
      </c>
      <c r="D37" s="31">
        <v>0</v>
      </c>
      <c r="E37" s="26">
        <v>75000.003200000006</v>
      </c>
      <c r="F37" s="31">
        <v>0</v>
      </c>
      <c r="G37" s="26">
        <v>80000</v>
      </c>
      <c r="H37" s="33">
        <v>6.666662115555741E-2</v>
      </c>
    </row>
    <row r="38" spans="2:8">
      <c r="B38" s="24" t="s">
        <v>80</v>
      </c>
      <c r="C38" s="35">
        <v>0.84</v>
      </c>
      <c r="D38" s="31">
        <v>4.9999999999999906E-2</v>
      </c>
      <c r="E38" s="26">
        <v>75000.003200000006</v>
      </c>
      <c r="F38" s="31">
        <v>0</v>
      </c>
      <c r="G38" s="26"/>
      <c r="H38" s="33"/>
    </row>
    <row r="39" spans="2:8">
      <c r="B39" s="24" t="s">
        <v>81</v>
      </c>
      <c r="C39" s="35">
        <v>0.88</v>
      </c>
      <c r="D39" s="31">
        <v>9.999999999999995E-2</v>
      </c>
      <c r="E39" s="26">
        <v>75000.003200000006</v>
      </c>
      <c r="F39" s="31">
        <v>0</v>
      </c>
      <c r="G39" s="26"/>
      <c r="H39" s="33"/>
    </row>
    <row r="40" spans="2:8">
      <c r="B40" s="24" t="s">
        <v>82</v>
      </c>
      <c r="C40" s="35">
        <v>0.92</v>
      </c>
      <c r="D40" s="31">
        <v>0.15</v>
      </c>
      <c r="E40" s="26">
        <v>75000.003200000006</v>
      </c>
      <c r="F40" s="31">
        <v>0</v>
      </c>
      <c r="G40" s="26"/>
      <c r="H40" s="33"/>
    </row>
    <row r="41" spans="2:8">
      <c r="B41" s="24" t="s">
        <v>83</v>
      </c>
      <c r="C41" s="35">
        <v>0.96</v>
      </c>
      <c r="D41" s="31">
        <v>0.1999999999999999</v>
      </c>
      <c r="E41" s="26">
        <v>75000.003200000006</v>
      </c>
      <c r="F41" s="31">
        <v>0</v>
      </c>
      <c r="G41" s="26"/>
      <c r="H41" s="33"/>
    </row>
    <row r="42" spans="2:8" ht="15" thickBot="1">
      <c r="B42" s="25" t="s">
        <v>84</v>
      </c>
      <c r="C42" s="36">
        <v>1</v>
      </c>
      <c r="D42" s="32">
        <v>0.24999999999999994</v>
      </c>
      <c r="E42" s="28">
        <v>75000.003200000006</v>
      </c>
      <c r="F42" s="32">
        <v>0</v>
      </c>
      <c r="G42" s="28"/>
      <c r="H42" s="34"/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D833-133F-4344-A5DC-059D442D56BC}">
  <dimension ref="B1:J35"/>
  <sheetViews>
    <sheetView showGridLines="0" workbookViewId="0">
      <selection activeCell="A6" sqref="A6"/>
    </sheetView>
  </sheetViews>
  <sheetFormatPr defaultColWidth="9.140625" defaultRowHeight="14.45"/>
  <cols>
    <col min="1" max="1" width="0.28515625" customWidth="1"/>
    <col min="2" max="2" width="3.85546875" bestFit="1" customWidth="1"/>
    <col min="3" max="3" width="30.5703125" customWidth="1"/>
    <col min="4" max="4" width="3.42578125" bestFit="1" customWidth="1"/>
    <col min="5" max="5" width="9.140625" bestFit="1" customWidth="1"/>
    <col min="6" max="6" width="7.7109375" bestFit="1" customWidth="1"/>
    <col min="7" max="7" width="7.42578125" bestFit="1" customWidth="1"/>
    <col min="8" max="8" width="9.140625" bestFit="1" customWidth="1"/>
    <col min="9" max="9" width="7.7109375" bestFit="1" customWidth="1"/>
    <col min="10" max="10" width="7.42578125" bestFit="1" customWidth="1"/>
  </cols>
  <sheetData>
    <row r="1" spans="2:2" s="13" customFormat="1" ht="17.45">
      <c r="B1" s="16" t="s">
        <v>92</v>
      </c>
    </row>
    <row r="2" spans="2:2" s="14" customFormat="1" ht="9.9499999999999993">
      <c r="B2" s="17" t="s">
        <v>65</v>
      </c>
    </row>
    <row r="3" spans="2:2" s="14" customFormat="1" ht="9.9499999999999993">
      <c r="B3" s="17" t="s">
        <v>93</v>
      </c>
    </row>
    <row r="4" spans="2:2" s="15" customFormat="1" ht="9.9499999999999993">
      <c r="B4" s="18" t="s">
        <v>67</v>
      </c>
    </row>
    <row r="27" spans="2:10" ht="15" thickBot="1"/>
    <row r="28" spans="2:10">
      <c r="B28" s="62" t="s">
        <v>94</v>
      </c>
      <c r="C28" s="63"/>
      <c r="D28" s="63"/>
      <c r="E28" s="63"/>
      <c r="F28" s="63"/>
      <c r="G28" s="63"/>
      <c r="H28" s="63"/>
      <c r="I28" s="63"/>
      <c r="J28" s="64"/>
    </row>
    <row r="29" spans="2:10" ht="15" thickBot="1">
      <c r="B29" s="69" t="s">
        <v>95</v>
      </c>
      <c r="C29" s="70"/>
      <c r="D29" s="70"/>
      <c r="E29" s="70"/>
      <c r="F29" s="70"/>
      <c r="G29" s="70"/>
      <c r="H29" s="70"/>
      <c r="I29" s="70"/>
      <c r="J29" s="71"/>
    </row>
    <row r="30" spans="2:10">
      <c r="B30" s="39"/>
      <c r="C30" s="19"/>
      <c r="D30" s="19"/>
      <c r="E30" s="72" t="s">
        <v>96</v>
      </c>
      <c r="F30" s="73"/>
      <c r="G30" s="73"/>
      <c r="H30" s="72" t="s">
        <v>97</v>
      </c>
      <c r="I30" s="73"/>
      <c r="J30" s="76"/>
    </row>
    <row r="31" spans="2:10">
      <c r="B31" s="40"/>
      <c r="C31" s="41"/>
      <c r="D31" s="46"/>
      <c r="E31" s="74" t="s">
        <v>71</v>
      </c>
      <c r="F31" s="75"/>
      <c r="G31" s="46" t="s">
        <v>70</v>
      </c>
      <c r="H31" s="74" t="s">
        <v>71</v>
      </c>
      <c r="I31" s="75"/>
      <c r="J31" s="42" t="s">
        <v>70</v>
      </c>
    </row>
    <row r="32" spans="2:10">
      <c r="B32" s="43" t="s">
        <v>98</v>
      </c>
      <c r="C32" s="44" t="s">
        <v>99</v>
      </c>
      <c r="D32" s="47" t="s">
        <v>100</v>
      </c>
      <c r="E32" s="20" t="s">
        <v>72</v>
      </c>
      <c r="F32" s="30" t="s">
        <v>73</v>
      </c>
      <c r="G32" s="30" t="s">
        <v>72</v>
      </c>
      <c r="H32" s="20" t="s">
        <v>72</v>
      </c>
      <c r="I32" s="30" t="s">
        <v>73</v>
      </c>
      <c r="J32" s="21" t="s">
        <v>72</v>
      </c>
    </row>
    <row r="33" spans="2:10">
      <c r="B33" s="37">
        <v>1</v>
      </c>
      <c r="C33" s="50" t="s">
        <v>101</v>
      </c>
      <c r="D33" s="51" t="s">
        <v>102</v>
      </c>
      <c r="E33" s="26">
        <v>60000</v>
      </c>
      <c r="F33" s="31">
        <v>-0.20000003413333195</v>
      </c>
      <c r="G33" s="48">
        <v>1.8749999999999999E-3</v>
      </c>
      <c r="H33" s="26">
        <v>75000.003200000006</v>
      </c>
      <c r="I33" s="31">
        <v>0</v>
      </c>
      <c r="J33" s="27">
        <v>2.3749999999999999E-3</v>
      </c>
    </row>
    <row r="34" spans="2:10" ht="21">
      <c r="B34" s="37">
        <v>2</v>
      </c>
      <c r="C34" s="50" t="s">
        <v>103</v>
      </c>
      <c r="D34" s="51" t="s">
        <v>104</v>
      </c>
      <c r="E34" s="26">
        <v>72500</v>
      </c>
      <c r="F34" s="31">
        <v>-3.3333374577776104E-2</v>
      </c>
      <c r="G34" s="48">
        <v>0.15</v>
      </c>
      <c r="H34" s="26">
        <v>75000.003200000006</v>
      </c>
      <c r="I34" s="31">
        <v>0</v>
      </c>
      <c r="J34" s="27">
        <v>0.16999999999999998</v>
      </c>
    </row>
    <row r="35" spans="2:10" ht="21.6" thickBot="1">
      <c r="B35" s="38">
        <v>3</v>
      </c>
      <c r="C35" s="52" t="s">
        <v>105</v>
      </c>
      <c r="D35" s="53" t="s">
        <v>106</v>
      </c>
      <c r="E35" s="28">
        <v>75000.003200000006</v>
      </c>
      <c r="F35" s="32">
        <v>0</v>
      </c>
      <c r="G35" s="49">
        <v>0.8</v>
      </c>
      <c r="H35" s="28">
        <v>75000.003200000006</v>
      </c>
      <c r="I35" s="32">
        <v>0</v>
      </c>
      <c r="J35" s="29">
        <v>0.8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Bryce Bowles</dc:creator>
  <cp:keywords/>
  <dc:description/>
  <cp:lastModifiedBy>Bryce E Bowles</cp:lastModifiedBy>
  <cp:revision/>
  <dcterms:created xsi:type="dcterms:W3CDTF">2021-03-17T15:11:20Z</dcterms:created>
  <dcterms:modified xsi:type="dcterms:W3CDTF">2022-01-07T19:37:00Z</dcterms:modified>
  <cp:category/>
  <cp:contentStatus/>
</cp:coreProperties>
</file>