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Courses/SCMA_691_Decision_Risk_Analytics/Midterm/"/>
    </mc:Choice>
  </mc:AlternateContent>
  <xr:revisionPtr revIDLastSave="987" documentId="8_{B8361762-31CF-44D2-89BE-2542AEF0FB78}" xr6:coauthVersionLast="47" xr6:coauthVersionMax="47" xr10:uidLastSave="{396318CF-5F56-41ED-BBC0-33C0E183FD0B}"/>
  <bookViews>
    <workbookView xWindow="-28920" yWindow="1515" windowWidth="29040" windowHeight="15720" activeTab="1" xr2:uid="{01F5BBAA-87DC-4A6D-8909-FCAFB2D859F7}"/>
  </bookViews>
  <sheets>
    <sheet name="Attempt1" sheetId="1" r:id="rId1"/>
    <sheet name="Decision Tree" sheetId="8" r:id="rId2"/>
    <sheet name="Influence Diagram" sheetId="9" r:id="rId3"/>
    <sheet name="treeCalc_2" sheetId="7" state="hidden" r:id="rId4"/>
    <sheet name="treeCalc_4" sheetId="5" state="hidden" r:id="rId5"/>
    <sheet name="treeCalc_3" sheetId="4" state="hidden" r:id="rId6"/>
    <sheet name="treeCalc_1" sheetId="2" state="hidden" r:id="rId7"/>
  </sheets>
  <externalReferences>
    <externalReference r:id="rId8"/>
  </externalReferences>
  <definedNames>
    <definedName name="inflList" hidden="1">"10000000000000000000000000000000000000000000000000000000000000000000000000000000000000000000000000000000000000000000000000000000000000000000000000000000000000000000000000000000000000000000000000000000"</definedName>
    <definedName name="Ptree_InflDiagramSummary" localSheetId="2" hidden="1">'Influence Diagram'!$A$1:$B$5</definedName>
    <definedName name="treeList" localSheetId="1" hidden="1">"00000000000010000000000000000000000000000000000000000000000000000000000000000000000000000000000000000000000000000000000000000000000000000000000000000000000000000000000000000000000000000000000000000000"</definedName>
    <definedName name="treeList" localSheetId="2" hidden="1">"00000000000010000000000000000000000000000000000000000000000000000000000000000000000000000000000000000000000000000000000000000000000000000000000000000000000000000000000000000000000000000000000000000000"</definedName>
    <definedName name="treeList" hidden="1">"11110000000000000000000000000000000000000000000000000000000000000000000000000000000000000000000000000000000000000000000000000000000000000000000000000000000000000000000000000000000000000000000000000000"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9" l="1"/>
  <c r="D50" i="9" s="1"/>
  <c r="D46" i="9"/>
  <c r="D45" i="9"/>
  <c r="D37" i="9"/>
  <c r="B37" i="9"/>
  <c r="C36" i="9"/>
  <c r="B36" i="9"/>
  <c r="B38" i="9" s="1"/>
  <c r="C33" i="9"/>
  <c r="C37" i="9" s="1"/>
  <c r="D87" i="8"/>
  <c r="D86" i="8"/>
  <c r="B86" i="8"/>
  <c r="B87" i="8" s="1"/>
  <c r="D82" i="8"/>
  <c r="D83" i="8" s="1"/>
  <c r="B79" i="8"/>
  <c r="B78" i="8"/>
  <c r="B82" i="8" s="1"/>
  <c r="B83" i="8" s="1"/>
  <c r="B75" i="8"/>
  <c r="D74" i="8"/>
  <c r="B74" i="8"/>
  <c r="C73" i="8"/>
  <c r="B73" i="8"/>
  <c r="C70" i="8"/>
  <c r="C74" i="8" s="1"/>
  <c r="E59" i="8"/>
  <c r="E58" i="8"/>
  <c r="D57" i="8"/>
  <c r="C56" i="8"/>
  <c r="E55" i="8"/>
  <c r="E54" i="8"/>
  <c r="C53" i="8"/>
  <c r="B52" i="8"/>
  <c r="F51" i="8"/>
  <c r="F50" i="8"/>
  <c r="E49" i="8"/>
  <c r="F47" i="8"/>
  <c r="F46" i="8"/>
  <c r="D45" i="8"/>
  <c r="C44" i="8"/>
  <c r="E43" i="8"/>
  <c r="E42" i="8"/>
  <c r="B41" i="8"/>
  <c r="F39" i="8"/>
  <c r="F38" i="8"/>
  <c r="E37" i="8"/>
  <c r="D36" i="8"/>
  <c r="F35" i="8"/>
  <c r="F34" i="8"/>
  <c r="D33" i="8"/>
  <c r="G31" i="8"/>
  <c r="G30" i="8"/>
  <c r="F29" i="8"/>
  <c r="G27" i="8"/>
  <c r="G26" i="8"/>
  <c r="E25" i="8"/>
  <c r="D24" i="8"/>
  <c r="F23" i="8"/>
  <c r="F22" i="8"/>
  <c r="C21" i="8"/>
  <c r="B20" i="8"/>
  <c r="F19" i="8"/>
  <c r="F18" i="8"/>
  <c r="E17" i="8"/>
  <c r="D16" i="8"/>
  <c r="F15" i="8"/>
  <c r="F14" i="8"/>
  <c r="D13" i="8"/>
  <c r="G11" i="8"/>
  <c r="G10" i="8"/>
  <c r="F9" i="8"/>
  <c r="G7" i="8"/>
  <c r="G6" i="8"/>
  <c r="E5" i="8"/>
  <c r="D4" i="8"/>
  <c r="F3" i="8"/>
  <c r="F2" i="8"/>
  <c r="K31" i="2"/>
  <c r="J31" i="2"/>
  <c r="K30" i="2"/>
  <c r="J30" i="2"/>
  <c r="J24" i="2"/>
  <c r="O24" i="2"/>
  <c r="K32" i="2"/>
  <c r="J32" i="2"/>
  <c r="K27" i="2"/>
  <c r="J27" i="2"/>
  <c r="J22" i="2"/>
  <c r="O22" i="2"/>
  <c r="K39" i="2"/>
  <c r="J39" i="2"/>
  <c r="K38" i="2"/>
  <c r="J38" i="2"/>
  <c r="J37" i="2"/>
  <c r="O37" i="2"/>
  <c r="K36" i="2"/>
  <c r="J36" i="2"/>
  <c r="K29" i="2"/>
  <c r="J29" i="2"/>
  <c r="J28" i="2"/>
  <c r="O28" i="2"/>
  <c r="J19" i="2"/>
  <c r="J18" i="2"/>
  <c r="O18" i="2"/>
  <c r="J13" i="2"/>
  <c r="O13" i="2"/>
  <c r="E44" i="1"/>
  <c r="E50" i="1" s="1"/>
  <c r="K28" i="2" s="1"/>
  <c r="K35" i="2"/>
  <c r="J35" i="2"/>
  <c r="K34" i="2"/>
  <c r="J34" i="2"/>
  <c r="J33" i="2"/>
  <c r="O33" i="2"/>
  <c r="J21" i="2"/>
  <c r="J20" i="2"/>
  <c r="O20" i="2"/>
  <c r="J15" i="2"/>
  <c r="O15" i="2"/>
  <c r="F24" i="1"/>
  <c r="F30" i="1" s="1"/>
  <c r="K22" i="2" s="1"/>
  <c r="C23" i="1"/>
  <c r="F4" i="1"/>
  <c r="B42" i="9" l="1"/>
  <c r="B41" i="9"/>
  <c r="C38" i="9"/>
  <c r="C42" i="9" s="1"/>
  <c r="C41" i="9"/>
  <c r="C75" i="8"/>
  <c r="C79" i="8" s="1"/>
  <c r="C78" i="8"/>
  <c r="K21" i="2"/>
  <c r="K19" i="2"/>
  <c r="K26" i="2"/>
  <c r="J26" i="2"/>
  <c r="K25" i="2"/>
  <c r="J25" i="2"/>
  <c r="J17" i="2"/>
  <c r="O17" i="2"/>
  <c r="C45" i="9" l="1"/>
  <c r="C46" i="9" s="1"/>
  <c r="C49" i="9"/>
  <c r="C50" i="9" s="1"/>
  <c r="B45" i="9"/>
  <c r="B46" i="9" s="1"/>
  <c r="B49" i="9"/>
  <c r="B50" i="9" s="1"/>
  <c r="C82" i="8"/>
  <c r="C83" i="8" s="1"/>
  <c r="C86" i="8"/>
  <c r="C87" i="8" s="1"/>
  <c r="J14" i="2"/>
  <c r="O14" i="2"/>
  <c r="K17" i="7"/>
  <c r="J17" i="7"/>
  <c r="K16" i="7"/>
  <c r="J16" i="7"/>
  <c r="K13" i="7"/>
  <c r="J13" i="7"/>
  <c r="O13" i="7"/>
  <c r="K15" i="7"/>
  <c r="J15" i="7"/>
  <c r="K14" i="7"/>
  <c r="J14" i="7"/>
  <c r="K12" i="7"/>
  <c r="J12" i="7"/>
  <c r="O12" i="7"/>
  <c r="K11" i="7"/>
  <c r="J11" i="7"/>
  <c r="O11" i="7"/>
  <c r="K13" i="4"/>
  <c r="J13" i="4"/>
  <c r="B11" i="7"/>
  <c r="B2" i="7"/>
  <c r="D34" i="1"/>
  <c r="K15" i="2" s="1"/>
  <c r="D14" i="1"/>
  <c r="K14" i="2" s="1"/>
  <c r="K17" i="5"/>
  <c r="J17" i="5"/>
  <c r="K16" i="5"/>
  <c r="J16" i="5"/>
  <c r="K15" i="5"/>
  <c r="J15" i="5"/>
  <c r="O15" i="5"/>
  <c r="K14" i="5"/>
  <c r="J14" i="5"/>
  <c r="K13" i="5"/>
  <c r="J13" i="5"/>
  <c r="K12" i="5"/>
  <c r="J12" i="5"/>
  <c r="O12" i="5"/>
  <c r="K11" i="5"/>
  <c r="J11" i="5"/>
  <c r="O11" i="5"/>
  <c r="K17" i="4"/>
  <c r="J17" i="4"/>
  <c r="K16" i="4"/>
  <c r="J16" i="4"/>
  <c r="K15" i="4"/>
  <c r="J15" i="4"/>
  <c r="O15" i="4"/>
  <c r="K14" i="4"/>
  <c r="J14" i="4"/>
  <c r="K12" i="4"/>
  <c r="J12" i="4"/>
  <c r="O12" i="4"/>
  <c r="K11" i="4"/>
  <c r="J11" i="4"/>
  <c r="O11" i="4"/>
  <c r="F2" i="4"/>
  <c r="E72" i="1"/>
  <c r="D75" i="1"/>
  <c r="E77" i="1"/>
  <c r="E73" i="1"/>
  <c r="E69" i="1"/>
  <c r="D67" i="1"/>
  <c r="E65" i="1"/>
  <c r="E76" i="1"/>
  <c r="C71" i="1"/>
  <c r="E64" i="1"/>
  <c r="E68" i="1"/>
  <c r="J16" i="2" l="1"/>
  <c r="A13" i="4"/>
  <c r="A17" i="4"/>
  <c r="A15" i="4"/>
  <c r="A11" i="4"/>
  <c r="A16" i="4"/>
  <c r="A14" i="4"/>
  <c r="A12" i="4"/>
  <c r="J12" i="2"/>
  <c r="O12" i="2"/>
  <c r="B11" i="5"/>
  <c r="B2" i="5"/>
  <c r="B11" i="4"/>
  <c r="B2" i="4"/>
  <c r="K23" i="2"/>
  <c r="J23" i="2"/>
  <c r="O16" i="2"/>
  <c r="F10" i="1"/>
  <c r="K24" i="2" s="1"/>
  <c r="K11" i="2"/>
  <c r="J11" i="2"/>
  <c r="O11" i="2"/>
  <c r="B11" i="2"/>
  <c r="B2" i="2"/>
  <c r="F2" i="2"/>
  <c r="F39" i="1"/>
  <c r="G24" i="1"/>
  <c r="H28" i="1"/>
  <c r="H32" i="1"/>
  <c r="E38" i="1"/>
  <c r="G40" i="1"/>
  <c r="E35" i="1"/>
  <c r="F44" i="1"/>
  <c r="H9" i="1"/>
  <c r="F56" i="1"/>
  <c r="D46" i="1"/>
  <c r="G25" i="1"/>
  <c r="H13" i="1"/>
  <c r="G37" i="1"/>
  <c r="E47" i="1"/>
  <c r="G36" i="1"/>
  <c r="F45" i="1"/>
  <c r="E59" i="1"/>
  <c r="G52" i="1"/>
  <c r="H8" i="1"/>
  <c r="G41" i="1"/>
  <c r="G31" i="1"/>
  <c r="F57" i="1"/>
  <c r="F60" i="1"/>
  <c r="E26" i="1"/>
  <c r="D58" i="1"/>
  <c r="G53" i="1"/>
  <c r="H33" i="1"/>
  <c r="G48" i="1"/>
  <c r="F27" i="1"/>
  <c r="H12" i="1"/>
  <c r="C54" i="1"/>
  <c r="F61" i="1"/>
  <c r="D55" i="1"/>
  <c r="G49" i="1"/>
  <c r="G11" i="1"/>
  <c r="H29" i="1"/>
  <c r="F51" i="1"/>
  <c r="B23" i="1"/>
  <c r="A31" i="2" l="1"/>
  <c r="A24" i="2"/>
  <c r="A30" i="2"/>
  <c r="A32" i="2"/>
  <c r="A22" i="2"/>
  <c r="A27" i="2"/>
  <c r="A39" i="2"/>
  <c r="A37" i="2"/>
  <c r="A38" i="2"/>
  <c r="A36" i="2"/>
  <c r="A29" i="2"/>
  <c r="A28" i="2"/>
  <c r="A19" i="2"/>
  <c r="A13" i="2"/>
  <c r="A18" i="2"/>
  <c r="A15" i="2"/>
  <c r="A34" i="2"/>
  <c r="A20" i="2"/>
  <c r="A35" i="2"/>
  <c r="A33" i="2"/>
  <c r="A21" i="2"/>
  <c r="C22" i="1" l="1"/>
  <c r="G17" i="1"/>
  <c r="F19" i="1"/>
  <c r="G16" i="1"/>
  <c r="G20" i="1"/>
  <c r="C43" i="1"/>
  <c r="E6" i="1"/>
  <c r="F7" i="1"/>
  <c r="G4" i="1"/>
  <c r="G21" i="1"/>
  <c r="G5" i="1"/>
  <c r="E15" i="1"/>
  <c r="E18" i="1"/>
  <c r="D23" i="1"/>
  <c r="A12" i="2" l="1"/>
  <c r="A14" i="2"/>
  <c r="A23" i="2"/>
  <c r="A26" i="2"/>
  <c r="A16" i="2"/>
  <c r="A11" i="2"/>
  <c r="A17" i="2"/>
  <c r="A25" i="2"/>
  <c r="F2" i="5" l="1"/>
  <c r="F2" i="7"/>
  <c r="E90" i="1"/>
  <c r="E111" i="1"/>
  <c r="D92" i="1"/>
  <c r="E106" i="1"/>
  <c r="E114" i="1"/>
  <c r="E102" i="1"/>
  <c r="E85" i="1"/>
  <c r="E103" i="1"/>
  <c r="D113" i="1"/>
  <c r="D105" i="1"/>
  <c r="E110" i="1"/>
  <c r="E107" i="1"/>
  <c r="C109" i="1"/>
  <c r="E115" i="1"/>
  <c r="C88" i="1"/>
  <c r="E93" i="1"/>
  <c r="E81" i="1"/>
  <c r="E94" i="1"/>
  <c r="E89" i="1"/>
  <c r="E82" i="1"/>
  <c r="E86" i="1"/>
  <c r="D84" i="1"/>
  <c r="A12" i="5"/>
  <c r="A12" i="7"/>
  <c r="A17" i="5"/>
  <c r="A17" i="7"/>
  <c r="A16" i="5"/>
  <c r="A15" i="5"/>
  <c r="A16" i="7"/>
  <c r="A11" i="7"/>
  <c r="A14" i="5"/>
  <c r="A13" i="7"/>
  <c r="A11" i="5"/>
  <c r="A15" i="7"/>
  <c r="A13" i="5"/>
  <c r="A14" i="7"/>
  <c r="B5" i="9" l="1"/>
  <c r="B4" i="9"/>
  <c r="B3" i="9"/>
  <c r="B2" i="9"/>
</calcChain>
</file>

<file path=xl/sharedStrings.xml><?xml version="1.0" encoding="utf-8"?>
<sst xmlns="http://schemas.openxmlformats.org/spreadsheetml/2006/main" count="522" uniqueCount="125">
  <si>
    <t># of containers shipped</t>
  </si>
  <si>
    <t>$6 per container screened</t>
  </si>
  <si>
    <t>$600 per container inspected</t>
  </si>
  <si>
    <t>Chance</t>
  </si>
  <si>
    <t>Decision</t>
  </si>
  <si>
    <t>Radiation</t>
  </si>
  <si>
    <t>Flipped Radiation alarm</t>
  </si>
  <si>
    <t>Name</t>
  </si>
  <si>
    <t>probability of physically inspecting</t>
  </si>
  <si>
    <t>Ptree1 Compatibility</t>
  </si>
  <si>
    <t>Output Label</t>
  </si>
  <si>
    <t/>
  </si>
  <si>
    <t>R-Value Ref.</t>
  </si>
  <si>
    <t>SheetRef</t>
  </si>
  <si>
    <t>Eval. Function</t>
  </si>
  <si>
    <t>GenInfo</t>
  </si>
  <si>
    <t>0,2,1,0,0,Exponential, 0,0,0,0,-1,-1,.0001</t>
  </si>
  <si>
    <t>Creation Version</t>
  </si>
  <si>
    <t>8.1.1</t>
  </si>
  <si>
    <t>Output Value NF</t>
  </si>
  <si>
    <t>&lt;NF&gt;</t>
  </si>
  <si>
    <t>Def. Link</t>
  </si>
  <si>
    <t>=</t>
  </si>
  <si>
    <t>Required Version</t>
  </si>
  <si>
    <t>5.0.0</t>
  </si>
  <si>
    <t>Output Prob NF</t>
  </si>
  <si>
    <t>Automatic</t>
  </si>
  <si>
    <t>EXT REFS</t>
  </si>
  <si>
    <t>Recommended Version</t>
  </si>
  <si>
    <t>Input Value NF</t>
  </si>
  <si>
    <t>Def. Form</t>
  </si>
  <si>
    <t>Last Modified By Version</t>
  </si>
  <si>
    <t>Input Prob NF</t>
  </si>
  <si>
    <t>Calc Macro</t>
  </si>
  <si>
    <t>Model GUID</t>
  </si>
  <si>
    <t>3AF2A13E</t>
  </si>
  <si>
    <t>Highest#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</si>
  <si>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</si>
  <si>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</si>
  <si>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</si>
  <si>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</si>
  <si>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</si>
  <si>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</si>
  <si>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</si>
  <si>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</si>
  <si>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</si>
  <si>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</si>
  <si>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</si>
  <si>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</si>
  <si>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</si>
  <si>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</si>
  <si>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</si>
  <si>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DEFAULT</t>
  </si>
  <si>
    <t>1,0,0,2,2,3,0,0,0</t>
  </si>
  <si>
    <t>0</t>
  </si>
  <si>
    <t>Physically inspect</t>
  </si>
  <si>
    <t>1,0,0,2,4,5,1,0,0</t>
  </si>
  <si>
    <t>Don't Physically Inspect</t>
  </si>
  <si>
    <t>1,0,0,2,6,7,1,0,0</t>
  </si>
  <si>
    <t>Nuclear Material</t>
  </si>
  <si>
    <t>4,0,0,0,2,0,0</t>
  </si>
  <si>
    <t>No Nuclear Material</t>
  </si>
  <si>
    <t>4,0,0,0,3,0,0</t>
  </si>
  <si>
    <t>Flipped Radiation Alarm</t>
  </si>
  <si>
    <t>0,4,1,0,0,Exponential, 0,0,0,0,-1,-1,.0001</t>
  </si>
  <si>
    <t>26F248E4</t>
  </si>
  <si>
    <t>1,0,0,2,2,5,0,0,0</t>
  </si>
  <si>
    <t>Radiation Alarm goes off</t>
  </si>
  <si>
    <t>1,0,0,2,3,4,1,0,0</t>
  </si>
  <si>
    <t>Does not go off</t>
  </si>
  <si>
    <t>4,0,0,0,5,0,0</t>
  </si>
  <si>
    <t>Radiation alarm Tree</t>
  </si>
  <si>
    <t>0,3,1,0,0,Exponential, 0,0,0,0,-1,-1,.0001</t>
  </si>
  <si>
    <t>A5D64BC</t>
  </si>
  <si>
    <t>Container Inspection</t>
  </si>
  <si>
    <t>0,1,1,0,0,Exponential, 0,0,0,0,-1,-1,.0001</t>
  </si>
  <si>
    <t>227F5D17</t>
  </si>
  <si>
    <t>2,0,0,2,2,3,0,0,0</t>
  </si>
  <si>
    <t>Screen containers</t>
  </si>
  <si>
    <t>Don't Screen</t>
  </si>
  <si>
    <t>2,0,0,2,8,27,1,0,0</t>
  </si>
  <si>
    <t>2,0,0,2,6,7,2,0,0</t>
  </si>
  <si>
    <t>Alarm Does not go off</t>
  </si>
  <si>
    <t>2,0,0,2,10,23,2,0,0</t>
  </si>
  <si>
    <t>physical inspection</t>
  </si>
  <si>
    <t>1,0,0,2,13,14,4,0,0</t>
  </si>
  <si>
    <t>No physical inspection</t>
  </si>
  <si>
    <t>1,0,0,2,15,16,4,0,0</t>
  </si>
  <si>
    <t>1,0,0,2,9,18,3,0,0</t>
  </si>
  <si>
    <t>4,0,0,0,8,0,0</t>
  </si>
  <si>
    <t>1,0,0,2,11,12,5,0,0</t>
  </si>
  <si>
    <t>4,0,0,0,10,0,0</t>
  </si>
  <si>
    <t>1,0,0,2,17,22,10,0,0</t>
  </si>
  <si>
    <t>4,0,0,0,6,0,0</t>
  </si>
  <si>
    <t>1,0,0,2,20,21,6,0,0</t>
  </si>
  <si>
    <t>Smuggler attacks</t>
  </si>
  <si>
    <t>4,0,0,0,7,0,0</t>
  </si>
  <si>
    <t>Smuggler does not attack</t>
  </si>
  <si>
    <t>4,0,0,0,12,0,0</t>
  </si>
  <si>
    <t>1,0,0,2,19,26,8,0,0</t>
  </si>
  <si>
    <t>4,0,0,0,18,0,0</t>
  </si>
  <si>
    <t>4,0,0,0,14,0,0</t>
  </si>
  <si>
    <t>1,0,0,2,24,25,5,0,0</t>
  </si>
  <si>
    <t>4,0,0,0,23,0,0</t>
  </si>
  <si>
    <t>1,0,0,2,28,29,3,0,0</t>
  </si>
  <si>
    <t>4,0,0,0,27,0,0</t>
  </si>
  <si>
    <t>Find Material</t>
  </si>
  <si>
    <t>Attack</t>
  </si>
  <si>
    <t>Inspect</t>
  </si>
  <si>
    <t>Alarm</t>
  </si>
  <si>
    <t>Screen?</t>
  </si>
  <si>
    <t>Pr. Alarm | Threat</t>
  </si>
  <si>
    <t>Threat</t>
  </si>
  <si>
    <t>No Threat</t>
  </si>
  <si>
    <t>Pr. Threat | Alarm</t>
  </si>
  <si>
    <t>No Screen</t>
  </si>
  <si>
    <t>Given threat</t>
  </si>
  <si>
    <t>Find</t>
  </si>
  <si>
    <t>Don't Find</t>
  </si>
  <si>
    <t>No Attack</t>
  </si>
  <si>
    <t>Expected Value</t>
  </si>
  <si>
    <t>Std. Deviation</t>
  </si>
  <si>
    <t>Minimum</t>
  </si>
  <si>
    <t>Maximum</t>
  </si>
  <si>
    <t>No 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</si>
</sst>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&gt;0.00001]0.0###%;[=0]0.0%;0.00E+00"/>
    <numFmt numFmtId="165" formatCode="0.00000000"/>
    <numFmt numFmtId="166" formatCode="0.000000000"/>
    <numFmt numFmtId="167" formatCode="0.0%"/>
    <numFmt numFmtId="168" formatCode="0.0000000000"/>
  </numFmts>
  <fonts count="21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rgb="FF000000"/>
      <name val="Verdana"/>
      <family val="2"/>
    </font>
    <font>
      <sz val="8"/>
      <color rgb="FF000000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18"/>
      <name val="Arial"/>
      <family val="2"/>
    </font>
    <font>
      <b/>
      <sz val="8"/>
      <color indexed="17"/>
      <name val="Arial"/>
      <family val="2"/>
    </font>
    <font>
      <sz val="8"/>
      <color indexed="16"/>
      <name val="Arial"/>
      <family val="2"/>
    </font>
    <font>
      <b/>
      <sz val="8"/>
      <color indexed="16"/>
      <name val="Arial"/>
      <family val="2"/>
    </font>
    <font>
      <sz val="8"/>
      <color indexed="17"/>
      <name val="Arial"/>
      <family val="2"/>
    </font>
    <font>
      <sz val="8"/>
      <name val="Arial"/>
      <family val="2"/>
    </font>
    <font>
      <sz val="6"/>
      <color rgb="FF000080"/>
      <name val="Small Fonts"/>
    </font>
    <font>
      <b/>
      <sz val="6"/>
      <color rgb="FF000080"/>
      <name val="Small Fonts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9" fillId="0" borderId="0"/>
  </cellStyleXfs>
  <cellXfs count="46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9" fillId="0" borderId="0" xfId="1"/>
    <xf numFmtId="167" fontId="10" fillId="0" borderId="0" xfId="1" applyNumberFormat="1" applyFont="1" applyAlignment="1">
      <alignment horizontal="right"/>
    </xf>
    <xf numFmtId="0" fontId="11" fillId="0" borderId="0" xfId="1" applyFont="1" applyAlignment="1">
      <alignment horizontal="center"/>
    </xf>
    <xf numFmtId="0" fontId="10" fillId="0" borderId="0" xfId="1" applyFont="1" applyAlignment="1">
      <alignment horizontal="right"/>
    </xf>
    <xf numFmtId="0" fontId="12" fillId="0" borderId="0" xfId="1" applyFont="1" applyAlignment="1">
      <alignment horizontal="right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6" fillId="0" borderId="0" xfId="1" applyFont="1" applyAlignment="1">
      <alignment horizontal="right"/>
    </xf>
    <xf numFmtId="0" fontId="9" fillId="2" borderId="0" xfId="1" applyFill="1"/>
    <xf numFmtId="166" fontId="9" fillId="0" borderId="0" xfId="1" applyNumberFormat="1"/>
    <xf numFmtId="166" fontId="9" fillId="2" borderId="0" xfId="1" applyNumberFormat="1" applyFill="1"/>
    <xf numFmtId="168" fontId="9" fillId="0" borderId="0" xfId="1" applyNumberFormat="1"/>
    <xf numFmtId="0" fontId="17" fillId="3" borderId="1" xfId="1" applyFont="1" applyFill="1" applyBorder="1" applyAlignment="1">
      <alignment horizontal="left" vertical="top"/>
    </xf>
    <xf numFmtId="0" fontId="18" fillId="3" borderId="2" xfId="1" applyFont="1" applyFill="1" applyBorder="1" applyAlignment="1">
      <alignment horizontal="left" vertical="top"/>
    </xf>
    <xf numFmtId="0" fontId="19" fillId="4" borderId="3" xfId="1" applyFont="1" applyFill="1" applyBorder="1"/>
    <xf numFmtId="0" fontId="20" fillId="4" borderId="4" xfId="1" applyFont="1" applyFill="1" applyBorder="1"/>
    <xf numFmtId="0" fontId="19" fillId="4" borderId="5" xfId="1" applyFont="1" applyFill="1" applyBorder="1"/>
    <xf numFmtId="0" fontId="20" fillId="4" borderId="6" xfId="1" applyFont="1" applyFill="1" applyBorder="1"/>
  </cellXfs>
  <cellStyles count="2">
    <cellStyle name="Normal" xfId="0" builtinId="0"/>
    <cellStyle name="Normal 2" xfId="1" xr:uid="{1861F9AC-9191-42CE-BAE8-62C0893C5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239522</xdr:colOff>
      <xdr:row>11</xdr:row>
      <xdr:rowOff>179070</xdr:rowOff>
    </xdr:from>
    <xdr:to>
      <xdr:col>7</xdr:col>
      <xdr:colOff>127</xdr:colOff>
      <xdr:row>11</xdr:row>
      <xdr:rowOff>179070</xdr:rowOff>
    </xdr:to>
    <xdr:cxnSp macro="_xll.PtreeEvent_ObjectClick">
      <xdr:nvCxnSpPr>
        <xdr:cNvPr id="299" name="PTObj_DBranchHLine_1_21">
          <a:extLst>
            <a:ext uri="{FF2B5EF4-FFF2-40B4-BE49-F238E27FC236}">
              <a16:creationId xmlns:a16="http://schemas.microsoft.com/office/drawing/2014/main" id="{48E95535-5F72-403F-84BF-06B54B14D8A9}"/>
            </a:ext>
          </a:extLst>
        </xdr:cNvPr>
        <xdr:cNvCxnSpPr/>
      </xdr:nvCxnSpPr>
      <xdr:spPr>
        <a:xfrm>
          <a:off x="11733022" y="2204720"/>
          <a:ext cx="1703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9</xdr:row>
      <xdr:rowOff>173990</xdr:rowOff>
    </xdr:from>
    <xdr:to>
      <xdr:col>6</xdr:col>
      <xdr:colOff>239522</xdr:colOff>
      <xdr:row>11</xdr:row>
      <xdr:rowOff>179070</xdr:rowOff>
    </xdr:to>
    <xdr:cxnSp macro="_xll.PtreeEvent_ObjectClick">
      <xdr:nvCxnSpPr>
        <xdr:cNvPr id="298" name="PTObj_DBranchDLine_1_21">
          <a:extLst>
            <a:ext uri="{FF2B5EF4-FFF2-40B4-BE49-F238E27FC236}">
              <a16:creationId xmlns:a16="http://schemas.microsoft.com/office/drawing/2014/main" id="{B3ECC780-1799-4178-802F-1324354EBE0D}"/>
            </a:ext>
          </a:extLst>
        </xdr:cNvPr>
        <xdr:cNvCxnSpPr/>
      </xdr:nvCxnSpPr>
      <xdr:spPr>
        <a:xfrm>
          <a:off x="11580622" y="18313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7</xdr:row>
      <xdr:rowOff>179070</xdr:rowOff>
    </xdr:from>
    <xdr:to>
      <xdr:col>7</xdr:col>
      <xdr:colOff>127</xdr:colOff>
      <xdr:row>7</xdr:row>
      <xdr:rowOff>179070</xdr:rowOff>
    </xdr:to>
    <xdr:cxnSp macro="_xll.PtreeEvent_ObjectClick">
      <xdr:nvCxnSpPr>
        <xdr:cNvPr id="295" name="PTObj_DBranchHLine_1_20">
          <a:extLst>
            <a:ext uri="{FF2B5EF4-FFF2-40B4-BE49-F238E27FC236}">
              <a16:creationId xmlns:a16="http://schemas.microsoft.com/office/drawing/2014/main" id="{370F3286-43BF-4C38-A336-ECF5ECCE7EED}"/>
            </a:ext>
          </a:extLst>
        </xdr:cNvPr>
        <xdr:cNvCxnSpPr/>
      </xdr:nvCxnSpPr>
      <xdr:spPr>
        <a:xfrm>
          <a:off x="11733022" y="1468120"/>
          <a:ext cx="1703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7</xdr:row>
      <xdr:rowOff>179070</xdr:rowOff>
    </xdr:from>
    <xdr:to>
      <xdr:col>6</xdr:col>
      <xdr:colOff>239522</xdr:colOff>
      <xdr:row>9</xdr:row>
      <xdr:rowOff>173990</xdr:rowOff>
    </xdr:to>
    <xdr:cxnSp macro="_xll.PtreeEvent_ObjectClick">
      <xdr:nvCxnSpPr>
        <xdr:cNvPr id="294" name="PTObj_DBranchDLine_1_20">
          <a:extLst>
            <a:ext uri="{FF2B5EF4-FFF2-40B4-BE49-F238E27FC236}">
              <a16:creationId xmlns:a16="http://schemas.microsoft.com/office/drawing/2014/main" id="{442E6517-BECD-4A4B-B7F9-7C35B38F47D6}"/>
            </a:ext>
          </a:extLst>
        </xdr:cNvPr>
        <xdr:cNvCxnSpPr/>
      </xdr:nvCxnSpPr>
      <xdr:spPr>
        <a:xfrm flipV="1">
          <a:off x="11580622" y="14681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245872</xdr:colOff>
      <xdr:row>9</xdr:row>
      <xdr:rowOff>179070</xdr:rowOff>
    </xdr:from>
    <xdr:to>
      <xdr:col>6</xdr:col>
      <xdr:colOff>127</xdr:colOff>
      <xdr:row>9</xdr:row>
      <xdr:rowOff>179070</xdr:rowOff>
    </xdr:to>
    <xdr:cxnSp macro="_xll.PtreeEvent_ObjectClick">
      <xdr:nvCxnSpPr>
        <xdr:cNvPr id="291" name="PTObj_DBranchHLine_1_14">
          <a:extLst>
            <a:ext uri="{FF2B5EF4-FFF2-40B4-BE49-F238E27FC236}">
              <a16:creationId xmlns:a16="http://schemas.microsoft.com/office/drawing/2014/main" id="{5D5F54E3-09C5-4C56-B212-AF36B6EC904F}"/>
            </a:ext>
          </a:extLst>
        </xdr:cNvPr>
        <xdr:cNvCxnSpPr/>
      </xdr:nvCxnSpPr>
      <xdr:spPr>
        <a:xfrm>
          <a:off x="9796272" y="1836420"/>
          <a:ext cx="16973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93472</xdr:colOff>
      <xdr:row>6</xdr:row>
      <xdr:rowOff>7302</xdr:rowOff>
    </xdr:from>
    <xdr:to>
      <xdr:col>5</xdr:col>
      <xdr:colOff>245872</xdr:colOff>
      <xdr:row>9</xdr:row>
      <xdr:rowOff>179070</xdr:rowOff>
    </xdr:to>
    <xdr:cxnSp macro="_xll.PtreeEvent_ObjectClick">
      <xdr:nvCxnSpPr>
        <xdr:cNvPr id="290" name="PTObj_DBranchDLine_1_14">
          <a:extLst>
            <a:ext uri="{FF2B5EF4-FFF2-40B4-BE49-F238E27FC236}">
              <a16:creationId xmlns:a16="http://schemas.microsoft.com/office/drawing/2014/main" id="{F5CC4B51-192A-4F47-80AF-136A1D80D5DC}"/>
            </a:ext>
          </a:extLst>
        </xdr:cNvPr>
        <xdr:cNvCxnSpPr/>
      </xdr:nvCxnSpPr>
      <xdr:spPr>
        <a:xfrm>
          <a:off x="9643872" y="1112202"/>
          <a:ext cx="152400" cy="72421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31</xdr:row>
      <xdr:rowOff>179070</xdr:rowOff>
    </xdr:from>
    <xdr:to>
      <xdr:col>7</xdr:col>
      <xdr:colOff>127</xdr:colOff>
      <xdr:row>31</xdr:row>
      <xdr:rowOff>179070</xdr:rowOff>
    </xdr:to>
    <xdr:cxnSp macro="_xll.PtreeEvent_ObjectClick">
      <xdr:nvCxnSpPr>
        <xdr:cNvPr id="287" name="PTObj_DBranchHLine_1_22">
          <a:extLst>
            <a:ext uri="{FF2B5EF4-FFF2-40B4-BE49-F238E27FC236}">
              <a16:creationId xmlns:a16="http://schemas.microsoft.com/office/drawing/2014/main" id="{15239689-174A-4DA6-9828-A535F0866D28}"/>
            </a:ext>
          </a:extLst>
        </xdr:cNvPr>
        <xdr:cNvCxnSpPr/>
      </xdr:nvCxnSpPr>
      <xdr:spPr>
        <a:xfrm>
          <a:off x="11733022" y="5887720"/>
          <a:ext cx="1557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29</xdr:row>
      <xdr:rowOff>173990</xdr:rowOff>
    </xdr:from>
    <xdr:to>
      <xdr:col>6</xdr:col>
      <xdr:colOff>239522</xdr:colOff>
      <xdr:row>31</xdr:row>
      <xdr:rowOff>179070</xdr:rowOff>
    </xdr:to>
    <xdr:cxnSp macro="_xll.PtreeEvent_ObjectClick">
      <xdr:nvCxnSpPr>
        <xdr:cNvPr id="286" name="PTObj_DBranchDLine_1_22">
          <a:extLst>
            <a:ext uri="{FF2B5EF4-FFF2-40B4-BE49-F238E27FC236}">
              <a16:creationId xmlns:a16="http://schemas.microsoft.com/office/drawing/2014/main" id="{A903435F-3346-4A51-A7B8-033DE858098E}"/>
            </a:ext>
          </a:extLst>
        </xdr:cNvPr>
        <xdr:cNvCxnSpPr/>
      </xdr:nvCxnSpPr>
      <xdr:spPr>
        <a:xfrm>
          <a:off x="11580622" y="55143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27</xdr:row>
      <xdr:rowOff>179070</xdr:rowOff>
    </xdr:from>
    <xdr:to>
      <xdr:col>7</xdr:col>
      <xdr:colOff>127</xdr:colOff>
      <xdr:row>27</xdr:row>
      <xdr:rowOff>179070</xdr:rowOff>
    </xdr:to>
    <xdr:cxnSp macro="_xll.PtreeEvent_ObjectClick">
      <xdr:nvCxnSpPr>
        <xdr:cNvPr id="282" name="PTObj_DBranchHLine_1_17">
          <a:extLst>
            <a:ext uri="{FF2B5EF4-FFF2-40B4-BE49-F238E27FC236}">
              <a16:creationId xmlns:a16="http://schemas.microsoft.com/office/drawing/2014/main" id="{7C82BC98-B15E-4CF2-8646-EFD5BEB90971}"/>
            </a:ext>
          </a:extLst>
        </xdr:cNvPr>
        <xdr:cNvCxnSpPr/>
      </xdr:nvCxnSpPr>
      <xdr:spPr>
        <a:xfrm>
          <a:off x="11733022" y="5151120"/>
          <a:ext cx="1557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27</xdr:row>
      <xdr:rowOff>179070</xdr:rowOff>
    </xdr:from>
    <xdr:to>
      <xdr:col>6</xdr:col>
      <xdr:colOff>239522</xdr:colOff>
      <xdr:row>29</xdr:row>
      <xdr:rowOff>173990</xdr:rowOff>
    </xdr:to>
    <xdr:cxnSp macro="_xll.PtreeEvent_ObjectClick">
      <xdr:nvCxnSpPr>
        <xdr:cNvPr id="281" name="PTObj_DBranchDLine_1_17">
          <a:extLst>
            <a:ext uri="{FF2B5EF4-FFF2-40B4-BE49-F238E27FC236}">
              <a16:creationId xmlns:a16="http://schemas.microsoft.com/office/drawing/2014/main" id="{BDBE3375-F898-49A0-B73E-379EF95C32F4}"/>
            </a:ext>
          </a:extLst>
        </xdr:cNvPr>
        <xdr:cNvCxnSpPr/>
      </xdr:nvCxnSpPr>
      <xdr:spPr>
        <a:xfrm flipV="1">
          <a:off x="11580622" y="51511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29</xdr:row>
      <xdr:rowOff>179070</xdr:rowOff>
    </xdr:from>
    <xdr:to>
      <xdr:col>6</xdr:col>
      <xdr:colOff>127</xdr:colOff>
      <xdr:row>29</xdr:row>
      <xdr:rowOff>179070</xdr:rowOff>
    </xdr:to>
    <xdr:cxnSp macro="_xll.PtreeEvent_ObjectClick">
      <xdr:nvCxnSpPr>
        <xdr:cNvPr id="278" name="PTObj_DBranchHLine_1_12">
          <a:extLst>
            <a:ext uri="{FF2B5EF4-FFF2-40B4-BE49-F238E27FC236}">
              <a16:creationId xmlns:a16="http://schemas.microsoft.com/office/drawing/2014/main" id="{6FC346A6-1E5D-4299-AF1F-0B5D9620D59E}"/>
            </a:ext>
          </a:extLst>
        </xdr:cNvPr>
        <xdr:cNvCxnSpPr/>
      </xdr:nvCxnSpPr>
      <xdr:spPr>
        <a:xfrm>
          <a:off x="9789922" y="5519420"/>
          <a:ext cx="17037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25</xdr:row>
      <xdr:rowOff>173990</xdr:rowOff>
    </xdr:from>
    <xdr:to>
      <xdr:col>5</xdr:col>
      <xdr:colOff>239522</xdr:colOff>
      <xdr:row>29</xdr:row>
      <xdr:rowOff>179070</xdr:rowOff>
    </xdr:to>
    <xdr:cxnSp macro="_xll.PtreeEvent_ObjectClick">
      <xdr:nvCxnSpPr>
        <xdr:cNvPr id="277" name="PTObj_DBranchDLine_1_12">
          <a:extLst>
            <a:ext uri="{FF2B5EF4-FFF2-40B4-BE49-F238E27FC236}">
              <a16:creationId xmlns:a16="http://schemas.microsoft.com/office/drawing/2014/main" id="{53B33DEA-3FDD-42AE-B409-78B3344FD84E}"/>
            </a:ext>
          </a:extLst>
        </xdr:cNvPr>
        <xdr:cNvCxnSpPr/>
      </xdr:nvCxnSpPr>
      <xdr:spPr>
        <a:xfrm>
          <a:off x="9637522" y="4777740"/>
          <a:ext cx="152400" cy="741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59</xdr:row>
      <xdr:rowOff>179070</xdr:rowOff>
    </xdr:from>
    <xdr:to>
      <xdr:col>5</xdr:col>
      <xdr:colOff>127</xdr:colOff>
      <xdr:row>59</xdr:row>
      <xdr:rowOff>179070</xdr:rowOff>
    </xdr:to>
    <xdr:cxnSp macro="_xll.PtreeEvent_ObjectClick">
      <xdr:nvCxnSpPr>
        <xdr:cNvPr id="263" name="PTObj_DBranchHLine_1_29">
          <a:extLst>
            <a:ext uri="{FF2B5EF4-FFF2-40B4-BE49-F238E27FC236}">
              <a16:creationId xmlns:a16="http://schemas.microsoft.com/office/drawing/2014/main" id="{3C26B636-B012-40BB-B115-49ECFBE83944}"/>
            </a:ext>
          </a:extLst>
        </xdr:cNvPr>
        <xdr:cNvCxnSpPr/>
      </xdr:nvCxnSpPr>
      <xdr:spPr>
        <a:xfrm>
          <a:off x="7846822" y="11043920"/>
          <a:ext cx="1557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57</xdr:row>
      <xdr:rowOff>173989</xdr:rowOff>
    </xdr:from>
    <xdr:to>
      <xdr:col>4</xdr:col>
      <xdr:colOff>239522</xdr:colOff>
      <xdr:row>59</xdr:row>
      <xdr:rowOff>179070</xdr:rowOff>
    </xdr:to>
    <xdr:cxnSp macro="_xll.PtreeEvent_ObjectClick">
      <xdr:nvCxnSpPr>
        <xdr:cNvPr id="175" name="PTObj_DBranchDLine_1_29">
          <a:extLst>
            <a:ext uri="{FF2B5EF4-FFF2-40B4-BE49-F238E27FC236}">
              <a16:creationId xmlns:a16="http://schemas.microsoft.com/office/drawing/2014/main" id="{AED68FE6-6203-4DF7-9DBE-4597708E53F5}"/>
            </a:ext>
          </a:extLst>
        </xdr:cNvPr>
        <xdr:cNvCxnSpPr/>
      </xdr:nvCxnSpPr>
      <xdr:spPr>
        <a:xfrm>
          <a:off x="7694422" y="106705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55</xdr:row>
      <xdr:rowOff>179070</xdr:rowOff>
    </xdr:from>
    <xdr:to>
      <xdr:col>5</xdr:col>
      <xdr:colOff>127</xdr:colOff>
      <xdr:row>55</xdr:row>
      <xdr:rowOff>179070</xdr:rowOff>
    </xdr:to>
    <xdr:cxnSp macro="_xll.PtreeEvent_ObjectClick">
      <xdr:nvCxnSpPr>
        <xdr:cNvPr id="172" name="PTObj_DBranchHLine_1_28">
          <a:extLst>
            <a:ext uri="{FF2B5EF4-FFF2-40B4-BE49-F238E27FC236}">
              <a16:creationId xmlns:a16="http://schemas.microsoft.com/office/drawing/2014/main" id="{4E13C5FC-9FDF-4123-9451-6C79CED82A39}"/>
            </a:ext>
          </a:extLst>
        </xdr:cNvPr>
        <xdr:cNvCxnSpPr/>
      </xdr:nvCxnSpPr>
      <xdr:spPr>
        <a:xfrm>
          <a:off x="7846822" y="10307320"/>
          <a:ext cx="1557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55</xdr:row>
      <xdr:rowOff>179070</xdr:rowOff>
    </xdr:from>
    <xdr:to>
      <xdr:col>4</xdr:col>
      <xdr:colOff>239522</xdr:colOff>
      <xdr:row>57</xdr:row>
      <xdr:rowOff>173989</xdr:rowOff>
    </xdr:to>
    <xdr:cxnSp macro="_xll.PtreeEvent_ObjectClick">
      <xdr:nvCxnSpPr>
        <xdr:cNvPr id="171" name="PTObj_DBranchDLine_1_28">
          <a:extLst>
            <a:ext uri="{FF2B5EF4-FFF2-40B4-BE49-F238E27FC236}">
              <a16:creationId xmlns:a16="http://schemas.microsoft.com/office/drawing/2014/main" id="{4E53D803-3480-4EDD-B6AA-B5261C33A0E3}"/>
            </a:ext>
          </a:extLst>
        </xdr:cNvPr>
        <xdr:cNvCxnSpPr/>
      </xdr:nvCxnSpPr>
      <xdr:spPr>
        <a:xfrm flipV="1">
          <a:off x="7694422" y="103073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57</xdr:row>
      <xdr:rowOff>179070</xdr:rowOff>
    </xdr:from>
    <xdr:to>
      <xdr:col>4</xdr:col>
      <xdr:colOff>127</xdr:colOff>
      <xdr:row>57</xdr:row>
      <xdr:rowOff>179070</xdr:rowOff>
    </xdr:to>
    <xdr:cxnSp macro="_xll.PtreeEvent_ObjectClick">
      <xdr:nvCxnSpPr>
        <xdr:cNvPr id="168" name="PTObj_DBranchHLine_1_27">
          <a:extLst>
            <a:ext uri="{FF2B5EF4-FFF2-40B4-BE49-F238E27FC236}">
              <a16:creationId xmlns:a16="http://schemas.microsoft.com/office/drawing/2014/main" id="{19511AD9-DCF0-4228-B556-E7584063BE71}"/>
            </a:ext>
          </a:extLst>
        </xdr:cNvPr>
        <xdr:cNvCxnSpPr/>
      </xdr:nvCxnSpPr>
      <xdr:spPr>
        <a:xfrm>
          <a:off x="5617972" y="10675620"/>
          <a:ext cx="1989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53</xdr:row>
      <xdr:rowOff>173989</xdr:rowOff>
    </xdr:from>
    <xdr:to>
      <xdr:col>3</xdr:col>
      <xdr:colOff>239522</xdr:colOff>
      <xdr:row>57</xdr:row>
      <xdr:rowOff>179070</xdr:rowOff>
    </xdr:to>
    <xdr:cxnSp macro="_xll.PtreeEvent_ObjectClick">
      <xdr:nvCxnSpPr>
        <xdr:cNvPr id="167" name="PTObj_DBranchDLine_1_27">
          <a:extLst>
            <a:ext uri="{FF2B5EF4-FFF2-40B4-BE49-F238E27FC236}">
              <a16:creationId xmlns:a16="http://schemas.microsoft.com/office/drawing/2014/main" id="{41ED557B-D1A6-49AE-8A8B-3D4A60B432BA}"/>
            </a:ext>
          </a:extLst>
        </xdr:cNvPr>
        <xdr:cNvCxnSpPr/>
      </xdr:nvCxnSpPr>
      <xdr:spPr>
        <a:xfrm>
          <a:off x="5465572" y="9933939"/>
          <a:ext cx="152400" cy="741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51</xdr:row>
      <xdr:rowOff>179070</xdr:rowOff>
    </xdr:from>
    <xdr:to>
      <xdr:col>6</xdr:col>
      <xdr:colOff>127</xdr:colOff>
      <xdr:row>51</xdr:row>
      <xdr:rowOff>179070</xdr:rowOff>
    </xdr:to>
    <xdr:cxnSp macro="_xll.PtreeEvent_ObjectClick">
      <xdr:nvCxnSpPr>
        <xdr:cNvPr id="164" name="PTObj_DBranchHLine_1_26">
          <a:extLst>
            <a:ext uri="{FF2B5EF4-FFF2-40B4-BE49-F238E27FC236}">
              <a16:creationId xmlns:a16="http://schemas.microsoft.com/office/drawing/2014/main" id="{9789F61A-09E8-4744-A7BF-C43C3E9F5F98}"/>
            </a:ext>
          </a:extLst>
        </xdr:cNvPr>
        <xdr:cNvCxnSpPr/>
      </xdr:nvCxnSpPr>
      <xdr:spPr>
        <a:xfrm>
          <a:off x="9574022" y="9570720"/>
          <a:ext cx="1557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49</xdr:row>
      <xdr:rowOff>173989</xdr:rowOff>
    </xdr:from>
    <xdr:to>
      <xdr:col>5</xdr:col>
      <xdr:colOff>239522</xdr:colOff>
      <xdr:row>51</xdr:row>
      <xdr:rowOff>179070</xdr:rowOff>
    </xdr:to>
    <xdr:cxnSp macro="_xll.PtreeEvent_ObjectClick">
      <xdr:nvCxnSpPr>
        <xdr:cNvPr id="163" name="PTObj_DBranchDLine_1_26">
          <a:extLst>
            <a:ext uri="{FF2B5EF4-FFF2-40B4-BE49-F238E27FC236}">
              <a16:creationId xmlns:a16="http://schemas.microsoft.com/office/drawing/2014/main" id="{82252341-1F9F-4ECD-A6AD-782A13E12BD9}"/>
            </a:ext>
          </a:extLst>
        </xdr:cNvPr>
        <xdr:cNvCxnSpPr/>
      </xdr:nvCxnSpPr>
      <xdr:spPr>
        <a:xfrm>
          <a:off x="9421622" y="91973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47</xdr:row>
      <xdr:rowOff>179070</xdr:rowOff>
    </xdr:from>
    <xdr:to>
      <xdr:col>6</xdr:col>
      <xdr:colOff>127</xdr:colOff>
      <xdr:row>47</xdr:row>
      <xdr:rowOff>179070</xdr:rowOff>
    </xdr:to>
    <xdr:cxnSp macro="_xll.PtreeEvent_ObjectClick">
      <xdr:nvCxnSpPr>
        <xdr:cNvPr id="160" name="PTObj_DBranchHLine_1_19">
          <a:extLst>
            <a:ext uri="{FF2B5EF4-FFF2-40B4-BE49-F238E27FC236}">
              <a16:creationId xmlns:a16="http://schemas.microsoft.com/office/drawing/2014/main" id="{4DD488E3-6875-4F87-9389-164F9ECB87C1}"/>
            </a:ext>
          </a:extLst>
        </xdr:cNvPr>
        <xdr:cNvCxnSpPr/>
      </xdr:nvCxnSpPr>
      <xdr:spPr>
        <a:xfrm>
          <a:off x="9574022" y="8834120"/>
          <a:ext cx="1557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47</xdr:row>
      <xdr:rowOff>179070</xdr:rowOff>
    </xdr:from>
    <xdr:to>
      <xdr:col>5</xdr:col>
      <xdr:colOff>239522</xdr:colOff>
      <xdr:row>49</xdr:row>
      <xdr:rowOff>173989</xdr:rowOff>
    </xdr:to>
    <xdr:cxnSp macro="_xll.PtreeEvent_ObjectClick">
      <xdr:nvCxnSpPr>
        <xdr:cNvPr id="159" name="PTObj_DBranchDLine_1_19">
          <a:extLst>
            <a:ext uri="{FF2B5EF4-FFF2-40B4-BE49-F238E27FC236}">
              <a16:creationId xmlns:a16="http://schemas.microsoft.com/office/drawing/2014/main" id="{634114C5-EC40-415E-AA46-CE6D98623D9F}"/>
            </a:ext>
          </a:extLst>
        </xdr:cNvPr>
        <xdr:cNvCxnSpPr/>
      </xdr:nvCxnSpPr>
      <xdr:spPr>
        <a:xfrm flipV="1">
          <a:off x="9421622" y="88341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49</xdr:row>
      <xdr:rowOff>179070</xdr:rowOff>
    </xdr:from>
    <xdr:to>
      <xdr:col>5</xdr:col>
      <xdr:colOff>127</xdr:colOff>
      <xdr:row>49</xdr:row>
      <xdr:rowOff>179070</xdr:rowOff>
    </xdr:to>
    <xdr:cxnSp macro="_xll.PtreeEvent_ObjectClick">
      <xdr:nvCxnSpPr>
        <xdr:cNvPr id="156" name="PTObj_DBranchHLine_1_18">
          <a:extLst>
            <a:ext uri="{FF2B5EF4-FFF2-40B4-BE49-F238E27FC236}">
              <a16:creationId xmlns:a16="http://schemas.microsoft.com/office/drawing/2014/main" id="{4F06DE19-16FE-404D-8FD5-562B40072BE0}"/>
            </a:ext>
          </a:extLst>
        </xdr:cNvPr>
        <xdr:cNvCxnSpPr/>
      </xdr:nvCxnSpPr>
      <xdr:spPr>
        <a:xfrm>
          <a:off x="7846822" y="9202420"/>
          <a:ext cx="1271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45</xdr:row>
      <xdr:rowOff>173989</xdr:rowOff>
    </xdr:from>
    <xdr:to>
      <xdr:col>4</xdr:col>
      <xdr:colOff>239522</xdr:colOff>
      <xdr:row>49</xdr:row>
      <xdr:rowOff>179070</xdr:rowOff>
    </xdr:to>
    <xdr:cxnSp macro="_xll.PtreeEvent_ObjectClick">
      <xdr:nvCxnSpPr>
        <xdr:cNvPr id="155" name="PTObj_DBranchDLine_1_18">
          <a:extLst>
            <a:ext uri="{FF2B5EF4-FFF2-40B4-BE49-F238E27FC236}">
              <a16:creationId xmlns:a16="http://schemas.microsoft.com/office/drawing/2014/main" id="{35259916-A98D-46B2-BFCF-082C15A7D713}"/>
            </a:ext>
          </a:extLst>
        </xdr:cNvPr>
        <xdr:cNvCxnSpPr/>
      </xdr:nvCxnSpPr>
      <xdr:spPr>
        <a:xfrm>
          <a:off x="7694422" y="8460739"/>
          <a:ext cx="152400" cy="741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43</xdr:row>
      <xdr:rowOff>179070</xdr:rowOff>
    </xdr:from>
    <xdr:to>
      <xdr:col>5</xdr:col>
      <xdr:colOff>127</xdr:colOff>
      <xdr:row>43</xdr:row>
      <xdr:rowOff>179070</xdr:rowOff>
    </xdr:to>
    <xdr:cxnSp macro="_xll.PtreeEvent_ObjectClick">
      <xdr:nvCxnSpPr>
        <xdr:cNvPr id="116" name="PTObj_DBranchHLine_1_9">
          <a:extLst>
            <a:ext uri="{FF2B5EF4-FFF2-40B4-BE49-F238E27FC236}">
              <a16:creationId xmlns:a16="http://schemas.microsoft.com/office/drawing/2014/main" id="{FDEB9235-1770-4137-89C6-CDC40B1F9245}"/>
            </a:ext>
          </a:extLst>
        </xdr:cNvPr>
        <xdr:cNvCxnSpPr/>
      </xdr:nvCxnSpPr>
      <xdr:spPr>
        <a:xfrm>
          <a:off x="8754872" y="8097520"/>
          <a:ext cx="1748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43</xdr:row>
      <xdr:rowOff>179070</xdr:rowOff>
    </xdr:from>
    <xdr:to>
      <xdr:col>4</xdr:col>
      <xdr:colOff>239522</xdr:colOff>
      <xdr:row>45</xdr:row>
      <xdr:rowOff>173989</xdr:rowOff>
    </xdr:to>
    <xdr:cxnSp macro="_xll.PtreeEvent_ObjectClick">
      <xdr:nvCxnSpPr>
        <xdr:cNvPr id="115" name="PTObj_DBranchDLine_1_9">
          <a:extLst>
            <a:ext uri="{FF2B5EF4-FFF2-40B4-BE49-F238E27FC236}">
              <a16:creationId xmlns:a16="http://schemas.microsoft.com/office/drawing/2014/main" id="{456181E5-415F-4214-BE63-9DD1BC737041}"/>
            </a:ext>
          </a:extLst>
        </xdr:cNvPr>
        <xdr:cNvCxnSpPr/>
      </xdr:nvCxnSpPr>
      <xdr:spPr>
        <a:xfrm flipV="1">
          <a:off x="8602472" y="80975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45</xdr:row>
      <xdr:rowOff>179070</xdr:rowOff>
    </xdr:from>
    <xdr:to>
      <xdr:col>4</xdr:col>
      <xdr:colOff>127</xdr:colOff>
      <xdr:row>45</xdr:row>
      <xdr:rowOff>179070</xdr:rowOff>
    </xdr:to>
    <xdr:cxnSp macro="_xll.PtreeEvent_ObjectClick">
      <xdr:nvCxnSpPr>
        <xdr:cNvPr id="112" name="PTObj_DBranchHLine_1_8">
          <a:extLst>
            <a:ext uri="{FF2B5EF4-FFF2-40B4-BE49-F238E27FC236}">
              <a16:creationId xmlns:a16="http://schemas.microsoft.com/office/drawing/2014/main" id="{FC881680-3C21-4B72-B1AE-9799926F81F2}"/>
            </a:ext>
          </a:extLst>
        </xdr:cNvPr>
        <xdr:cNvCxnSpPr/>
      </xdr:nvCxnSpPr>
      <xdr:spPr>
        <a:xfrm>
          <a:off x="6087872" y="8465820"/>
          <a:ext cx="242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45</xdr:row>
      <xdr:rowOff>179070</xdr:rowOff>
    </xdr:from>
    <xdr:to>
      <xdr:col>3</xdr:col>
      <xdr:colOff>239522</xdr:colOff>
      <xdr:row>53</xdr:row>
      <xdr:rowOff>173989</xdr:rowOff>
    </xdr:to>
    <xdr:cxnSp macro="_xll.PtreeEvent_ObjectClick">
      <xdr:nvCxnSpPr>
        <xdr:cNvPr id="111" name="PTObj_DBranchDLine_1_8">
          <a:extLst>
            <a:ext uri="{FF2B5EF4-FFF2-40B4-BE49-F238E27FC236}">
              <a16:creationId xmlns:a16="http://schemas.microsoft.com/office/drawing/2014/main" id="{FF379279-C75F-4CBA-85B8-7555F3473BA8}"/>
            </a:ext>
          </a:extLst>
        </xdr:cNvPr>
        <xdr:cNvCxnSpPr/>
      </xdr:nvCxnSpPr>
      <xdr:spPr>
        <a:xfrm flipV="1">
          <a:off x="5935472" y="8465820"/>
          <a:ext cx="152400" cy="1468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236347</xdr:colOff>
      <xdr:row>53</xdr:row>
      <xdr:rowOff>179070</xdr:rowOff>
    </xdr:from>
    <xdr:to>
      <xdr:col>3</xdr:col>
      <xdr:colOff>127</xdr:colOff>
      <xdr:row>53</xdr:row>
      <xdr:rowOff>179070</xdr:rowOff>
    </xdr:to>
    <xdr:cxnSp macro="_xll.PtreeEvent_ObjectClick">
      <xdr:nvCxnSpPr>
        <xdr:cNvPr id="108" name="PTObj_DBranchHLine_1_3">
          <a:extLst>
            <a:ext uri="{FF2B5EF4-FFF2-40B4-BE49-F238E27FC236}">
              <a16:creationId xmlns:a16="http://schemas.microsoft.com/office/drawing/2014/main" id="{A7DD70C7-166A-4C1F-9FD4-677A622DA527}"/>
            </a:ext>
          </a:extLst>
        </xdr:cNvPr>
        <xdr:cNvCxnSpPr/>
      </xdr:nvCxnSpPr>
      <xdr:spPr>
        <a:xfrm>
          <a:off x="4471797" y="9939020"/>
          <a:ext cx="13766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83947</xdr:colOff>
      <xdr:row>42</xdr:row>
      <xdr:rowOff>4127</xdr:rowOff>
    </xdr:from>
    <xdr:to>
      <xdr:col>2</xdr:col>
      <xdr:colOff>236347</xdr:colOff>
      <xdr:row>53</xdr:row>
      <xdr:rowOff>179070</xdr:rowOff>
    </xdr:to>
    <xdr:cxnSp macro="_xll.PtreeEvent_ObjectClick">
      <xdr:nvCxnSpPr>
        <xdr:cNvPr id="107" name="PTObj_DBranchDLine_1_3">
          <a:extLst>
            <a:ext uri="{FF2B5EF4-FFF2-40B4-BE49-F238E27FC236}">
              <a16:creationId xmlns:a16="http://schemas.microsoft.com/office/drawing/2014/main" id="{FBE20DF6-85E7-4D32-95A8-B638054A2D5C}"/>
            </a:ext>
          </a:extLst>
        </xdr:cNvPr>
        <xdr:cNvCxnSpPr/>
      </xdr:nvCxnSpPr>
      <xdr:spPr>
        <a:xfrm>
          <a:off x="4319397" y="7738427"/>
          <a:ext cx="152400" cy="220059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39</xdr:row>
      <xdr:rowOff>179070</xdr:rowOff>
    </xdr:from>
    <xdr:to>
      <xdr:col>6</xdr:col>
      <xdr:colOff>127</xdr:colOff>
      <xdr:row>39</xdr:row>
      <xdr:rowOff>179070</xdr:rowOff>
    </xdr:to>
    <xdr:cxnSp macro="_xll.PtreeEvent_ObjectClick">
      <xdr:nvCxnSpPr>
        <xdr:cNvPr id="91" name="PTObj_DBranchHLine_1_25">
          <a:extLst>
            <a:ext uri="{FF2B5EF4-FFF2-40B4-BE49-F238E27FC236}">
              <a16:creationId xmlns:a16="http://schemas.microsoft.com/office/drawing/2014/main" id="{044E5ADB-9236-4261-98C4-FB47F54E433D}"/>
            </a:ext>
          </a:extLst>
        </xdr:cNvPr>
        <xdr:cNvCxnSpPr/>
      </xdr:nvCxnSpPr>
      <xdr:spPr>
        <a:xfrm>
          <a:off x="11675872" y="7360920"/>
          <a:ext cx="1748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37</xdr:row>
      <xdr:rowOff>173989</xdr:rowOff>
    </xdr:from>
    <xdr:to>
      <xdr:col>5</xdr:col>
      <xdr:colOff>239522</xdr:colOff>
      <xdr:row>39</xdr:row>
      <xdr:rowOff>179070</xdr:rowOff>
    </xdr:to>
    <xdr:cxnSp macro="_xll.PtreeEvent_ObjectClick">
      <xdr:nvCxnSpPr>
        <xdr:cNvPr id="90" name="PTObj_DBranchDLine_1_25">
          <a:extLst>
            <a:ext uri="{FF2B5EF4-FFF2-40B4-BE49-F238E27FC236}">
              <a16:creationId xmlns:a16="http://schemas.microsoft.com/office/drawing/2014/main" id="{51FB63F8-1EAC-438D-8A9E-075B6C5E59E8}"/>
            </a:ext>
          </a:extLst>
        </xdr:cNvPr>
        <xdr:cNvCxnSpPr/>
      </xdr:nvCxnSpPr>
      <xdr:spPr>
        <a:xfrm>
          <a:off x="11523472" y="69875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35</xdr:row>
      <xdr:rowOff>179070</xdr:rowOff>
    </xdr:from>
    <xdr:to>
      <xdr:col>6</xdr:col>
      <xdr:colOff>127</xdr:colOff>
      <xdr:row>35</xdr:row>
      <xdr:rowOff>179070</xdr:rowOff>
    </xdr:to>
    <xdr:cxnSp macro="_xll.PtreeEvent_ObjectClick">
      <xdr:nvCxnSpPr>
        <xdr:cNvPr id="79" name="PTObj_DBranchHLine_1_24">
          <a:extLst>
            <a:ext uri="{FF2B5EF4-FFF2-40B4-BE49-F238E27FC236}">
              <a16:creationId xmlns:a16="http://schemas.microsoft.com/office/drawing/2014/main" id="{096B52A2-592D-403A-8A97-1F1F5A02D0D5}"/>
            </a:ext>
          </a:extLst>
        </xdr:cNvPr>
        <xdr:cNvCxnSpPr/>
      </xdr:nvCxnSpPr>
      <xdr:spPr>
        <a:xfrm>
          <a:off x="11675872" y="6624320"/>
          <a:ext cx="1748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35</xdr:row>
      <xdr:rowOff>179070</xdr:rowOff>
    </xdr:from>
    <xdr:to>
      <xdr:col>5</xdr:col>
      <xdr:colOff>239522</xdr:colOff>
      <xdr:row>37</xdr:row>
      <xdr:rowOff>173989</xdr:rowOff>
    </xdr:to>
    <xdr:cxnSp macro="_xll.PtreeEvent_ObjectClick">
      <xdr:nvCxnSpPr>
        <xdr:cNvPr id="78" name="PTObj_DBranchDLine_1_24">
          <a:extLst>
            <a:ext uri="{FF2B5EF4-FFF2-40B4-BE49-F238E27FC236}">
              <a16:creationId xmlns:a16="http://schemas.microsoft.com/office/drawing/2014/main" id="{43755502-E278-4178-A49C-17AEE0ADD6DC}"/>
            </a:ext>
          </a:extLst>
        </xdr:cNvPr>
        <xdr:cNvCxnSpPr/>
      </xdr:nvCxnSpPr>
      <xdr:spPr>
        <a:xfrm flipV="1">
          <a:off x="11523472" y="66243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37</xdr:row>
      <xdr:rowOff>179070</xdr:rowOff>
    </xdr:from>
    <xdr:to>
      <xdr:col>5</xdr:col>
      <xdr:colOff>127</xdr:colOff>
      <xdr:row>37</xdr:row>
      <xdr:rowOff>179070</xdr:rowOff>
    </xdr:to>
    <xdr:cxnSp macro="_xll.PtreeEvent_ObjectClick">
      <xdr:nvCxnSpPr>
        <xdr:cNvPr id="74" name="PTObj_DBranchHLine_1_23">
          <a:extLst>
            <a:ext uri="{FF2B5EF4-FFF2-40B4-BE49-F238E27FC236}">
              <a16:creationId xmlns:a16="http://schemas.microsoft.com/office/drawing/2014/main" id="{A4B933C1-F68D-4BD1-8162-F723DFCCE80E}"/>
            </a:ext>
          </a:extLst>
        </xdr:cNvPr>
        <xdr:cNvCxnSpPr/>
      </xdr:nvCxnSpPr>
      <xdr:spPr>
        <a:xfrm>
          <a:off x="9008872" y="6992620"/>
          <a:ext cx="242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33</xdr:row>
      <xdr:rowOff>173990</xdr:rowOff>
    </xdr:from>
    <xdr:to>
      <xdr:col>4</xdr:col>
      <xdr:colOff>239522</xdr:colOff>
      <xdr:row>37</xdr:row>
      <xdr:rowOff>179070</xdr:rowOff>
    </xdr:to>
    <xdr:cxnSp macro="_xll.PtreeEvent_ObjectClick">
      <xdr:nvCxnSpPr>
        <xdr:cNvPr id="73" name="PTObj_DBranchDLine_1_23">
          <a:extLst>
            <a:ext uri="{FF2B5EF4-FFF2-40B4-BE49-F238E27FC236}">
              <a16:creationId xmlns:a16="http://schemas.microsoft.com/office/drawing/2014/main" id="{A97F6AC4-8D38-4968-8902-6580DCB668B5}"/>
            </a:ext>
          </a:extLst>
        </xdr:cNvPr>
        <xdr:cNvCxnSpPr/>
      </xdr:nvCxnSpPr>
      <xdr:spPr>
        <a:xfrm>
          <a:off x="8856472" y="6250940"/>
          <a:ext cx="152400" cy="741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23</xdr:row>
      <xdr:rowOff>179070</xdr:rowOff>
    </xdr:from>
    <xdr:to>
      <xdr:col>6</xdr:col>
      <xdr:colOff>127</xdr:colOff>
      <xdr:row>23</xdr:row>
      <xdr:rowOff>179070</xdr:rowOff>
    </xdr:to>
    <xdr:cxnSp macro="_xll.PtreeEvent_ObjectClick">
      <xdr:nvCxnSpPr>
        <xdr:cNvPr id="566" name="PTObj_DBranchHLine_1_11">
          <a:extLst>
            <a:ext uri="{FF2B5EF4-FFF2-40B4-BE49-F238E27FC236}">
              <a16:creationId xmlns:a16="http://schemas.microsoft.com/office/drawing/2014/main" id="{434DBDDC-2A99-4ADC-B6ED-BEC4950F87C9}"/>
            </a:ext>
          </a:extLst>
        </xdr:cNvPr>
        <xdr:cNvCxnSpPr/>
      </xdr:nvCxnSpPr>
      <xdr:spPr>
        <a:xfrm>
          <a:off x="11675872" y="4414520"/>
          <a:ext cx="17481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23</xdr:row>
      <xdr:rowOff>179070</xdr:rowOff>
    </xdr:from>
    <xdr:to>
      <xdr:col>5</xdr:col>
      <xdr:colOff>239522</xdr:colOff>
      <xdr:row>25</xdr:row>
      <xdr:rowOff>173990</xdr:rowOff>
    </xdr:to>
    <xdr:cxnSp macro="_xll.PtreeEvent_ObjectClick">
      <xdr:nvCxnSpPr>
        <xdr:cNvPr id="565" name="PTObj_DBranchDLine_1_11">
          <a:extLst>
            <a:ext uri="{FF2B5EF4-FFF2-40B4-BE49-F238E27FC236}">
              <a16:creationId xmlns:a16="http://schemas.microsoft.com/office/drawing/2014/main" id="{57228AA7-D736-42D1-871A-89E09D7738DC}"/>
            </a:ext>
          </a:extLst>
        </xdr:cNvPr>
        <xdr:cNvCxnSpPr/>
      </xdr:nvCxnSpPr>
      <xdr:spPr>
        <a:xfrm flipV="1">
          <a:off x="11523472" y="44145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25</xdr:row>
      <xdr:rowOff>179070</xdr:rowOff>
    </xdr:from>
    <xdr:to>
      <xdr:col>5</xdr:col>
      <xdr:colOff>127</xdr:colOff>
      <xdr:row>25</xdr:row>
      <xdr:rowOff>179070</xdr:rowOff>
    </xdr:to>
    <xdr:cxnSp macro="_xll.PtreeEvent_ObjectClick">
      <xdr:nvCxnSpPr>
        <xdr:cNvPr id="562" name="PTObj_DBranchHLine_1_10">
          <a:extLst>
            <a:ext uri="{FF2B5EF4-FFF2-40B4-BE49-F238E27FC236}">
              <a16:creationId xmlns:a16="http://schemas.microsoft.com/office/drawing/2014/main" id="{6BB9C6E4-0BF6-4BE7-80A2-3C272C76B510}"/>
            </a:ext>
          </a:extLst>
        </xdr:cNvPr>
        <xdr:cNvCxnSpPr/>
      </xdr:nvCxnSpPr>
      <xdr:spPr>
        <a:xfrm>
          <a:off x="9008872" y="4782820"/>
          <a:ext cx="242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25</xdr:row>
      <xdr:rowOff>179070</xdr:rowOff>
    </xdr:from>
    <xdr:to>
      <xdr:col>4</xdr:col>
      <xdr:colOff>239522</xdr:colOff>
      <xdr:row>33</xdr:row>
      <xdr:rowOff>173990</xdr:rowOff>
    </xdr:to>
    <xdr:cxnSp macro="_xll.PtreeEvent_ObjectClick">
      <xdr:nvCxnSpPr>
        <xdr:cNvPr id="561" name="PTObj_DBranchDLine_1_10">
          <a:extLst>
            <a:ext uri="{FF2B5EF4-FFF2-40B4-BE49-F238E27FC236}">
              <a16:creationId xmlns:a16="http://schemas.microsoft.com/office/drawing/2014/main" id="{68DA1F77-783D-4BFE-82AD-C853AA2CE9BB}"/>
            </a:ext>
          </a:extLst>
        </xdr:cNvPr>
        <xdr:cNvCxnSpPr/>
      </xdr:nvCxnSpPr>
      <xdr:spPr>
        <a:xfrm flipV="1">
          <a:off x="8856472" y="478282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237935</xdr:colOff>
      <xdr:row>33</xdr:row>
      <xdr:rowOff>179070</xdr:rowOff>
    </xdr:from>
    <xdr:to>
      <xdr:col>4</xdr:col>
      <xdr:colOff>127</xdr:colOff>
      <xdr:row>33</xdr:row>
      <xdr:rowOff>179070</xdr:rowOff>
    </xdr:to>
    <xdr:cxnSp macro="_xll.PtreeEvent_ObjectClick">
      <xdr:nvCxnSpPr>
        <xdr:cNvPr id="558" name="PTObj_DBranchHLine_1_5">
          <a:extLst>
            <a:ext uri="{FF2B5EF4-FFF2-40B4-BE49-F238E27FC236}">
              <a16:creationId xmlns:a16="http://schemas.microsoft.com/office/drawing/2014/main" id="{E41E0E9A-A069-4D9A-B463-A6657427B746}"/>
            </a:ext>
          </a:extLst>
        </xdr:cNvPr>
        <xdr:cNvCxnSpPr/>
      </xdr:nvCxnSpPr>
      <xdr:spPr>
        <a:xfrm>
          <a:off x="6340285" y="6256020"/>
          <a:ext cx="242919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85535</xdr:colOff>
      <xdr:row>22</xdr:row>
      <xdr:rowOff>43815</xdr:rowOff>
    </xdr:from>
    <xdr:to>
      <xdr:col>3</xdr:col>
      <xdr:colOff>237935</xdr:colOff>
      <xdr:row>33</xdr:row>
      <xdr:rowOff>179070</xdr:rowOff>
    </xdr:to>
    <xdr:cxnSp macro="_xll.PtreeEvent_ObjectClick">
      <xdr:nvCxnSpPr>
        <xdr:cNvPr id="557" name="PTObj_DBranchDLine_1_5">
          <a:extLst>
            <a:ext uri="{FF2B5EF4-FFF2-40B4-BE49-F238E27FC236}">
              <a16:creationId xmlns:a16="http://schemas.microsoft.com/office/drawing/2014/main" id="{5848F071-25DC-49F1-8186-0DEB589FD191}"/>
            </a:ext>
          </a:extLst>
        </xdr:cNvPr>
        <xdr:cNvCxnSpPr/>
      </xdr:nvCxnSpPr>
      <xdr:spPr>
        <a:xfrm>
          <a:off x="6187885" y="4095115"/>
          <a:ext cx="152400" cy="216090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234759</xdr:colOff>
      <xdr:row>20</xdr:row>
      <xdr:rowOff>58420</xdr:rowOff>
    </xdr:from>
    <xdr:to>
      <xdr:col>5</xdr:col>
      <xdr:colOff>1987677</xdr:colOff>
      <xdr:row>20</xdr:row>
      <xdr:rowOff>58420</xdr:rowOff>
    </xdr:to>
    <xdr:cxnSp macro="_xll.PtreeEvent_ObjectClick">
      <xdr:nvCxnSpPr>
        <xdr:cNvPr id="452" name="PTObj_DBranchHLine_1_16">
          <a:extLst>
            <a:ext uri="{FF2B5EF4-FFF2-40B4-BE49-F238E27FC236}">
              <a16:creationId xmlns:a16="http://schemas.microsoft.com/office/drawing/2014/main" id="{3976674E-A862-40DF-A649-443356735E67}"/>
            </a:ext>
          </a:extLst>
        </xdr:cNvPr>
        <xdr:cNvCxnSpPr/>
      </xdr:nvCxnSpPr>
      <xdr:spPr>
        <a:xfrm>
          <a:off x="11674284" y="3677920"/>
          <a:ext cx="17529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82359</xdr:colOff>
      <xdr:row>18</xdr:row>
      <xdr:rowOff>46990</xdr:rowOff>
    </xdr:from>
    <xdr:to>
      <xdr:col>5</xdr:col>
      <xdr:colOff>234759</xdr:colOff>
      <xdr:row>20</xdr:row>
      <xdr:rowOff>58420</xdr:rowOff>
    </xdr:to>
    <xdr:cxnSp macro="_xll.PtreeEvent_ObjectClick">
      <xdr:nvCxnSpPr>
        <xdr:cNvPr id="451" name="PTObj_DBranchDLine_1_16">
          <a:extLst>
            <a:ext uri="{FF2B5EF4-FFF2-40B4-BE49-F238E27FC236}">
              <a16:creationId xmlns:a16="http://schemas.microsoft.com/office/drawing/2014/main" id="{FFD63D17-7253-4FA9-854E-338B170A1128}"/>
            </a:ext>
          </a:extLst>
        </xdr:cNvPr>
        <xdr:cNvCxnSpPr/>
      </xdr:nvCxnSpPr>
      <xdr:spPr>
        <a:xfrm>
          <a:off x="11521884" y="33045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234759</xdr:colOff>
      <xdr:row>16</xdr:row>
      <xdr:rowOff>45720</xdr:rowOff>
    </xdr:from>
    <xdr:to>
      <xdr:col>5</xdr:col>
      <xdr:colOff>1986090</xdr:colOff>
      <xdr:row>16</xdr:row>
      <xdr:rowOff>45720</xdr:rowOff>
    </xdr:to>
    <xdr:cxnSp macro="_xll.PtreeEvent_ObjectClick">
      <xdr:nvCxnSpPr>
        <xdr:cNvPr id="448" name="PTObj_DBranchHLine_1_15">
          <a:extLst>
            <a:ext uri="{FF2B5EF4-FFF2-40B4-BE49-F238E27FC236}">
              <a16:creationId xmlns:a16="http://schemas.microsoft.com/office/drawing/2014/main" id="{2944E339-F71B-4E88-91A1-5666463E1E01}"/>
            </a:ext>
          </a:extLst>
        </xdr:cNvPr>
        <xdr:cNvCxnSpPr/>
      </xdr:nvCxnSpPr>
      <xdr:spPr>
        <a:xfrm>
          <a:off x="11674284" y="2941320"/>
          <a:ext cx="175133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82359</xdr:colOff>
      <xdr:row>16</xdr:row>
      <xdr:rowOff>45720</xdr:rowOff>
    </xdr:from>
    <xdr:to>
      <xdr:col>5</xdr:col>
      <xdr:colOff>234759</xdr:colOff>
      <xdr:row>18</xdr:row>
      <xdr:rowOff>46990</xdr:rowOff>
    </xdr:to>
    <xdr:cxnSp macro="_xll.PtreeEvent_ObjectClick">
      <xdr:nvCxnSpPr>
        <xdr:cNvPr id="63" name="PTObj_DBranchDLine_1_15">
          <a:extLst>
            <a:ext uri="{FF2B5EF4-FFF2-40B4-BE49-F238E27FC236}">
              <a16:creationId xmlns:a16="http://schemas.microsoft.com/office/drawing/2014/main" id="{6AC63437-9FA6-44DF-AFC7-6BD4EF603146}"/>
            </a:ext>
          </a:extLst>
        </xdr:cNvPr>
        <xdr:cNvCxnSpPr/>
      </xdr:nvCxnSpPr>
      <xdr:spPr>
        <a:xfrm flipV="1">
          <a:off x="11521884" y="29413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237934</xdr:colOff>
      <xdr:row>18</xdr:row>
      <xdr:rowOff>52070</xdr:rowOff>
    </xdr:from>
    <xdr:to>
      <xdr:col>4</xdr:col>
      <xdr:colOff>2663952</xdr:colOff>
      <xdr:row>18</xdr:row>
      <xdr:rowOff>52070</xdr:rowOff>
    </xdr:to>
    <xdr:cxnSp macro="_xll.PtreeEvent_ObjectClick">
      <xdr:nvCxnSpPr>
        <xdr:cNvPr id="60" name="PTObj_DBranchHLine_1_7">
          <a:extLst>
            <a:ext uri="{FF2B5EF4-FFF2-40B4-BE49-F238E27FC236}">
              <a16:creationId xmlns:a16="http://schemas.microsoft.com/office/drawing/2014/main" id="{76B74D0F-DF5A-4D3B-BB7C-887540B80614}"/>
            </a:ext>
          </a:extLst>
        </xdr:cNvPr>
        <xdr:cNvCxnSpPr/>
      </xdr:nvCxnSpPr>
      <xdr:spPr>
        <a:xfrm>
          <a:off x="9010459" y="3309620"/>
          <a:ext cx="24260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85534</xdr:colOff>
      <xdr:row>13</xdr:row>
      <xdr:rowOff>169228</xdr:rowOff>
    </xdr:from>
    <xdr:to>
      <xdr:col>4</xdr:col>
      <xdr:colOff>237934</xdr:colOff>
      <xdr:row>18</xdr:row>
      <xdr:rowOff>52070</xdr:rowOff>
    </xdr:to>
    <xdr:cxnSp macro="_xll.PtreeEvent_ObjectClick">
      <xdr:nvCxnSpPr>
        <xdr:cNvPr id="59" name="PTObj_DBranchDLine_1_7">
          <a:extLst>
            <a:ext uri="{FF2B5EF4-FFF2-40B4-BE49-F238E27FC236}">
              <a16:creationId xmlns:a16="http://schemas.microsoft.com/office/drawing/2014/main" id="{A95A918F-C8AB-4942-8D8C-5FEA5D8C3DD0}"/>
            </a:ext>
          </a:extLst>
        </xdr:cNvPr>
        <xdr:cNvCxnSpPr/>
      </xdr:nvCxnSpPr>
      <xdr:spPr>
        <a:xfrm>
          <a:off x="8858059" y="2521903"/>
          <a:ext cx="152400" cy="78771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5</xdr:row>
      <xdr:rowOff>179070</xdr:rowOff>
    </xdr:from>
    <xdr:to>
      <xdr:col>5</xdr:col>
      <xdr:colOff>6477</xdr:colOff>
      <xdr:row>5</xdr:row>
      <xdr:rowOff>179070</xdr:rowOff>
    </xdr:to>
    <xdr:cxnSp macro="_xll.PtreeEvent_ObjectClick">
      <xdr:nvCxnSpPr>
        <xdr:cNvPr id="514" name="PTObj_DBranchHLine_1_6">
          <a:extLst>
            <a:ext uri="{FF2B5EF4-FFF2-40B4-BE49-F238E27FC236}">
              <a16:creationId xmlns:a16="http://schemas.microsoft.com/office/drawing/2014/main" id="{54B4E1BC-FCA2-49DF-8D14-F316A7AD30B6}"/>
            </a:ext>
          </a:extLst>
        </xdr:cNvPr>
        <xdr:cNvCxnSpPr/>
      </xdr:nvCxnSpPr>
      <xdr:spPr>
        <a:xfrm>
          <a:off x="9008872" y="1099820"/>
          <a:ext cx="2433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5</xdr:row>
      <xdr:rowOff>179070</xdr:rowOff>
    </xdr:from>
    <xdr:to>
      <xdr:col>4</xdr:col>
      <xdr:colOff>239522</xdr:colOff>
      <xdr:row>13</xdr:row>
      <xdr:rowOff>173990</xdr:rowOff>
    </xdr:to>
    <xdr:cxnSp macro="_xll.PtreeEvent_ObjectClick">
      <xdr:nvCxnSpPr>
        <xdr:cNvPr id="513" name="PTObj_DBranchDLine_1_6">
          <a:extLst>
            <a:ext uri="{FF2B5EF4-FFF2-40B4-BE49-F238E27FC236}">
              <a16:creationId xmlns:a16="http://schemas.microsoft.com/office/drawing/2014/main" id="{87DD4990-9A72-4EBB-BF12-1FBDD2A76680}"/>
            </a:ext>
          </a:extLst>
        </xdr:cNvPr>
        <xdr:cNvCxnSpPr/>
      </xdr:nvCxnSpPr>
      <xdr:spPr>
        <a:xfrm flipV="1">
          <a:off x="8856472" y="1099820"/>
          <a:ext cx="152400" cy="7315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236347</xdr:colOff>
      <xdr:row>13</xdr:row>
      <xdr:rowOff>179070</xdr:rowOff>
    </xdr:from>
    <xdr:to>
      <xdr:col>4</xdr:col>
      <xdr:colOff>127</xdr:colOff>
      <xdr:row>13</xdr:row>
      <xdr:rowOff>179070</xdr:rowOff>
    </xdr:to>
    <xdr:cxnSp macro="_xll.PtreeEvent_ObjectClick">
      <xdr:nvCxnSpPr>
        <xdr:cNvPr id="511" name="PTObj_DBranchHLine_1_4">
          <a:extLst>
            <a:ext uri="{FF2B5EF4-FFF2-40B4-BE49-F238E27FC236}">
              <a16:creationId xmlns:a16="http://schemas.microsoft.com/office/drawing/2014/main" id="{679ECC77-33E4-47A4-BAD5-9B4B88DB99E3}"/>
            </a:ext>
          </a:extLst>
        </xdr:cNvPr>
        <xdr:cNvCxnSpPr/>
      </xdr:nvCxnSpPr>
      <xdr:spPr>
        <a:xfrm>
          <a:off x="6338697" y="1836420"/>
          <a:ext cx="24307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83947</xdr:colOff>
      <xdr:row>13</xdr:row>
      <xdr:rowOff>179070</xdr:rowOff>
    </xdr:from>
    <xdr:to>
      <xdr:col>3</xdr:col>
      <xdr:colOff>236347</xdr:colOff>
      <xdr:row>22</xdr:row>
      <xdr:rowOff>45403</xdr:rowOff>
    </xdr:to>
    <xdr:cxnSp macro="_xll.PtreeEvent_ObjectClick">
      <xdr:nvCxnSpPr>
        <xdr:cNvPr id="510" name="PTObj_DBranchDLine_1_4">
          <a:extLst>
            <a:ext uri="{FF2B5EF4-FFF2-40B4-BE49-F238E27FC236}">
              <a16:creationId xmlns:a16="http://schemas.microsoft.com/office/drawing/2014/main" id="{3B549CA7-292E-402A-8C92-44E0053FDA30}"/>
            </a:ext>
          </a:extLst>
        </xdr:cNvPr>
        <xdr:cNvCxnSpPr/>
      </xdr:nvCxnSpPr>
      <xdr:spPr>
        <a:xfrm flipV="1">
          <a:off x="6186297" y="1836420"/>
          <a:ext cx="152400" cy="152368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113</xdr:row>
      <xdr:rowOff>179070</xdr:rowOff>
    </xdr:from>
    <xdr:to>
      <xdr:col>4</xdr:col>
      <xdr:colOff>127</xdr:colOff>
      <xdr:row>113</xdr:row>
      <xdr:rowOff>179070</xdr:rowOff>
    </xdr:to>
    <xdr:cxnSp macro="_xll.PtreeEvent_ObjectClick">
      <xdr:nvCxnSpPr>
        <xdr:cNvPr id="507" name="PTObj_DBranchHLine_2_7">
          <a:extLst>
            <a:ext uri="{FF2B5EF4-FFF2-40B4-BE49-F238E27FC236}">
              <a16:creationId xmlns:a16="http://schemas.microsoft.com/office/drawing/2014/main" id="{AC6FB4B2-AC03-4E42-AB63-050C1B9C36B7}"/>
            </a:ext>
          </a:extLst>
        </xdr:cNvPr>
        <xdr:cNvCxnSpPr/>
      </xdr:nvCxnSpPr>
      <xdr:spPr>
        <a:xfrm>
          <a:off x="6341872" y="17305020"/>
          <a:ext cx="242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111</xdr:row>
      <xdr:rowOff>173989</xdr:rowOff>
    </xdr:from>
    <xdr:to>
      <xdr:col>3</xdr:col>
      <xdr:colOff>239522</xdr:colOff>
      <xdr:row>113</xdr:row>
      <xdr:rowOff>179070</xdr:rowOff>
    </xdr:to>
    <xdr:cxnSp macro="_xll.PtreeEvent_ObjectClick">
      <xdr:nvCxnSpPr>
        <xdr:cNvPr id="506" name="PTObj_DBranchDLine_2_7">
          <a:extLst>
            <a:ext uri="{FF2B5EF4-FFF2-40B4-BE49-F238E27FC236}">
              <a16:creationId xmlns:a16="http://schemas.microsoft.com/office/drawing/2014/main" id="{F26B595A-E9E0-406C-91A5-5AA352E73983}"/>
            </a:ext>
          </a:extLst>
        </xdr:cNvPr>
        <xdr:cNvCxnSpPr/>
      </xdr:nvCxnSpPr>
      <xdr:spPr>
        <a:xfrm>
          <a:off x="6189472" y="169316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109</xdr:row>
      <xdr:rowOff>179070</xdr:rowOff>
    </xdr:from>
    <xdr:to>
      <xdr:col>4</xdr:col>
      <xdr:colOff>127</xdr:colOff>
      <xdr:row>109</xdr:row>
      <xdr:rowOff>179070</xdr:rowOff>
    </xdr:to>
    <xdr:cxnSp macro="_xll.PtreeEvent_ObjectClick">
      <xdr:nvCxnSpPr>
        <xdr:cNvPr id="503" name="PTObj_DBranchHLine_2_6">
          <a:extLst>
            <a:ext uri="{FF2B5EF4-FFF2-40B4-BE49-F238E27FC236}">
              <a16:creationId xmlns:a16="http://schemas.microsoft.com/office/drawing/2014/main" id="{27CEA7AE-6884-4841-926B-6884A47DEEF6}"/>
            </a:ext>
          </a:extLst>
        </xdr:cNvPr>
        <xdr:cNvCxnSpPr/>
      </xdr:nvCxnSpPr>
      <xdr:spPr>
        <a:xfrm>
          <a:off x="6341872" y="16568420"/>
          <a:ext cx="242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109</xdr:row>
      <xdr:rowOff>179070</xdr:rowOff>
    </xdr:from>
    <xdr:to>
      <xdr:col>3</xdr:col>
      <xdr:colOff>239522</xdr:colOff>
      <xdr:row>111</xdr:row>
      <xdr:rowOff>173989</xdr:rowOff>
    </xdr:to>
    <xdr:cxnSp macro="_xll.PtreeEvent_ObjectClick">
      <xdr:nvCxnSpPr>
        <xdr:cNvPr id="502" name="PTObj_DBranchDLine_2_6">
          <a:extLst>
            <a:ext uri="{FF2B5EF4-FFF2-40B4-BE49-F238E27FC236}">
              <a16:creationId xmlns:a16="http://schemas.microsoft.com/office/drawing/2014/main" id="{F25F0F91-FDBF-4836-B94C-BCF871F4E150}"/>
            </a:ext>
          </a:extLst>
        </xdr:cNvPr>
        <xdr:cNvCxnSpPr/>
      </xdr:nvCxnSpPr>
      <xdr:spPr>
        <a:xfrm flipV="1">
          <a:off x="6189472" y="165684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111</xdr:row>
      <xdr:rowOff>179070</xdr:rowOff>
    </xdr:from>
    <xdr:to>
      <xdr:col>3</xdr:col>
      <xdr:colOff>127</xdr:colOff>
      <xdr:row>111</xdr:row>
      <xdr:rowOff>179070</xdr:rowOff>
    </xdr:to>
    <xdr:cxnSp macro="_xll.PtreeEvent_ObjectClick">
      <xdr:nvCxnSpPr>
        <xdr:cNvPr id="499" name="PTObj_DBranchHLine_2_3">
          <a:extLst>
            <a:ext uri="{FF2B5EF4-FFF2-40B4-BE49-F238E27FC236}">
              <a16:creationId xmlns:a16="http://schemas.microsoft.com/office/drawing/2014/main" id="{98A01A20-2778-4210-A2DA-979268387514}"/>
            </a:ext>
          </a:extLst>
        </xdr:cNvPr>
        <xdr:cNvCxnSpPr/>
      </xdr:nvCxnSpPr>
      <xdr:spPr>
        <a:xfrm>
          <a:off x="4474972" y="16568420"/>
          <a:ext cx="1627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107</xdr:row>
      <xdr:rowOff>173989</xdr:rowOff>
    </xdr:from>
    <xdr:to>
      <xdr:col>2</xdr:col>
      <xdr:colOff>239522</xdr:colOff>
      <xdr:row>111</xdr:row>
      <xdr:rowOff>179070</xdr:rowOff>
    </xdr:to>
    <xdr:cxnSp macro="_xll.PtreeEvent_ObjectClick">
      <xdr:nvCxnSpPr>
        <xdr:cNvPr id="498" name="PTObj_DBranchDLine_2_3">
          <a:extLst>
            <a:ext uri="{FF2B5EF4-FFF2-40B4-BE49-F238E27FC236}">
              <a16:creationId xmlns:a16="http://schemas.microsoft.com/office/drawing/2014/main" id="{F96EFB4A-454F-4557-BF37-A18010A895F6}"/>
            </a:ext>
          </a:extLst>
        </xdr:cNvPr>
        <xdr:cNvCxnSpPr/>
      </xdr:nvCxnSpPr>
      <xdr:spPr>
        <a:xfrm>
          <a:off x="4322572" y="161950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105</xdr:row>
      <xdr:rowOff>179070</xdr:rowOff>
    </xdr:from>
    <xdr:to>
      <xdr:col>4</xdr:col>
      <xdr:colOff>127</xdr:colOff>
      <xdr:row>105</xdr:row>
      <xdr:rowOff>179070</xdr:rowOff>
    </xdr:to>
    <xdr:cxnSp macro="_xll.PtreeEvent_ObjectClick">
      <xdr:nvCxnSpPr>
        <xdr:cNvPr id="495" name="PTObj_DBranchHLine_2_5">
          <a:extLst>
            <a:ext uri="{FF2B5EF4-FFF2-40B4-BE49-F238E27FC236}">
              <a16:creationId xmlns:a16="http://schemas.microsoft.com/office/drawing/2014/main" id="{1FF6DB15-B0AE-4B8C-B78A-0FC2087957E6}"/>
            </a:ext>
          </a:extLst>
        </xdr:cNvPr>
        <xdr:cNvCxnSpPr/>
      </xdr:nvCxnSpPr>
      <xdr:spPr>
        <a:xfrm>
          <a:off x="6284722" y="15831820"/>
          <a:ext cx="242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103</xdr:row>
      <xdr:rowOff>173989</xdr:rowOff>
    </xdr:from>
    <xdr:to>
      <xdr:col>3</xdr:col>
      <xdr:colOff>239522</xdr:colOff>
      <xdr:row>105</xdr:row>
      <xdr:rowOff>179070</xdr:rowOff>
    </xdr:to>
    <xdr:cxnSp macro="_xll.PtreeEvent_ObjectClick">
      <xdr:nvCxnSpPr>
        <xdr:cNvPr id="494" name="PTObj_DBranchDLine_2_5">
          <a:extLst>
            <a:ext uri="{FF2B5EF4-FFF2-40B4-BE49-F238E27FC236}">
              <a16:creationId xmlns:a16="http://schemas.microsoft.com/office/drawing/2014/main" id="{86DD6F27-9D7A-458D-A7D1-D39CE474C472}"/>
            </a:ext>
          </a:extLst>
        </xdr:cNvPr>
        <xdr:cNvCxnSpPr/>
      </xdr:nvCxnSpPr>
      <xdr:spPr>
        <a:xfrm>
          <a:off x="6132322" y="154584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101</xdr:row>
      <xdr:rowOff>179070</xdr:rowOff>
    </xdr:from>
    <xdr:to>
      <xdr:col>4</xdr:col>
      <xdr:colOff>127</xdr:colOff>
      <xdr:row>101</xdr:row>
      <xdr:rowOff>179070</xdr:rowOff>
    </xdr:to>
    <xdr:cxnSp macro="_xll.PtreeEvent_ObjectClick">
      <xdr:nvCxnSpPr>
        <xdr:cNvPr id="491" name="PTObj_DBranchHLine_2_4">
          <a:extLst>
            <a:ext uri="{FF2B5EF4-FFF2-40B4-BE49-F238E27FC236}">
              <a16:creationId xmlns:a16="http://schemas.microsoft.com/office/drawing/2014/main" id="{48AB9D84-AB83-44C9-AB18-A75E0BAACDD3}"/>
            </a:ext>
          </a:extLst>
        </xdr:cNvPr>
        <xdr:cNvCxnSpPr/>
      </xdr:nvCxnSpPr>
      <xdr:spPr>
        <a:xfrm>
          <a:off x="6284722" y="15095220"/>
          <a:ext cx="2427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101</xdr:row>
      <xdr:rowOff>179070</xdr:rowOff>
    </xdr:from>
    <xdr:to>
      <xdr:col>3</xdr:col>
      <xdr:colOff>239522</xdr:colOff>
      <xdr:row>103</xdr:row>
      <xdr:rowOff>173989</xdr:rowOff>
    </xdr:to>
    <xdr:cxnSp macro="_xll.PtreeEvent_ObjectClick">
      <xdr:nvCxnSpPr>
        <xdr:cNvPr id="490" name="PTObj_DBranchDLine_2_4">
          <a:extLst>
            <a:ext uri="{FF2B5EF4-FFF2-40B4-BE49-F238E27FC236}">
              <a16:creationId xmlns:a16="http://schemas.microsoft.com/office/drawing/2014/main" id="{42364DDE-AB0F-48AF-95D6-F5BAA1D218AD}"/>
            </a:ext>
          </a:extLst>
        </xdr:cNvPr>
        <xdr:cNvCxnSpPr/>
      </xdr:nvCxnSpPr>
      <xdr:spPr>
        <a:xfrm flipV="1">
          <a:off x="6132322" y="150952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103</xdr:row>
      <xdr:rowOff>179070</xdr:rowOff>
    </xdr:from>
    <xdr:to>
      <xdr:col>3</xdr:col>
      <xdr:colOff>127</xdr:colOff>
      <xdr:row>103</xdr:row>
      <xdr:rowOff>179070</xdr:rowOff>
    </xdr:to>
    <xdr:cxnSp macro="_xll.PtreeEvent_ObjectClick">
      <xdr:nvCxnSpPr>
        <xdr:cNvPr id="487" name="PTObj_DBranchHLine_2_2">
          <a:extLst>
            <a:ext uri="{FF2B5EF4-FFF2-40B4-BE49-F238E27FC236}">
              <a16:creationId xmlns:a16="http://schemas.microsoft.com/office/drawing/2014/main" id="{D1CD1DCA-DC7B-4C2C-9DF1-589F0947E248}"/>
            </a:ext>
          </a:extLst>
        </xdr:cNvPr>
        <xdr:cNvCxnSpPr/>
      </xdr:nvCxnSpPr>
      <xdr:spPr>
        <a:xfrm>
          <a:off x="4474972" y="15095220"/>
          <a:ext cx="15703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103</xdr:row>
      <xdr:rowOff>179070</xdr:rowOff>
    </xdr:from>
    <xdr:to>
      <xdr:col>2</xdr:col>
      <xdr:colOff>239522</xdr:colOff>
      <xdr:row>107</xdr:row>
      <xdr:rowOff>173989</xdr:rowOff>
    </xdr:to>
    <xdr:cxnSp macro="_xll.PtreeEvent_ObjectClick">
      <xdr:nvCxnSpPr>
        <xdr:cNvPr id="486" name="PTObj_DBranchDLine_2_2">
          <a:extLst>
            <a:ext uri="{FF2B5EF4-FFF2-40B4-BE49-F238E27FC236}">
              <a16:creationId xmlns:a16="http://schemas.microsoft.com/office/drawing/2014/main" id="{3489185D-B098-4BF9-8084-975C7B3F45CD}"/>
            </a:ext>
          </a:extLst>
        </xdr:cNvPr>
        <xdr:cNvCxnSpPr/>
      </xdr:nvCxnSpPr>
      <xdr:spPr>
        <a:xfrm flipV="1">
          <a:off x="4322572" y="150952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107</xdr:row>
      <xdr:rowOff>179070</xdr:rowOff>
    </xdr:from>
    <xdr:to>
      <xdr:col>2</xdr:col>
      <xdr:colOff>127</xdr:colOff>
      <xdr:row>107</xdr:row>
      <xdr:rowOff>179070</xdr:rowOff>
    </xdr:to>
    <xdr:cxnSp macro="_xll.PtreeEvent_ObjectClick">
      <xdr:nvCxnSpPr>
        <xdr:cNvPr id="439" name="PTObj_DBranchHLine_2_1">
          <a:extLst>
            <a:ext uri="{FF2B5EF4-FFF2-40B4-BE49-F238E27FC236}">
              <a16:creationId xmlns:a16="http://schemas.microsoft.com/office/drawing/2014/main" id="{AA5BE467-AFA1-4B76-A20C-EEABD0F8E1D2}"/>
            </a:ext>
          </a:extLst>
        </xdr:cNvPr>
        <xdr:cNvCxnSpPr/>
      </xdr:nvCxnSpPr>
      <xdr:spPr>
        <a:xfrm>
          <a:off x="2273300" y="16200120"/>
          <a:ext cx="19622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63</xdr:row>
      <xdr:rowOff>179070</xdr:rowOff>
    </xdr:from>
    <xdr:to>
      <xdr:col>4</xdr:col>
      <xdr:colOff>127</xdr:colOff>
      <xdr:row>63</xdr:row>
      <xdr:rowOff>179070</xdr:rowOff>
    </xdr:to>
    <xdr:cxnSp macro="_xll.PtreeEvent_ObjectClick">
      <xdr:nvCxnSpPr>
        <xdr:cNvPr id="433" name="PTObj_DBranchHLine_3_3">
          <a:extLst>
            <a:ext uri="{FF2B5EF4-FFF2-40B4-BE49-F238E27FC236}">
              <a16:creationId xmlns:a16="http://schemas.microsoft.com/office/drawing/2014/main" id="{12814082-1892-4906-9DA1-5A7BD59AD1D2}"/>
            </a:ext>
          </a:extLst>
        </xdr:cNvPr>
        <xdr:cNvCxnSpPr/>
      </xdr:nvCxnSpPr>
      <xdr:spPr>
        <a:xfrm>
          <a:off x="6287897" y="8097520"/>
          <a:ext cx="2424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63</xdr:row>
      <xdr:rowOff>179070</xdr:rowOff>
    </xdr:from>
    <xdr:to>
      <xdr:col>3</xdr:col>
      <xdr:colOff>242697</xdr:colOff>
      <xdr:row>66</xdr:row>
      <xdr:rowOff>167639</xdr:rowOff>
    </xdr:to>
    <xdr:cxnSp macro="_xll.PtreeEvent_ObjectClick">
      <xdr:nvCxnSpPr>
        <xdr:cNvPr id="432" name="PTObj_DBranchDLine_3_3">
          <a:extLst>
            <a:ext uri="{FF2B5EF4-FFF2-40B4-BE49-F238E27FC236}">
              <a16:creationId xmlns:a16="http://schemas.microsoft.com/office/drawing/2014/main" id="{4165EC0A-A13B-4150-9FF6-5872EA557B4F}"/>
            </a:ext>
          </a:extLst>
        </xdr:cNvPr>
        <xdr:cNvCxnSpPr/>
      </xdr:nvCxnSpPr>
      <xdr:spPr>
        <a:xfrm flipV="1">
          <a:off x="6135497" y="8097520"/>
          <a:ext cx="152400" cy="5410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94</xdr:row>
      <xdr:rowOff>86995</xdr:rowOff>
    </xdr:from>
    <xdr:to>
      <xdr:col>4</xdr:col>
      <xdr:colOff>8065</xdr:colOff>
      <xdr:row>94</xdr:row>
      <xdr:rowOff>86995</xdr:rowOff>
    </xdr:to>
    <xdr:cxnSp macro="_xll.PtreeEvent_ObjectClick">
      <xdr:nvCxnSpPr>
        <xdr:cNvPr id="275" name="PTObj_DBranchHLine_4_7">
          <a:extLst>
            <a:ext uri="{FF2B5EF4-FFF2-40B4-BE49-F238E27FC236}">
              <a16:creationId xmlns:a16="http://schemas.microsoft.com/office/drawing/2014/main" id="{3F2C01C4-C4AB-4EA1-AC48-9BA5D42ACAFE}"/>
            </a:ext>
          </a:extLst>
        </xdr:cNvPr>
        <xdr:cNvCxnSpPr/>
      </xdr:nvCxnSpPr>
      <xdr:spPr>
        <a:xfrm>
          <a:off x="5625910" y="15831820"/>
          <a:ext cx="24307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92</xdr:row>
      <xdr:rowOff>75564</xdr:rowOff>
    </xdr:from>
    <xdr:to>
      <xdr:col>3</xdr:col>
      <xdr:colOff>244285</xdr:colOff>
      <xdr:row>94</xdr:row>
      <xdr:rowOff>86995</xdr:rowOff>
    </xdr:to>
    <xdr:cxnSp macro="_xll.PtreeEvent_ObjectClick">
      <xdr:nvCxnSpPr>
        <xdr:cNvPr id="274" name="PTObj_DBranchDLine_4_7">
          <a:extLst>
            <a:ext uri="{FF2B5EF4-FFF2-40B4-BE49-F238E27FC236}">
              <a16:creationId xmlns:a16="http://schemas.microsoft.com/office/drawing/2014/main" id="{27D5FEB4-53D6-4EB3-ACCD-03CC6E76425E}"/>
            </a:ext>
          </a:extLst>
        </xdr:cNvPr>
        <xdr:cNvCxnSpPr/>
      </xdr:nvCxnSpPr>
      <xdr:spPr>
        <a:xfrm>
          <a:off x="5473510" y="154584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90</xdr:row>
      <xdr:rowOff>74295</xdr:rowOff>
    </xdr:from>
    <xdr:to>
      <xdr:col>4</xdr:col>
      <xdr:colOff>8065</xdr:colOff>
      <xdr:row>90</xdr:row>
      <xdr:rowOff>74295</xdr:rowOff>
    </xdr:to>
    <xdr:cxnSp macro="_xll.PtreeEvent_ObjectClick">
      <xdr:nvCxnSpPr>
        <xdr:cNvPr id="271" name="PTObj_DBranchHLine_4_6">
          <a:extLst>
            <a:ext uri="{FF2B5EF4-FFF2-40B4-BE49-F238E27FC236}">
              <a16:creationId xmlns:a16="http://schemas.microsoft.com/office/drawing/2014/main" id="{EBBEF454-F473-4369-8B20-CFC9F8BEE0FA}"/>
            </a:ext>
          </a:extLst>
        </xdr:cNvPr>
        <xdr:cNvCxnSpPr/>
      </xdr:nvCxnSpPr>
      <xdr:spPr>
        <a:xfrm>
          <a:off x="5625910" y="15095220"/>
          <a:ext cx="24307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90</xdr:row>
      <xdr:rowOff>74295</xdr:rowOff>
    </xdr:from>
    <xdr:to>
      <xdr:col>3</xdr:col>
      <xdr:colOff>244285</xdr:colOff>
      <xdr:row>92</xdr:row>
      <xdr:rowOff>75564</xdr:rowOff>
    </xdr:to>
    <xdr:cxnSp macro="_xll.PtreeEvent_ObjectClick">
      <xdr:nvCxnSpPr>
        <xdr:cNvPr id="270" name="PTObj_DBranchDLine_4_6">
          <a:extLst>
            <a:ext uri="{FF2B5EF4-FFF2-40B4-BE49-F238E27FC236}">
              <a16:creationId xmlns:a16="http://schemas.microsoft.com/office/drawing/2014/main" id="{9CA7D644-387C-41BD-96C1-9AD5A68A65B8}"/>
            </a:ext>
          </a:extLst>
        </xdr:cNvPr>
        <xdr:cNvCxnSpPr/>
      </xdr:nvCxnSpPr>
      <xdr:spPr>
        <a:xfrm flipV="1">
          <a:off x="5473510" y="150952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244285</xdr:colOff>
      <xdr:row>92</xdr:row>
      <xdr:rowOff>80645</xdr:rowOff>
    </xdr:from>
    <xdr:to>
      <xdr:col>3</xdr:col>
      <xdr:colOff>6477</xdr:colOff>
      <xdr:row>92</xdr:row>
      <xdr:rowOff>80645</xdr:rowOff>
    </xdr:to>
    <xdr:cxnSp macro="_xll.PtreeEvent_ObjectClick">
      <xdr:nvCxnSpPr>
        <xdr:cNvPr id="257" name="PTObj_DBranchHLine_4_5">
          <a:extLst>
            <a:ext uri="{FF2B5EF4-FFF2-40B4-BE49-F238E27FC236}">
              <a16:creationId xmlns:a16="http://schemas.microsoft.com/office/drawing/2014/main" id="{9687110E-F0B6-4EBC-B88E-10C874C9CC49}"/>
            </a:ext>
          </a:extLst>
        </xdr:cNvPr>
        <xdr:cNvCxnSpPr/>
      </xdr:nvCxnSpPr>
      <xdr:spPr>
        <a:xfrm>
          <a:off x="2958910" y="15463520"/>
          <a:ext cx="242919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91885</xdr:colOff>
      <xdr:row>88</xdr:row>
      <xdr:rowOff>66039</xdr:rowOff>
    </xdr:from>
    <xdr:to>
      <xdr:col>2</xdr:col>
      <xdr:colOff>244285</xdr:colOff>
      <xdr:row>92</xdr:row>
      <xdr:rowOff>80645</xdr:rowOff>
    </xdr:to>
    <xdr:cxnSp macro="_xll.PtreeEvent_ObjectClick">
      <xdr:nvCxnSpPr>
        <xdr:cNvPr id="256" name="PTObj_DBranchDLine_4_5">
          <a:extLst>
            <a:ext uri="{FF2B5EF4-FFF2-40B4-BE49-F238E27FC236}">
              <a16:creationId xmlns:a16="http://schemas.microsoft.com/office/drawing/2014/main" id="{7376A48B-E1A4-46E3-95E3-A7A39D8DDA23}"/>
            </a:ext>
          </a:extLst>
        </xdr:cNvPr>
        <xdr:cNvCxnSpPr/>
      </xdr:nvCxnSpPr>
      <xdr:spPr>
        <a:xfrm>
          <a:off x="2806510" y="14725014"/>
          <a:ext cx="152400" cy="738506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86</xdr:row>
      <xdr:rowOff>61595</xdr:rowOff>
    </xdr:from>
    <xdr:to>
      <xdr:col>4</xdr:col>
      <xdr:colOff>8065</xdr:colOff>
      <xdr:row>86</xdr:row>
      <xdr:rowOff>61595</xdr:rowOff>
    </xdr:to>
    <xdr:cxnSp macro="_xll.PtreeEvent_ObjectClick">
      <xdr:nvCxnSpPr>
        <xdr:cNvPr id="189" name="PTObj_DBranchHLine_4_4">
          <a:extLst>
            <a:ext uri="{FF2B5EF4-FFF2-40B4-BE49-F238E27FC236}">
              <a16:creationId xmlns:a16="http://schemas.microsoft.com/office/drawing/2014/main" id="{7A4A9FC0-2FF8-48BB-8221-9A0EC365DD8B}"/>
            </a:ext>
          </a:extLst>
        </xdr:cNvPr>
        <xdr:cNvCxnSpPr/>
      </xdr:nvCxnSpPr>
      <xdr:spPr>
        <a:xfrm>
          <a:off x="5625910" y="14358620"/>
          <a:ext cx="24307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84</xdr:row>
      <xdr:rowOff>46989</xdr:rowOff>
    </xdr:from>
    <xdr:to>
      <xdr:col>3</xdr:col>
      <xdr:colOff>244285</xdr:colOff>
      <xdr:row>86</xdr:row>
      <xdr:rowOff>61595</xdr:rowOff>
    </xdr:to>
    <xdr:cxnSp macro="_xll.PtreeEvent_ObjectClick">
      <xdr:nvCxnSpPr>
        <xdr:cNvPr id="188" name="PTObj_DBranchDLine_4_4">
          <a:extLst>
            <a:ext uri="{FF2B5EF4-FFF2-40B4-BE49-F238E27FC236}">
              <a16:creationId xmlns:a16="http://schemas.microsoft.com/office/drawing/2014/main" id="{142A6551-4447-413D-AD7D-7BB1FC730D1B}"/>
            </a:ext>
          </a:extLst>
        </xdr:cNvPr>
        <xdr:cNvCxnSpPr/>
      </xdr:nvCxnSpPr>
      <xdr:spPr>
        <a:xfrm>
          <a:off x="5473510" y="13982064"/>
          <a:ext cx="152400" cy="376556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82</xdr:row>
      <xdr:rowOff>48895</xdr:rowOff>
    </xdr:from>
    <xdr:to>
      <xdr:col>4</xdr:col>
      <xdr:colOff>8065</xdr:colOff>
      <xdr:row>82</xdr:row>
      <xdr:rowOff>48895</xdr:rowOff>
    </xdr:to>
    <xdr:cxnSp macro="_xll.PtreeEvent_ObjectClick">
      <xdr:nvCxnSpPr>
        <xdr:cNvPr id="185" name="PTObj_DBranchHLine_4_3">
          <a:extLst>
            <a:ext uri="{FF2B5EF4-FFF2-40B4-BE49-F238E27FC236}">
              <a16:creationId xmlns:a16="http://schemas.microsoft.com/office/drawing/2014/main" id="{47F7C76E-C73F-44C8-994C-AC9BEF6B143F}"/>
            </a:ext>
          </a:extLst>
        </xdr:cNvPr>
        <xdr:cNvCxnSpPr/>
      </xdr:nvCxnSpPr>
      <xdr:spPr>
        <a:xfrm>
          <a:off x="5625910" y="13622020"/>
          <a:ext cx="24307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82</xdr:row>
      <xdr:rowOff>48895</xdr:rowOff>
    </xdr:from>
    <xdr:to>
      <xdr:col>3</xdr:col>
      <xdr:colOff>244285</xdr:colOff>
      <xdr:row>84</xdr:row>
      <xdr:rowOff>46989</xdr:rowOff>
    </xdr:to>
    <xdr:cxnSp macro="_xll.PtreeEvent_ObjectClick">
      <xdr:nvCxnSpPr>
        <xdr:cNvPr id="184" name="PTObj_DBranchDLine_4_3">
          <a:extLst>
            <a:ext uri="{FF2B5EF4-FFF2-40B4-BE49-F238E27FC236}">
              <a16:creationId xmlns:a16="http://schemas.microsoft.com/office/drawing/2014/main" id="{B9DAC1B2-348E-4C56-99B6-88E2A82079D0}"/>
            </a:ext>
          </a:extLst>
        </xdr:cNvPr>
        <xdr:cNvCxnSpPr/>
      </xdr:nvCxnSpPr>
      <xdr:spPr>
        <a:xfrm flipV="1">
          <a:off x="5473510" y="13622020"/>
          <a:ext cx="152400" cy="360044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244285</xdr:colOff>
      <xdr:row>84</xdr:row>
      <xdr:rowOff>55245</xdr:rowOff>
    </xdr:from>
    <xdr:to>
      <xdr:col>3</xdr:col>
      <xdr:colOff>6477</xdr:colOff>
      <xdr:row>84</xdr:row>
      <xdr:rowOff>55245</xdr:rowOff>
    </xdr:to>
    <xdr:cxnSp macro="_xll.PtreeEvent_ObjectClick">
      <xdr:nvCxnSpPr>
        <xdr:cNvPr id="181" name="PTObj_DBranchHLine_4_2">
          <a:extLst>
            <a:ext uri="{FF2B5EF4-FFF2-40B4-BE49-F238E27FC236}">
              <a16:creationId xmlns:a16="http://schemas.microsoft.com/office/drawing/2014/main" id="{9319261B-EB4A-4642-B698-3F26DA5057DC}"/>
            </a:ext>
          </a:extLst>
        </xdr:cNvPr>
        <xdr:cNvCxnSpPr/>
      </xdr:nvCxnSpPr>
      <xdr:spPr>
        <a:xfrm>
          <a:off x="2958910" y="13990320"/>
          <a:ext cx="242919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91885</xdr:colOff>
      <xdr:row>84</xdr:row>
      <xdr:rowOff>55245</xdr:rowOff>
    </xdr:from>
    <xdr:to>
      <xdr:col>2</xdr:col>
      <xdr:colOff>244285</xdr:colOff>
      <xdr:row>88</xdr:row>
      <xdr:rowOff>66039</xdr:rowOff>
    </xdr:to>
    <xdr:cxnSp macro="_xll.PtreeEvent_ObjectClick">
      <xdr:nvCxnSpPr>
        <xdr:cNvPr id="180" name="PTObj_DBranchDLine_4_2">
          <a:extLst>
            <a:ext uri="{FF2B5EF4-FFF2-40B4-BE49-F238E27FC236}">
              <a16:creationId xmlns:a16="http://schemas.microsoft.com/office/drawing/2014/main" id="{FF4B2948-6F3D-4A31-8927-CA5ED7F9C8C9}"/>
            </a:ext>
          </a:extLst>
        </xdr:cNvPr>
        <xdr:cNvCxnSpPr/>
      </xdr:nvCxnSpPr>
      <xdr:spPr>
        <a:xfrm flipV="1">
          <a:off x="2806510" y="13990320"/>
          <a:ext cx="152400" cy="734694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88</xdr:row>
      <xdr:rowOff>67945</xdr:rowOff>
    </xdr:from>
    <xdr:to>
      <xdr:col>2</xdr:col>
      <xdr:colOff>6477</xdr:colOff>
      <xdr:row>88</xdr:row>
      <xdr:rowOff>67945</xdr:rowOff>
    </xdr:to>
    <xdr:cxnSp macro="_xll.PtreeEvent_ObjectClick">
      <xdr:nvCxnSpPr>
        <xdr:cNvPr id="177" name="PTObj_DBranchHLine_4_1">
          <a:extLst>
            <a:ext uri="{FF2B5EF4-FFF2-40B4-BE49-F238E27FC236}">
              <a16:creationId xmlns:a16="http://schemas.microsoft.com/office/drawing/2014/main" id="{65CFF487-F47E-44C0-8632-4DD3E2F995C9}"/>
            </a:ext>
          </a:extLst>
        </xdr:cNvPr>
        <xdr:cNvCxnSpPr/>
      </xdr:nvCxnSpPr>
      <xdr:spPr>
        <a:xfrm>
          <a:off x="1168400" y="14726920"/>
          <a:ext cx="15527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77</xdr:row>
      <xdr:rowOff>20320</xdr:rowOff>
    </xdr:from>
    <xdr:to>
      <xdr:col>4</xdr:col>
      <xdr:colOff>8064</xdr:colOff>
      <xdr:row>77</xdr:row>
      <xdr:rowOff>20320</xdr:rowOff>
    </xdr:to>
    <xdr:cxnSp macro="_xll.PtreeEvent_ObjectClick">
      <xdr:nvCxnSpPr>
        <xdr:cNvPr id="339" name="PTObj_DBranchHLine_3_7">
          <a:extLst>
            <a:ext uri="{FF2B5EF4-FFF2-40B4-BE49-F238E27FC236}">
              <a16:creationId xmlns:a16="http://schemas.microsoft.com/office/drawing/2014/main" id="{1258557D-53B7-46DB-9A7B-B99A05203EF7}"/>
            </a:ext>
          </a:extLst>
        </xdr:cNvPr>
        <xdr:cNvCxnSpPr/>
      </xdr:nvCxnSpPr>
      <xdr:spPr>
        <a:xfrm>
          <a:off x="6197410" y="11964670"/>
          <a:ext cx="243077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75</xdr:row>
      <xdr:rowOff>8889</xdr:rowOff>
    </xdr:from>
    <xdr:to>
      <xdr:col>3</xdr:col>
      <xdr:colOff>244285</xdr:colOff>
      <xdr:row>77</xdr:row>
      <xdr:rowOff>20320</xdr:rowOff>
    </xdr:to>
    <xdr:cxnSp macro="_xll.PtreeEvent_ObjectClick">
      <xdr:nvCxnSpPr>
        <xdr:cNvPr id="338" name="PTObj_DBranchDLine_3_7">
          <a:extLst>
            <a:ext uri="{FF2B5EF4-FFF2-40B4-BE49-F238E27FC236}">
              <a16:creationId xmlns:a16="http://schemas.microsoft.com/office/drawing/2014/main" id="{97E7EDF5-326B-41E2-B29E-AD3A5BB84DCB}"/>
            </a:ext>
          </a:extLst>
        </xdr:cNvPr>
        <xdr:cNvCxnSpPr/>
      </xdr:nvCxnSpPr>
      <xdr:spPr>
        <a:xfrm>
          <a:off x="6045010" y="115912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73</xdr:row>
      <xdr:rowOff>7620</xdr:rowOff>
    </xdr:from>
    <xdr:to>
      <xdr:col>4</xdr:col>
      <xdr:colOff>8064</xdr:colOff>
      <xdr:row>73</xdr:row>
      <xdr:rowOff>7620</xdr:rowOff>
    </xdr:to>
    <xdr:cxnSp macro="_xll.PtreeEvent_ObjectClick">
      <xdr:nvCxnSpPr>
        <xdr:cNvPr id="334" name="PTObj_DBranchHLine_3_6">
          <a:extLst>
            <a:ext uri="{FF2B5EF4-FFF2-40B4-BE49-F238E27FC236}">
              <a16:creationId xmlns:a16="http://schemas.microsoft.com/office/drawing/2014/main" id="{801F16C6-4BC3-4B7A-BBA0-93421A57AAB0}"/>
            </a:ext>
          </a:extLst>
        </xdr:cNvPr>
        <xdr:cNvCxnSpPr/>
      </xdr:nvCxnSpPr>
      <xdr:spPr>
        <a:xfrm>
          <a:off x="6197410" y="11228070"/>
          <a:ext cx="243077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73</xdr:row>
      <xdr:rowOff>7620</xdr:rowOff>
    </xdr:from>
    <xdr:to>
      <xdr:col>3</xdr:col>
      <xdr:colOff>244285</xdr:colOff>
      <xdr:row>75</xdr:row>
      <xdr:rowOff>8889</xdr:rowOff>
    </xdr:to>
    <xdr:cxnSp macro="_xll.PtreeEvent_ObjectClick">
      <xdr:nvCxnSpPr>
        <xdr:cNvPr id="332" name="PTObj_DBranchDLine_3_6">
          <a:extLst>
            <a:ext uri="{FF2B5EF4-FFF2-40B4-BE49-F238E27FC236}">
              <a16:creationId xmlns:a16="http://schemas.microsoft.com/office/drawing/2014/main" id="{E907446B-6BFB-4AF7-B202-A5C42B6A8C6C}"/>
            </a:ext>
          </a:extLst>
        </xdr:cNvPr>
        <xdr:cNvCxnSpPr/>
      </xdr:nvCxnSpPr>
      <xdr:spPr>
        <a:xfrm flipV="1">
          <a:off x="6045010" y="112280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244285</xdr:colOff>
      <xdr:row>75</xdr:row>
      <xdr:rowOff>13970</xdr:rowOff>
    </xdr:from>
    <xdr:to>
      <xdr:col>3</xdr:col>
      <xdr:colOff>6477</xdr:colOff>
      <xdr:row>75</xdr:row>
      <xdr:rowOff>13970</xdr:rowOff>
    </xdr:to>
    <xdr:cxnSp macro="_xll.PtreeEvent_ObjectClick">
      <xdr:nvCxnSpPr>
        <xdr:cNvPr id="329" name="PTObj_DBranchHLine_3_5">
          <a:extLst>
            <a:ext uri="{FF2B5EF4-FFF2-40B4-BE49-F238E27FC236}">
              <a16:creationId xmlns:a16="http://schemas.microsoft.com/office/drawing/2014/main" id="{5376306E-420F-42BA-A974-C95B018E6045}"/>
            </a:ext>
          </a:extLst>
        </xdr:cNvPr>
        <xdr:cNvCxnSpPr/>
      </xdr:nvCxnSpPr>
      <xdr:spPr>
        <a:xfrm>
          <a:off x="3530410" y="11596370"/>
          <a:ext cx="242919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91885</xdr:colOff>
      <xdr:row>70</xdr:row>
      <xdr:rowOff>175577</xdr:rowOff>
    </xdr:from>
    <xdr:to>
      <xdr:col>2</xdr:col>
      <xdr:colOff>244285</xdr:colOff>
      <xdr:row>75</xdr:row>
      <xdr:rowOff>13970</xdr:rowOff>
    </xdr:to>
    <xdr:cxnSp macro="_xll.PtreeEvent_ObjectClick">
      <xdr:nvCxnSpPr>
        <xdr:cNvPr id="328" name="PTObj_DBranchDLine_3_5">
          <a:extLst>
            <a:ext uri="{FF2B5EF4-FFF2-40B4-BE49-F238E27FC236}">
              <a16:creationId xmlns:a16="http://schemas.microsoft.com/office/drawing/2014/main" id="{03375D6F-B093-4876-9A43-B3A6339AD669}"/>
            </a:ext>
          </a:extLst>
        </xdr:cNvPr>
        <xdr:cNvCxnSpPr/>
      </xdr:nvCxnSpPr>
      <xdr:spPr>
        <a:xfrm>
          <a:off x="3378010" y="10853102"/>
          <a:ext cx="152400" cy="74326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244285</xdr:colOff>
      <xdr:row>68</xdr:row>
      <xdr:rowOff>175895</xdr:rowOff>
    </xdr:from>
    <xdr:to>
      <xdr:col>4</xdr:col>
      <xdr:colOff>6477</xdr:colOff>
      <xdr:row>68</xdr:row>
      <xdr:rowOff>175895</xdr:rowOff>
    </xdr:to>
    <xdr:cxnSp macro="_xll.PtreeEvent_ObjectClick">
      <xdr:nvCxnSpPr>
        <xdr:cNvPr id="325" name="PTObj_DBranchHLine_3_4">
          <a:extLst>
            <a:ext uri="{FF2B5EF4-FFF2-40B4-BE49-F238E27FC236}">
              <a16:creationId xmlns:a16="http://schemas.microsoft.com/office/drawing/2014/main" id="{B91DAD68-FCA3-4D14-9C4A-7AE733E283C4}"/>
            </a:ext>
          </a:extLst>
        </xdr:cNvPr>
        <xdr:cNvCxnSpPr/>
      </xdr:nvCxnSpPr>
      <xdr:spPr>
        <a:xfrm>
          <a:off x="6197410" y="10491470"/>
          <a:ext cx="242919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91885</xdr:colOff>
      <xdr:row>66</xdr:row>
      <xdr:rowOff>166052</xdr:rowOff>
    </xdr:from>
    <xdr:to>
      <xdr:col>3</xdr:col>
      <xdr:colOff>244285</xdr:colOff>
      <xdr:row>68</xdr:row>
      <xdr:rowOff>175895</xdr:rowOff>
    </xdr:to>
    <xdr:cxnSp macro="_xll.PtreeEvent_ObjectClick">
      <xdr:nvCxnSpPr>
        <xdr:cNvPr id="324" name="PTObj_DBranchDLine_3_4">
          <a:extLst>
            <a:ext uri="{FF2B5EF4-FFF2-40B4-BE49-F238E27FC236}">
              <a16:creationId xmlns:a16="http://schemas.microsoft.com/office/drawing/2014/main" id="{4639A104-E4EF-4333-87C9-7F2B85F63CB8}"/>
            </a:ext>
          </a:extLst>
        </xdr:cNvPr>
        <xdr:cNvCxnSpPr/>
      </xdr:nvCxnSpPr>
      <xdr:spPr>
        <a:xfrm>
          <a:off x="6045010" y="10119677"/>
          <a:ext cx="152400" cy="37179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244285</xdr:colOff>
      <xdr:row>66</xdr:row>
      <xdr:rowOff>169545</xdr:rowOff>
    </xdr:from>
    <xdr:to>
      <xdr:col>3</xdr:col>
      <xdr:colOff>6477</xdr:colOff>
      <xdr:row>66</xdr:row>
      <xdr:rowOff>169545</xdr:rowOff>
    </xdr:to>
    <xdr:cxnSp macro="_xll.PtreeEvent_ObjectClick">
      <xdr:nvCxnSpPr>
        <xdr:cNvPr id="317" name="PTObj_DBranchHLine_3_2">
          <a:extLst>
            <a:ext uri="{FF2B5EF4-FFF2-40B4-BE49-F238E27FC236}">
              <a16:creationId xmlns:a16="http://schemas.microsoft.com/office/drawing/2014/main" id="{EA93763C-08B7-44BA-A440-F372B2D6B105}"/>
            </a:ext>
          </a:extLst>
        </xdr:cNvPr>
        <xdr:cNvCxnSpPr/>
      </xdr:nvCxnSpPr>
      <xdr:spPr>
        <a:xfrm>
          <a:off x="3530410" y="10123170"/>
          <a:ext cx="242919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91885</xdr:colOff>
      <xdr:row>66</xdr:row>
      <xdr:rowOff>169545</xdr:rowOff>
    </xdr:from>
    <xdr:to>
      <xdr:col>2</xdr:col>
      <xdr:colOff>244285</xdr:colOff>
      <xdr:row>70</xdr:row>
      <xdr:rowOff>175577</xdr:rowOff>
    </xdr:to>
    <xdr:cxnSp macro="_xll.PtreeEvent_ObjectClick">
      <xdr:nvCxnSpPr>
        <xdr:cNvPr id="316" name="PTObj_DBranchDLine_3_2">
          <a:extLst>
            <a:ext uri="{FF2B5EF4-FFF2-40B4-BE49-F238E27FC236}">
              <a16:creationId xmlns:a16="http://schemas.microsoft.com/office/drawing/2014/main" id="{6310B85F-AB7F-4ED2-BFA4-E397A3CCA0B0}"/>
            </a:ext>
          </a:extLst>
        </xdr:cNvPr>
        <xdr:cNvCxnSpPr/>
      </xdr:nvCxnSpPr>
      <xdr:spPr>
        <a:xfrm flipV="1">
          <a:off x="3378010" y="10123170"/>
          <a:ext cx="152400" cy="72993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71</xdr:row>
      <xdr:rowOff>1270</xdr:rowOff>
    </xdr:from>
    <xdr:to>
      <xdr:col>2</xdr:col>
      <xdr:colOff>6477</xdr:colOff>
      <xdr:row>71</xdr:row>
      <xdr:rowOff>1270</xdr:rowOff>
    </xdr:to>
    <xdr:cxnSp macro="_xll.PtreeEvent_ObjectClick">
      <xdr:nvCxnSpPr>
        <xdr:cNvPr id="313" name="PTObj_DBranchHLine_3_1">
          <a:extLst>
            <a:ext uri="{FF2B5EF4-FFF2-40B4-BE49-F238E27FC236}">
              <a16:creationId xmlns:a16="http://schemas.microsoft.com/office/drawing/2014/main" id="{FCF6CC62-A8B3-4272-9EDA-266BB95D1ADF}"/>
            </a:ext>
          </a:extLst>
        </xdr:cNvPr>
        <xdr:cNvCxnSpPr/>
      </xdr:nvCxnSpPr>
      <xdr:spPr>
        <a:xfrm>
          <a:off x="1739900" y="10859770"/>
          <a:ext cx="15527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236347</xdr:colOff>
      <xdr:row>22</xdr:row>
      <xdr:rowOff>52070</xdr:rowOff>
    </xdr:from>
    <xdr:to>
      <xdr:col>3</xdr:col>
      <xdr:colOff>127</xdr:colOff>
      <xdr:row>22</xdr:row>
      <xdr:rowOff>52070</xdr:rowOff>
    </xdr:to>
    <xdr:cxnSp macro="_xll.PtreeEvent_ObjectClick">
      <xdr:nvCxnSpPr>
        <xdr:cNvPr id="261" name="PTObj_DBranchHLine_1_2">
          <a:extLst>
            <a:ext uri="{FF2B5EF4-FFF2-40B4-BE49-F238E27FC236}">
              <a16:creationId xmlns:a16="http://schemas.microsoft.com/office/drawing/2014/main" id="{45CC85A9-E789-44D6-BBDD-5B93A98A91E0}"/>
            </a:ext>
          </a:extLst>
        </xdr:cNvPr>
        <xdr:cNvCxnSpPr/>
      </xdr:nvCxnSpPr>
      <xdr:spPr>
        <a:xfrm>
          <a:off x="4113022" y="3309620"/>
          <a:ext cx="17545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83947</xdr:colOff>
      <xdr:row>22</xdr:row>
      <xdr:rowOff>52070</xdr:rowOff>
    </xdr:from>
    <xdr:to>
      <xdr:col>2</xdr:col>
      <xdr:colOff>236347</xdr:colOff>
      <xdr:row>42</xdr:row>
      <xdr:rowOff>5715</xdr:rowOff>
    </xdr:to>
    <xdr:cxnSp macro="_xll.PtreeEvent_ObjectClick">
      <xdr:nvCxnSpPr>
        <xdr:cNvPr id="260" name="PTObj_DBranchDLine_1_2">
          <a:extLst>
            <a:ext uri="{FF2B5EF4-FFF2-40B4-BE49-F238E27FC236}">
              <a16:creationId xmlns:a16="http://schemas.microsoft.com/office/drawing/2014/main" id="{7A0EA1F7-E4D4-4763-AC56-341C49C43AF2}"/>
            </a:ext>
          </a:extLst>
        </xdr:cNvPr>
        <xdr:cNvCxnSpPr/>
      </xdr:nvCxnSpPr>
      <xdr:spPr>
        <a:xfrm flipV="1">
          <a:off x="3960622" y="3309620"/>
          <a:ext cx="152400" cy="14014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247459</xdr:colOff>
      <xdr:row>4</xdr:row>
      <xdr:rowOff>7620</xdr:rowOff>
    </xdr:from>
    <xdr:to>
      <xdr:col>6</xdr:col>
      <xdr:colOff>8064</xdr:colOff>
      <xdr:row>4</xdr:row>
      <xdr:rowOff>7620</xdr:rowOff>
    </xdr:to>
    <xdr:cxnSp macro="_xll.PtreeEvent_ObjectClick">
      <xdr:nvCxnSpPr>
        <xdr:cNvPr id="82" name="PTObj_DBranchHLine_1_13">
          <a:extLst>
            <a:ext uri="{FF2B5EF4-FFF2-40B4-BE49-F238E27FC236}">
              <a16:creationId xmlns:a16="http://schemas.microsoft.com/office/drawing/2014/main" id="{79BB3722-57A4-4C85-9109-36ACEB27AB83}"/>
            </a:ext>
          </a:extLst>
        </xdr:cNvPr>
        <xdr:cNvCxnSpPr/>
      </xdr:nvCxnSpPr>
      <xdr:spPr>
        <a:xfrm>
          <a:off x="9486709" y="731520"/>
          <a:ext cx="17513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95059</xdr:colOff>
      <xdr:row>4</xdr:row>
      <xdr:rowOff>7620</xdr:rowOff>
    </xdr:from>
    <xdr:to>
      <xdr:col>5</xdr:col>
      <xdr:colOff>247459</xdr:colOff>
      <xdr:row>6</xdr:row>
      <xdr:rowOff>8890</xdr:rowOff>
    </xdr:to>
    <xdr:cxnSp macro="_xll.PtreeEvent_ObjectClick">
      <xdr:nvCxnSpPr>
        <xdr:cNvPr id="81" name="PTObj_DBranchDLine_1_13">
          <a:extLst>
            <a:ext uri="{FF2B5EF4-FFF2-40B4-BE49-F238E27FC236}">
              <a16:creationId xmlns:a16="http://schemas.microsoft.com/office/drawing/2014/main" id="{3904C674-8876-45A2-AFA4-05EDEB48F9FA}"/>
            </a:ext>
          </a:extLst>
        </xdr:cNvPr>
        <xdr:cNvCxnSpPr/>
      </xdr:nvCxnSpPr>
      <xdr:spPr>
        <a:xfrm flipV="1">
          <a:off x="9334309" y="7315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42</xdr:row>
      <xdr:rowOff>7620</xdr:rowOff>
    </xdr:from>
    <xdr:to>
      <xdr:col>2</xdr:col>
      <xdr:colOff>127</xdr:colOff>
      <xdr:row>42</xdr:row>
      <xdr:rowOff>7620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D9F15D15-230F-4B7F-9AE8-3315FD3548D4}"/>
            </a:ext>
          </a:extLst>
        </xdr:cNvPr>
        <xdr:cNvCxnSpPr/>
      </xdr:nvCxnSpPr>
      <xdr:spPr>
        <a:xfrm>
          <a:off x="2349500" y="731520"/>
          <a:ext cx="9843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41</xdr:row>
      <xdr:rowOff>96520</xdr:rowOff>
    </xdr:from>
    <xdr:to>
      <xdr:col>2</xdr:col>
      <xdr:colOff>181102</xdr:colOff>
      <xdr:row>42</xdr:row>
      <xdr:rowOff>102870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A302620E-83FA-4DDA-95B2-0B01C48A71BF}"/>
            </a:ext>
          </a:extLst>
        </xdr:cNvPr>
        <xdr:cNvSpPr/>
      </xdr:nvSpPr>
      <xdr:spPr>
        <a:xfrm>
          <a:off x="3333877" y="6394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41</xdr:row>
      <xdr:rowOff>98282</xdr:rowOff>
    </xdr:from>
    <xdr:ext cx="926505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6CC183D0-3320-43F0-9E83-10BCB2FC3E8F}"/>
            </a:ext>
          </a:extLst>
        </xdr:cNvPr>
        <xdr:cNvSpPr txBox="1"/>
      </xdr:nvSpPr>
      <xdr:spPr>
        <a:xfrm>
          <a:off x="2387600" y="641207"/>
          <a:ext cx="92650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Container Inspection</a:t>
          </a:r>
        </a:p>
      </xdr:txBody>
    </xdr:sp>
    <xdr:clientData/>
  </xdr:oneCellAnchor>
  <xdr:twoCellAnchor editAs="oneCell">
    <xdr:from>
      <xdr:col>5</xdr:col>
      <xdr:colOff>6477</xdr:colOff>
      <xdr:row>5</xdr:row>
      <xdr:rowOff>102870</xdr:rowOff>
    </xdr:from>
    <xdr:to>
      <xdr:col>5</xdr:col>
      <xdr:colOff>190627</xdr:colOff>
      <xdr:row>6</xdr:row>
      <xdr:rowOff>102870</xdr:rowOff>
    </xdr:to>
    <xdr:sp macro="_xll.PtreeEvent_ObjectClick" textlink="">
      <xdr:nvSpPr>
        <xdr:cNvPr id="76" name="PTObj_DNode_1_6">
          <a:extLst>
            <a:ext uri="{FF2B5EF4-FFF2-40B4-BE49-F238E27FC236}">
              <a16:creationId xmlns:a16="http://schemas.microsoft.com/office/drawing/2014/main" id="{61B566D8-7A76-4682-A905-0A0199633ADC}"/>
            </a:ext>
          </a:extLst>
        </xdr:cNvPr>
        <xdr:cNvSpPr/>
      </xdr:nvSpPr>
      <xdr:spPr>
        <a:xfrm>
          <a:off x="9245727" y="10077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3302</xdr:colOff>
      <xdr:row>3</xdr:row>
      <xdr:rowOff>99695</xdr:rowOff>
    </xdr:from>
    <xdr:to>
      <xdr:col>6</xdr:col>
      <xdr:colOff>190627</xdr:colOff>
      <xdr:row>4</xdr:row>
      <xdr:rowOff>102870</xdr:rowOff>
    </xdr:to>
    <xdr:sp macro="_xll.PtreeEvent_ObjectClick" textlink="">
      <xdr:nvSpPr>
        <xdr:cNvPr id="80" name="PTObj_DNode_1_13">
          <a:extLst>
            <a:ext uri="{FF2B5EF4-FFF2-40B4-BE49-F238E27FC236}">
              <a16:creationId xmlns:a16="http://schemas.microsoft.com/office/drawing/2014/main" id="{D65B4DDD-503B-47A8-9DE4-BBD3ECF54FD7}"/>
            </a:ext>
          </a:extLst>
        </xdr:cNvPr>
        <xdr:cNvSpPr/>
      </xdr:nvSpPr>
      <xdr:spPr>
        <a:xfrm rot="-5400000">
          <a:off x="11236452" y="63944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285559</xdr:colOff>
      <xdr:row>3</xdr:row>
      <xdr:rowOff>98282</xdr:rowOff>
    </xdr:from>
    <xdr:ext cx="752673" cy="180627"/>
    <xdr:sp macro="_xll.PtreeEvent_ObjectClick" textlink="">
      <xdr:nvSpPr>
        <xdr:cNvPr id="83" name="PTObj_DBranchName_1_13">
          <a:extLst>
            <a:ext uri="{FF2B5EF4-FFF2-40B4-BE49-F238E27FC236}">
              <a16:creationId xmlns:a16="http://schemas.microsoft.com/office/drawing/2014/main" id="{68E740E9-58E9-40D7-A474-9D331351C610}"/>
            </a:ext>
          </a:extLst>
        </xdr:cNvPr>
        <xdr:cNvSpPr txBox="1"/>
      </xdr:nvSpPr>
      <xdr:spPr>
        <a:xfrm>
          <a:off x="9524809" y="641207"/>
          <a:ext cx="75267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Nuclear Material</a:t>
          </a:r>
        </a:p>
      </xdr:txBody>
    </xdr:sp>
    <xdr:clientData/>
  </xdr:oneCellAnchor>
  <xdr:twoCellAnchor editAs="oneCell">
    <xdr:from>
      <xdr:col>3</xdr:col>
      <xdr:colOff>127</xdr:colOff>
      <xdr:row>21</xdr:row>
      <xdr:rowOff>140970</xdr:rowOff>
    </xdr:from>
    <xdr:to>
      <xdr:col>3</xdr:col>
      <xdr:colOff>177927</xdr:colOff>
      <xdr:row>22</xdr:row>
      <xdr:rowOff>144145</xdr:rowOff>
    </xdr:to>
    <xdr:sp macro="_xll.PtreeEvent_ObjectClick" textlink="">
      <xdr:nvSpPr>
        <xdr:cNvPr id="259" name="PTObj_DNode_1_2">
          <a:extLst>
            <a:ext uri="{FF2B5EF4-FFF2-40B4-BE49-F238E27FC236}">
              <a16:creationId xmlns:a16="http://schemas.microsoft.com/office/drawing/2014/main" id="{84EA1723-09E4-4EDF-BFB8-A2B37C43FB9C}"/>
            </a:ext>
          </a:extLst>
        </xdr:cNvPr>
        <xdr:cNvSpPr/>
      </xdr:nvSpPr>
      <xdr:spPr>
        <a:xfrm>
          <a:off x="5867527" y="32175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274447</xdr:colOff>
      <xdr:row>21</xdr:row>
      <xdr:rowOff>145907</xdr:rowOff>
    </xdr:from>
    <xdr:ext cx="800284" cy="180627"/>
    <xdr:sp macro="_xll.PtreeEvent_ObjectClick" textlink="">
      <xdr:nvSpPr>
        <xdr:cNvPr id="262" name="PTObj_DBranchName_1_2">
          <a:extLst>
            <a:ext uri="{FF2B5EF4-FFF2-40B4-BE49-F238E27FC236}">
              <a16:creationId xmlns:a16="http://schemas.microsoft.com/office/drawing/2014/main" id="{51E5B713-EA74-4BB8-93F4-B0B3E614C5E7}"/>
            </a:ext>
          </a:extLst>
        </xdr:cNvPr>
        <xdr:cNvSpPr txBox="1"/>
      </xdr:nvSpPr>
      <xdr:spPr>
        <a:xfrm>
          <a:off x="4151122" y="3222482"/>
          <a:ext cx="80028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Screen containers</a:t>
          </a:r>
        </a:p>
      </xdr:txBody>
    </xdr:sp>
    <xdr:clientData/>
  </xdr:oneCellAnchor>
  <xdr:twoCellAnchor editAs="oneCell">
    <xdr:from>
      <xdr:col>2</xdr:col>
      <xdr:colOff>3302</xdr:colOff>
      <xdr:row>70</xdr:row>
      <xdr:rowOff>90170</xdr:rowOff>
    </xdr:from>
    <xdr:to>
      <xdr:col>2</xdr:col>
      <xdr:colOff>187452</xdr:colOff>
      <xdr:row>71</xdr:row>
      <xdr:rowOff>93345</xdr:rowOff>
    </xdr:to>
    <xdr:sp macro="_xll.PtreeEvent_ObjectClick" textlink="">
      <xdr:nvSpPr>
        <xdr:cNvPr id="312" name="PTObj_DNode_3_1">
          <a:extLst>
            <a:ext uri="{FF2B5EF4-FFF2-40B4-BE49-F238E27FC236}">
              <a16:creationId xmlns:a16="http://schemas.microsoft.com/office/drawing/2014/main" id="{27696B2E-B4E1-484A-BCD6-8D2D8566C760}"/>
            </a:ext>
          </a:extLst>
        </xdr:cNvPr>
        <xdr:cNvSpPr/>
      </xdr:nvSpPr>
      <xdr:spPr>
        <a:xfrm>
          <a:off x="3289427" y="10767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219075</xdr:colOff>
      <xdr:row>70</xdr:row>
      <xdr:rowOff>88757</xdr:rowOff>
    </xdr:from>
    <xdr:ext cx="926537" cy="180627"/>
    <xdr:sp macro="_xll.PtreeEvent_ObjectClick" textlink="">
      <xdr:nvSpPr>
        <xdr:cNvPr id="314" name="PTObj_DBranchName_3_1">
          <a:extLst>
            <a:ext uri="{FF2B5EF4-FFF2-40B4-BE49-F238E27FC236}">
              <a16:creationId xmlns:a16="http://schemas.microsoft.com/office/drawing/2014/main" id="{AE204B19-FD2A-4FEB-A7C1-D2377362B10C}"/>
            </a:ext>
          </a:extLst>
        </xdr:cNvPr>
        <xdr:cNvSpPr txBox="1"/>
      </xdr:nvSpPr>
      <xdr:spPr>
        <a:xfrm>
          <a:off x="1209675" y="8413607"/>
          <a:ext cx="92653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Radiation alarm Tree</a:t>
          </a:r>
        </a:p>
      </xdr:txBody>
    </xdr:sp>
    <xdr:clientData/>
  </xdr:oneCellAnchor>
  <xdr:twoCellAnchor editAs="oneCell">
    <xdr:from>
      <xdr:col>3</xdr:col>
      <xdr:colOff>3302</xdr:colOff>
      <xdr:row>66</xdr:row>
      <xdr:rowOff>77470</xdr:rowOff>
    </xdr:from>
    <xdr:to>
      <xdr:col>3</xdr:col>
      <xdr:colOff>187452</xdr:colOff>
      <xdr:row>67</xdr:row>
      <xdr:rowOff>83820</xdr:rowOff>
    </xdr:to>
    <xdr:sp macro="_xll.PtreeEvent_ObjectClick" textlink="">
      <xdr:nvSpPr>
        <xdr:cNvPr id="315" name="PTObj_DNode_3_2">
          <a:extLst>
            <a:ext uri="{FF2B5EF4-FFF2-40B4-BE49-F238E27FC236}">
              <a16:creationId xmlns:a16="http://schemas.microsoft.com/office/drawing/2014/main" id="{4F996B50-5EDC-429C-9C73-0CB53723644F}"/>
            </a:ext>
          </a:extLst>
        </xdr:cNvPr>
        <xdr:cNvSpPr/>
      </xdr:nvSpPr>
      <xdr:spPr>
        <a:xfrm>
          <a:off x="5956427" y="100310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282385</xdr:colOff>
      <xdr:row>66</xdr:row>
      <xdr:rowOff>79232</xdr:rowOff>
    </xdr:from>
    <xdr:ext cx="752673" cy="180627"/>
    <xdr:sp macro="_xll.PtreeEvent_ObjectClick" textlink="">
      <xdr:nvSpPr>
        <xdr:cNvPr id="318" name="PTObj_DBranchName_3_2">
          <a:extLst>
            <a:ext uri="{FF2B5EF4-FFF2-40B4-BE49-F238E27FC236}">
              <a16:creationId xmlns:a16="http://schemas.microsoft.com/office/drawing/2014/main" id="{F1A2EEE9-7709-4BEA-AF37-A038525A5ED5}"/>
            </a:ext>
          </a:extLst>
        </xdr:cNvPr>
        <xdr:cNvSpPr txBox="1"/>
      </xdr:nvSpPr>
      <xdr:spPr>
        <a:xfrm>
          <a:off x="3568510" y="10032857"/>
          <a:ext cx="75267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Nuclear Material</a:t>
          </a:r>
        </a:p>
      </xdr:txBody>
    </xdr:sp>
    <xdr:clientData/>
  </xdr:oneCellAnchor>
  <xdr:twoCellAnchor editAs="oneCell">
    <xdr:from>
      <xdr:col>4</xdr:col>
      <xdr:colOff>8065</xdr:colOff>
      <xdr:row>68</xdr:row>
      <xdr:rowOff>85407</xdr:rowOff>
    </xdr:from>
    <xdr:to>
      <xdr:col>4</xdr:col>
      <xdr:colOff>182690</xdr:colOff>
      <xdr:row>69</xdr:row>
      <xdr:rowOff>88582</xdr:rowOff>
    </xdr:to>
    <xdr:sp macro="_xll.PtreeEvent_ObjectClick" textlink="">
      <xdr:nvSpPr>
        <xdr:cNvPr id="323" name="PTObj_DNode_3_4">
          <a:extLst>
            <a:ext uri="{FF2B5EF4-FFF2-40B4-BE49-F238E27FC236}">
              <a16:creationId xmlns:a16="http://schemas.microsoft.com/office/drawing/2014/main" id="{A1D88350-C787-4795-B06C-CF222FD11DEB}"/>
            </a:ext>
          </a:extLst>
        </xdr:cNvPr>
        <xdr:cNvSpPr/>
      </xdr:nvSpPr>
      <xdr:spPr>
        <a:xfrm rot="-5400000">
          <a:off x="8626602" y="10402570"/>
          <a:ext cx="180975" cy="1778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68</xdr:row>
      <xdr:rowOff>88757</xdr:rowOff>
    </xdr:from>
    <xdr:ext cx="698109" cy="180627"/>
    <xdr:sp macro="_xll.PtreeEvent_ObjectClick" textlink="">
      <xdr:nvSpPr>
        <xdr:cNvPr id="326" name="PTObj_DBranchName_3_4">
          <a:extLst>
            <a:ext uri="{FF2B5EF4-FFF2-40B4-BE49-F238E27FC236}">
              <a16:creationId xmlns:a16="http://schemas.microsoft.com/office/drawing/2014/main" id="{28FFF67D-540D-422F-925C-8880362658DA}"/>
            </a:ext>
          </a:extLst>
        </xdr:cNvPr>
        <xdr:cNvSpPr txBox="1"/>
      </xdr:nvSpPr>
      <xdr:spPr>
        <a:xfrm>
          <a:off x="6235510" y="10404332"/>
          <a:ext cx="6981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Does not go off</a:t>
          </a:r>
        </a:p>
      </xdr:txBody>
    </xdr:sp>
    <xdr:clientData/>
  </xdr:oneCellAnchor>
  <xdr:twoCellAnchor editAs="oneCell">
    <xdr:from>
      <xdr:col>3</xdr:col>
      <xdr:colOff>3302</xdr:colOff>
      <xdr:row>74</xdr:row>
      <xdr:rowOff>102870</xdr:rowOff>
    </xdr:from>
    <xdr:to>
      <xdr:col>3</xdr:col>
      <xdr:colOff>187452</xdr:colOff>
      <xdr:row>75</xdr:row>
      <xdr:rowOff>102870</xdr:rowOff>
    </xdr:to>
    <xdr:sp macro="_xll.PtreeEvent_ObjectClick" textlink="">
      <xdr:nvSpPr>
        <xdr:cNvPr id="327" name="PTObj_DNode_3_5">
          <a:extLst>
            <a:ext uri="{FF2B5EF4-FFF2-40B4-BE49-F238E27FC236}">
              <a16:creationId xmlns:a16="http://schemas.microsoft.com/office/drawing/2014/main" id="{B2A50FD5-BC0E-4C04-9494-43388339999C}"/>
            </a:ext>
          </a:extLst>
        </xdr:cNvPr>
        <xdr:cNvSpPr/>
      </xdr:nvSpPr>
      <xdr:spPr>
        <a:xfrm>
          <a:off x="5956427" y="11504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282385</xdr:colOff>
      <xdr:row>74</xdr:row>
      <xdr:rowOff>107807</xdr:rowOff>
    </xdr:from>
    <xdr:ext cx="899413" cy="180627"/>
    <xdr:sp macro="_xll.PtreeEvent_ObjectClick" textlink="">
      <xdr:nvSpPr>
        <xdr:cNvPr id="330" name="PTObj_DBranchName_3_5">
          <a:extLst>
            <a:ext uri="{FF2B5EF4-FFF2-40B4-BE49-F238E27FC236}">
              <a16:creationId xmlns:a16="http://schemas.microsoft.com/office/drawing/2014/main" id="{47031C3A-8E60-4F88-82DB-2EDA9E6F6DB4}"/>
            </a:ext>
          </a:extLst>
        </xdr:cNvPr>
        <xdr:cNvSpPr txBox="1"/>
      </xdr:nvSpPr>
      <xdr:spPr>
        <a:xfrm>
          <a:off x="3568510" y="11509232"/>
          <a:ext cx="89941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Nuclear Material</a:t>
          </a:r>
        </a:p>
      </xdr:txBody>
    </xdr:sp>
    <xdr:clientData/>
  </xdr:oneCellAnchor>
  <xdr:twoCellAnchor editAs="oneCell">
    <xdr:from>
      <xdr:col>4</xdr:col>
      <xdr:colOff>3302</xdr:colOff>
      <xdr:row>72</xdr:row>
      <xdr:rowOff>99695</xdr:rowOff>
    </xdr:from>
    <xdr:to>
      <xdr:col>4</xdr:col>
      <xdr:colOff>190627</xdr:colOff>
      <xdr:row>73</xdr:row>
      <xdr:rowOff>102870</xdr:rowOff>
    </xdr:to>
    <xdr:sp macro="_xll.PtreeEvent_ObjectClick" textlink="">
      <xdr:nvSpPr>
        <xdr:cNvPr id="331" name="PTObj_DNode_3_6">
          <a:extLst>
            <a:ext uri="{FF2B5EF4-FFF2-40B4-BE49-F238E27FC236}">
              <a16:creationId xmlns:a16="http://schemas.microsoft.com/office/drawing/2014/main" id="{B86FA092-0162-436D-9AEF-96AD0937F044}"/>
            </a:ext>
          </a:extLst>
        </xdr:cNvPr>
        <xdr:cNvSpPr/>
      </xdr:nvSpPr>
      <xdr:spPr>
        <a:xfrm rot="-5400000">
          <a:off x="8626602" y="11135995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72</xdr:row>
      <xdr:rowOff>98282</xdr:rowOff>
    </xdr:from>
    <xdr:ext cx="1082411" cy="180627"/>
    <xdr:sp macro="_xll.PtreeEvent_ObjectClick" textlink="">
      <xdr:nvSpPr>
        <xdr:cNvPr id="336" name="PTObj_DBranchName_3_6">
          <a:extLst>
            <a:ext uri="{FF2B5EF4-FFF2-40B4-BE49-F238E27FC236}">
              <a16:creationId xmlns:a16="http://schemas.microsoft.com/office/drawing/2014/main" id="{05B8F3C8-96E9-4104-B1FD-6DBF490F1BB8}"/>
            </a:ext>
          </a:extLst>
        </xdr:cNvPr>
        <xdr:cNvSpPr txBox="1"/>
      </xdr:nvSpPr>
      <xdr:spPr>
        <a:xfrm>
          <a:off x="6235510" y="11137757"/>
          <a:ext cx="10824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Radiation Alarm goes off</a:t>
          </a:r>
        </a:p>
      </xdr:txBody>
    </xdr:sp>
    <xdr:clientData/>
  </xdr:oneCellAnchor>
  <xdr:twoCellAnchor editAs="oneCell">
    <xdr:from>
      <xdr:col>4</xdr:col>
      <xdr:colOff>3302</xdr:colOff>
      <xdr:row>76</xdr:row>
      <xdr:rowOff>109220</xdr:rowOff>
    </xdr:from>
    <xdr:to>
      <xdr:col>4</xdr:col>
      <xdr:colOff>190627</xdr:colOff>
      <xdr:row>77</xdr:row>
      <xdr:rowOff>106045</xdr:rowOff>
    </xdr:to>
    <xdr:sp macro="_xll.PtreeEvent_ObjectClick" textlink="">
      <xdr:nvSpPr>
        <xdr:cNvPr id="337" name="PTObj_DNode_3_7">
          <a:extLst>
            <a:ext uri="{FF2B5EF4-FFF2-40B4-BE49-F238E27FC236}">
              <a16:creationId xmlns:a16="http://schemas.microsoft.com/office/drawing/2014/main" id="{2431CC10-79C6-4735-81E1-F013407B96D2}"/>
            </a:ext>
          </a:extLst>
        </xdr:cNvPr>
        <xdr:cNvSpPr/>
      </xdr:nvSpPr>
      <xdr:spPr>
        <a:xfrm rot="-5400000">
          <a:off x="8626602" y="11869420"/>
          <a:ext cx="18097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76</xdr:row>
      <xdr:rowOff>107807</xdr:rowOff>
    </xdr:from>
    <xdr:ext cx="698109" cy="180627"/>
    <xdr:sp macro="_xll.PtreeEvent_ObjectClick" textlink="">
      <xdr:nvSpPr>
        <xdr:cNvPr id="340" name="PTObj_DBranchName_3_7">
          <a:extLst>
            <a:ext uri="{FF2B5EF4-FFF2-40B4-BE49-F238E27FC236}">
              <a16:creationId xmlns:a16="http://schemas.microsoft.com/office/drawing/2014/main" id="{B54F9FF4-925B-4245-A129-D26052806E33}"/>
            </a:ext>
          </a:extLst>
        </xdr:cNvPr>
        <xdr:cNvSpPr txBox="1"/>
      </xdr:nvSpPr>
      <xdr:spPr>
        <a:xfrm>
          <a:off x="6235510" y="11871182"/>
          <a:ext cx="6981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Does not go off</a:t>
          </a:r>
        </a:p>
      </xdr:txBody>
    </xdr:sp>
    <xdr:clientData/>
  </xdr:oneCellAnchor>
  <xdr:twoCellAnchor editAs="oneCell">
    <xdr:from>
      <xdr:col>2</xdr:col>
      <xdr:colOff>3302</xdr:colOff>
      <xdr:row>87</xdr:row>
      <xdr:rowOff>156845</xdr:rowOff>
    </xdr:from>
    <xdr:to>
      <xdr:col>2</xdr:col>
      <xdr:colOff>187452</xdr:colOff>
      <xdr:row>88</xdr:row>
      <xdr:rowOff>160020</xdr:rowOff>
    </xdr:to>
    <xdr:sp macro="_xll.PtreeEvent_ObjectClick" textlink="">
      <xdr:nvSpPr>
        <xdr:cNvPr id="176" name="PTObj_DNode_4_1">
          <a:extLst>
            <a:ext uri="{FF2B5EF4-FFF2-40B4-BE49-F238E27FC236}">
              <a16:creationId xmlns:a16="http://schemas.microsoft.com/office/drawing/2014/main" id="{5D57E032-FBEA-444E-9B72-57CEDB71517B}"/>
            </a:ext>
          </a:extLst>
        </xdr:cNvPr>
        <xdr:cNvSpPr/>
      </xdr:nvSpPr>
      <xdr:spPr>
        <a:xfrm>
          <a:off x="2717927" y="146348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87</xdr:row>
      <xdr:rowOff>161781</xdr:rowOff>
    </xdr:from>
    <xdr:ext cx="1059105" cy="180627"/>
    <xdr:sp macro="_xll.PtreeEvent_ObjectClick" textlink="">
      <xdr:nvSpPr>
        <xdr:cNvPr id="178" name="PTObj_DBranchName_4_1">
          <a:extLst>
            <a:ext uri="{FF2B5EF4-FFF2-40B4-BE49-F238E27FC236}">
              <a16:creationId xmlns:a16="http://schemas.microsoft.com/office/drawing/2014/main" id="{9D184BF3-CB10-4750-8D3B-202D10D24818}"/>
            </a:ext>
          </a:extLst>
        </xdr:cNvPr>
        <xdr:cNvSpPr txBox="1"/>
      </xdr:nvSpPr>
      <xdr:spPr>
        <a:xfrm>
          <a:off x="1206500" y="14639781"/>
          <a:ext cx="105910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Flipped Radiation Alarm</a:t>
          </a:r>
        </a:p>
      </xdr:txBody>
    </xdr:sp>
    <xdr:clientData/>
  </xdr:oneCellAnchor>
  <xdr:twoCellAnchor editAs="oneCell">
    <xdr:from>
      <xdr:col>3</xdr:col>
      <xdr:colOff>3302</xdr:colOff>
      <xdr:row>83</xdr:row>
      <xdr:rowOff>144145</xdr:rowOff>
    </xdr:from>
    <xdr:to>
      <xdr:col>3</xdr:col>
      <xdr:colOff>187452</xdr:colOff>
      <xdr:row>84</xdr:row>
      <xdr:rowOff>140970</xdr:rowOff>
    </xdr:to>
    <xdr:sp macro="_xll.PtreeEvent_ObjectClick" textlink="">
      <xdr:nvSpPr>
        <xdr:cNvPr id="179" name="PTObj_DNode_4_2">
          <a:extLst>
            <a:ext uri="{FF2B5EF4-FFF2-40B4-BE49-F238E27FC236}">
              <a16:creationId xmlns:a16="http://schemas.microsoft.com/office/drawing/2014/main" id="{658A20BA-8A56-4B45-B5C6-D236916D5ED6}"/>
            </a:ext>
          </a:extLst>
        </xdr:cNvPr>
        <xdr:cNvSpPr/>
      </xdr:nvSpPr>
      <xdr:spPr>
        <a:xfrm>
          <a:off x="5384927" y="138982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282385</xdr:colOff>
      <xdr:row>83</xdr:row>
      <xdr:rowOff>142731</xdr:rowOff>
    </xdr:from>
    <xdr:ext cx="1082411" cy="180627"/>
    <xdr:sp macro="_xll.PtreeEvent_ObjectClick" textlink="">
      <xdr:nvSpPr>
        <xdr:cNvPr id="182" name="PTObj_DBranchName_4_2">
          <a:extLst>
            <a:ext uri="{FF2B5EF4-FFF2-40B4-BE49-F238E27FC236}">
              <a16:creationId xmlns:a16="http://schemas.microsoft.com/office/drawing/2014/main" id="{B690A154-511C-441C-86AD-D9E36654DF66}"/>
            </a:ext>
          </a:extLst>
        </xdr:cNvPr>
        <xdr:cNvSpPr txBox="1"/>
      </xdr:nvSpPr>
      <xdr:spPr>
        <a:xfrm>
          <a:off x="2997010" y="13896831"/>
          <a:ext cx="10824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Radiation Alarm goes off</a:t>
          </a:r>
        </a:p>
      </xdr:txBody>
    </xdr:sp>
    <xdr:clientData/>
  </xdr:oneCellAnchor>
  <xdr:twoCellAnchor editAs="oneCell">
    <xdr:from>
      <xdr:col>4</xdr:col>
      <xdr:colOff>4890</xdr:colOff>
      <xdr:row>81</xdr:row>
      <xdr:rowOff>142557</xdr:rowOff>
    </xdr:from>
    <xdr:to>
      <xdr:col>4</xdr:col>
      <xdr:colOff>189040</xdr:colOff>
      <xdr:row>82</xdr:row>
      <xdr:rowOff>142557</xdr:rowOff>
    </xdr:to>
    <xdr:sp macro="_xll.PtreeEvent_ObjectClick" textlink="">
      <xdr:nvSpPr>
        <xdr:cNvPr id="183" name="PTObj_DNode_4_3">
          <a:extLst>
            <a:ext uri="{FF2B5EF4-FFF2-40B4-BE49-F238E27FC236}">
              <a16:creationId xmlns:a16="http://schemas.microsoft.com/office/drawing/2014/main" id="{23BFC299-7ACA-468A-8D70-8679B650A024}"/>
            </a:ext>
          </a:extLst>
        </xdr:cNvPr>
        <xdr:cNvSpPr/>
      </xdr:nvSpPr>
      <xdr:spPr>
        <a:xfrm rot="-5400000">
          <a:off x="8055102" y="13533120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81</xdr:row>
      <xdr:rowOff>142731</xdr:rowOff>
    </xdr:from>
    <xdr:ext cx="752673" cy="180627"/>
    <xdr:sp macro="_xll.PtreeEvent_ObjectClick" textlink="">
      <xdr:nvSpPr>
        <xdr:cNvPr id="186" name="PTObj_DBranchName_4_3">
          <a:extLst>
            <a:ext uri="{FF2B5EF4-FFF2-40B4-BE49-F238E27FC236}">
              <a16:creationId xmlns:a16="http://schemas.microsoft.com/office/drawing/2014/main" id="{97876CB0-3625-41D8-A5DF-8C7D629F69F3}"/>
            </a:ext>
          </a:extLst>
        </xdr:cNvPr>
        <xdr:cNvSpPr txBox="1"/>
      </xdr:nvSpPr>
      <xdr:spPr>
        <a:xfrm>
          <a:off x="5664010" y="13534881"/>
          <a:ext cx="75267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Nuclear Material</a:t>
          </a:r>
        </a:p>
      </xdr:txBody>
    </xdr:sp>
    <xdr:clientData/>
  </xdr:oneCellAnchor>
  <xdr:twoCellAnchor editAs="oneCell">
    <xdr:from>
      <xdr:col>4</xdr:col>
      <xdr:colOff>4890</xdr:colOff>
      <xdr:row>85</xdr:row>
      <xdr:rowOff>152082</xdr:rowOff>
    </xdr:from>
    <xdr:to>
      <xdr:col>4</xdr:col>
      <xdr:colOff>189040</xdr:colOff>
      <xdr:row>86</xdr:row>
      <xdr:rowOff>152082</xdr:rowOff>
    </xdr:to>
    <xdr:sp macro="_xll.PtreeEvent_ObjectClick" textlink="">
      <xdr:nvSpPr>
        <xdr:cNvPr id="187" name="PTObj_DNode_4_4">
          <a:extLst>
            <a:ext uri="{FF2B5EF4-FFF2-40B4-BE49-F238E27FC236}">
              <a16:creationId xmlns:a16="http://schemas.microsoft.com/office/drawing/2014/main" id="{323E3F00-D6AA-4C6B-96BA-AC0FF9E3DF8F}"/>
            </a:ext>
          </a:extLst>
        </xdr:cNvPr>
        <xdr:cNvSpPr/>
      </xdr:nvSpPr>
      <xdr:spPr>
        <a:xfrm rot="-5400000">
          <a:off x="8055102" y="14266545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85</xdr:row>
      <xdr:rowOff>152256</xdr:rowOff>
    </xdr:from>
    <xdr:ext cx="899413" cy="180627"/>
    <xdr:sp macro="_xll.PtreeEvent_ObjectClick" textlink="">
      <xdr:nvSpPr>
        <xdr:cNvPr id="190" name="PTObj_DBranchName_4_4">
          <a:extLst>
            <a:ext uri="{FF2B5EF4-FFF2-40B4-BE49-F238E27FC236}">
              <a16:creationId xmlns:a16="http://schemas.microsoft.com/office/drawing/2014/main" id="{129A399A-1BB4-4DB3-9256-72DDFF3D659A}"/>
            </a:ext>
          </a:extLst>
        </xdr:cNvPr>
        <xdr:cNvSpPr txBox="1"/>
      </xdr:nvSpPr>
      <xdr:spPr>
        <a:xfrm>
          <a:off x="5664010" y="14268306"/>
          <a:ext cx="89941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Nuclear Material</a:t>
          </a:r>
        </a:p>
      </xdr:txBody>
    </xdr:sp>
    <xdr:clientData/>
  </xdr:oneCellAnchor>
  <xdr:twoCellAnchor editAs="oneCell">
    <xdr:from>
      <xdr:col>3</xdr:col>
      <xdr:colOff>3302</xdr:colOff>
      <xdr:row>91</xdr:row>
      <xdr:rowOff>169545</xdr:rowOff>
    </xdr:from>
    <xdr:to>
      <xdr:col>3</xdr:col>
      <xdr:colOff>187452</xdr:colOff>
      <xdr:row>92</xdr:row>
      <xdr:rowOff>172720</xdr:rowOff>
    </xdr:to>
    <xdr:sp macro="_xll.PtreeEvent_ObjectClick" textlink="">
      <xdr:nvSpPr>
        <xdr:cNvPr id="191" name="PTObj_DNode_4_5">
          <a:extLst>
            <a:ext uri="{FF2B5EF4-FFF2-40B4-BE49-F238E27FC236}">
              <a16:creationId xmlns:a16="http://schemas.microsoft.com/office/drawing/2014/main" id="{37A17F13-A723-4FDB-A87C-BABBDF7BB7BF}"/>
            </a:ext>
          </a:extLst>
        </xdr:cNvPr>
        <xdr:cNvSpPr/>
      </xdr:nvSpPr>
      <xdr:spPr>
        <a:xfrm>
          <a:off x="5384927" y="153714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282385</xdr:colOff>
      <xdr:row>91</xdr:row>
      <xdr:rowOff>171306</xdr:rowOff>
    </xdr:from>
    <xdr:ext cx="698109" cy="180627"/>
    <xdr:sp macro="_xll.PtreeEvent_ObjectClick" textlink="">
      <xdr:nvSpPr>
        <xdr:cNvPr id="258" name="PTObj_DBranchName_4_5">
          <a:extLst>
            <a:ext uri="{FF2B5EF4-FFF2-40B4-BE49-F238E27FC236}">
              <a16:creationId xmlns:a16="http://schemas.microsoft.com/office/drawing/2014/main" id="{F949CBBC-EDB6-4AFA-8297-7B63A712807B}"/>
            </a:ext>
          </a:extLst>
        </xdr:cNvPr>
        <xdr:cNvSpPr txBox="1"/>
      </xdr:nvSpPr>
      <xdr:spPr>
        <a:xfrm>
          <a:off x="2997010" y="15373206"/>
          <a:ext cx="6981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Does not go off</a:t>
          </a:r>
        </a:p>
      </xdr:txBody>
    </xdr:sp>
    <xdr:clientData/>
  </xdr:oneCellAnchor>
  <xdr:twoCellAnchor editAs="oneCell">
    <xdr:from>
      <xdr:col>4</xdr:col>
      <xdr:colOff>4890</xdr:colOff>
      <xdr:row>89</xdr:row>
      <xdr:rowOff>161607</xdr:rowOff>
    </xdr:from>
    <xdr:to>
      <xdr:col>4</xdr:col>
      <xdr:colOff>189040</xdr:colOff>
      <xdr:row>90</xdr:row>
      <xdr:rowOff>161607</xdr:rowOff>
    </xdr:to>
    <xdr:sp macro="_xll.PtreeEvent_ObjectClick" textlink="">
      <xdr:nvSpPr>
        <xdr:cNvPr id="269" name="PTObj_DNode_4_6">
          <a:extLst>
            <a:ext uri="{FF2B5EF4-FFF2-40B4-BE49-F238E27FC236}">
              <a16:creationId xmlns:a16="http://schemas.microsoft.com/office/drawing/2014/main" id="{BED22500-6A41-4A03-B75A-450B81066DAF}"/>
            </a:ext>
          </a:extLst>
        </xdr:cNvPr>
        <xdr:cNvSpPr/>
      </xdr:nvSpPr>
      <xdr:spPr>
        <a:xfrm rot="-5400000">
          <a:off x="8055102" y="14999970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89</xdr:row>
      <xdr:rowOff>161781</xdr:rowOff>
    </xdr:from>
    <xdr:ext cx="752673" cy="180627"/>
    <xdr:sp macro="_xll.PtreeEvent_ObjectClick" textlink="">
      <xdr:nvSpPr>
        <xdr:cNvPr id="272" name="PTObj_DBranchName_4_6">
          <a:extLst>
            <a:ext uri="{FF2B5EF4-FFF2-40B4-BE49-F238E27FC236}">
              <a16:creationId xmlns:a16="http://schemas.microsoft.com/office/drawing/2014/main" id="{335F8DBB-8050-4958-BEBA-8F37854FD5FE}"/>
            </a:ext>
          </a:extLst>
        </xdr:cNvPr>
        <xdr:cNvSpPr txBox="1"/>
      </xdr:nvSpPr>
      <xdr:spPr>
        <a:xfrm>
          <a:off x="5664010" y="15001731"/>
          <a:ext cx="75267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Nuclear Material</a:t>
          </a:r>
        </a:p>
      </xdr:txBody>
    </xdr:sp>
    <xdr:clientData/>
  </xdr:oneCellAnchor>
  <xdr:twoCellAnchor editAs="oneCell">
    <xdr:from>
      <xdr:col>4</xdr:col>
      <xdr:colOff>4890</xdr:colOff>
      <xdr:row>93</xdr:row>
      <xdr:rowOff>180657</xdr:rowOff>
    </xdr:from>
    <xdr:to>
      <xdr:col>4</xdr:col>
      <xdr:colOff>189040</xdr:colOff>
      <xdr:row>95</xdr:row>
      <xdr:rowOff>2857</xdr:rowOff>
    </xdr:to>
    <xdr:sp macro="_xll.PtreeEvent_ObjectClick" textlink="">
      <xdr:nvSpPr>
        <xdr:cNvPr id="273" name="PTObj_DNode_4_7">
          <a:extLst>
            <a:ext uri="{FF2B5EF4-FFF2-40B4-BE49-F238E27FC236}">
              <a16:creationId xmlns:a16="http://schemas.microsoft.com/office/drawing/2014/main" id="{12725DF9-2A26-44B0-853C-73C9280E2264}"/>
            </a:ext>
          </a:extLst>
        </xdr:cNvPr>
        <xdr:cNvSpPr/>
      </xdr:nvSpPr>
      <xdr:spPr>
        <a:xfrm rot="-5400000">
          <a:off x="8055102" y="15742920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282385</xdr:colOff>
      <xdr:row>93</xdr:row>
      <xdr:rowOff>180831</xdr:rowOff>
    </xdr:from>
    <xdr:ext cx="899413" cy="180627"/>
    <xdr:sp macro="_xll.PtreeEvent_ObjectClick" textlink="">
      <xdr:nvSpPr>
        <xdr:cNvPr id="276" name="PTObj_DBranchName_4_7">
          <a:extLst>
            <a:ext uri="{FF2B5EF4-FFF2-40B4-BE49-F238E27FC236}">
              <a16:creationId xmlns:a16="http://schemas.microsoft.com/office/drawing/2014/main" id="{4D09935E-215F-42F2-ABEB-7F5E40925372}"/>
            </a:ext>
          </a:extLst>
        </xdr:cNvPr>
        <xdr:cNvSpPr txBox="1"/>
      </xdr:nvSpPr>
      <xdr:spPr>
        <a:xfrm>
          <a:off x="5664010" y="15744681"/>
          <a:ext cx="89941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Nuclear Material</a:t>
          </a:r>
        </a:p>
      </xdr:txBody>
    </xdr:sp>
    <xdr:clientData/>
  </xdr:oneCellAnchor>
  <xdr:twoCellAnchor editAs="oneCell">
    <xdr:from>
      <xdr:col>4</xdr:col>
      <xdr:colOff>127</xdr:colOff>
      <xdr:row>63</xdr:row>
      <xdr:rowOff>86995</xdr:rowOff>
    </xdr:from>
    <xdr:to>
      <xdr:col>4</xdr:col>
      <xdr:colOff>177927</xdr:colOff>
      <xdr:row>64</xdr:row>
      <xdr:rowOff>86995</xdr:rowOff>
    </xdr:to>
    <xdr:sp macro="_xll.PtreeEvent_ObjectClick" textlink="">
      <xdr:nvSpPr>
        <xdr:cNvPr id="431" name="PTObj_DNode_3_3">
          <a:extLst>
            <a:ext uri="{FF2B5EF4-FFF2-40B4-BE49-F238E27FC236}">
              <a16:creationId xmlns:a16="http://schemas.microsoft.com/office/drawing/2014/main" id="{24441AA2-89C1-4A98-A46B-9720DB2FE0A4}"/>
            </a:ext>
          </a:extLst>
        </xdr:cNvPr>
        <xdr:cNvSpPr/>
      </xdr:nvSpPr>
      <xdr:spPr>
        <a:xfrm rot="-5400000">
          <a:off x="8712327" y="80054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63</xdr:row>
      <xdr:rowOff>88757</xdr:rowOff>
    </xdr:from>
    <xdr:ext cx="1082411" cy="180627"/>
    <xdr:sp macro="_xll.PtreeEvent_ObjectClick" textlink="">
      <xdr:nvSpPr>
        <xdr:cNvPr id="434" name="PTObj_DBranchName_3_3">
          <a:extLst>
            <a:ext uri="{FF2B5EF4-FFF2-40B4-BE49-F238E27FC236}">
              <a16:creationId xmlns:a16="http://schemas.microsoft.com/office/drawing/2014/main" id="{75CD53D7-5A94-41DE-A3C1-267434CDDCE0}"/>
            </a:ext>
          </a:extLst>
        </xdr:cNvPr>
        <xdr:cNvSpPr txBox="1"/>
      </xdr:nvSpPr>
      <xdr:spPr>
        <a:xfrm>
          <a:off x="6325997" y="8007207"/>
          <a:ext cx="108241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Radiation Alarm goes off</a:t>
          </a:r>
        </a:p>
      </xdr:txBody>
    </xdr:sp>
    <xdr:clientData/>
  </xdr:oneCellAnchor>
  <xdr:twoCellAnchor editAs="oneCell">
    <xdr:from>
      <xdr:col>2</xdr:col>
      <xdr:colOff>127</xdr:colOff>
      <xdr:row>107</xdr:row>
      <xdr:rowOff>86995</xdr:rowOff>
    </xdr:from>
    <xdr:to>
      <xdr:col>2</xdr:col>
      <xdr:colOff>177927</xdr:colOff>
      <xdr:row>108</xdr:row>
      <xdr:rowOff>86995</xdr:rowOff>
    </xdr:to>
    <xdr:sp macro="_xll.PtreeEvent_ObjectClick" textlink="">
      <xdr:nvSpPr>
        <xdr:cNvPr id="438" name="PTObj_DNode_2_1">
          <a:extLst>
            <a:ext uri="{FF2B5EF4-FFF2-40B4-BE49-F238E27FC236}">
              <a16:creationId xmlns:a16="http://schemas.microsoft.com/office/drawing/2014/main" id="{D3056856-9F6A-4343-A654-53E70DD48C36}"/>
            </a:ext>
          </a:extLst>
        </xdr:cNvPr>
        <xdr:cNvSpPr/>
      </xdr:nvSpPr>
      <xdr:spPr>
        <a:xfrm>
          <a:off x="4235577" y="161080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107</xdr:row>
      <xdr:rowOff>88756</xdr:rowOff>
    </xdr:from>
    <xdr:ext cx="1492653" cy="180627"/>
    <xdr:sp macro="_xll.PtreeEvent_ObjectClick" textlink="">
      <xdr:nvSpPr>
        <xdr:cNvPr id="440" name="PTObj_DBranchName_2_1">
          <a:extLst>
            <a:ext uri="{FF2B5EF4-FFF2-40B4-BE49-F238E27FC236}">
              <a16:creationId xmlns:a16="http://schemas.microsoft.com/office/drawing/2014/main" id="{AF4BCBFE-A6E5-448E-8D26-B3F2098895F4}"/>
            </a:ext>
          </a:extLst>
        </xdr:cNvPr>
        <xdr:cNvSpPr txBox="1"/>
      </xdr:nvSpPr>
      <xdr:spPr>
        <a:xfrm>
          <a:off x="2311400" y="16109806"/>
          <a:ext cx="14926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probability of physically inspecting</a:t>
          </a:r>
        </a:p>
      </xdr:txBody>
    </xdr:sp>
    <xdr:clientData/>
  </xdr:oneCellAnchor>
  <xdr:twoCellAnchor editAs="oneCell">
    <xdr:from>
      <xdr:col>3</xdr:col>
      <xdr:colOff>127</xdr:colOff>
      <xdr:row>103</xdr:row>
      <xdr:rowOff>86995</xdr:rowOff>
    </xdr:from>
    <xdr:to>
      <xdr:col>3</xdr:col>
      <xdr:colOff>177927</xdr:colOff>
      <xdr:row>104</xdr:row>
      <xdr:rowOff>86995</xdr:rowOff>
    </xdr:to>
    <xdr:sp macro="_xll.PtreeEvent_ObjectClick" textlink="">
      <xdr:nvSpPr>
        <xdr:cNvPr id="485" name="PTObj_DNode_2_2">
          <a:extLst>
            <a:ext uri="{FF2B5EF4-FFF2-40B4-BE49-F238E27FC236}">
              <a16:creationId xmlns:a16="http://schemas.microsoft.com/office/drawing/2014/main" id="{3E318A92-9D23-4FED-BD80-6FDEE2B5A821}"/>
            </a:ext>
          </a:extLst>
        </xdr:cNvPr>
        <xdr:cNvSpPr/>
      </xdr:nvSpPr>
      <xdr:spPr>
        <a:xfrm>
          <a:off x="6045327" y="150031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103</xdr:row>
      <xdr:rowOff>88756</xdr:rowOff>
    </xdr:from>
    <xdr:ext cx="782009" cy="180627"/>
    <xdr:sp macro="_xll.PtreeEvent_ObjectClick" textlink="">
      <xdr:nvSpPr>
        <xdr:cNvPr id="488" name="PTObj_DBranchName_2_2">
          <a:extLst>
            <a:ext uri="{FF2B5EF4-FFF2-40B4-BE49-F238E27FC236}">
              <a16:creationId xmlns:a16="http://schemas.microsoft.com/office/drawing/2014/main" id="{5DA3C6CB-2FD1-42B7-86B4-7BFFA61C77BE}"/>
            </a:ext>
          </a:extLst>
        </xdr:cNvPr>
        <xdr:cNvSpPr txBox="1"/>
      </xdr:nvSpPr>
      <xdr:spPr>
        <a:xfrm>
          <a:off x="4513072" y="15004906"/>
          <a:ext cx="7820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Physically inspect</a:t>
          </a:r>
        </a:p>
      </xdr:txBody>
    </xdr:sp>
    <xdr:clientData/>
  </xdr:oneCellAnchor>
  <xdr:twoCellAnchor editAs="oneCell">
    <xdr:from>
      <xdr:col>4</xdr:col>
      <xdr:colOff>127</xdr:colOff>
      <xdr:row>101</xdr:row>
      <xdr:rowOff>86995</xdr:rowOff>
    </xdr:from>
    <xdr:to>
      <xdr:col>4</xdr:col>
      <xdr:colOff>177927</xdr:colOff>
      <xdr:row>102</xdr:row>
      <xdr:rowOff>86995</xdr:rowOff>
    </xdr:to>
    <xdr:sp macro="_xll.PtreeEvent_ObjectClick" textlink="">
      <xdr:nvSpPr>
        <xdr:cNvPr id="489" name="PTObj_DNode_2_4">
          <a:extLst>
            <a:ext uri="{FF2B5EF4-FFF2-40B4-BE49-F238E27FC236}">
              <a16:creationId xmlns:a16="http://schemas.microsoft.com/office/drawing/2014/main" id="{F3765561-1EEA-4298-9F15-A6A5D3E311D2}"/>
            </a:ext>
          </a:extLst>
        </xdr:cNvPr>
        <xdr:cNvSpPr/>
      </xdr:nvSpPr>
      <xdr:spPr>
        <a:xfrm rot="-5400000">
          <a:off x="8712327" y="150031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101</xdr:row>
      <xdr:rowOff>88756</xdr:rowOff>
    </xdr:from>
    <xdr:ext cx="755849" cy="180627"/>
    <xdr:sp macro="_xll.PtreeEvent_ObjectClick" textlink="">
      <xdr:nvSpPr>
        <xdr:cNvPr id="492" name="PTObj_DBranchName_2_4">
          <a:extLst>
            <a:ext uri="{FF2B5EF4-FFF2-40B4-BE49-F238E27FC236}">
              <a16:creationId xmlns:a16="http://schemas.microsoft.com/office/drawing/2014/main" id="{F1EC415D-4A65-4A60-8E25-0405954EDCB8}"/>
            </a:ext>
          </a:extLst>
        </xdr:cNvPr>
        <xdr:cNvSpPr txBox="1"/>
      </xdr:nvSpPr>
      <xdr:spPr>
        <a:xfrm>
          <a:off x="6322822" y="15004906"/>
          <a:ext cx="7558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Nuclear Material</a:t>
          </a:r>
        </a:p>
      </xdr:txBody>
    </xdr:sp>
    <xdr:clientData/>
  </xdr:oneCellAnchor>
  <xdr:twoCellAnchor editAs="oneCell">
    <xdr:from>
      <xdr:col>4</xdr:col>
      <xdr:colOff>127</xdr:colOff>
      <xdr:row>105</xdr:row>
      <xdr:rowOff>86995</xdr:rowOff>
    </xdr:from>
    <xdr:to>
      <xdr:col>4</xdr:col>
      <xdr:colOff>177927</xdr:colOff>
      <xdr:row>106</xdr:row>
      <xdr:rowOff>86995</xdr:rowOff>
    </xdr:to>
    <xdr:sp macro="_xll.PtreeEvent_ObjectClick" textlink="">
      <xdr:nvSpPr>
        <xdr:cNvPr id="493" name="PTObj_DNode_2_5">
          <a:extLst>
            <a:ext uri="{FF2B5EF4-FFF2-40B4-BE49-F238E27FC236}">
              <a16:creationId xmlns:a16="http://schemas.microsoft.com/office/drawing/2014/main" id="{26C82F24-BCEF-4D64-8721-067FC03DC20C}"/>
            </a:ext>
          </a:extLst>
        </xdr:cNvPr>
        <xdr:cNvSpPr/>
      </xdr:nvSpPr>
      <xdr:spPr>
        <a:xfrm rot="-5400000">
          <a:off x="8712327" y="157397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105</xdr:row>
      <xdr:rowOff>88756</xdr:rowOff>
    </xdr:from>
    <xdr:ext cx="899413" cy="180627"/>
    <xdr:sp macro="_xll.PtreeEvent_ObjectClick" textlink="">
      <xdr:nvSpPr>
        <xdr:cNvPr id="496" name="PTObj_DBranchName_2_5">
          <a:extLst>
            <a:ext uri="{FF2B5EF4-FFF2-40B4-BE49-F238E27FC236}">
              <a16:creationId xmlns:a16="http://schemas.microsoft.com/office/drawing/2014/main" id="{9F88CBEA-5FB5-43A4-9B14-61DEC9AA2189}"/>
            </a:ext>
          </a:extLst>
        </xdr:cNvPr>
        <xdr:cNvSpPr txBox="1"/>
      </xdr:nvSpPr>
      <xdr:spPr>
        <a:xfrm>
          <a:off x="6322822" y="15741506"/>
          <a:ext cx="89941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Nuclear Material</a:t>
          </a:r>
        </a:p>
      </xdr:txBody>
    </xdr:sp>
    <xdr:clientData/>
  </xdr:oneCellAnchor>
  <xdr:twoCellAnchor editAs="oneCell">
    <xdr:from>
      <xdr:col>3</xdr:col>
      <xdr:colOff>127</xdr:colOff>
      <xdr:row>111</xdr:row>
      <xdr:rowOff>86995</xdr:rowOff>
    </xdr:from>
    <xdr:to>
      <xdr:col>3</xdr:col>
      <xdr:colOff>177927</xdr:colOff>
      <xdr:row>112</xdr:row>
      <xdr:rowOff>86995</xdr:rowOff>
    </xdr:to>
    <xdr:sp macro="_xll.PtreeEvent_ObjectClick" textlink="">
      <xdr:nvSpPr>
        <xdr:cNvPr id="497" name="PTObj_DNode_2_3">
          <a:extLst>
            <a:ext uri="{FF2B5EF4-FFF2-40B4-BE49-F238E27FC236}">
              <a16:creationId xmlns:a16="http://schemas.microsoft.com/office/drawing/2014/main" id="{B13F832B-A05E-4D74-B760-AFE6C4E6AAA2}"/>
            </a:ext>
          </a:extLst>
        </xdr:cNvPr>
        <xdr:cNvSpPr/>
      </xdr:nvSpPr>
      <xdr:spPr>
        <a:xfrm>
          <a:off x="6102477" y="164763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111</xdr:row>
      <xdr:rowOff>88756</xdr:rowOff>
    </xdr:from>
    <xdr:ext cx="1035668" cy="180627"/>
    <xdr:sp macro="_xll.PtreeEvent_ObjectClick" textlink="">
      <xdr:nvSpPr>
        <xdr:cNvPr id="500" name="PTObj_DBranchName_2_3">
          <a:extLst>
            <a:ext uri="{FF2B5EF4-FFF2-40B4-BE49-F238E27FC236}">
              <a16:creationId xmlns:a16="http://schemas.microsoft.com/office/drawing/2014/main" id="{CBD6C61D-161A-4563-A05A-73C530D60578}"/>
            </a:ext>
          </a:extLst>
        </xdr:cNvPr>
        <xdr:cNvSpPr txBox="1"/>
      </xdr:nvSpPr>
      <xdr:spPr>
        <a:xfrm>
          <a:off x="4513072" y="16478106"/>
          <a:ext cx="103566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Physically Inspect</a:t>
          </a:r>
        </a:p>
      </xdr:txBody>
    </xdr:sp>
    <xdr:clientData/>
  </xdr:oneCellAnchor>
  <xdr:twoCellAnchor editAs="oneCell">
    <xdr:from>
      <xdr:col>4</xdr:col>
      <xdr:colOff>127</xdr:colOff>
      <xdr:row>109</xdr:row>
      <xdr:rowOff>86995</xdr:rowOff>
    </xdr:from>
    <xdr:to>
      <xdr:col>4</xdr:col>
      <xdr:colOff>177927</xdr:colOff>
      <xdr:row>110</xdr:row>
      <xdr:rowOff>86995</xdr:rowOff>
    </xdr:to>
    <xdr:sp macro="_xll.PtreeEvent_ObjectClick" textlink="">
      <xdr:nvSpPr>
        <xdr:cNvPr id="501" name="PTObj_DNode_2_6">
          <a:extLst>
            <a:ext uri="{FF2B5EF4-FFF2-40B4-BE49-F238E27FC236}">
              <a16:creationId xmlns:a16="http://schemas.microsoft.com/office/drawing/2014/main" id="{10DB0FDF-4A7A-4BF2-81F8-528EE203CDC2}"/>
            </a:ext>
          </a:extLst>
        </xdr:cNvPr>
        <xdr:cNvSpPr/>
      </xdr:nvSpPr>
      <xdr:spPr>
        <a:xfrm rot="-5400000">
          <a:off x="8769477" y="164763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109</xdr:row>
      <xdr:rowOff>88756</xdr:rowOff>
    </xdr:from>
    <xdr:ext cx="755849" cy="180627"/>
    <xdr:sp macro="_xll.PtreeEvent_ObjectClick" textlink="">
      <xdr:nvSpPr>
        <xdr:cNvPr id="504" name="PTObj_DBranchName_2_6">
          <a:extLst>
            <a:ext uri="{FF2B5EF4-FFF2-40B4-BE49-F238E27FC236}">
              <a16:creationId xmlns:a16="http://schemas.microsoft.com/office/drawing/2014/main" id="{79EF540F-039D-4374-8E45-1F70CCFDD405}"/>
            </a:ext>
          </a:extLst>
        </xdr:cNvPr>
        <xdr:cNvSpPr txBox="1"/>
      </xdr:nvSpPr>
      <xdr:spPr>
        <a:xfrm>
          <a:off x="6379972" y="16478106"/>
          <a:ext cx="7558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Nuclear Material</a:t>
          </a:r>
        </a:p>
      </xdr:txBody>
    </xdr:sp>
    <xdr:clientData/>
  </xdr:oneCellAnchor>
  <xdr:twoCellAnchor editAs="oneCell">
    <xdr:from>
      <xdr:col>4</xdr:col>
      <xdr:colOff>127</xdr:colOff>
      <xdr:row>113</xdr:row>
      <xdr:rowOff>86995</xdr:rowOff>
    </xdr:from>
    <xdr:to>
      <xdr:col>4</xdr:col>
      <xdr:colOff>177927</xdr:colOff>
      <xdr:row>114</xdr:row>
      <xdr:rowOff>86995</xdr:rowOff>
    </xdr:to>
    <xdr:sp macro="_xll.PtreeEvent_ObjectClick" textlink="">
      <xdr:nvSpPr>
        <xdr:cNvPr id="505" name="PTObj_DNode_2_7">
          <a:extLst>
            <a:ext uri="{FF2B5EF4-FFF2-40B4-BE49-F238E27FC236}">
              <a16:creationId xmlns:a16="http://schemas.microsoft.com/office/drawing/2014/main" id="{6EE50DFC-2793-453F-82F9-D378E2337020}"/>
            </a:ext>
          </a:extLst>
        </xdr:cNvPr>
        <xdr:cNvSpPr/>
      </xdr:nvSpPr>
      <xdr:spPr>
        <a:xfrm rot="-5400000">
          <a:off x="8769477" y="172129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113</xdr:row>
      <xdr:rowOff>88756</xdr:rowOff>
    </xdr:from>
    <xdr:ext cx="899413" cy="180627"/>
    <xdr:sp macro="_xll.PtreeEvent_ObjectClick" textlink="">
      <xdr:nvSpPr>
        <xdr:cNvPr id="508" name="PTObj_DBranchName_2_7">
          <a:extLst>
            <a:ext uri="{FF2B5EF4-FFF2-40B4-BE49-F238E27FC236}">
              <a16:creationId xmlns:a16="http://schemas.microsoft.com/office/drawing/2014/main" id="{8C1F3E4C-BDA8-4484-B865-E9822CC0D0EF}"/>
            </a:ext>
          </a:extLst>
        </xdr:cNvPr>
        <xdr:cNvSpPr txBox="1"/>
      </xdr:nvSpPr>
      <xdr:spPr>
        <a:xfrm>
          <a:off x="6379972" y="17214706"/>
          <a:ext cx="89941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Nuclear Material</a:t>
          </a:r>
        </a:p>
      </xdr:txBody>
    </xdr:sp>
    <xdr:clientData/>
  </xdr:oneCellAnchor>
  <xdr:twoCellAnchor editAs="oneCell">
    <xdr:from>
      <xdr:col>4</xdr:col>
      <xdr:colOff>127</xdr:colOff>
      <xdr:row>13</xdr:row>
      <xdr:rowOff>86995</xdr:rowOff>
    </xdr:from>
    <xdr:to>
      <xdr:col>4</xdr:col>
      <xdr:colOff>177927</xdr:colOff>
      <xdr:row>14</xdr:row>
      <xdr:rowOff>86995</xdr:rowOff>
    </xdr:to>
    <xdr:sp macro="_xll.PtreeEvent_ObjectClick" textlink="">
      <xdr:nvSpPr>
        <xdr:cNvPr id="509" name="PTObj_DNode_1_4">
          <a:extLst>
            <a:ext uri="{FF2B5EF4-FFF2-40B4-BE49-F238E27FC236}">
              <a16:creationId xmlns:a16="http://schemas.microsoft.com/office/drawing/2014/main" id="{5E092BEA-A874-413E-89D0-FC882FDEBE83}"/>
            </a:ext>
          </a:extLst>
        </xdr:cNvPr>
        <xdr:cNvSpPr/>
      </xdr:nvSpPr>
      <xdr:spPr>
        <a:xfrm>
          <a:off x="8769477" y="17443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274447</xdr:colOff>
      <xdr:row>13</xdr:row>
      <xdr:rowOff>88757</xdr:rowOff>
    </xdr:from>
    <xdr:ext cx="1082411" cy="180627"/>
    <xdr:sp macro="_xll.PtreeEvent_ObjectClick" textlink="">
      <xdr:nvSpPr>
        <xdr:cNvPr id="512" name="PTObj_DBranchName_1_4">
          <a:extLst>
            <a:ext uri="{FF2B5EF4-FFF2-40B4-BE49-F238E27FC236}">
              <a16:creationId xmlns:a16="http://schemas.microsoft.com/office/drawing/2014/main" id="{D08C1C9D-D033-44B6-A6AD-E2DB5165DFF4}"/>
            </a:ext>
          </a:extLst>
        </xdr:cNvPr>
        <xdr:cNvSpPr txBox="1"/>
      </xdr:nvSpPr>
      <xdr:spPr>
        <a:xfrm>
          <a:off x="6376797" y="1746107"/>
          <a:ext cx="108241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Radiation Alarm goes off</a:t>
          </a:r>
        </a:p>
      </xdr:txBody>
    </xdr:sp>
    <xdr:clientData/>
  </xdr:oneCellAnchor>
  <xdr:oneCellAnchor>
    <xdr:from>
      <xdr:col>4</xdr:col>
      <xdr:colOff>277622</xdr:colOff>
      <xdr:row>5</xdr:row>
      <xdr:rowOff>88757</xdr:rowOff>
    </xdr:from>
    <xdr:ext cx="844527" cy="180627"/>
    <xdr:sp macro="_xll.PtreeEvent_ObjectClick" textlink="">
      <xdr:nvSpPr>
        <xdr:cNvPr id="515" name="PTObj_DBranchName_1_6">
          <a:extLst>
            <a:ext uri="{FF2B5EF4-FFF2-40B4-BE49-F238E27FC236}">
              <a16:creationId xmlns:a16="http://schemas.microsoft.com/office/drawing/2014/main" id="{746AA119-ADB8-4D30-8E67-E5D613D17224}"/>
            </a:ext>
          </a:extLst>
        </xdr:cNvPr>
        <xdr:cNvSpPr txBox="1"/>
      </xdr:nvSpPr>
      <xdr:spPr>
        <a:xfrm>
          <a:off x="9046972" y="1009507"/>
          <a:ext cx="84452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physical inspection</a:t>
          </a:r>
        </a:p>
      </xdr:txBody>
    </xdr:sp>
    <xdr:clientData/>
  </xdr:oneCellAnchor>
  <xdr:twoCellAnchor editAs="oneCell">
    <xdr:from>
      <xdr:col>4</xdr:col>
      <xdr:colOff>2663952</xdr:colOff>
      <xdr:row>17</xdr:row>
      <xdr:rowOff>140970</xdr:rowOff>
    </xdr:from>
    <xdr:to>
      <xdr:col>5</xdr:col>
      <xdr:colOff>179089</xdr:colOff>
      <xdr:row>18</xdr:row>
      <xdr:rowOff>144145</xdr:rowOff>
    </xdr:to>
    <xdr:sp macro="_xll.PtreeEvent_ObjectClick" textlink="">
      <xdr:nvSpPr>
        <xdr:cNvPr id="58" name="PTObj_DNode_1_7">
          <a:extLst>
            <a:ext uri="{FF2B5EF4-FFF2-40B4-BE49-F238E27FC236}">
              <a16:creationId xmlns:a16="http://schemas.microsoft.com/office/drawing/2014/main" id="{9FE1895F-03DB-40EC-AAF1-FB8895678B3F}"/>
            </a:ext>
          </a:extLst>
        </xdr:cNvPr>
        <xdr:cNvSpPr/>
      </xdr:nvSpPr>
      <xdr:spPr>
        <a:xfrm>
          <a:off x="11436477" y="32175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276034</xdr:colOff>
      <xdr:row>17</xdr:row>
      <xdr:rowOff>145907</xdr:rowOff>
    </xdr:from>
    <xdr:ext cx="988091" cy="180627"/>
    <xdr:sp macro="_xll.PtreeEvent_ObjectClick" textlink="">
      <xdr:nvSpPr>
        <xdr:cNvPr id="61" name="PTObj_DBranchName_1_7">
          <a:extLst>
            <a:ext uri="{FF2B5EF4-FFF2-40B4-BE49-F238E27FC236}">
              <a16:creationId xmlns:a16="http://schemas.microsoft.com/office/drawing/2014/main" id="{A00CD193-B8ED-41DF-8214-0746B9DE06AB}"/>
            </a:ext>
          </a:extLst>
        </xdr:cNvPr>
        <xdr:cNvSpPr txBox="1"/>
      </xdr:nvSpPr>
      <xdr:spPr>
        <a:xfrm>
          <a:off x="9048559" y="3222482"/>
          <a:ext cx="9880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physical inspection</a:t>
          </a:r>
        </a:p>
      </xdr:txBody>
    </xdr:sp>
    <xdr:clientData/>
  </xdr:oneCellAnchor>
  <xdr:twoCellAnchor editAs="oneCell">
    <xdr:from>
      <xdr:col>5</xdr:col>
      <xdr:colOff>1986089</xdr:colOff>
      <xdr:row>15</xdr:row>
      <xdr:rowOff>136208</xdr:rowOff>
    </xdr:from>
    <xdr:to>
      <xdr:col>6</xdr:col>
      <xdr:colOff>180986</xdr:colOff>
      <xdr:row>16</xdr:row>
      <xdr:rowOff>145733</xdr:rowOff>
    </xdr:to>
    <xdr:sp macro="_xll.PtreeEvent_ObjectClick" textlink="">
      <xdr:nvSpPr>
        <xdr:cNvPr id="62" name="PTObj_DNode_1_15">
          <a:extLst>
            <a:ext uri="{FF2B5EF4-FFF2-40B4-BE49-F238E27FC236}">
              <a16:creationId xmlns:a16="http://schemas.microsoft.com/office/drawing/2014/main" id="{965FCC9D-1B91-443F-9CBF-232C869E9335}"/>
            </a:ext>
          </a:extLst>
        </xdr:cNvPr>
        <xdr:cNvSpPr/>
      </xdr:nvSpPr>
      <xdr:spPr>
        <a:xfrm rot="-5400000">
          <a:off x="13427202" y="2849245"/>
          <a:ext cx="184150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272859</xdr:colOff>
      <xdr:row>15</xdr:row>
      <xdr:rowOff>136382</xdr:rowOff>
    </xdr:from>
    <xdr:ext cx="768834" cy="180627"/>
    <xdr:sp macro="_xll.PtreeEvent_ObjectClick" textlink="">
      <xdr:nvSpPr>
        <xdr:cNvPr id="449" name="PTObj_DBranchName_1_15">
          <a:extLst>
            <a:ext uri="{FF2B5EF4-FFF2-40B4-BE49-F238E27FC236}">
              <a16:creationId xmlns:a16="http://schemas.microsoft.com/office/drawing/2014/main" id="{D40778AF-BCD7-410D-9A11-CF2751F21676}"/>
            </a:ext>
          </a:extLst>
        </xdr:cNvPr>
        <xdr:cNvSpPr txBox="1"/>
      </xdr:nvSpPr>
      <xdr:spPr>
        <a:xfrm>
          <a:off x="11712384" y="2851007"/>
          <a:ext cx="7688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attacks</a:t>
          </a:r>
        </a:p>
      </xdr:txBody>
    </xdr:sp>
    <xdr:clientData/>
  </xdr:oneCellAnchor>
  <xdr:twoCellAnchor editAs="oneCell">
    <xdr:from>
      <xdr:col>5</xdr:col>
      <xdr:colOff>1986089</xdr:colOff>
      <xdr:row>19</xdr:row>
      <xdr:rowOff>145733</xdr:rowOff>
    </xdr:from>
    <xdr:to>
      <xdr:col>6</xdr:col>
      <xdr:colOff>180986</xdr:colOff>
      <xdr:row>20</xdr:row>
      <xdr:rowOff>142558</xdr:rowOff>
    </xdr:to>
    <xdr:sp macro="_xll.PtreeEvent_ObjectClick" textlink="">
      <xdr:nvSpPr>
        <xdr:cNvPr id="450" name="PTObj_DNode_1_16">
          <a:extLst>
            <a:ext uri="{FF2B5EF4-FFF2-40B4-BE49-F238E27FC236}">
              <a16:creationId xmlns:a16="http://schemas.microsoft.com/office/drawing/2014/main" id="{9FA9B145-EADD-46B4-A43B-76209A036C8A}"/>
            </a:ext>
          </a:extLst>
        </xdr:cNvPr>
        <xdr:cNvSpPr/>
      </xdr:nvSpPr>
      <xdr:spPr>
        <a:xfrm rot="-5400000">
          <a:off x="13427202" y="3582670"/>
          <a:ext cx="184150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272859</xdr:colOff>
      <xdr:row>19</xdr:row>
      <xdr:rowOff>145907</xdr:rowOff>
    </xdr:from>
    <xdr:ext cx="1116749" cy="180627"/>
    <xdr:sp macro="_xll.PtreeEvent_ObjectClick" textlink="">
      <xdr:nvSpPr>
        <xdr:cNvPr id="453" name="PTObj_DBranchName_1_16">
          <a:extLst>
            <a:ext uri="{FF2B5EF4-FFF2-40B4-BE49-F238E27FC236}">
              <a16:creationId xmlns:a16="http://schemas.microsoft.com/office/drawing/2014/main" id="{ECC1F55F-584B-4BC6-84C2-F0E2DA21F1A2}"/>
            </a:ext>
          </a:extLst>
        </xdr:cNvPr>
        <xdr:cNvSpPr txBox="1"/>
      </xdr:nvSpPr>
      <xdr:spPr>
        <a:xfrm>
          <a:off x="11712384" y="3584432"/>
          <a:ext cx="1116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does not attack</a:t>
          </a:r>
        </a:p>
      </xdr:txBody>
    </xdr:sp>
    <xdr:clientData/>
  </xdr:oneCellAnchor>
  <xdr:twoCellAnchor editAs="oneCell">
    <xdr:from>
      <xdr:col>4</xdr:col>
      <xdr:colOff>127</xdr:colOff>
      <xdr:row>33</xdr:row>
      <xdr:rowOff>86995</xdr:rowOff>
    </xdr:from>
    <xdr:to>
      <xdr:col>4</xdr:col>
      <xdr:colOff>181102</xdr:colOff>
      <xdr:row>34</xdr:row>
      <xdr:rowOff>83820</xdr:rowOff>
    </xdr:to>
    <xdr:sp macro="_xll.PtreeEvent_ObjectClick" textlink="">
      <xdr:nvSpPr>
        <xdr:cNvPr id="556" name="PTObj_DNode_1_5">
          <a:extLst>
            <a:ext uri="{FF2B5EF4-FFF2-40B4-BE49-F238E27FC236}">
              <a16:creationId xmlns:a16="http://schemas.microsoft.com/office/drawing/2014/main" id="{853CDAF6-696A-4152-88CF-F5FD53978705}"/>
            </a:ext>
          </a:extLst>
        </xdr:cNvPr>
        <xdr:cNvSpPr/>
      </xdr:nvSpPr>
      <xdr:spPr>
        <a:xfrm>
          <a:off x="8769477" y="61639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276035</xdr:colOff>
      <xdr:row>33</xdr:row>
      <xdr:rowOff>88757</xdr:rowOff>
    </xdr:from>
    <xdr:ext cx="967894" cy="180627"/>
    <xdr:sp macro="_xll.PtreeEvent_ObjectClick" textlink="">
      <xdr:nvSpPr>
        <xdr:cNvPr id="559" name="PTObj_DBranchName_1_5">
          <a:extLst>
            <a:ext uri="{FF2B5EF4-FFF2-40B4-BE49-F238E27FC236}">
              <a16:creationId xmlns:a16="http://schemas.microsoft.com/office/drawing/2014/main" id="{A657B78B-D6B6-49B9-AEE4-7FDBC384B1F8}"/>
            </a:ext>
          </a:extLst>
        </xdr:cNvPr>
        <xdr:cNvSpPr txBox="1"/>
      </xdr:nvSpPr>
      <xdr:spPr>
        <a:xfrm>
          <a:off x="5654485" y="6165707"/>
          <a:ext cx="96789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Alarm Does not go off</a:t>
          </a:r>
        </a:p>
      </xdr:txBody>
    </xdr:sp>
    <xdr:clientData/>
  </xdr:oneCellAnchor>
  <xdr:twoCellAnchor editAs="oneCell">
    <xdr:from>
      <xdr:col>5</xdr:col>
      <xdr:colOff>127</xdr:colOff>
      <xdr:row>25</xdr:row>
      <xdr:rowOff>86995</xdr:rowOff>
    </xdr:from>
    <xdr:to>
      <xdr:col>5</xdr:col>
      <xdr:colOff>181102</xdr:colOff>
      <xdr:row>26</xdr:row>
      <xdr:rowOff>83820</xdr:rowOff>
    </xdr:to>
    <xdr:sp macro="_xll.PtreeEvent_ObjectClick" textlink="">
      <xdr:nvSpPr>
        <xdr:cNvPr id="560" name="PTObj_DNode_1_10">
          <a:extLst>
            <a:ext uri="{FF2B5EF4-FFF2-40B4-BE49-F238E27FC236}">
              <a16:creationId xmlns:a16="http://schemas.microsoft.com/office/drawing/2014/main" id="{A1E5DA3E-D769-400F-9B5F-6A4AFF0B9EE6}"/>
            </a:ext>
          </a:extLst>
        </xdr:cNvPr>
        <xdr:cNvSpPr/>
      </xdr:nvSpPr>
      <xdr:spPr>
        <a:xfrm>
          <a:off x="11436477" y="46907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25</xdr:row>
      <xdr:rowOff>88757</xdr:rowOff>
    </xdr:from>
    <xdr:ext cx="844527" cy="180627"/>
    <xdr:sp macro="_xll.PtreeEvent_ObjectClick" textlink="">
      <xdr:nvSpPr>
        <xdr:cNvPr id="563" name="PTObj_DBranchName_1_10">
          <a:extLst>
            <a:ext uri="{FF2B5EF4-FFF2-40B4-BE49-F238E27FC236}">
              <a16:creationId xmlns:a16="http://schemas.microsoft.com/office/drawing/2014/main" id="{51663B5D-6AAC-439F-8F66-EEE908BF1E95}"/>
            </a:ext>
          </a:extLst>
        </xdr:cNvPr>
        <xdr:cNvSpPr txBox="1"/>
      </xdr:nvSpPr>
      <xdr:spPr>
        <a:xfrm>
          <a:off x="9046972" y="4692507"/>
          <a:ext cx="84452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physical inspection</a:t>
          </a:r>
        </a:p>
      </xdr:txBody>
    </xdr:sp>
    <xdr:clientData/>
  </xdr:oneCellAnchor>
  <xdr:twoCellAnchor editAs="oneCell">
    <xdr:from>
      <xdr:col>6</xdr:col>
      <xdr:colOff>127</xdr:colOff>
      <xdr:row>23</xdr:row>
      <xdr:rowOff>86995</xdr:rowOff>
    </xdr:from>
    <xdr:to>
      <xdr:col>6</xdr:col>
      <xdr:colOff>181102</xdr:colOff>
      <xdr:row>24</xdr:row>
      <xdr:rowOff>83820</xdr:rowOff>
    </xdr:to>
    <xdr:sp macro="_xll.PtreeEvent_ObjectClick" textlink="">
      <xdr:nvSpPr>
        <xdr:cNvPr id="564" name="PTObj_DNode_1_11">
          <a:extLst>
            <a:ext uri="{FF2B5EF4-FFF2-40B4-BE49-F238E27FC236}">
              <a16:creationId xmlns:a16="http://schemas.microsoft.com/office/drawing/2014/main" id="{247273E0-20C9-4C82-B938-631935383EBA}"/>
            </a:ext>
          </a:extLst>
        </xdr:cNvPr>
        <xdr:cNvSpPr/>
      </xdr:nvSpPr>
      <xdr:spPr>
        <a:xfrm rot="-5400000">
          <a:off x="13424027" y="43224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23</xdr:row>
      <xdr:rowOff>88757</xdr:rowOff>
    </xdr:from>
    <xdr:ext cx="755848" cy="180627"/>
    <xdr:sp macro="_xll.PtreeEvent_ObjectClick" textlink="">
      <xdr:nvSpPr>
        <xdr:cNvPr id="567" name="PTObj_DBranchName_1_11">
          <a:extLst>
            <a:ext uri="{FF2B5EF4-FFF2-40B4-BE49-F238E27FC236}">
              <a16:creationId xmlns:a16="http://schemas.microsoft.com/office/drawing/2014/main" id="{94512E9C-1FA4-4287-BE3A-19F65DAED9C3}"/>
            </a:ext>
          </a:extLst>
        </xdr:cNvPr>
        <xdr:cNvSpPr txBox="1"/>
      </xdr:nvSpPr>
      <xdr:spPr>
        <a:xfrm>
          <a:off x="11713972" y="4324207"/>
          <a:ext cx="7558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Nuclear Material</a:t>
          </a:r>
        </a:p>
      </xdr:txBody>
    </xdr:sp>
    <xdr:clientData/>
  </xdr:oneCellAnchor>
  <xdr:twoCellAnchor editAs="oneCell">
    <xdr:from>
      <xdr:col>5</xdr:col>
      <xdr:colOff>127</xdr:colOff>
      <xdr:row>37</xdr:row>
      <xdr:rowOff>86995</xdr:rowOff>
    </xdr:from>
    <xdr:to>
      <xdr:col>5</xdr:col>
      <xdr:colOff>181102</xdr:colOff>
      <xdr:row>38</xdr:row>
      <xdr:rowOff>83820</xdr:rowOff>
    </xdr:to>
    <xdr:sp macro="_xll.PtreeEvent_ObjectClick" textlink="">
      <xdr:nvSpPr>
        <xdr:cNvPr id="72" name="PTObj_DNode_1_23">
          <a:extLst>
            <a:ext uri="{FF2B5EF4-FFF2-40B4-BE49-F238E27FC236}">
              <a16:creationId xmlns:a16="http://schemas.microsoft.com/office/drawing/2014/main" id="{2DF6F431-74CC-41FE-91E9-A8D1BBD96043}"/>
            </a:ext>
          </a:extLst>
        </xdr:cNvPr>
        <xdr:cNvSpPr/>
      </xdr:nvSpPr>
      <xdr:spPr>
        <a:xfrm>
          <a:off x="11436477" y="69005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37</xdr:row>
      <xdr:rowOff>88757</xdr:rowOff>
    </xdr:from>
    <xdr:ext cx="988091" cy="180627"/>
    <xdr:sp macro="_xll.PtreeEvent_ObjectClick" textlink="">
      <xdr:nvSpPr>
        <xdr:cNvPr id="75" name="PTObj_DBranchName_1_23">
          <a:extLst>
            <a:ext uri="{FF2B5EF4-FFF2-40B4-BE49-F238E27FC236}">
              <a16:creationId xmlns:a16="http://schemas.microsoft.com/office/drawing/2014/main" id="{894EFEAD-D3A7-4E4A-BC25-19C407ACA07E}"/>
            </a:ext>
          </a:extLst>
        </xdr:cNvPr>
        <xdr:cNvSpPr txBox="1"/>
      </xdr:nvSpPr>
      <xdr:spPr>
        <a:xfrm>
          <a:off x="9046972" y="6902307"/>
          <a:ext cx="9880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physical inspection</a:t>
          </a:r>
        </a:p>
      </xdr:txBody>
    </xdr:sp>
    <xdr:clientData/>
  </xdr:oneCellAnchor>
  <xdr:twoCellAnchor editAs="oneCell">
    <xdr:from>
      <xdr:col>6</xdr:col>
      <xdr:colOff>127</xdr:colOff>
      <xdr:row>35</xdr:row>
      <xdr:rowOff>86995</xdr:rowOff>
    </xdr:from>
    <xdr:to>
      <xdr:col>6</xdr:col>
      <xdr:colOff>181102</xdr:colOff>
      <xdr:row>36</xdr:row>
      <xdr:rowOff>83820</xdr:rowOff>
    </xdr:to>
    <xdr:sp macro="_xll.PtreeEvent_ObjectClick" textlink="">
      <xdr:nvSpPr>
        <xdr:cNvPr id="77" name="PTObj_DNode_1_24">
          <a:extLst>
            <a:ext uri="{FF2B5EF4-FFF2-40B4-BE49-F238E27FC236}">
              <a16:creationId xmlns:a16="http://schemas.microsoft.com/office/drawing/2014/main" id="{37B444B1-C710-40DC-A398-89DE1AB2CFA1}"/>
            </a:ext>
          </a:extLst>
        </xdr:cNvPr>
        <xdr:cNvSpPr/>
      </xdr:nvSpPr>
      <xdr:spPr>
        <a:xfrm rot="-5400000">
          <a:off x="13424027" y="65322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35</xdr:row>
      <xdr:rowOff>88757</xdr:rowOff>
    </xdr:from>
    <xdr:ext cx="765658" cy="180627"/>
    <xdr:sp macro="_xll.PtreeEvent_ObjectClick" textlink="">
      <xdr:nvSpPr>
        <xdr:cNvPr id="88" name="PTObj_DBranchName_1_24">
          <a:extLst>
            <a:ext uri="{FF2B5EF4-FFF2-40B4-BE49-F238E27FC236}">
              <a16:creationId xmlns:a16="http://schemas.microsoft.com/office/drawing/2014/main" id="{852A4C20-4078-4B75-8E30-2BCE76D1D314}"/>
            </a:ext>
          </a:extLst>
        </xdr:cNvPr>
        <xdr:cNvSpPr txBox="1"/>
      </xdr:nvSpPr>
      <xdr:spPr>
        <a:xfrm>
          <a:off x="11713972" y="6534007"/>
          <a:ext cx="7656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attacks</a:t>
          </a:r>
        </a:p>
      </xdr:txBody>
    </xdr:sp>
    <xdr:clientData/>
  </xdr:oneCellAnchor>
  <xdr:twoCellAnchor editAs="oneCell">
    <xdr:from>
      <xdr:col>6</xdr:col>
      <xdr:colOff>127</xdr:colOff>
      <xdr:row>39</xdr:row>
      <xdr:rowOff>86995</xdr:rowOff>
    </xdr:from>
    <xdr:to>
      <xdr:col>6</xdr:col>
      <xdr:colOff>181102</xdr:colOff>
      <xdr:row>40</xdr:row>
      <xdr:rowOff>83820</xdr:rowOff>
    </xdr:to>
    <xdr:sp macro="_xll.PtreeEvent_ObjectClick" textlink="">
      <xdr:nvSpPr>
        <xdr:cNvPr id="89" name="PTObj_DNode_1_25">
          <a:extLst>
            <a:ext uri="{FF2B5EF4-FFF2-40B4-BE49-F238E27FC236}">
              <a16:creationId xmlns:a16="http://schemas.microsoft.com/office/drawing/2014/main" id="{B0B53D57-16FA-4E99-9F52-20FFF5EA36D1}"/>
            </a:ext>
          </a:extLst>
        </xdr:cNvPr>
        <xdr:cNvSpPr/>
      </xdr:nvSpPr>
      <xdr:spPr>
        <a:xfrm rot="-5400000">
          <a:off x="13424027" y="72688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39</xdr:row>
      <xdr:rowOff>88757</xdr:rowOff>
    </xdr:from>
    <xdr:ext cx="1113575" cy="180627"/>
    <xdr:sp macro="_xll.PtreeEvent_ObjectClick" textlink="">
      <xdr:nvSpPr>
        <xdr:cNvPr id="93" name="PTObj_DBranchName_1_25">
          <a:extLst>
            <a:ext uri="{FF2B5EF4-FFF2-40B4-BE49-F238E27FC236}">
              <a16:creationId xmlns:a16="http://schemas.microsoft.com/office/drawing/2014/main" id="{4DDC00BC-4DCD-4562-A213-F0AFF12CDA64}"/>
            </a:ext>
          </a:extLst>
        </xdr:cNvPr>
        <xdr:cNvSpPr txBox="1"/>
      </xdr:nvSpPr>
      <xdr:spPr>
        <a:xfrm>
          <a:off x="11713972" y="7270607"/>
          <a:ext cx="111357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does not attack</a:t>
          </a:r>
        </a:p>
      </xdr:txBody>
    </xdr:sp>
    <xdr:clientData/>
  </xdr:oneCellAnchor>
  <xdr:twoCellAnchor editAs="oneCell">
    <xdr:from>
      <xdr:col>3</xdr:col>
      <xdr:colOff>127</xdr:colOff>
      <xdr:row>53</xdr:row>
      <xdr:rowOff>86995</xdr:rowOff>
    </xdr:from>
    <xdr:to>
      <xdr:col>3</xdr:col>
      <xdr:colOff>181102</xdr:colOff>
      <xdr:row>54</xdr:row>
      <xdr:rowOff>83820</xdr:rowOff>
    </xdr:to>
    <xdr:sp macro="_xll.PtreeEvent_ObjectClick" textlink="">
      <xdr:nvSpPr>
        <xdr:cNvPr id="106" name="PTObj_DNode_1_3">
          <a:extLst>
            <a:ext uri="{FF2B5EF4-FFF2-40B4-BE49-F238E27FC236}">
              <a16:creationId xmlns:a16="http://schemas.microsoft.com/office/drawing/2014/main" id="{D84AC92D-F581-4E11-B8DF-0205615AE9CE}"/>
            </a:ext>
          </a:extLst>
        </xdr:cNvPr>
        <xdr:cNvSpPr/>
      </xdr:nvSpPr>
      <xdr:spPr>
        <a:xfrm>
          <a:off x="5848477" y="98469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274447</xdr:colOff>
      <xdr:row>53</xdr:row>
      <xdr:rowOff>88757</xdr:rowOff>
    </xdr:from>
    <xdr:ext cx="589072" cy="180627"/>
    <xdr:sp macro="_xll.PtreeEvent_ObjectClick" textlink="">
      <xdr:nvSpPr>
        <xdr:cNvPr id="109" name="PTObj_DBranchName_1_3">
          <a:extLst>
            <a:ext uri="{FF2B5EF4-FFF2-40B4-BE49-F238E27FC236}">
              <a16:creationId xmlns:a16="http://schemas.microsoft.com/office/drawing/2014/main" id="{68982658-929B-4239-B801-2E818721782F}"/>
            </a:ext>
          </a:extLst>
        </xdr:cNvPr>
        <xdr:cNvSpPr txBox="1"/>
      </xdr:nvSpPr>
      <xdr:spPr>
        <a:xfrm>
          <a:off x="4509897" y="9848707"/>
          <a:ext cx="5890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Screen</a:t>
          </a:r>
        </a:p>
      </xdr:txBody>
    </xdr:sp>
    <xdr:clientData/>
  </xdr:oneCellAnchor>
  <xdr:twoCellAnchor editAs="oneCell">
    <xdr:from>
      <xdr:col>4</xdr:col>
      <xdr:colOff>127</xdr:colOff>
      <xdr:row>45</xdr:row>
      <xdr:rowOff>86995</xdr:rowOff>
    </xdr:from>
    <xdr:to>
      <xdr:col>4</xdr:col>
      <xdr:colOff>181102</xdr:colOff>
      <xdr:row>46</xdr:row>
      <xdr:rowOff>83820</xdr:rowOff>
    </xdr:to>
    <xdr:sp macro="_xll.PtreeEvent_ObjectClick" textlink="">
      <xdr:nvSpPr>
        <xdr:cNvPr id="110" name="PTObj_DNode_1_8">
          <a:extLst>
            <a:ext uri="{FF2B5EF4-FFF2-40B4-BE49-F238E27FC236}">
              <a16:creationId xmlns:a16="http://schemas.microsoft.com/office/drawing/2014/main" id="{4761E901-E91F-4F07-8EA4-43A872D1DF98}"/>
            </a:ext>
          </a:extLst>
        </xdr:cNvPr>
        <xdr:cNvSpPr/>
      </xdr:nvSpPr>
      <xdr:spPr>
        <a:xfrm>
          <a:off x="8515477" y="83737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45</xdr:row>
      <xdr:rowOff>88757</xdr:rowOff>
    </xdr:from>
    <xdr:ext cx="844527" cy="180627"/>
    <xdr:sp macro="_xll.PtreeEvent_ObjectClick" textlink="">
      <xdr:nvSpPr>
        <xdr:cNvPr id="113" name="PTObj_DBranchName_1_8">
          <a:extLst>
            <a:ext uri="{FF2B5EF4-FFF2-40B4-BE49-F238E27FC236}">
              <a16:creationId xmlns:a16="http://schemas.microsoft.com/office/drawing/2014/main" id="{9D4765E8-0D4E-4ED6-8F2E-F93FBB1FFD18}"/>
            </a:ext>
          </a:extLst>
        </xdr:cNvPr>
        <xdr:cNvSpPr txBox="1"/>
      </xdr:nvSpPr>
      <xdr:spPr>
        <a:xfrm>
          <a:off x="6125972" y="8375507"/>
          <a:ext cx="84452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physical inspection</a:t>
          </a:r>
        </a:p>
      </xdr:txBody>
    </xdr:sp>
    <xdr:clientData/>
  </xdr:oneCellAnchor>
  <xdr:twoCellAnchor editAs="oneCell">
    <xdr:from>
      <xdr:col>5</xdr:col>
      <xdr:colOff>127</xdr:colOff>
      <xdr:row>43</xdr:row>
      <xdr:rowOff>86995</xdr:rowOff>
    </xdr:from>
    <xdr:to>
      <xdr:col>5</xdr:col>
      <xdr:colOff>181102</xdr:colOff>
      <xdr:row>44</xdr:row>
      <xdr:rowOff>83820</xdr:rowOff>
    </xdr:to>
    <xdr:sp macro="_xll.PtreeEvent_ObjectClick" textlink="">
      <xdr:nvSpPr>
        <xdr:cNvPr id="114" name="PTObj_DNode_1_9">
          <a:extLst>
            <a:ext uri="{FF2B5EF4-FFF2-40B4-BE49-F238E27FC236}">
              <a16:creationId xmlns:a16="http://schemas.microsoft.com/office/drawing/2014/main" id="{C5748E48-9901-42B7-B7C4-739AFB9F818B}"/>
            </a:ext>
          </a:extLst>
        </xdr:cNvPr>
        <xdr:cNvSpPr/>
      </xdr:nvSpPr>
      <xdr:spPr>
        <a:xfrm rot="-5400000">
          <a:off x="10503027" y="80054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43</xdr:row>
      <xdr:rowOff>88757</xdr:rowOff>
    </xdr:from>
    <xdr:ext cx="755848" cy="180627"/>
    <xdr:sp macro="_xll.PtreeEvent_ObjectClick" textlink="">
      <xdr:nvSpPr>
        <xdr:cNvPr id="117" name="PTObj_DBranchName_1_9">
          <a:extLst>
            <a:ext uri="{FF2B5EF4-FFF2-40B4-BE49-F238E27FC236}">
              <a16:creationId xmlns:a16="http://schemas.microsoft.com/office/drawing/2014/main" id="{94C11358-7891-4849-81E6-CA2DEAD8918C}"/>
            </a:ext>
          </a:extLst>
        </xdr:cNvPr>
        <xdr:cNvSpPr txBox="1"/>
      </xdr:nvSpPr>
      <xdr:spPr>
        <a:xfrm>
          <a:off x="8792972" y="8007207"/>
          <a:ext cx="75584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Nuclear Material</a:t>
          </a:r>
        </a:p>
      </xdr:txBody>
    </xdr:sp>
    <xdr:clientData/>
  </xdr:oneCellAnchor>
  <xdr:twoCellAnchor editAs="oneCell">
    <xdr:from>
      <xdr:col>5</xdr:col>
      <xdr:colOff>127</xdr:colOff>
      <xdr:row>49</xdr:row>
      <xdr:rowOff>86995</xdr:rowOff>
    </xdr:from>
    <xdr:to>
      <xdr:col>5</xdr:col>
      <xdr:colOff>181102</xdr:colOff>
      <xdr:row>50</xdr:row>
      <xdr:rowOff>83820</xdr:rowOff>
    </xdr:to>
    <xdr:sp macro="_xll.PtreeEvent_ObjectClick" textlink="">
      <xdr:nvSpPr>
        <xdr:cNvPr id="154" name="PTObj_DNode_1_18">
          <a:extLst>
            <a:ext uri="{FF2B5EF4-FFF2-40B4-BE49-F238E27FC236}">
              <a16:creationId xmlns:a16="http://schemas.microsoft.com/office/drawing/2014/main" id="{DB14A805-1C43-4F8B-A09E-6E0A039DFC8F}"/>
            </a:ext>
          </a:extLst>
        </xdr:cNvPr>
        <xdr:cNvSpPr/>
      </xdr:nvSpPr>
      <xdr:spPr>
        <a:xfrm>
          <a:off x="9118727" y="91103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49</xdr:row>
      <xdr:rowOff>88757</xdr:rowOff>
    </xdr:from>
    <xdr:ext cx="899413" cy="180627"/>
    <xdr:sp macro="_xll.PtreeEvent_ObjectClick" textlink="">
      <xdr:nvSpPr>
        <xdr:cNvPr id="157" name="PTObj_DBranchName_1_18">
          <a:extLst>
            <a:ext uri="{FF2B5EF4-FFF2-40B4-BE49-F238E27FC236}">
              <a16:creationId xmlns:a16="http://schemas.microsoft.com/office/drawing/2014/main" id="{8F67FDF0-D27D-4452-A822-A3E0C761C51F}"/>
            </a:ext>
          </a:extLst>
        </xdr:cNvPr>
        <xdr:cNvSpPr txBox="1"/>
      </xdr:nvSpPr>
      <xdr:spPr>
        <a:xfrm>
          <a:off x="7884922" y="9112107"/>
          <a:ext cx="89941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Nuclear Material</a:t>
          </a:r>
        </a:p>
      </xdr:txBody>
    </xdr:sp>
    <xdr:clientData/>
  </xdr:oneCellAnchor>
  <xdr:twoCellAnchor editAs="oneCell">
    <xdr:from>
      <xdr:col>6</xdr:col>
      <xdr:colOff>127</xdr:colOff>
      <xdr:row>47</xdr:row>
      <xdr:rowOff>86995</xdr:rowOff>
    </xdr:from>
    <xdr:to>
      <xdr:col>6</xdr:col>
      <xdr:colOff>181102</xdr:colOff>
      <xdr:row>48</xdr:row>
      <xdr:rowOff>83820</xdr:rowOff>
    </xdr:to>
    <xdr:sp macro="_xll.PtreeEvent_ObjectClick" textlink="">
      <xdr:nvSpPr>
        <xdr:cNvPr id="158" name="PTObj_DNode_1_19">
          <a:extLst>
            <a:ext uri="{FF2B5EF4-FFF2-40B4-BE49-F238E27FC236}">
              <a16:creationId xmlns:a16="http://schemas.microsoft.com/office/drawing/2014/main" id="{6B23F164-3682-4AF7-BF32-EE1F61236AFC}"/>
            </a:ext>
          </a:extLst>
        </xdr:cNvPr>
        <xdr:cNvSpPr/>
      </xdr:nvSpPr>
      <xdr:spPr>
        <a:xfrm rot="-5400000">
          <a:off x="11131677" y="87420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47</xdr:row>
      <xdr:rowOff>88757</xdr:rowOff>
    </xdr:from>
    <xdr:ext cx="765658" cy="180627"/>
    <xdr:sp macro="_xll.PtreeEvent_ObjectClick" textlink="">
      <xdr:nvSpPr>
        <xdr:cNvPr id="161" name="PTObj_DBranchName_1_19">
          <a:extLst>
            <a:ext uri="{FF2B5EF4-FFF2-40B4-BE49-F238E27FC236}">
              <a16:creationId xmlns:a16="http://schemas.microsoft.com/office/drawing/2014/main" id="{DC581D5E-CFF8-48ED-8154-4AFCE81965C7}"/>
            </a:ext>
          </a:extLst>
        </xdr:cNvPr>
        <xdr:cNvSpPr txBox="1"/>
      </xdr:nvSpPr>
      <xdr:spPr>
        <a:xfrm>
          <a:off x="9612122" y="8743807"/>
          <a:ext cx="7656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attacks</a:t>
          </a:r>
        </a:p>
      </xdr:txBody>
    </xdr:sp>
    <xdr:clientData/>
  </xdr:oneCellAnchor>
  <xdr:twoCellAnchor editAs="oneCell">
    <xdr:from>
      <xdr:col>6</xdr:col>
      <xdr:colOff>127</xdr:colOff>
      <xdr:row>51</xdr:row>
      <xdr:rowOff>86995</xdr:rowOff>
    </xdr:from>
    <xdr:to>
      <xdr:col>6</xdr:col>
      <xdr:colOff>181102</xdr:colOff>
      <xdr:row>52</xdr:row>
      <xdr:rowOff>83820</xdr:rowOff>
    </xdr:to>
    <xdr:sp macro="_xll.PtreeEvent_ObjectClick" textlink="">
      <xdr:nvSpPr>
        <xdr:cNvPr id="162" name="PTObj_DNode_1_26">
          <a:extLst>
            <a:ext uri="{FF2B5EF4-FFF2-40B4-BE49-F238E27FC236}">
              <a16:creationId xmlns:a16="http://schemas.microsoft.com/office/drawing/2014/main" id="{1B4EAE54-068A-4DA5-BA59-C961B85CF354}"/>
            </a:ext>
          </a:extLst>
        </xdr:cNvPr>
        <xdr:cNvSpPr/>
      </xdr:nvSpPr>
      <xdr:spPr>
        <a:xfrm rot="-5400000">
          <a:off x="11131677" y="94786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51</xdr:row>
      <xdr:rowOff>88757</xdr:rowOff>
    </xdr:from>
    <xdr:ext cx="1113575" cy="180627"/>
    <xdr:sp macro="_xll.PtreeEvent_ObjectClick" textlink="">
      <xdr:nvSpPr>
        <xdr:cNvPr id="165" name="PTObj_DBranchName_1_26">
          <a:extLst>
            <a:ext uri="{FF2B5EF4-FFF2-40B4-BE49-F238E27FC236}">
              <a16:creationId xmlns:a16="http://schemas.microsoft.com/office/drawing/2014/main" id="{B2C39716-5AEC-4E41-8D5E-D9B1619B8B87}"/>
            </a:ext>
          </a:extLst>
        </xdr:cNvPr>
        <xdr:cNvSpPr txBox="1"/>
      </xdr:nvSpPr>
      <xdr:spPr>
        <a:xfrm>
          <a:off x="9612122" y="9480407"/>
          <a:ext cx="111357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does not attack</a:t>
          </a:r>
        </a:p>
      </xdr:txBody>
    </xdr:sp>
    <xdr:clientData/>
  </xdr:oneCellAnchor>
  <xdr:twoCellAnchor editAs="oneCell">
    <xdr:from>
      <xdr:col>4</xdr:col>
      <xdr:colOff>127</xdr:colOff>
      <xdr:row>57</xdr:row>
      <xdr:rowOff>86995</xdr:rowOff>
    </xdr:from>
    <xdr:to>
      <xdr:col>4</xdr:col>
      <xdr:colOff>181102</xdr:colOff>
      <xdr:row>58</xdr:row>
      <xdr:rowOff>83820</xdr:rowOff>
    </xdr:to>
    <xdr:sp macro="_xll.PtreeEvent_ObjectClick" textlink="">
      <xdr:nvSpPr>
        <xdr:cNvPr id="166" name="PTObj_DNode_1_27">
          <a:extLst>
            <a:ext uri="{FF2B5EF4-FFF2-40B4-BE49-F238E27FC236}">
              <a16:creationId xmlns:a16="http://schemas.microsoft.com/office/drawing/2014/main" id="{72A9B689-7F3F-48C5-946E-CCEDB1416D5D}"/>
            </a:ext>
          </a:extLst>
        </xdr:cNvPr>
        <xdr:cNvSpPr/>
      </xdr:nvSpPr>
      <xdr:spPr>
        <a:xfrm>
          <a:off x="7607427" y="105835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57</xdr:row>
      <xdr:rowOff>88757</xdr:rowOff>
    </xdr:from>
    <xdr:ext cx="988091" cy="180627"/>
    <xdr:sp macro="_xll.PtreeEvent_ObjectClick" textlink="">
      <xdr:nvSpPr>
        <xdr:cNvPr id="169" name="PTObj_DBranchName_1_27">
          <a:extLst>
            <a:ext uri="{FF2B5EF4-FFF2-40B4-BE49-F238E27FC236}">
              <a16:creationId xmlns:a16="http://schemas.microsoft.com/office/drawing/2014/main" id="{7DA898B0-8373-4012-8FA9-CCC99E8EDFCC}"/>
            </a:ext>
          </a:extLst>
        </xdr:cNvPr>
        <xdr:cNvSpPr txBox="1"/>
      </xdr:nvSpPr>
      <xdr:spPr>
        <a:xfrm>
          <a:off x="5656072" y="10585307"/>
          <a:ext cx="9880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physical inspection</a:t>
          </a:r>
        </a:p>
      </xdr:txBody>
    </xdr:sp>
    <xdr:clientData/>
  </xdr:oneCellAnchor>
  <xdr:twoCellAnchor editAs="oneCell">
    <xdr:from>
      <xdr:col>5</xdr:col>
      <xdr:colOff>127</xdr:colOff>
      <xdr:row>55</xdr:row>
      <xdr:rowOff>86995</xdr:rowOff>
    </xdr:from>
    <xdr:to>
      <xdr:col>5</xdr:col>
      <xdr:colOff>181102</xdr:colOff>
      <xdr:row>56</xdr:row>
      <xdr:rowOff>83820</xdr:rowOff>
    </xdr:to>
    <xdr:sp macro="_xll.PtreeEvent_ObjectClick" textlink="">
      <xdr:nvSpPr>
        <xdr:cNvPr id="170" name="PTObj_DNode_1_28">
          <a:extLst>
            <a:ext uri="{FF2B5EF4-FFF2-40B4-BE49-F238E27FC236}">
              <a16:creationId xmlns:a16="http://schemas.microsoft.com/office/drawing/2014/main" id="{50DFAB5A-501C-4ABC-8269-3005F3C43D21}"/>
            </a:ext>
          </a:extLst>
        </xdr:cNvPr>
        <xdr:cNvSpPr/>
      </xdr:nvSpPr>
      <xdr:spPr>
        <a:xfrm rot="-5400000">
          <a:off x="9404477" y="102152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55</xdr:row>
      <xdr:rowOff>88757</xdr:rowOff>
    </xdr:from>
    <xdr:ext cx="765658" cy="180627"/>
    <xdr:sp macro="_xll.PtreeEvent_ObjectClick" textlink="">
      <xdr:nvSpPr>
        <xdr:cNvPr id="173" name="PTObj_DBranchName_1_28">
          <a:extLst>
            <a:ext uri="{FF2B5EF4-FFF2-40B4-BE49-F238E27FC236}">
              <a16:creationId xmlns:a16="http://schemas.microsoft.com/office/drawing/2014/main" id="{794B81CB-AC3C-4044-AFA4-758072C1A228}"/>
            </a:ext>
          </a:extLst>
        </xdr:cNvPr>
        <xdr:cNvSpPr txBox="1"/>
      </xdr:nvSpPr>
      <xdr:spPr>
        <a:xfrm>
          <a:off x="7884922" y="10217007"/>
          <a:ext cx="7656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attacks</a:t>
          </a:r>
        </a:p>
      </xdr:txBody>
    </xdr:sp>
    <xdr:clientData/>
  </xdr:oneCellAnchor>
  <xdr:twoCellAnchor editAs="oneCell">
    <xdr:from>
      <xdr:col>5</xdr:col>
      <xdr:colOff>127</xdr:colOff>
      <xdr:row>59</xdr:row>
      <xdr:rowOff>86995</xdr:rowOff>
    </xdr:from>
    <xdr:to>
      <xdr:col>5</xdr:col>
      <xdr:colOff>181102</xdr:colOff>
      <xdr:row>60</xdr:row>
      <xdr:rowOff>83820</xdr:rowOff>
    </xdr:to>
    <xdr:sp macro="_xll.PtreeEvent_ObjectClick" textlink="">
      <xdr:nvSpPr>
        <xdr:cNvPr id="174" name="PTObj_DNode_1_29">
          <a:extLst>
            <a:ext uri="{FF2B5EF4-FFF2-40B4-BE49-F238E27FC236}">
              <a16:creationId xmlns:a16="http://schemas.microsoft.com/office/drawing/2014/main" id="{17A363C0-F161-4995-950A-FE2467A0CFC4}"/>
            </a:ext>
          </a:extLst>
        </xdr:cNvPr>
        <xdr:cNvSpPr/>
      </xdr:nvSpPr>
      <xdr:spPr>
        <a:xfrm rot="-5400000">
          <a:off x="9404477" y="109518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59</xdr:row>
      <xdr:rowOff>88757</xdr:rowOff>
    </xdr:from>
    <xdr:ext cx="1113575" cy="180627"/>
    <xdr:sp macro="_xll.PtreeEvent_ObjectClick" textlink="">
      <xdr:nvSpPr>
        <xdr:cNvPr id="264" name="PTObj_DBranchName_1_29">
          <a:extLst>
            <a:ext uri="{FF2B5EF4-FFF2-40B4-BE49-F238E27FC236}">
              <a16:creationId xmlns:a16="http://schemas.microsoft.com/office/drawing/2014/main" id="{502D1304-2CFD-44B5-A7D1-1F3C78533EFE}"/>
            </a:ext>
          </a:extLst>
        </xdr:cNvPr>
        <xdr:cNvSpPr txBox="1"/>
      </xdr:nvSpPr>
      <xdr:spPr>
        <a:xfrm>
          <a:off x="7884922" y="10953607"/>
          <a:ext cx="111357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does not attack</a:t>
          </a:r>
        </a:p>
      </xdr:txBody>
    </xdr:sp>
    <xdr:clientData/>
  </xdr:oneCellAnchor>
  <xdr:twoCellAnchor editAs="oneCell">
    <xdr:from>
      <xdr:col>6</xdr:col>
      <xdr:colOff>127</xdr:colOff>
      <xdr:row>29</xdr:row>
      <xdr:rowOff>86995</xdr:rowOff>
    </xdr:from>
    <xdr:to>
      <xdr:col>6</xdr:col>
      <xdr:colOff>181102</xdr:colOff>
      <xdr:row>30</xdr:row>
      <xdr:rowOff>83820</xdr:rowOff>
    </xdr:to>
    <xdr:sp macro="_xll.PtreeEvent_ObjectClick" textlink="">
      <xdr:nvSpPr>
        <xdr:cNvPr id="265" name="PTObj_DNode_1_12">
          <a:extLst>
            <a:ext uri="{FF2B5EF4-FFF2-40B4-BE49-F238E27FC236}">
              <a16:creationId xmlns:a16="http://schemas.microsoft.com/office/drawing/2014/main" id="{92CAE0E4-82C6-4333-A23D-7493DCF7B175}"/>
            </a:ext>
          </a:extLst>
        </xdr:cNvPr>
        <xdr:cNvSpPr/>
      </xdr:nvSpPr>
      <xdr:spPr>
        <a:xfrm>
          <a:off x="11493627" y="54273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29</xdr:row>
      <xdr:rowOff>88757</xdr:rowOff>
    </xdr:from>
    <xdr:ext cx="899413" cy="180627"/>
    <xdr:sp macro="_xll.PtreeEvent_ObjectClick" textlink="">
      <xdr:nvSpPr>
        <xdr:cNvPr id="279" name="PTObj_DBranchName_1_12">
          <a:extLst>
            <a:ext uri="{FF2B5EF4-FFF2-40B4-BE49-F238E27FC236}">
              <a16:creationId xmlns:a16="http://schemas.microsoft.com/office/drawing/2014/main" id="{F567E289-F551-4A1C-A3A2-F5056AC2322D}"/>
            </a:ext>
          </a:extLst>
        </xdr:cNvPr>
        <xdr:cNvSpPr txBox="1"/>
      </xdr:nvSpPr>
      <xdr:spPr>
        <a:xfrm>
          <a:off x="9828022" y="5429107"/>
          <a:ext cx="89941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Nuclear Material</a:t>
          </a:r>
        </a:p>
      </xdr:txBody>
    </xdr:sp>
    <xdr:clientData/>
  </xdr:oneCellAnchor>
  <xdr:twoCellAnchor editAs="oneCell">
    <xdr:from>
      <xdr:col>7</xdr:col>
      <xdr:colOff>127</xdr:colOff>
      <xdr:row>27</xdr:row>
      <xdr:rowOff>86995</xdr:rowOff>
    </xdr:from>
    <xdr:to>
      <xdr:col>7</xdr:col>
      <xdr:colOff>181102</xdr:colOff>
      <xdr:row>28</xdr:row>
      <xdr:rowOff>83820</xdr:rowOff>
    </xdr:to>
    <xdr:sp macro="_xll.PtreeEvent_ObjectClick" textlink="">
      <xdr:nvSpPr>
        <xdr:cNvPr id="280" name="PTObj_DNode_1_17">
          <a:extLst>
            <a:ext uri="{FF2B5EF4-FFF2-40B4-BE49-F238E27FC236}">
              <a16:creationId xmlns:a16="http://schemas.microsoft.com/office/drawing/2014/main" id="{116752B6-6BCD-49A8-A0FF-517D29221EF4}"/>
            </a:ext>
          </a:extLst>
        </xdr:cNvPr>
        <xdr:cNvSpPr/>
      </xdr:nvSpPr>
      <xdr:spPr>
        <a:xfrm rot="-5400000">
          <a:off x="13290677" y="50590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27</xdr:row>
      <xdr:rowOff>88757</xdr:rowOff>
    </xdr:from>
    <xdr:ext cx="765658" cy="180627"/>
    <xdr:sp macro="_xll.PtreeEvent_ObjectClick" textlink="">
      <xdr:nvSpPr>
        <xdr:cNvPr id="283" name="PTObj_DBranchName_1_17">
          <a:extLst>
            <a:ext uri="{FF2B5EF4-FFF2-40B4-BE49-F238E27FC236}">
              <a16:creationId xmlns:a16="http://schemas.microsoft.com/office/drawing/2014/main" id="{73DBFFEB-1878-4E49-A514-16AFCBFBEA7E}"/>
            </a:ext>
          </a:extLst>
        </xdr:cNvPr>
        <xdr:cNvSpPr txBox="1"/>
      </xdr:nvSpPr>
      <xdr:spPr>
        <a:xfrm>
          <a:off x="11771122" y="5060807"/>
          <a:ext cx="7656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attacks</a:t>
          </a:r>
        </a:p>
      </xdr:txBody>
    </xdr:sp>
    <xdr:clientData/>
  </xdr:oneCellAnchor>
  <xdr:twoCellAnchor editAs="oneCell">
    <xdr:from>
      <xdr:col>7</xdr:col>
      <xdr:colOff>127</xdr:colOff>
      <xdr:row>31</xdr:row>
      <xdr:rowOff>86995</xdr:rowOff>
    </xdr:from>
    <xdr:to>
      <xdr:col>7</xdr:col>
      <xdr:colOff>181102</xdr:colOff>
      <xdr:row>32</xdr:row>
      <xdr:rowOff>83820</xdr:rowOff>
    </xdr:to>
    <xdr:sp macro="_xll.PtreeEvent_ObjectClick" textlink="">
      <xdr:nvSpPr>
        <xdr:cNvPr id="285" name="PTObj_DNode_1_22">
          <a:extLst>
            <a:ext uri="{FF2B5EF4-FFF2-40B4-BE49-F238E27FC236}">
              <a16:creationId xmlns:a16="http://schemas.microsoft.com/office/drawing/2014/main" id="{F15C339B-6BE5-4831-ABAC-229313BE770F}"/>
            </a:ext>
          </a:extLst>
        </xdr:cNvPr>
        <xdr:cNvSpPr/>
      </xdr:nvSpPr>
      <xdr:spPr>
        <a:xfrm rot="-5400000">
          <a:off x="13290677" y="57956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31</xdr:row>
      <xdr:rowOff>88757</xdr:rowOff>
    </xdr:from>
    <xdr:ext cx="1113575" cy="180627"/>
    <xdr:sp macro="_xll.PtreeEvent_ObjectClick" textlink="">
      <xdr:nvSpPr>
        <xdr:cNvPr id="288" name="PTObj_DBranchName_1_22">
          <a:extLst>
            <a:ext uri="{FF2B5EF4-FFF2-40B4-BE49-F238E27FC236}">
              <a16:creationId xmlns:a16="http://schemas.microsoft.com/office/drawing/2014/main" id="{D7D53A01-C676-42BA-8514-848EE0C01D4D}"/>
            </a:ext>
          </a:extLst>
        </xdr:cNvPr>
        <xdr:cNvSpPr txBox="1"/>
      </xdr:nvSpPr>
      <xdr:spPr>
        <a:xfrm>
          <a:off x="11771122" y="5797407"/>
          <a:ext cx="111357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does not attack</a:t>
          </a:r>
        </a:p>
      </xdr:txBody>
    </xdr:sp>
    <xdr:clientData/>
  </xdr:oneCellAnchor>
  <xdr:twoCellAnchor editAs="oneCell">
    <xdr:from>
      <xdr:col>6</xdr:col>
      <xdr:colOff>127</xdr:colOff>
      <xdr:row>9</xdr:row>
      <xdr:rowOff>86995</xdr:rowOff>
    </xdr:from>
    <xdr:to>
      <xdr:col>6</xdr:col>
      <xdr:colOff>181102</xdr:colOff>
      <xdr:row>10</xdr:row>
      <xdr:rowOff>83820</xdr:rowOff>
    </xdr:to>
    <xdr:sp macro="_xll.PtreeEvent_ObjectClick" textlink="">
      <xdr:nvSpPr>
        <xdr:cNvPr id="289" name="PTObj_DNode_1_14">
          <a:extLst>
            <a:ext uri="{FF2B5EF4-FFF2-40B4-BE49-F238E27FC236}">
              <a16:creationId xmlns:a16="http://schemas.microsoft.com/office/drawing/2014/main" id="{3F068ECD-9D30-4A2C-8476-1CD51D6DB572}"/>
            </a:ext>
          </a:extLst>
        </xdr:cNvPr>
        <xdr:cNvSpPr/>
      </xdr:nvSpPr>
      <xdr:spPr>
        <a:xfrm>
          <a:off x="11493627" y="17443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283972</xdr:colOff>
      <xdr:row>9</xdr:row>
      <xdr:rowOff>88757</xdr:rowOff>
    </xdr:from>
    <xdr:ext cx="899413" cy="180627"/>
    <xdr:sp macro="_xll.PtreeEvent_ObjectClick" textlink="">
      <xdr:nvSpPr>
        <xdr:cNvPr id="292" name="PTObj_DBranchName_1_14">
          <a:extLst>
            <a:ext uri="{FF2B5EF4-FFF2-40B4-BE49-F238E27FC236}">
              <a16:creationId xmlns:a16="http://schemas.microsoft.com/office/drawing/2014/main" id="{C51A653B-4767-406E-9268-32B3E7B0467B}"/>
            </a:ext>
          </a:extLst>
        </xdr:cNvPr>
        <xdr:cNvSpPr txBox="1"/>
      </xdr:nvSpPr>
      <xdr:spPr>
        <a:xfrm>
          <a:off x="9834372" y="1746107"/>
          <a:ext cx="89941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Nuclear Material</a:t>
          </a:r>
        </a:p>
      </xdr:txBody>
    </xdr:sp>
    <xdr:clientData/>
  </xdr:oneCellAnchor>
  <xdr:twoCellAnchor editAs="oneCell">
    <xdr:from>
      <xdr:col>7</xdr:col>
      <xdr:colOff>127</xdr:colOff>
      <xdr:row>7</xdr:row>
      <xdr:rowOff>86995</xdr:rowOff>
    </xdr:from>
    <xdr:to>
      <xdr:col>7</xdr:col>
      <xdr:colOff>181102</xdr:colOff>
      <xdr:row>8</xdr:row>
      <xdr:rowOff>83820</xdr:rowOff>
    </xdr:to>
    <xdr:sp macro="_xll.PtreeEvent_ObjectClick" textlink="">
      <xdr:nvSpPr>
        <xdr:cNvPr id="293" name="PTObj_DNode_1_20">
          <a:extLst>
            <a:ext uri="{FF2B5EF4-FFF2-40B4-BE49-F238E27FC236}">
              <a16:creationId xmlns:a16="http://schemas.microsoft.com/office/drawing/2014/main" id="{A0910E0E-D3EF-4535-8CEB-7BE09DF8D5D0}"/>
            </a:ext>
          </a:extLst>
        </xdr:cNvPr>
        <xdr:cNvSpPr/>
      </xdr:nvSpPr>
      <xdr:spPr>
        <a:xfrm rot="-5400000">
          <a:off x="13436727" y="13760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7</xdr:row>
      <xdr:rowOff>88757</xdr:rowOff>
    </xdr:from>
    <xdr:ext cx="765658" cy="180627"/>
    <xdr:sp macro="_xll.PtreeEvent_ObjectClick" textlink="">
      <xdr:nvSpPr>
        <xdr:cNvPr id="296" name="PTObj_DBranchName_1_20">
          <a:extLst>
            <a:ext uri="{FF2B5EF4-FFF2-40B4-BE49-F238E27FC236}">
              <a16:creationId xmlns:a16="http://schemas.microsoft.com/office/drawing/2014/main" id="{186D8356-B17F-4BD9-85E8-37097F7C0F1A}"/>
            </a:ext>
          </a:extLst>
        </xdr:cNvPr>
        <xdr:cNvSpPr txBox="1"/>
      </xdr:nvSpPr>
      <xdr:spPr>
        <a:xfrm>
          <a:off x="11771122" y="1377807"/>
          <a:ext cx="7656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attacks</a:t>
          </a:r>
        </a:p>
      </xdr:txBody>
    </xdr:sp>
    <xdr:clientData/>
  </xdr:oneCellAnchor>
  <xdr:twoCellAnchor editAs="oneCell">
    <xdr:from>
      <xdr:col>7</xdr:col>
      <xdr:colOff>127</xdr:colOff>
      <xdr:row>11</xdr:row>
      <xdr:rowOff>86995</xdr:rowOff>
    </xdr:from>
    <xdr:to>
      <xdr:col>7</xdr:col>
      <xdr:colOff>181102</xdr:colOff>
      <xdr:row>12</xdr:row>
      <xdr:rowOff>83820</xdr:rowOff>
    </xdr:to>
    <xdr:sp macro="_xll.PtreeEvent_ObjectClick" textlink="">
      <xdr:nvSpPr>
        <xdr:cNvPr id="297" name="PTObj_DNode_1_21">
          <a:extLst>
            <a:ext uri="{FF2B5EF4-FFF2-40B4-BE49-F238E27FC236}">
              <a16:creationId xmlns:a16="http://schemas.microsoft.com/office/drawing/2014/main" id="{E0A80BC8-AFC4-44BA-A600-431B3A4A075A}"/>
            </a:ext>
          </a:extLst>
        </xdr:cNvPr>
        <xdr:cNvSpPr/>
      </xdr:nvSpPr>
      <xdr:spPr>
        <a:xfrm rot="-5400000">
          <a:off x="13436727" y="21126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11</xdr:row>
      <xdr:rowOff>88757</xdr:rowOff>
    </xdr:from>
    <xdr:ext cx="1113575" cy="180627"/>
    <xdr:sp macro="_xll.PtreeEvent_ObjectClick" textlink="">
      <xdr:nvSpPr>
        <xdr:cNvPr id="300" name="PTObj_DBranchName_1_21">
          <a:extLst>
            <a:ext uri="{FF2B5EF4-FFF2-40B4-BE49-F238E27FC236}">
              <a16:creationId xmlns:a16="http://schemas.microsoft.com/office/drawing/2014/main" id="{AF3D2B2B-F235-4AB9-84F7-7D8FBF5FF2D8}"/>
            </a:ext>
          </a:extLst>
        </xdr:cNvPr>
        <xdr:cNvSpPr txBox="1"/>
      </xdr:nvSpPr>
      <xdr:spPr>
        <a:xfrm>
          <a:off x="11771122" y="2114407"/>
          <a:ext cx="111357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Smuggler does not attack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229997</xdr:colOff>
      <xdr:row>56</xdr:row>
      <xdr:rowOff>134620</xdr:rowOff>
    </xdr:from>
    <xdr:to>
      <xdr:col>4</xdr:col>
      <xdr:colOff>8064</xdr:colOff>
      <xdr:row>56</xdr:row>
      <xdr:rowOff>134620</xdr:rowOff>
    </xdr:to>
    <xdr:cxnSp macro="_xll.PtreeEvent_ObjectClick">
      <xdr:nvCxnSpPr>
        <xdr:cNvPr id="2" name="PTObj_DBranchHLine_13_29">
          <a:extLst>
            <a:ext uri="{FF2B5EF4-FFF2-40B4-BE49-F238E27FC236}">
              <a16:creationId xmlns:a16="http://schemas.microsoft.com/office/drawing/2014/main" id="{11F72986-2313-4C30-88BA-2FF7760AF510}"/>
            </a:ext>
          </a:extLst>
        </xdr:cNvPr>
        <xdr:cNvCxnSpPr/>
      </xdr:nvCxnSpPr>
      <xdr:spPr>
        <a:xfrm>
          <a:off x="4849622" y="9202420"/>
          <a:ext cx="12290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77597</xdr:colOff>
      <xdr:row>54</xdr:row>
      <xdr:rowOff>137477</xdr:rowOff>
    </xdr:from>
    <xdr:to>
      <xdr:col>3</xdr:col>
      <xdr:colOff>229997</xdr:colOff>
      <xdr:row>56</xdr:row>
      <xdr:rowOff>134620</xdr:rowOff>
    </xdr:to>
    <xdr:cxnSp macro="_xll.PtreeEvent_ObjectClick">
      <xdr:nvCxnSpPr>
        <xdr:cNvPr id="3" name="PTObj_DBranchDLine_13_29">
          <a:extLst>
            <a:ext uri="{FF2B5EF4-FFF2-40B4-BE49-F238E27FC236}">
              <a16:creationId xmlns:a16="http://schemas.microsoft.com/office/drawing/2014/main" id="{4BAEBB63-084A-424D-AE36-27175979426A}"/>
            </a:ext>
          </a:extLst>
        </xdr:cNvPr>
        <xdr:cNvCxnSpPr/>
      </xdr:nvCxnSpPr>
      <xdr:spPr>
        <a:xfrm>
          <a:off x="4697222" y="8884602"/>
          <a:ext cx="152400" cy="31781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229997</xdr:colOff>
      <xdr:row>54</xdr:row>
      <xdr:rowOff>140970</xdr:rowOff>
    </xdr:from>
    <xdr:to>
      <xdr:col>3</xdr:col>
      <xdr:colOff>6477</xdr:colOff>
      <xdr:row>54</xdr:row>
      <xdr:rowOff>140970</xdr:rowOff>
    </xdr:to>
    <xdr:cxnSp macro="_xll.PtreeEvent_ObjectClick">
      <xdr:nvCxnSpPr>
        <xdr:cNvPr id="4" name="PTObj_DBranchHLine_13_28">
          <a:extLst>
            <a:ext uri="{FF2B5EF4-FFF2-40B4-BE49-F238E27FC236}">
              <a16:creationId xmlns:a16="http://schemas.microsoft.com/office/drawing/2014/main" id="{84A4F76D-06BD-4567-8C4D-4BC02D4CDD47}"/>
            </a:ext>
          </a:extLst>
        </xdr:cNvPr>
        <xdr:cNvCxnSpPr/>
      </xdr:nvCxnSpPr>
      <xdr:spPr>
        <a:xfrm>
          <a:off x="3401822" y="8888095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77597</xdr:colOff>
      <xdr:row>50</xdr:row>
      <xdr:rowOff>147002</xdr:rowOff>
    </xdr:from>
    <xdr:to>
      <xdr:col>2</xdr:col>
      <xdr:colOff>229997</xdr:colOff>
      <xdr:row>54</xdr:row>
      <xdr:rowOff>140970</xdr:rowOff>
    </xdr:to>
    <xdr:cxnSp macro="_xll.PtreeEvent_ObjectClick">
      <xdr:nvCxnSpPr>
        <xdr:cNvPr id="5" name="PTObj_DBranchDLine_13_28">
          <a:extLst>
            <a:ext uri="{FF2B5EF4-FFF2-40B4-BE49-F238E27FC236}">
              <a16:creationId xmlns:a16="http://schemas.microsoft.com/office/drawing/2014/main" id="{E6FD4647-5BAB-4E0E-A7C4-E221F3867C5E}"/>
            </a:ext>
          </a:extLst>
        </xdr:cNvPr>
        <xdr:cNvCxnSpPr/>
      </xdr:nvCxnSpPr>
      <xdr:spPr>
        <a:xfrm>
          <a:off x="3249422" y="8240077"/>
          <a:ext cx="152400" cy="64801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229997</xdr:colOff>
      <xdr:row>52</xdr:row>
      <xdr:rowOff>147320</xdr:rowOff>
    </xdr:from>
    <xdr:to>
      <xdr:col>4</xdr:col>
      <xdr:colOff>1715</xdr:colOff>
      <xdr:row>52</xdr:row>
      <xdr:rowOff>147320</xdr:rowOff>
    </xdr:to>
    <xdr:cxnSp macro="_xll.PtreeEvent_ObjectClick">
      <xdr:nvCxnSpPr>
        <xdr:cNvPr id="6" name="PTObj_DBranchHLine_13_27">
          <a:extLst>
            <a:ext uri="{FF2B5EF4-FFF2-40B4-BE49-F238E27FC236}">
              <a16:creationId xmlns:a16="http://schemas.microsoft.com/office/drawing/2014/main" id="{5E4EAA2B-21F5-4926-9561-A129AC0F6B15}"/>
            </a:ext>
          </a:extLst>
        </xdr:cNvPr>
        <xdr:cNvCxnSpPr/>
      </xdr:nvCxnSpPr>
      <xdr:spPr>
        <a:xfrm>
          <a:off x="4849622" y="8564245"/>
          <a:ext cx="12195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77597</xdr:colOff>
      <xdr:row>52</xdr:row>
      <xdr:rowOff>147320</xdr:rowOff>
    </xdr:from>
    <xdr:to>
      <xdr:col>3</xdr:col>
      <xdr:colOff>229997</xdr:colOff>
      <xdr:row>54</xdr:row>
      <xdr:rowOff>137477</xdr:rowOff>
    </xdr:to>
    <xdr:cxnSp macro="_xll.PtreeEvent_ObjectClick">
      <xdr:nvCxnSpPr>
        <xdr:cNvPr id="7" name="PTObj_DBranchDLine_13_27">
          <a:extLst>
            <a:ext uri="{FF2B5EF4-FFF2-40B4-BE49-F238E27FC236}">
              <a16:creationId xmlns:a16="http://schemas.microsoft.com/office/drawing/2014/main" id="{8B7E587F-FFC5-48DA-B768-9E9B109354E9}"/>
            </a:ext>
          </a:extLst>
        </xdr:cNvPr>
        <xdr:cNvCxnSpPr/>
      </xdr:nvCxnSpPr>
      <xdr:spPr>
        <a:xfrm flipV="1">
          <a:off x="4697222" y="8564245"/>
          <a:ext cx="152400" cy="32035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229997</xdr:colOff>
      <xdr:row>50</xdr:row>
      <xdr:rowOff>153670</xdr:rowOff>
    </xdr:from>
    <xdr:to>
      <xdr:col>2</xdr:col>
      <xdr:colOff>6477</xdr:colOff>
      <xdr:row>50</xdr:row>
      <xdr:rowOff>153670</xdr:rowOff>
    </xdr:to>
    <xdr:cxnSp macro="_xll.PtreeEvent_ObjectClick">
      <xdr:nvCxnSpPr>
        <xdr:cNvPr id="8" name="PTObj_DBranchHLine_13_26">
          <a:extLst>
            <a:ext uri="{FF2B5EF4-FFF2-40B4-BE49-F238E27FC236}">
              <a16:creationId xmlns:a16="http://schemas.microsoft.com/office/drawing/2014/main" id="{FC1ACA47-21B3-4B07-8CC5-62301821F00D}"/>
            </a:ext>
          </a:extLst>
        </xdr:cNvPr>
        <xdr:cNvCxnSpPr/>
      </xdr:nvCxnSpPr>
      <xdr:spPr>
        <a:xfrm>
          <a:off x="1954022" y="8249920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77597</xdr:colOff>
      <xdr:row>39</xdr:row>
      <xdr:rowOff>23178</xdr:rowOff>
    </xdr:from>
    <xdr:to>
      <xdr:col>1</xdr:col>
      <xdr:colOff>229997</xdr:colOff>
      <xdr:row>50</xdr:row>
      <xdr:rowOff>153670</xdr:rowOff>
    </xdr:to>
    <xdr:cxnSp macro="_xll.PtreeEvent_ObjectClick">
      <xdr:nvCxnSpPr>
        <xdr:cNvPr id="9" name="PTObj_DBranchDLine_13_26">
          <a:extLst>
            <a:ext uri="{FF2B5EF4-FFF2-40B4-BE49-F238E27FC236}">
              <a16:creationId xmlns:a16="http://schemas.microsoft.com/office/drawing/2014/main" id="{851969D0-7FE4-42A1-9302-23D62D423459}"/>
            </a:ext>
          </a:extLst>
        </xdr:cNvPr>
        <xdr:cNvCxnSpPr/>
      </xdr:nvCxnSpPr>
      <xdr:spPr>
        <a:xfrm>
          <a:off x="1801622" y="6341428"/>
          <a:ext cx="152400" cy="190849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229997</xdr:colOff>
      <xdr:row>48</xdr:row>
      <xdr:rowOff>160020</xdr:rowOff>
    </xdr:from>
    <xdr:to>
      <xdr:col>5</xdr:col>
      <xdr:colOff>11239</xdr:colOff>
      <xdr:row>48</xdr:row>
      <xdr:rowOff>160020</xdr:rowOff>
    </xdr:to>
    <xdr:cxnSp macro="_xll.PtreeEvent_ObjectClick">
      <xdr:nvCxnSpPr>
        <xdr:cNvPr id="10" name="PTObj_DBranchHLine_13_25">
          <a:extLst>
            <a:ext uri="{FF2B5EF4-FFF2-40B4-BE49-F238E27FC236}">
              <a16:creationId xmlns:a16="http://schemas.microsoft.com/office/drawing/2014/main" id="{E4935305-5D21-47A0-B1D1-365218D933FA}"/>
            </a:ext>
          </a:extLst>
        </xdr:cNvPr>
        <xdr:cNvCxnSpPr/>
      </xdr:nvCxnSpPr>
      <xdr:spPr>
        <a:xfrm>
          <a:off x="6297422" y="7935595"/>
          <a:ext cx="12258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77597</xdr:colOff>
      <xdr:row>46</xdr:row>
      <xdr:rowOff>161289</xdr:rowOff>
    </xdr:from>
    <xdr:to>
      <xdr:col>4</xdr:col>
      <xdr:colOff>229997</xdr:colOff>
      <xdr:row>48</xdr:row>
      <xdr:rowOff>160020</xdr:rowOff>
    </xdr:to>
    <xdr:cxnSp macro="_xll.PtreeEvent_ObjectClick">
      <xdr:nvCxnSpPr>
        <xdr:cNvPr id="11" name="PTObj_DBranchDLine_13_25">
          <a:extLst>
            <a:ext uri="{FF2B5EF4-FFF2-40B4-BE49-F238E27FC236}">
              <a16:creationId xmlns:a16="http://schemas.microsoft.com/office/drawing/2014/main" id="{1B0F499A-C2A8-4DBD-8FE6-B070266F473B}"/>
            </a:ext>
          </a:extLst>
        </xdr:cNvPr>
        <xdr:cNvCxnSpPr/>
      </xdr:nvCxnSpPr>
      <xdr:spPr>
        <a:xfrm>
          <a:off x="6145022" y="7613014"/>
          <a:ext cx="152400" cy="3225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229997</xdr:colOff>
      <xdr:row>47</xdr:row>
      <xdr:rowOff>4445</xdr:rowOff>
    </xdr:from>
    <xdr:to>
      <xdr:col>4</xdr:col>
      <xdr:colOff>6477</xdr:colOff>
      <xdr:row>47</xdr:row>
      <xdr:rowOff>4445</xdr:rowOff>
    </xdr:to>
    <xdr:cxnSp macro="_xll.PtreeEvent_ObjectClick">
      <xdr:nvCxnSpPr>
        <xdr:cNvPr id="12" name="PTObj_DBranchHLine_13_24">
          <a:extLst>
            <a:ext uri="{FF2B5EF4-FFF2-40B4-BE49-F238E27FC236}">
              <a16:creationId xmlns:a16="http://schemas.microsoft.com/office/drawing/2014/main" id="{9B472338-DCFE-4292-855A-B65319115791}"/>
            </a:ext>
          </a:extLst>
        </xdr:cNvPr>
        <xdr:cNvCxnSpPr/>
      </xdr:nvCxnSpPr>
      <xdr:spPr>
        <a:xfrm>
          <a:off x="4849622" y="7618095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77597</xdr:colOff>
      <xdr:row>43</xdr:row>
      <xdr:rowOff>13652</xdr:rowOff>
    </xdr:from>
    <xdr:to>
      <xdr:col>3</xdr:col>
      <xdr:colOff>229997</xdr:colOff>
      <xdr:row>47</xdr:row>
      <xdr:rowOff>4445</xdr:rowOff>
    </xdr:to>
    <xdr:cxnSp macro="_xll.PtreeEvent_ObjectClick">
      <xdr:nvCxnSpPr>
        <xdr:cNvPr id="13" name="PTObj_DBranchDLine_13_24">
          <a:extLst>
            <a:ext uri="{FF2B5EF4-FFF2-40B4-BE49-F238E27FC236}">
              <a16:creationId xmlns:a16="http://schemas.microsoft.com/office/drawing/2014/main" id="{65A306A3-D70E-4E3B-AC47-559E0A2832E7}"/>
            </a:ext>
          </a:extLst>
        </xdr:cNvPr>
        <xdr:cNvCxnSpPr/>
      </xdr:nvCxnSpPr>
      <xdr:spPr>
        <a:xfrm>
          <a:off x="4697222" y="6973252"/>
          <a:ext cx="152400" cy="64484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229997</xdr:colOff>
      <xdr:row>45</xdr:row>
      <xdr:rowOff>10795</xdr:rowOff>
    </xdr:from>
    <xdr:to>
      <xdr:col>5</xdr:col>
      <xdr:colOff>8064</xdr:colOff>
      <xdr:row>45</xdr:row>
      <xdr:rowOff>10795</xdr:rowOff>
    </xdr:to>
    <xdr:cxnSp macro="_xll.PtreeEvent_ObjectClick">
      <xdr:nvCxnSpPr>
        <xdr:cNvPr id="14" name="PTObj_DBranchHLine_13_23">
          <a:extLst>
            <a:ext uri="{FF2B5EF4-FFF2-40B4-BE49-F238E27FC236}">
              <a16:creationId xmlns:a16="http://schemas.microsoft.com/office/drawing/2014/main" id="{30F16A6B-DE10-4535-A064-2F35BCF831E6}"/>
            </a:ext>
          </a:extLst>
        </xdr:cNvPr>
        <xdr:cNvCxnSpPr/>
      </xdr:nvCxnSpPr>
      <xdr:spPr>
        <a:xfrm>
          <a:off x="6297422" y="7294245"/>
          <a:ext cx="12290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77597</xdr:colOff>
      <xdr:row>45</xdr:row>
      <xdr:rowOff>10795</xdr:rowOff>
    </xdr:from>
    <xdr:to>
      <xdr:col>4</xdr:col>
      <xdr:colOff>229997</xdr:colOff>
      <xdr:row>46</xdr:row>
      <xdr:rowOff>161289</xdr:rowOff>
    </xdr:to>
    <xdr:cxnSp macro="_xll.PtreeEvent_ObjectClick">
      <xdr:nvCxnSpPr>
        <xdr:cNvPr id="15" name="PTObj_DBranchDLine_13_23">
          <a:extLst>
            <a:ext uri="{FF2B5EF4-FFF2-40B4-BE49-F238E27FC236}">
              <a16:creationId xmlns:a16="http://schemas.microsoft.com/office/drawing/2014/main" id="{5232BEBD-8B6A-46AF-9DF0-967441A7280E}"/>
            </a:ext>
          </a:extLst>
        </xdr:cNvPr>
        <xdr:cNvCxnSpPr/>
      </xdr:nvCxnSpPr>
      <xdr:spPr>
        <a:xfrm flipV="1">
          <a:off x="6145022" y="7294245"/>
          <a:ext cx="152400" cy="3187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229997</xdr:colOff>
      <xdr:row>43</xdr:row>
      <xdr:rowOff>17145</xdr:rowOff>
    </xdr:from>
    <xdr:to>
      <xdr:col>3</xdr:col>
      <xdr:colOff>6477</xdr:colOff>
      <xdr:row>43</xdr:row>
      <xdr:rowOff>17145</xdr:rowOff>
    </xdr:to>
    <xdr:cxnSp macro="_xll.PtreeEvent_ObjectClick">
      <xdr:nvCxnSpPr>
        <xdr:cNvPr id="16" name="PTObj_DBranchHLine_13_22">
          <a:extLst>
            <a:ext uri="{FF2B5EF4-FFF2-40B4-BE49-F238E27FC236}">
              <a16:creationId xmlns:a16="http://schemas.microsoft.com/office/drawing/2014/main" id="{F3FA8CCC-61B0-4E44-B219-AE833D90C788}"/>
            </a:ext>
          </a:extLst>
        </xdr:cNvPr>
        <xdr:cNvCxnSpPr/>
      </xdr:nvCxnSpPr>
      <xdr:spPr>
        <a:xfrm>
          <a:off x="3401822" y="6979920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77597</xdr:colOff>
      <xdr:row>43</xdr:row>
      <xdr:rowOff>17145</xdr:rowOff>
    </xdr:from>
    <xdr:to>
      <xdr:col>2</xdr:col>
      <xdr:colOff>229997</xdr:colOff>
      <xdr:row>50</xdr:row>
      <xdr:rowOff>147002</xdr:rowOff>
    </xdr:to>
    <xdr:cxnSp macro="_xll.PtreeEvent_ObjectClick">
      <xdr:nvCxnSpPr>
        <xdr:cNvPr id="17" name="PTObj_DBranchDLine_13_22">
          <a:extLst>
            <a:ext uri="{FF2B5EF4-FFF2-40B4-BE49-F238E27FC236}">
              <a16:creationId xmlns:a16="http://schemas.microsoft.com/office/drawing/2014/main" id="{4F04DCF5-C0FB-4B89-9447-DC26CED36391}"/>
            </a:ext>
          </a:extLst>
        </xdr:cNvPr>
        <xdr:cNvCxnSpPr/>
      </xdr:nvCxnSpPr>
      <xdr:spPr>
        <a:xfrm flipV="1">
          <a:off x="3249422" y="6979920"/>
          <a:ext cx="152400" cy="126015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229997</xdr:colOff>
      <xdr:row>41</xdr:row>
      <xdr:rowOff>23495</xdr:rowOff>
    </xdr:from>
    <xdr:to>
      <xdr:col>4</xdr:col>
      <xdr:colOff>1715</xdr:colOff>
      <xdr:row>41</xdr:row>
      <xdr:rowOff>23495</xdr:rowOff>
    </xdr:to>
    <xdr:cxnSp macro="_xll.PtreeEvent_ObjectClick">
      <xdr:nvCxnSpPr>
        <xdr:cNvPr id="18" name="PTObj_DBranchHLine_13_21">
          <a:extLst>
            <a:ext uri="{FF2B5EF4-FFF2-40B4-BE49-F238E27FC236}">
              <a16:creationId xmlns:a16="http://schemas.microsoft.com/office/drawing/2014/main" id="{7336DB3C-48FA-461D-AC4F-F1BAC1520FA7}"/>
            </a:ext>
          </a:extLst>
        </xdr:cNvPr>
        <xdr:cNvCxnSpPr/>
      </xdr:nvCxnSpPr>
      <xdr:spPr>
        <a:xfrm>
          <a:off x="4849622" y="6665595"/>
          <a:ext cx="12195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77597</xdr:colOff>
      <xdr:row>41</xdr:row>
      <xdr:rowOff>23495</xdr:rowOff>
    </xdr:from>
    <xdr:to>
      <xdr:col>3</xdr:col>
      <xdr:colOff>229997</xdr:colOff>
      <xdr:row>43</xdr:row>
      <xdr:rowOff>13652</xdr:rowOff>
    </xdr:to>
    <xdr:cxnSp macro="_xll.PtreeEvent_ObjectClick">
      <xdr:nvCxnSpPr>
        <xdr:cNvPr id="19" name="PTObj_DBranchDLine_13_21">
          <a:extLst>
            <a:ext uri="{FF2B5EF4-FFF2-40B4-BE49-F238E27FC236}">
              <a16:creationId xmlns:a16="http://schemas.microsoft.com/office/drawing/2014/main" id="{D7B1C9F9-AC10-44DB-8BB9-872CAC1A7AC5}"/>
            </a:ext>
          </a:extLst>
        </xdr:cNvPr>
        <xdr:cNvCxnSpPr/>
      </xdr:nvCxnSpPr>
      <xdr:spPr>
        <a:xfrm flipV="1">
          <a:off x="4697222" y="6665595"/>
          <a:ext cx="152400" cy="30765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39</xdr:row>
      <xdr:rowOff>29845</xdr:rowOff>
    </xdr:from>
    <xdr:to>
      <xdr:col>1</xdr:col>
      <xdr:colOff>6477</xdr:colOff>
      <xdr:row>39</xdr:row>
      <xdr:rowOff>29845</xdr:rowOff>
    </xdr:to>
    <xdr:cxnSp macro="_xll.PtreeEvent_ObjectClick">
      <xdr:nvCxnSpPr>
        <xdr:cNvPr id="20" name="PTObj_DBranchHLine_13_20">
          <a:extLst>
            <a:ext uri="{FF2B5EF4-FFF2-40B4-BE49-F238E27FC236}">
              <a16:creationId xmlns:a16="http://schemas.microsoft.com/office/drawing/2014/main" id="{573A6E48-F22D-46FF-8319-FC9D0ADD914B}"/>
            </a:ext>
          </a:extLst>
        </xdr:cNvPr>
        <xdr:cNvCxnSpPr/>
      </xdr:nvCxnSpPr>
      <xdr:spPr>
        <a:xfrm>
          <a:off x="180975" y="6341745"/>
          <a:ext cx="15527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229997</xdr:colOff>
      <xdr:row>37</xdr:row>
      <xdr:rowOff>36195</xdr:rowOff>
    </xdr:from>
    <xdr:to>
      <xdr:col>5</xdr:col>
      <xdr:colOff>11239</xdr:colOff>
      <xdr:row>37</xdr:row>
      <xdr:rowOff>36195</xdr:rowOff>
    </xdr:to>
    <xdr:cxnSp macro="_xll.PtreeEvent_ObjectClick">
      <xdr:nvCxnSpPr>
        <xdr:cNvPr id="21" name="PTObj_DBranchHLine_13_19">
          <a:extLst>
            <a:ext uri="{FF2B5EF4-FFF2-40B4-BE49-F238E27FC236}">
              <a16:creationId xmlns:a16="http://schemas.microsoft.com/office/drawing/2014/main" id="{FDEC228D-0DAA-4652-9D32-BD09B76A43F5}"/>
            </a:ext>
          </a:extLst>
        </xdr:cNvPr>
        <xdr:cNvCxnSpPr/>
      </xdr:nvCxnSpPr>
      <xdr:spPr>
        <a:xfrm>
          <a:off x="6297422" y="6027420"/>
          <a:ext cx="12258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77597</xdr:colOff>
      <xdr:row>35</xdr:row>
      <xdr:rowOff>37465</xdr:rowOff>
    </xdr:from>
    <xdr:to>
      <xdr:col>4</xdr:col>
      <xdr:colOff>229997</xdr:colOff>
      <xdr:row>37</xdr:row>
      <xdr:rowOff>36195</xdr:rowOff>
    </xdr:to>
    <xdr:cxnSp macro="_xll.PtreeEvent_ObjectClick">
      <xdr:nvCxnSpPr>
        <xdr:cNvPr id="22" name="PTObj_DBranchDLine_13_19">
          <a:extLst>
            <a:ext uri="{FF2B5EF4-FFF2-40B4-BE49-F238E27FC236}">
              <a16:creationId xmlns:a16="http://schemas.microsoft.com/office/drawing/2014/main" id="{FF80BEF7-F904-490F-B888-08956C289E20}"/>
            </a:ext>
          </a:extLst>
        </xdr:cNvPr>
        <xdr:cNvCxnSpPr/>
      </xdr:nvCxnSpPr>
      <xdr:spPr>
        <a:xfrm>
          <a:off x="6145022" y="5704840"/>
          <a:ext cx="152400" cy="3225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229997</xdr:colOff>
      <xdr:row>35</xdr:row>
      <xdr:rowOff>42545</xdr:rowOff>
    </xdr:from>
    <xdr:to>
      <xdr:col>4</xdr:col>
      <xdr:colOff>6477</xdr:colOff>
      <xdr:row>35</xdr:row>
      <xdr:rowOff>42545</xdr:rowOff>
    </xdr:to>
    <xdr:cxnSp macro="_xll.PtreeEvent_ObjectClick">
      <xdr:nvCxnSpPr>
        <xdr:cNvPr id="23" name="PTObj_DBranchHLine_13_18">
          <a:extLst>
            <a:ext uri="{FF2B5EF4-FFF2-40B4-BE49-F238E27FC236}">
              <a16:creationId xmlns:a16="http://schemas.microsoft.com/office/drawing/2014/main" id="{52932929-48FD-4498-A795-38BEA83CBF00}"/>
            </a:ext>
          </a:extLst>
        </xdr:cNvPr>
        <xdr:cNvCxnSpPr/>
      </xdr:nvCxnSpPr>
      <xdr:spPr>
        <a:xfrm>
          <a:off x="4849622" y="5713095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77597</xdr:colOff>
      <xdr:row>31</xdr:row>
      <xdr:rowOff>51753</xdr:rowOff>
    </xdr:from>
    <xdr:to>
      <xdr:col>3</xdr:col>
      <xdr:colOff>229997</xdr:colOff>
      <xdr:row>35</xdr:row>
      <xdr:rowOff>42545</xdr:rowOff>
    </xdr:to>
    <xdr:cxnSp macro="_xll.PtreeEvent_ObjectClick">
      <xdr:nvCxnSpPr>
        <xdr:cNvPr id="24" name="PTObj_DBranchDLine_13_18">
          <a:extLst>
            <a:ext uri="{FF2B5EF4-FFF2-40B4-BE49-F238E27FC236}">
              <a16:creationId xmlns:a16="http://schemas.microsoft.com/office/drawing/2014/main" id="{FB6427FC-1ADD-4C29-AC65-CFBF585C6EF2}"/>
            </a:ext>
          </a:extLst>
        </xdr:cNvPr>
        <xdr:cNvCxnSpPr/>
      </xdr:nvCxnSpPr>
      <xdr:spPr>
        <a:xfrm>
          <a:off x="4697222" y="5068253"/>
          <a:ext cx="152400" cy="6448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229997</xdr:colOff>
      <xdr:row>33</xdr:row>
      <xdr:rowOff>48895</xdr:rowOff>
    </xdr:from>
    <xdr:to>
      <xdr:col>5</xdr:col>
      <xdr:colOff>8064</xdr:colOff>
      <xdr:row>33</xdr:row>
      <xdr:rowOff>48895</xdr:rowOff>
    </xdr:to>
    <xdr:cxnSp macro="_xll.PtreeEvent_ObjectClick">
      <xdr:nvCxnSpPr>
        <xdr:cNvPr id="25" name="PTObj_DBranchHLine_13_17">
          <a:extLst>
            <a:ext uri="{FF2B5EF4-FFF2-40B4-BE49-F238E27FC236}">
              <a16:creationId xmlns:a16="http://schemas.microsoft.com/office/drawing/2014/main" id="{ECD275E1-FBE8-4710-84E2-E9598D74C8E3}"/>
            </a:ext>
          </a:extLst>
        </xdr:cNvPr>
        <xdr:cNvCxnSpPr/>
      </xdr:nvCxnSpPr>
      <xdr:spPr>
        <a:xfrm>
          <a:off x="6297422" y="5389245"/>
          <a:ext cx="12290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77597</xdr:colOff>
      <xdr:row>33</xdr:row>
      <xdr:rowOff>48895</xdr:rowOff>
    </xdr:from>
    <xdr:to>
      <xdr:col>4</xdr:col>
      <xdr:colOff>229997</xdr:colOff>
      <xdr:row>35</xdr:row>
      <xdr:rowOff>37465</xdr:rowOff>
    </xdr:to>
    <xdr:cxnSp macro="_xll.PtreeEvent_ObjectClick">
      <xdr:nvCxnSpPr>
        <xdr:cNvPr id="26" name="PTObj_DBranchDLine_13_17">
          <a:extLst>
            <a:ext uri="{FF2B5EF4-FFF2-40B4-BE49-F238E27FC236}">
              <a16:creationId xmlns:a16="http://schemas.microsoft.com/office/drawing/2014/main" id="{43979D24-AE4A-475E-8A85-E164E60DCB3A}"/>
            </a:ext>
          </a:extLst>
        </xdr:cNvPr>
        <xdr:cNvCxnSpPr/>
      </xdr:nvCxnSpPr>
      <xdr:spPr>
        <a:xfrm flipV="1">
          <a:off x="6145022" y="5389245"/>
          <a:ext cx="152400" cy="31559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229997</xdr:colOff>
      <xdr:row>31</xdr:row>
      <xdr:rowOff>55245</xdr:rowOff>
    </xdr:from>
    <xdr:to>
      <xdr:col>3</xdr:col>
      <xdr:colOff>6477</xdr:colOff>
      <xdr:row>31</xdr:row>
      <xdr:rowOff>55245</xdr:rowOff>
    </xdr:to>
    <xdr:cxnSp macro="_xll.PtreeEvent_ObjectClick">
      <xdr:nvCxnSpPr>
        <xdr:cNvPr id="27" name="PTObj_DBranchHLine_13_16">
          <a:extLst>
            <a:ext uri="{FF2B5EF4-FFF2-40B4-BE49-F238E27FC236}">
              <a16:creationId xmlns:a16="http://schemas.microsoft.com/office/drawing/2014/main" id="{7FA17232-9C0B-4A2C-8EF8-D3DAB5EBA71E}"/>
            </a:ext>
          </a:extLst>
        </xdr:cNvPr>
        <xdr:cNvCxnSpPr/>
      </xdr:nvCxnSpPr>
      <xdr:spPr>
        <a:xfrm>
          <a:off x="3401822" y="5074920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77597</xdr:colOff>
      <xdr:row>19</xdr:row>
      <xdr:rowOff>85090</xdr:rowOff>
    </xdr:from>
    <xdr:to>
      <xdr:col>2</xdr:col>
      <xdr:colOff>229997</xdr:colOff>
      <xdr:row>31</xdr:row>
      <xdr:rowOff>55245</xdr:rowOff>
    </xdr:to>
    <xdr:cxnSp macro="_xll.PtreeEvent_ObjectClick">
      <xdr:nvCxnSpPr>
        <xdr:cNvPr id="28" name="PTObj_DBranchDLine_13_16">
          <a:extLst>
            <a:ext uri="{FF2B5EF4-FFF2-40B4-BE49-F238E27FC236}">
              <a16:creationId xmlns:a16="http://schemas.microsoft.com/office/drawing/2014/main" id="{CE84232B-007E-4D15-ABC6-4100E0F309DD}"/>
            </a:ext>
          </a:extLst>
        </xdr:cNvPr>
        <xdr:cNvCxnSpPr/>
      </xdr:nvCxnSpPr>
      <xdr:spPr>
        <a:xfrm>
          <a:off x="3249422" y="3164840"/>
          <a:ext cx="152400" cy="1910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229997</xdr:colOff>
      <xdr:row>29</xdr:row>
      <xdr:rowOff>61595</xdr:rowOff>
    </xdr:from>
    <xdr:to>
      <xdr:col>6</xdr:col>
      <xdr:colOff>1715</xdr:colOff>
      <xdr:row>29</xdr:row>
      <xdr:rowOff>61595</xdr:rowOff>
    </xdr:to>
    <xdr:cxnSp macro="_xll.PtreeEvent_ObjectClick">
      <xdr:nvCxnSpPr>
        <xdr:cNvPr id="29" name="PTObj_DBranchHLine_13_15">
          <a:extLst>
            <a:ext uri="{FF2B5EF4-FFF2-40B4-BE49-F238E27FC236}">
              <a16:creationId xmlns:a16="http://schemas.microsoft.com/office/drawing/2014/main" id="{86203CE4-A8E0-4A18-9232-014436720D4A}"/>
            </a:ext>
          </a:extLst>
        </xdr:cNvPr>
        <xdr:cNvCxnSpPr/>
      </xdr:nvCxnSpPr>
      <xdr:spPr>
        <a:xfrm>
          <a:off x="7745222" y="4760595"/>
          <a:ext cx="12195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77597</xdr:colOff>
      <xdr:row>27</xdr:row>
      <xdr:rowOff>61278</xdr:rowOff>
    </xdr:from>
    <xdr:to>
      <xdr:col>5</xdr:col>
      <xdr:colOff>229997</xdr:colOff>
      <xdr:row>29</xdr:row>
      <xdr:rowOff>61595</xdr:rowOff>
    </xdr:to>
    <xdr:cxnSp macro="_xll.PtreeEvent_ObjectClick">
      <xdr:nvCxnSpPr>
        <xdr:cNvPr id="30" name="PTObj_DBranchDLine_13_15">
          <a:extLst>
            <a:ext uri="{FF2B5EF4-FFF2-40B4-BE49-F238E27FC236}">
              <a16:creationId xmlns:a16="http://schemas.microsoft.com/office/drawing/2014/main" id="{9DD6E944-5D32-478E-8F94-E935996670D9}"/>
            </a:ext>
          </a:extLst>
        </xdr:cNvPr>
        <xdr:cNvCxnSpPr/>
      </xdr:nvCxnSpPr>
      <xdr:spPr>
        <a:xfrm>
          <a:off x="7592822" y="4436428"/>
          <a:ext cx="152400" cy="32416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229997</xdr:colOff>
      <xdr:row>27</xdr:row>
      <xdr:rowOff>67945</xdr:rowOff>
    </xdr:from>
    <xdr:to>
      <xdr:col>5</xdr:col>
      <xdr:colOff>6477</xdr:colOff>
      <xdr:row>27</xdr:row>
      <xdr:rowOff>67945</xdr:rowOff>
    </xdr:to>
    <xdr:cxnSp macro="_xll.PtreeEvent_ObjectClick">
      <xdr:nvCxnSpPr>
        <xdr:cNvPr id="31" name="PTObj_DBranchHLine_13_14">
          <a:extLst>
            <a:ext uri="{FF2B5EF4-FFF2-40B4-BE49-F238E27FC236}">
              <a16:creationId xmlns:a16="http://schemas.microsoft.com/office/drawing/2014/main" id="{3827E462-E0FF-4395-B612-5AE70872FB43}"/>
            </a:ext>
          </a:extLst>
        </xdr:cNvPr>
        <xdr:cNvCxnSpPr/>
      </xdr:nvCxnSpPr>
      <xdr:spPr>
        <a:xfrm>
          <a:off x="6297422" y="4436745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77597</xdr:colOff>
      <xdr:row>23</xdr:row>
      <xdr:rowOff>77153</xdr:rowOff>
    </xdr:from>
    <xdr:to>
      <xdr:col>4</xdr:col>
      <xdr:colOff>229997</xdr:colOff>
      <xdr:row>27</xdr:row>
      <xdr:rowOff>67945</xdr:rowOff>
    </xdr:to>
    <xdr:cxnSp macro="_xll.PtreeEvent_ObjectClick">
      <xdr:nvCxnSpPr>
        <xdr:cNvPr id="32" name="PTObj_DBranchDLine_13_14">
          <a:extLst>
            <a:ext uri="{FF2B5EF4-FFF2-40B4-BE49-F238E27FC236}">
              <a16:creationId xmlns:a16="http://schemas.microsoft.com/office/drawing/2014/main" id="{4F965D62-F916-4B55-A51B-9127ECF57582}"/>
            </a:ext>
          </a:extLst>
        </xdr:cNvPr>
        <xdr:cNvCxnSpPr/>
      </xdr:nvCxnSpPr>
      <xdr:spPr>
        <a:xfrm>
          <a:off x="6145022" y="3801428"/>
          <a:ext cx="152400" cy="63531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229997</xdr:colOff>
      <xdr:row>25</xdr:row>
      <xdr:rowOff>74295</xdr:rowOff>
    </xdr:from>
    <xdr:to>
      <xdr:col>6</xdr:col>
      <xdr:colOff>11239</xdr:colOff>
      <xdr:row>25</xdr:row>
      <xdr:rowOff>74295</xdr:rowOff>
    </xdr:to>
    <xdr:cxnSp macro="_xll.PtreeEvent_ObjectClick">
      <xdr:nvCxnSpPr>
        <xdr:cNvPr id="33" name="PTObj_DBranchHLine_13_13">
          <a:extLst>
            <a:ext uri="{FF2B5EF4-FFF2-40B4-BE49-F238E27FC236}">
              <a16:creationId xmlns:a16="http://schemas.microsoft.com/office/drawing/2014/main" id="{65C8E2E5-12EB-45CC-AB23-95F5490D4868}"/>
            </a:ext>
          </a:extLst>
        </xdr:cNvPr>
        <xdr:cNvCxnSpPr/>
      </xdr:nvCxnSpPr>
      <xdr:spPr>
        <a:xfrm>
          <a:off x="7745222" y="4122420"/>
          <a:ext cx="12258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77597</xdr:colOff>
      <xdr:row>25</xdr:row>
      <xdr:rowOff>74295</xdr:rowOff>
    </xdr:from>
    <xdr:to>
      <xdr:col>5</xdr:col>
      <xdr:colOff>229997</xdr:colOff>
      <xdr:row>27</xdr:row>
      <xdr:rowOff>61278</xdr:rowOff>
    </xdr:to>
    <xdr:cxnSp macro="_xll.PtreeEvent_ObjectClick">
      <xdr:nvCxnSpPr>
        <xdr:cNvPr id="34" name="PTObj_DBranchDLine_13_13">
          <a:extLst>
            <a:ext uri="{FF2B5EF4-FFF2-40B4-BE49-F238E27FC236}">
              <a16:creationId xmlns:a16="http://schemas.microsoft.com/office/drawing/2014/main" id="{0CA9BD46-976B-4495-8E93-FE6AC543112A}"/>
            </a:ext>
          </a:extLst>
        </xdr:cNvPr>
        <xdr:cNvCxnSpPr/>
      </xdr:nvCxnSpPr>
      <xdr:spPr>
        <a:xfrm flipV="1">
          <a:off x="7592822" y="4122420"/>
          <a:ext cx="152400" cy="31400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229997</xdr:colOff>
      <xdr:row>23</xdr:row>
      <xdr:rowOff>80645</xdr:rowOff>
    </xdr:from>
    <xdr:to>
      <xdr:col>4</xdr:col>
      <xdr:colOff>6477</xdr:colOff>
      <xdr:row>23</xdr:row>
      <xdr:rowOff>80645</xdr:rowOff>
    </xdr:to>
    <xdr:cxnSp macro="_xll.PtreeEvent_ObjectClick">
      <xdr:nvCxnSpPr>
        <xdr:cNvPr id="35" name="PTObj_DBranchHLine_13_12">
          <a:extLst>
            <a:ext uri="{FF2B5EF4-FFF2-40B4-BE49-F238E27FC236}">
              <a16:creationId xmlns:a16="http://schemas.microsoft.com/office/drawing/2014/main" id="{7576F690-FD34-413F-8D77-582974BB676A}"/>
            </a:ext>
          </a:extLst>
        </xdr:cNvPr>
        <xdr:cNvCxnSpPr/>
      </xdr:nvCxnSpPr>
      <xdr:spPr>
        <a:xfrm>
          <a:off x="4849622" y="3808095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77597</xdr:colOff>
      <xdr:row>23</xdr:row>
      <xdr:rowOff>80645</xdr:rowOff>
    </xdr:from>
    <xdr:to>
      <xdr:col>3</xdr:col>
      <xdr:colOff>229997</xdr:colOff>
      <xdr:row>31</xdr:row>
      <xdr:rowOff>51753</xdr:rowOff>
    </xdr:to>
    <xdr:cxnSp macro="_xll.PtreeEvent_ObjectClick">
      <xdr:nvCxnSpPr>
        <xdr:cNvPr id="36" name="PTObj_DBranchDLine_13_12">
          <a:extLst>
            <a:ext uri="{FF2B5EF4-FFF2-40B4-BE49-F238E27FC236}">
              <a16:creationId xmlns:a16="http://schemas.microsoft.com/office/drawing/2014/main" id="{DDFCE3E4-6209-49D7-99F0-9CC8066C0F46}"/>
            </a:ext>
          </a:extLst>
        </xdr:cNvPr>
        <xdr:cNvCxnSpPr/>
      </xdr:nvCxnSpPr>
      <xdr:spPr>
        <a:xfrm flipV="1">
          <a:off x="4697222" y="3808095"/>
          <a:ext cx="152400" cy="126015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229997</xdr:colOff>
      <xdr:row>21</xdr:row>
      <xdr:rowOff>86995</xdr:rowOff>
    </xdr:from>
    <xdr:to>
      <xdr:col>5</xdr:col>
      <xdr:colOff>3302</xdr:colOff>
      <xdr:row>21</xdr:row>
      <xdr:rowOff>86995</xdr:rowOff>
    </xdr:to>
    <xdr:cxnSp macro="_xll.PtreeEvent_ObjectClick">
      <xdr:nvCxnSpPr>
        <xdr:cNvPr id="37" name="PTObj_DBranchHLine_13_11">
          <a:extLst>
            <a:ext uri="{FF2B5EF4-FFF2-40B4-BE49-F238E27FC236}">
              <a16:creationId xmlns:a16="http://schemas.microsoft.com/office/drawing/2014/main" id="{279A4D7B-F39A-4B2A-9B96-DB2E9451780A}"/>
            </a:ext>
          </a:extLst>
        </xdr:cNvPr>
        <xdr:cNvCxnSpPr/>
      </xdr:nvCxnSpPr>
      <xdr:spPr>
        <a:xfrm>
          <a:off x="6297422" y="3484245"/>
          <a:ext cx="12242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77597</xdr:colOff>
      <xdr:row>21</xdr:row>
      <xdr:rowOff>86995</xdr:rowOff>
    </xdr:from>
    <xdr:to>
      <xdr:col>4</xdr:col>
      <xdr:colOff>229997</xdr:colOff>
      <xdr:row>23</xdr:row>
      <xdr:rowOff>77153</xdr:rowOff>
    </xdr:to>
    <xdr:cxnSp macro="_xll.PtreeEvent_ObjectClick">
      <xdr:nvCxnSpPr>
        <xdr:cNvPr id="38" name="PTObj_DBranchDLine_13_11">
          <a:extLst>
            <a:ext uri="{FF2B5EF4-FFF2-40B4-BE49-F238E27FC236}">
              <a16:creationId xmlns:a16="http://schemas.microsoft.com/office/drawing/2014/main" id="{FB7DCB41-8FF1-4DBE-9DEE-91AC5BB90571}"/>
            </a:ext>
          </a:extLst>
        </xdr:cNvPr>
        <xdr:cNvCxnSpPr/>
      </xdr:nvCxnSpPr>
      <xdr:spPr>
        <a:xfrm flipV="1">
          <a:off x="6145022" y="3484245"/>
          <a:ext cx="152400" cy="31718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229997</xdr:colOff>
      <xdr:row>19</xdr:row>
      <xdr:rowOff>93345</xdr:rowOff>
    </xdr:from>
    <xdr:to>
      <xdr:col>2</xdr:col>
      <xdr:colOff>6477</xdr:colOff>
      <xdr:row>19</xdr:row>
      <xdr:rowOff>93345</xdr:rowOff>
    </xdr:to>
    <xdr:cxnSp macro="_xll.PtreeEvent_ObjectClick">
      <xdr:nvCxnSpPr>
        <xdr:cNvPr id="39" name="PTObj_DBranchHLine_13_10">
          <a:extLst>
            <a:ext uri="{FF2B5EF4-FFF2-40B4-BE49-F238E27FC236}">
              <a16:creationId xmlns:a16="http://schemas.microsoft.com/office/drawing/2014/main" id="{0709072F-96E6-4B5A-9956-6EF8B18D4A57}"/>
            </a:ext>
          </a:extLst>
        </xdr:cNvPr>
        <xdr:cNvCxnSpPr/>
      </xdr:nvCxnSpPr>
      <xdr:spPr>
        <a:xfrm>
          <a:off x="1954022" y="3169920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77597</xdr:colOff>
      <xdr:row>19</xdr:row>
      <xdr:rowOff>93345</xdr:rowOff>
    </xdr:from>
    <xdr:to>
      <xdr:col>1</xdr:col>
      <xdr:colOff>229997</xdr:colOff>
      <xdr:row>39</xdr:row>
      <xdr:rowOff>23178</xdr:rowOff>
    </xdr:to>
    <xdr:cxnSp macro="_xll.PtreeEvent_ObjectClick">
      <xdr:nvCxnSpPr>
        <xdr:cNvPr id="40" name="PTObj_DBranchDLine_13_10">
          <a:extLst>
            <a:ext uri="{FF2B5EF4-FFF2-40B4-BE49-F238E27FC236}">
              <a16:creationId xmlns:a16="http://schemas.microsoft.com/office/drawing/2014/main" id="{E70B9BF8-25C4-4A21-A49E-EE52C65EC2B4}"/>
            </a:ext>
          </a:extLst>
        </xdr:cNvPr>
        <xdr:cNvCxnSpPr/>
      </xdr:nvCxnSpPr>
      <xdr:spPr>
        <a:xfrm flipV="1">
          <a:off x="1801622" y="3169920"/>
          <a:ext cx="152400" cy="317150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229997</xdr:colOff>
      <xdr:row>17</xdr:row>
      <xdr:rowOff>99695</xdr:rowOff>
    </xdr:from>
    <xdr:to>
      <xdr:col>5</xdr:col>
      <xdr:colOff>9652</xdr:colOff>
      <xdr:row>17</xdr:row>
      <xdr:rowOff>99695</xdr:rowOff>
    </xdr:to>
    <xdr:cxnSp macro="_xll.PtreeEvent_ObjectClick">
      <xdr:nvCxnSpPr>
        <xdr:cNvPr id="41" name="PTObj_DBranchHLine_13_9">
          <a:extLst>
            <a:ext uri="{FF2B5EF4-FFF2-40B4-BE49-F238E27FC236}">
              <a16:creationId xmlns:a16="http://schemas.microsoft.com/office/drawing/2014/main" id="{C134F5B6-7B7D-4B0C-B87F-90DF65939C58}"/>
            </a:ext>
          </a:extLst>
        </xdr:cNvPr>
        <xdr:cNvCxnSpPr/>
      </xdr:nvCxnSpPr>
      <xdr:spPr>
        <a:xfrm>
          <a:off x="6297422" y="2855595"/>
          <a:ext cx="12242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77597</xdr:colOff>
      <xdr:row>15</xdr:row>
      <xdr:rowOff>104140</xdr:rowOff>
    </xdr:from>
    <xdr:to>
      <xdr:col>4</xdr:col>
      <xdr:colOff>229997</xdr:colOff>
      <xdr:row>17</xdr:row>
      <xdr:rowOff>99695</xdr:rowOff>
    </xdr:to>
    <xdr:cxnSp macro="_xll.PtreeEvent_ObjectClick">
      <xdr:nvCxnSpPr>
        <xdr:cNvPr id="42" name="PTObj_DBranchDLine_13_9">
          <a:extLst>
            <a:ext uri="{FF2B5EF4-FFF2-40B4-BE49-F238E27FC236}">
              <a16:creationId xmlns:a16="http://schemas.microsoft.com/office/drawing/2014/main" id="{975FEC98-2518-494A-BBF0-F2C8CDCC1A8C}"/>
            </a:ext>
          </a:extLst>
        </xdr:cNvPr>
        <xdr:cNvCxnSpPr/>
      </xdr:nvCxnSpPr>
      <xdr:spPr>
        <a:xfrm>
          <a:off x="6145022" y="2536190"/>
          <a:ext cx="152400" cy="31940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229997</xdr:colOff>
      <xdr:row>15</xdr:row>
      <xdr:rowOff>106045</xdr:rowOff>
    </xdr:from>
    <xdr:to>
      <xdr:col>4</xdr:col>
      <xdr:colOff>6477</xdr:colOff>
      <xdr:row>15</xdr:row>
      <xdr:rowOff>106045</xdr:rowOff>
    </xdr:to>
    <xdr:cxnSp macro="_xll.PtreeEvent_ObjectClick">
      <xdr:nvCxnSpPr>
        <xdr:cNvPr id="43" name="PTObj_DBranchHLine_13_8">
          <a:extLst>
            <a:ext uri="{FF2B5EF4-FFF2-40B4-BE49-F238E27FC236}">
              <a16:creationId xmlns:a16="http://schemas.microsoft.com/office/drawing/2014/main" id="{DBE335D4-C5BA-4068-8CCE-A68D6BBA7FA0}"/>
            </a:ext>
          </a:extLst>
        </xdr:cNvPr>
        <xdr:cNvCxnSpPr/>
      </xdr:nvCxnSpPr>
      <xdr:spPr>
        <a:xfrm>
          <a:off x="4849622" y="2531745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77597</xdr:colOff>
      <xdr:row>11</xdr:row>
      <xdr:rowOff>113665</xdr:rowOff>
    </xdr:from>
    <xdr:to>
      <xdr:col>3</xdr:col>
      <xdr:colOff>229997</xdr:colOff>
      <xdr:row>15</xdr:row>
      <xdr:rowOff>106045</xdr:rowOff>
    </xdr:to>
    <xdr:cxnSp macro="_xll.PtreeEvent_ObjectClick">
      <xdr:nvCxnSpPr>
        <xdr:cNvPr id="44" name="PTObj_DBranchDLine_13_8">
          <a:extLst>
            <a:ext uri="{FF2B5EF4-FFF2-40B4-BE49-F238E27FC236}">
              <a16:creationId xmlns:a16="http://schemas.microsoft.com/office/drawing/2014/main" id="{6D53EF53-83AB-43ED-B4A6-B0E1396AA112}"/>
            </a:ext>
          </a:extLst>
        </xdr:cNvPr>
        <xdr:cNvCxnSpPr/>
      </xdr:nvCxnSpPr>
      <xdr:spPr>
        <a:xfrm>
          <a:off x="4697222" y="1894840"/>
          <a:ext cx="152400" cy="63690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229997</xdr:colOff>
      <xdr:row>13</xdr:row>
      <xdr:rowOff>112395</xdr:rowOff>
    </xdr:from>
    <xdr:to>
      <xdr:col>5</xdr:col>
      <xdr:colOff>3302</xdr:colOff>
      <xdr:row>13</xdr:row>
      <xdr:rowOff>112395</xdr:rowOff>
    </xdr:to>
    <xdr:cxnSp macro="_xll.PtreeEvent_ObjectClick">
      <xdr:nvCxnSpPr>
        <xdr:cNvPr id="45" name="PTObj_DBranchHLine_13_7">
          <a:extLst>
            <a:ext uri="{FF2B5EF4-FFF2-40B4-BE49-F238E27FC236}">
              <a16:creationId xmlns:a16="http://schemas.microsoft.com/office/drawing/2014/main" id="{A1DA45DA-B102-438D-B71D-8A9F230564B8}"/>
            </a:ext>
          </a:extLst>
        </xdr:cNvPr>
        <xdr:cNvCxnSpPr/>
      </xdr:nvCxnSpPr>
      <xdr:spPr>
        <a:xfrm>
          <a:off x="6297422" y="2217420"/>
          <a:ext cx="12242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77597</xdr:colOff>
      <xdr:row>13</xdr:row>
      <xdr:rowOff>112395</xdr:rowOff>
    </xdr:from>
    <xdr:to>
      <xdr:col>4</xdr:col>
      <xdr:colOff>229997</xdr:colOff>
      <xdr:row>15</xdr:row>
      <xdr:rowOff>104140</xdr:rowOff>
    </xdr:to>
    <xdr:cxnSp macro="_xll.PtreeEvent_ObjectClick">
      <xdr:nvCxnSpPr>
        <xdr:cNvPr id="46" name="PTObj_DBranchDLine_13_7">
          <a:extLst>
            <a:ext uri="{FF2B5EF4-FFF2-40B4-BE49-F238E27FC236}">
              <a16:creationId xmlns:a16="http://schemas.microsoft.com/office/drawing/2014/main" id="{A055EA0E-A994-4A7B-98E0-CB9B60972A55}"/>
            </a:ext>
          </a:extLst>
        </xdr:cNvPr>
        <xdr:cNvCxnSpPr/>
      </xdr:nvCxnSpPr>
      <xdr:spPr>
        <a:xfrm flipV="1">
          <a:off x="6145022" y="2217420"/>
          <a:ext cx="152400" cy="3187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229997</xdr:colOff>
      <xdr:row>11</xdr:row>
      <xdr:rowOff>118745</xdr:rowOff>
    </xdr:from>
    <xdr:to>
      <xdr:col>3</xdr:col>
      <xdr:colOff>6477</xdr:colOff>
      <xdr:row>11</xdr:row>
      <xdr:rowOff>118745</xdr:rowOff>
    </xdr:to>
    <xdr:cxnSp macro="_xll.PtreeEvent_ObjectClick">
      <xdr:nvCxnSpPr>
        <xdr:cNvPr id="47" name="PTObj_DBranchHLine_13_6">
          <a:extLst>
            <a:ext uri="{FF2B5EF4-FFF2-40B4-BE49-F238E27FC236}">
              <a16:creationId xmlns:a16="http://schemas.microsoft.com/office/drawing/2014/main" id="{1A327CB4-BEBC-4961-B8CD-40EA2741870B}"/>
            </a:ext>
          </a:extLst>
        </xdr:cNvPr>
        <xdr:cNvCxnSpPr/>
      </xdr:nvCxnSpPr>
      <xdr:spPr>
        <a:xfrm>
          <a:off x="3401822" y="1903095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77597</xdr:colOff>
      <xdr:row>11</xdr:row>
      <xdr:rowOff>118745</xdr:rowOff>
    </xdr:from>
    <xdr:to>
      <xdr:col>2</xdr:col>
      <xdr:colOff>229997</xdr:colOff>
      <xdr:row>19</xdr:row>
      <xdr:rowOff>85090</xdr:rowOff>
    </xdr:to>
    <xdr:cxnSp macro="_xll.PtreeEvent_ObjectClick">
      <xdr:nvCxnSpPr>
        <xdr:cNvPr id="48" name="PTObj_DBranchDLine_13_6">
          <a:extLst>
            <a:ext uri="{FF2B5EF4-FFF2-40B4-BE49-F238E27FC236}">
              <a16:creationId xmlns:a16="http://schemas.microsoft.com/office/drawing/2014/main" id="{0143DCAA-16A0-4968-A110-4330A987E9AC}"/>
            </a:ext>
          </a:extLst>
        </xdr:cNvPr>
        <xdr:cNvCxnSpPr/>
      </xdr:nvCxnSpPr>
      <xdr:spPr>
        <a:xfrm flipV="1">
          <a:off x="3249422" y="1903095"/>
          <a:ext cx="152400" cy="12617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229997</xdr:colOff>
      <xdr:row>9</xdr:row>
      <xdr:rowOff>125095</xdr:rowOff>
    </xdr:from>
    <xdr:to>
      <xdr:col>6</xdr:col>
      <xdr:colOff>3302</xdr:colOff>
      <xdr:row>9</xdr:row>
      <xdr:rowOff>125095</xdr:rowOff>
    </xdr:to>
    <xdr:cxnSp macro="_xll.PtreeEvent_ObjectClick">
      <xdr:nvCxnSpPr>
        <xdr:cNvPr id="49" name="PTObj_DBranchHLine_13_5">
          <a:extLst>
            <a:ext uri="{FF2B5EF4-FFF2-40B4-BE49-F238E27FC236}">
              <a16:creationId xmlns:a16="http://schemas.microsoft.com/office/drawing/2014/main" id="{00B87D95-5689-43C7-A783-A328BCC1D9D6}"/>
            </a:ext>
          </a:extLst>
        </xdr:cNvPr>
        <xdr:cNvCxnSpPr/>
      </xdr:nvCxnSpPr>
      <xdr:spPr>
        <a:xfrm>
          <a:off x="7745222" y="1579245"/>
          <a:ext cx="12242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77597</xdr:colOff>
      <xdr:row>7</xdr:row>
      <xdr:rowOff>123190</xdr:rowOff>
    </xdr:from>
    <xdr:to>
      <xdr:col>5</xdr:col>
      <xdr:colOff>229997</xdr:colOff>
      <xdr:row>9</xdr:row>
      <xdr:rowOff>125095</xdr:rowOff>
    </xdr:to>
    <xdr:cxnSp macro="_xll.PtreeEvent_ObjectClick">
      <xdr:nvCxnSpPr>
        <xdr:cNvPr id="50" name="PTObj_DBranchDLine_13_5">
          <a:extLst>
            <a:ext uri="{FF2B5EF4-FFF2-40B4-BE49-F238E27FC236}">
              <a16:creationId xmlns:a16="http://schemas.microsoft.com/office/drawing/2014/main" id="{0187B036-BC53-45C9-BE82-08F7C81E6CB0}"/>
            </a:ext>
          </a:extLst>
        </xdr:cNvPr>
        <xdr:cNvCxnSpPr/>
      </xdr:nvCxnSpPr>
      <xdr:spPr>
        <a:xfrm>
          <a:off x="7592822" y="1259840"/>
          <a:ext cx="152400" cy="31940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229997</xdr:colOff>
      <xdr:row>7</xdr:row>
      <xdr:rowOff>131445</xdr:rowOff>
    </xdr:from>
    <xdr:to>
      <xdr:col>5</xdr:col>
      <xdr:colOff>6477</xdr:colOff>
      <xdr:row>7</xdr:row>
      <xdr:rowOff>131445</xdr:rowOff>
    </xdr:to>
    <xdr:cxnSp macro="_xll.PtreeEvent_ObjectClick">
      <xdr:nvCxnSpPr>
        <xdr:cNvPr id="51" name="PTObj_DBranchHLine_13_4">
          <a:extLst>
            <a:ext uri="{FF2B5EF4-FFF2-40B4-BE49-F238E27FC236}">
              <a16:creationId xmlns:a16="http://schemas.microsoft.com/office/drawing/2014/main" id="{BB2F32CF-CEDF-4DC0-B321-C1F65632445A}"/>
            </a:ext>
          </a:extLst>
        </xdr:cNvPr>
        <xdr:cNvCxnSpPr/>
      </xdr:nvCxnSpPr>
      <xdr:spPr>
        <a:xfrm>
          <a:off x="6297422" y="1264920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77597</xdr:colOff>
      <xdr:row>3</xdr:row>
      <xdr:rowOff>142240</xdr:rowOff>
    </xdr:from>
    <xdr:to>
      <xdr:col>4</xdr:col>
      <xdr:colOff>229997</xdr:colOff>
      <xdr:row>7</xdr:row>
      <xdr:rowOff>131445</xdr:rowOff>
    </xdr:to>
    <xdr:cxnSp macro="_xll.PtreeEvent_ObjectClick">
      <xdr:nvCxnSpPr>
        <xdr:cNvPr id="52" name="PTObj_DBranchDLine_13_4">
          <a:extLst>
            <a:ext uri="{FF2B5EF4-FFF2-40B4-BE49-F238E27FC236}">
              <a16:creationId xmlns:a16="http://schemas.microsoft.com/office/drawing/2014/main" id="{94E5E5B2-8944-4606-AFC4-F85E9AD6B5E9}"/>
            </a:ext>
          </a:extLst>
        </xdr:cNvPr>
        <xdr:cNvCxnSpPr/>
      </xdr:nvCxnSpPr>
      <xdr:spPr>
        <a:xfrm>
          <a:off x="6145022" y="631190"/>
          <a:ext cx="152400" cy="63373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229997</xdr:colOff>
      <xdr:row>5</xdr:row>
      <xdr:rowOff>137795</xdr:rowOff>
    </xdr:from>
    <xdr:to>
      <xdr:col>6</xdr:col>
      <xdr:colOff>9652</xdr:colOff>
      <xdr:row>5</xdr:row>
      <xdr:rowOff>137795</xdr:rowOff>
    </xdr:to>
    <xdr:cxnSp macro="_xll.PtreeEvent_ObjectClick">
      <xdr:nvCxnSpPr>
        <xdr:cNvPr id="53" name="PTObj_DBranchHLine_13_3">
          <a:extLst>
            <a:ext uri="{FF2B5EF4-FFF2-40B4-BE49-F238E27FC236}">
              <a16:creationId xmlns:a16="http://schemas.microsoft.com/office/drawing/2014/main" id="{8E60BCD3-5D06-475D-A823-94AE341111DC}"/>
            </a:ext>
          </a:extLst>
        </xdr:cNvPr>
        <xdr:cNvCxnSpPr/>
      </xdr:nvCxnSpPr>
      <xdr:spPr>
        <a:xfrm>
          <a:off x="7745222" y="950595"/>
          <a:ext cx="12242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77597</xdr:colOff>
      <xdr:row>5</xdr:row>
      <xdr:rowOff>137795</xdr:rowOff>
    </xdr:from>
    <xdr:to>
      <xdr:col>5</xdr:col>
      <xdr:colOff>229997</xdr:colOff>
      <xdr:row>7</xdr:row>
      <xdr:rowOff>123190</xdr:rowOff>
    </xdr:to>
    <xdr:cxnSp macro="_xll.PtreeEvent_ObjectClick">
      <xdr:nvCxnSpPr>
        <xdr:cNvPr id="54" name="PTObj_DBranchDLine_13_3">
          <a:extLst>
            <a:ext uri="{FF2B5EF4-FFF2-40B4-BE49-F238E27FC236}">
              <a16:creationId xmlns:a16="http://schemas.microsoft.com/office/drawing/2014/main" id="{0A1E7562-5AF8-4EDD-8A91-55E050249704}"/>
            </a:ext>
          </a:extLst>
        </xdr:cNvPr>
        <xdr:cNvCxnSpPr/>
      </xdr:nvCxnSpPr>
      <xdr:spPr>
        <a:xfrm flipV="1">
          <a:off x="7592822" y="950595"/>
          <a:ext cx="152400" cy="3092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229997</xdr:colOff>
      <xdr:row>3</xdr:row>
      <xdr:rowOff>144145</xdr:rowOff>
    </xdr:from>
    <xdr:to>
      <xdr:col>4</xdr:col>
      <xdr:colOff>6477</xdr:colOff>
      <xdr:row>3</xdr:row>
      <xdr:rowOff>144145</xdr:rowOff>
    </xdr:to>
    <xdr:cxnSp macro="_xll.PtreeEvent_ObjectClick">
      <xdr:nvCxnSpPr>
        <xdr:cNvPr id="55" name="PTObj_DBranchHLine_13_2">
          <a:extLst>
            <a:ext uri="{FF2B5EF4-FFF2-40B4-BE49-F238E27FC236}">
              <a16:creationId xmlns:a16="http://schemas.microsoft.com/office/drawing/2014/main" id="{95948DEA-7A93-4743-AD1A-37A596B91745}"/>
            </a:ext>
          </a:extLst>
        </xdr:cNvPr>
        <xdr:cNvCxnSpPr/>
      </xdr:nvCxnSpPr>
      <xdr:spPr>
        <a:xfrm>
          <a:off x="4849622" y="626745"/>
          <a:ext cx="1227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77597</xdr:colOff>
      <xdr:row>3</xdr:row>
      <xdr:rowOff>144145</xdr:rowOff>
    </xdr:from>
    <xdr:to>
      <xdr:col>3</xdr:col>
      <xdr:colOff>229997</xdr:colOff>
      <xdr:row>11</xdr:row>
      <xdr:rowOff>113665</xdr:rowOff>
    </xdr:to>
    <xdr:cxnSp macro="_xll.PtreeEvent_ObjectClick">
      <xdr:nvCxnSpPr>
        <xdr:cNvPr id="56" name="PTObj_DBranchDLine_13_2">
          <a:extLst>
            <a:ext uri="{FF2B5EF4-FFF2-40B4-BE49-F238E27FC236}">
              <a16:creationId xmlns:a16="http://schemas.microsoft.com/office/drawing/2014/main" id="{C317D147-1142-4AC1-8A12-8696C46E40BE}"/>
            </a:ext>
          </a:extLst>
        </xdr:cNvPr>
        <xdr:cNvCxnSpPr/>
      </xdr:nvCxnSpPr>
      <xdr:spPr>
        <a:xfrm flipV="1">
          <a:off x="4697222" y="626745"/>
          <a:ext cx="152400" cy="126809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229997</xdr:colOff>
      <xdr:row>1</xdr:row>
      <xdr:rowOff>150495</xdr:rowOff>
    </xdr:from>
    <xdr:to>
      <xdr:col>5</xdr:col>
      <xdr:colOff>3302</xdr:colOff>
      <xdr:row>1</xdr:row>
      <xdr:rowOff>150495</xdr:rowOff>
    </xdr:to>
    <xdr:cxnSp macro="_xll.PtreeEvent_ObjectClick">
      <xdr:nvCxnSpPr>
        <xdr:cNvPr id="57" name="PTObj_DBranchHLine_13_1">
          <a:extLst>
            <a:ext uri="{FF2B5EF4-FFF2-40B4-BE49-F238E27FC236}">
              <a16:creationId xmlns:a16="http://schemas.microsoft.com/office/drawing/2014/main" id="{07560B96-368C-430F-B6EE-A7BD68394D42}"/>
            </a:ext>
          </a:extLst>
        </xdr:cNvPr>
        <xdr:cNvCxnSpPr/>
      </xdr:nvCxnSpPr>
      <xdr:spPr>
        <a:xfrm>
          <a:off x="6297422" y="312420"/>
          <a:ext cx="12242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77597</xdr:colOff>
      <xdr:row>1</xdr:row>
      <xdr:rowOff>150495</xdr:rowOff>
    </xdr:from>
    <xdr:to>
      <xdr:col>4</xdr:col>
      <xdr:colOff>229997</xdr:colOff>
      <xdr:row>3</xdr:row>
      <xdr:rowOff>142240</xdr:rowOff>
    </xdr:to>
    <xdr:cxnSp macro="_xll.PtreeEvent_ObjectClick">
      <xdr:nvCxnSpPr>
        <xdr:cNvPr id="58" name="PTObj_DBranchDLine_13_1">
          <a:extLst>
            <a:ext uri="{FF2B5EF4-FFF2-40B4-BE49-F238E27FC236}">
              <a16:creationId xmlns:a16="http://schemas.microsoft.com/office/drawing/2014/main" id="{387A8284-F77A-44AC-92CE-A2441FBD754C}"/>
            </a:ext>
          </a:extLst>
        </xdr:cNvPr>
        <xdr:cNvCxnSpPr/>
      </xdr:nvCxnSpPr>
      <xdr:spPr>
        <a:xfrm flipV="1">
          <a:off x="6145022" y="312420"/>
          <a:ext cx="152400" cy="3187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3302</xdr:colOff>
      <xdr:row>1</xdr:row>
      <xdr:rowOff>71120</xdr:rowOff>
    </xdr:from>
    <xdr:to>
      <xdr:col>5</xdr:col>
      <xdr:colOff>162052</xdr:colOff>
      <xdr:row>2</xdr:row>
      <xdr:rowOff>67945</xdr:rowOff>
    </xdr:to>
    <xdr:sp macro="_xll.PtreeEvent_ObjectClick" textlink="">
      <xdr:nvSpPr>
        <xdr:cNvPr id="59" name="PTObj_DNode_13_1">
          <a:extLst>
            <a:ext uri="{FF2B5EF4-FFF2-40B4-BE49-F238E27FC236}">
              <a16:creationId xmlns:a16="http://schemas.microsoft.com/office/drawing/2014/main" id="{A6B10451-7231-48EA-B9E9-8B2ED22F5297}"/>
            </a:ext>
          </a:extLst>
        </xdr:cNvPr>
        <xdr:cNvSpPr/>
      </xdr:nvSpPr>
      <xdr:spPr>
        <a:xfrm rot="-5400000">
          <a:off x="7518527" y="233045"/>
          <a:ext cx="158750" cy="1524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3302</xdr:colOff>
      <xdr:row>3</xdr:row>
      <xdr:rowOff>64770</xdr:rowOff>
    </xdr:from>
    <xdr:to>
      <xdr:col>4</xdr:col>
      <xdr:colOff>162052</xdr:colOff>
      <xdr:row>4</xdr:row>
      <xdr:rowOff>67945</xdr:rowOff>
    </xdr:to>
    <xdr:sp macro="_xll.PtreeEvent_ObjectClick" textlink="">
      <xdr:nvSpPr>
        <xdr:cNvPr id="60" name="PTObj_DNode_13_2">
          <a:extLst>
            <a:ext uri="{FF2B5EF4-FFF2-40B4-BE49-F238E27FC236}">
              <a16:creationId xmlns:a16="http://schemas.microsoft.com/office/drawing/2014/main" id="{4A7CAB24-817E-4A69-B792-44BDC417E70D}"/>
            </a:ext>
          </a:extLst>
        </xdr:cNvPr>
        <xdr:cNvSpPr/>
      </xdr:nvSpPr>
      <xdr:spPr>
        <a:xfrm>
          <a:off x="6073902" y="553720"/>
          <a:ext cx="152400" cy="1587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3302</xdr:colOff>
      <xdr:row>5</xdr:row>
      <xdr:rowOff>61595</xdr:rowOff>
    </xdr:from>
    <xdr:to>
      <xdr:col>6</xdr:col>
      <xdr:colOff>162052</xdr:colOff>
      <xdr:row>6</xdr:row>
      <xdr:rowOff>45720</xdr:rowOff>
    </xdr:to>
    <xdr:sp macro="_xll.PtreeEvent_ObjectClick" textlink="">
      <xdr:nvSpPr>
        <xdr:cNvPr id="61" name="PTObj_DNode_13_3">
          <a:extLst>
            <a:ext uri="{FF2B5EF4-FFF2-40B4-BE49-F238E27FC236}">
              <a16:creationId xmlns:a16="http://schemas.microsoft.com/office/drawing/2014/main" id="{37FAC7A8-84F8-48C1-B02C-9C6CA30F8703}"/>
            </a:ext>
          </a:extLst>
        </xdr:cNvPr>
        <xdr:cNvSpPr/>
      </xdr:nvSpPr>
      <xdr:spPr>
        <a:xfrm rot="-5400000">
          <a:off x="8972677" y="871220"/>
          <a:ext cx="146050" cy="1524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3302</xdr:colOff>
      <xdr:row>7</xdr:row>
      <xdr:rowOff>52070</xdr:rowOff>
    </xdr:from>
    <xdr:to>
      <xdr:col>5</xdr:col>
      <xdr:colOff>162052</xdr:colOff>
      <xdr:row>8</xdr:row>
      <xdr:rowOff>48895</xdr:rowOff>
    </xdr:to>
    <xdr:sp macro="_xll.PtreeEvent_ObjectClick" textlink="">
      <xdr:nvSpPr>
        <xdr:cNvPr id="62" name="PTObj_DNode_13_4">
          <a:extLst>
            <a:ext uri="{FF2B5EF4-FFF2-40B4-BE49-F238E27FC236}">
              <a16:creationId xmlns:a16="http://schemas.microsoft.com/office/drawing/2014/main" id="{90089A8C-5D16-4CEA-B3E0-564AC149012E}"/>
            </a:ext>
          </a:extLst>
        </xdr:cNvPr>
        <xdr:cNvSpPr/>
      </xdr:nvSpPr>
      <xdr:spPr>
        <a:xfrm>
          <a:off x="7521702" y="1182370"/>
          <a:ext cx="152400" cy="1587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3302</xdr:colOff>
      <xdr:row>9</xdr:row>
      <xdr:rowOff>52070</xdr:rowOff>
    </xdr:from>
    <xdr:to>
      <xdr:col>6</xdr:col>
      <xdr:colOff>162052</xdr:colOff>
      <xdr:row>10</xdr:row>
      <xdr:rowOff>48895</xdr:rowOff>
    </xdr:to>
    <xdr:sp macro="_xll.PtreeEvent_ObjectClick" textlink="">
      <xdr:nvSpPr>
        <xdr:cNvPr id="63" name="PTObj_DNode_13_5">
          <a:extLst>
            <a:ext uri="{FF2B5EF4-FFF2-40B4-BE49-F238E27FC236}">
              <a16:creationId xmlns:a16="http://schemas.microsoft.com/office/drawing/2014/main" id="{5E925582-313B-48E9-8038-6C0654862936}"/>
            </a:ext>
          </a:extLst>
        </xdr:cNvPr>
        <xdr:cNvSpPr/>
      </xdr:nvSpPr>
      <xdr:spPr>
        <a:xfrm rot="-5400000">
          <a:off x="8966327" y="1509395"/>
          <a:ext cx="158750" cy="1524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3302</xdr:colOff>
      <xdr:row>11</xdr:row>
      <xdr:rowOff>39370</xdr:rowOff>
    </xdr:from>
    <xdr:to>
      <xdr:col>3</xdr:col>
      <xdr:colOff>162052</xdr:colOff>
      <xdr:row>12</xdr:row>
      <xdr:rowOff>36195</xdr:rowOff>
    </xdr:to>
    <xdr:sp macro="_xll.PtreeEvent_ObjectClick" textlink="">
      <xdr:nvSpPr>
        <xdr:cNvPr id="64" name="PTObj_DNode_13_6">
          <a:extLst>
            <a:ext uri="{FF2B5EF4-FFF2-40B4-BE49-F238E27FC236}">
              <a16:creationId xmlns:a16="http://schemas.microsoft.com/office/drawing/2014/main" id="{C33AB848-1A71-42E2-8524-E4FE56F1FD59}"/>
            </a:ext>
          </a:extLst>
        </xdr:cNvPr>
        <xdr:cNvSpPr/>
      </xdr:nvSpPr>
      <xdr:spPr>
        <a:xfrm>
          <a:off x="4626102" y="1820545"/>
          <a:ext cx="152400" cy="1587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3302</xdr:colOff>
      <xdr:row>13</xdr:row>
      <xdr:rowOff>33020</xdr:rowOff>
    </xdr:from>
    <xdr:to>
      <xdr:col>5</xdr:col>
      <xdr:colOff>162052</xdr:colOff>
      <xdr:row>14</xdr:row>
      <xdr:rowOff>29845</xdr:rowOff>
    </xdr:to>
    <xdr:sp macro="_xll.PtreeEvent_ObjectClick" textlink="">
      <xdr:nvSpPr>
        <xdr:cNvPr id="65" name="PTObj_DNode_13_7">
          <a:extLst>
            <a:ext uri="{FF2B5EF4-FFF2-40B4-BE49-F238E27FC236}">
              <a16:creationId xmlns:a16="http://schemas.microsoft.com/office/drawing/2014/main" id="{BBE0E875-340B-4302-AA29-BAAA692D0D51}"/>
            </a:ext>
          </a:extLst>
        </xdr:cNvPr>
        <xdr:cNvSpPr/>
      </xdr:nvSpPr>
      <xdr:spPr>
        <a:xfrm rot="-5400000">
          <a:off x="7518527" y="2138045"/>
          <a:ext cx="158750" cy="1524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3302</xdr:colOff>
      <xdr:row>15</xdr:row>
      <xdr:rowOff>26670</xdr:rowOff>
    </xdr:from>
    <xdr:to>
      <xdr:col>4</xdr:col>
      <xdr:colOff>162052</xdr:colOff>
      <xdr:row>16</xdr:row>
      <xdr:rowOff>29845</xdr:rowOff>
    </xdr:to>
    <xdr:sp macro="_xll.PtreeEvent_ObjectClick" textlink="">
      <xdr:nvSpPr>
        <xdr:cNvPr id="66" name="PTObj_DNode_13_8">
          <a:extLst>
            <a:ext uri="{FF2B5EF4-FFF2-40B4-BE49-F238E27FC236}">
              <a16:creationId xmlns:a16="http://schemas.microsoft.com/office/drawing/2014/main" id="{2D52CBB5-005D-446A-89C8-15DBB063FE49}"/>
            </a:ext>
          </a:extLst>
        </xdr:cNvPr>
        <xdr:cNvSpPr/>
      </xdr:nvSpPr>
      <xdr:spPr>
        <a:xfrm>
          <a:off x="6073902" y="2458720"/>
          <a:ext cx="152400" cy="1587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3302</xdr:colOff>
      <xdr:row>17</xdr:row>
      <xdr:rowOff>23495</xdr:rowOff>
    </xdr:from>
    <xdr:to>
      <xdr:col>5</xdr:col>
      <xdr:colOff>162052</xdr:colOff>
      <xdr:row>18</xdr:row>
      <xdr:rowOff>7620</xdr:rowOff>
    </xdr:to>
    <xdr:sp macro="_xll.PtreeEvent_ObjectClick" textlink="">
      <xdr:nvSpPr>
        <xdr:cNvPr id="67" name="PTObj_DNode_13_9">
          <a:extLst>
            <a:ext uri="{FF2B5EF4-FFF2-40B4-BE49-F238E27FC236}">
              <a16:creationId xmlns:a16="http://schemas.microsoft.com/office/drawing/2014/main" id="{264EA6FC-4CE9-425D-8242-3C98202123A9}"/>
            </a:ext>
          </a:extLst>
        </xdr:cNvPr>
        <xdr:cNvSpPr/>
      </xdr:nvSpPr>
      <xdr:spPr>
        <a:xfrm rot="-5400000">
          <a:off x="7524877" y="2776220"/>
          <a:ext cx="146050" cy="1524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3302</xdr:colOff>
      <xdr:row>19</xdr:row>
      <xdr:rowOff>13970</xdr:rowOff>
    </xdr:from>
    <xdr:to>
      <xdr:col>2</xdr:col>
      <xdr:colOff>162052</xdr:colOff>
      <xdr:row>20</xdr:row>
      <xdr:rowOff>10795</xdr:rowOff>
    </xdr:to>
    <xdr:sp macro="_xll.PtreeEvent_ObjectClick" textlink="">
      <xdr:nvSpPr>
        <xdr:cNvPr id="68" name="PTObj_DNode_13_10">
          <a:extLst>
            <a:ext uri="{FF2B5EF4-FFF2-40B4-BE49-F238E27FC236}">
              <a16:creationId xmlns:a16="http://schemas.microsoft.com/office/drawing/2014/main" id="{D1B7CA68-D2D4-4024-9428-610C9A3DD3C2}"/>
            </a:ext>
          </a:extLst>
        </xdr:cNvPr>
        <xdr:cNvSpPr/>
      </xdr:nvSpPr>
      <xdr:spPr>
        <a:xfrm>
          <a:off x="3178302" y="3087370"/>
          <a:ext cx="152400" cy="1587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3302</xdr:colOff>
      <xdr:row>21</xdr:row>
      <xdr:rowOff>13970</xdr:rowOff>
    </xdr:from>
    <xdr:to>
      <xdr:col>5</xdr:col>
      <xdr:colOff>162052</xdr:colOff>
      <xdr:row>22</xdr:row>
      <xdr:rowOff>10795</xdr:rowOff>
    </xdr:to>
    <xdr:sp macro="_xll.PtreeEvent_ObjectClick" textlink="">
      <xdr:nvSpPr>
        <xdr:cNvPr id="69" name="PTObj_DNode_13_11">
          <a:extLst>
            <a:ext uri="{FF2B5EF4-FFF2-40B4-BE49-F238E27FC236}">
              <a16:creationId xmlns:a16="http://schemas.microsoft.com/office/drawing/2014/main" id="{219A7DCC-0578-4EB8-B8BC-E425A52EA0D0}"/>
            </a:ext>
          </a:extLst>
        </xdr:cNvPr>
        <xdr:cNvSpPr/>
      </xdr:nvSpPr>
      <xdr:spPr>
        <a:xfrm rot="-5400000">
          <a:off x="7518527" y="3414395"/>
          <a:ext cx="158750" cy="1524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3302</xdr:colOff>
      <xdr:row>23</xdr:row>
      <xdr:rowOff>1270</xdr:rowOff>
    </xdr:from>
    <xdr:to>
      <xdr:col>4</xdr:col>
      <xdr:colOff>162052</xdr:colOff>
      <xdr:row>24</xdr:row>
      <xdr:rowOff>1270</xdr:rowOff>
    </xdr:to>
    <xdr:sp macro="_xll.PtreeEvent_ObjectClick" textlink="">
      <xdr:nvSpPr>
        <xdr:cNvPr id="70" name="PTObj_DNode_13_12">
          <a:extLst>
            <a:ext uri="{FF2B5EF4-FFF2-40B4-BE49-F238E27FC236}">
              <a16:creationId xmlns:a16="http://schemas.microsoft.com/office/drawing/2014/main" id="{C73F3182-3A2C-4CA4-B12C-09C0F5FC0D41}"/>
            </a:ext>
          </a:extLst>
        </xdr:cNvPr>
        <xdr:cNvSpPr/>
      </xdr:nvSpPr>
      <xdr:spPr>
        <a:xfrm>
          <a:off x="6073902" y="3725545"/>
          <a:ext cx="152400" cy="1619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4889</xdr:colOff>
      <xdr:row>24</xdr:row>
      <xdr:rowOff>161608</xdr:rowOff>
    </xdr:from>
    <xdr:to>
      <xdr:col>6</xdr:col>
      <xdr:colOff>160464</xdr:colOff>
      <xdr:row>25</xdr:row>
      <xdr:rowOff>152083</xdr:rowOff>
    </xdr:to>
    <xdr:sp macro="_xll.PtreeEvent_ObjectClick" textlink="">
      <xdr:nvSpPr>
        <xdr:cNvPr id="71" name="PTObj_DNode_13_13">
          <a:extLst>
            <a:ext uri="{FF2B5EF4-FFF2-40B4-BE49-F238E27FC236}">
              <a16:creationId xmlns:a16="http://schemas.microsoft.com/office/drawing/2014/main" id="{789853E7-F31B-4914-8662-4F0B25F0BC93}"/>
            </a:ext>
          </a:extLst>
        </xdr:cNvPr>
        <xdr:cNvSpPr/>
      </xdr:nvSpPr>
      <xdr:spPr>
        <a:xfrm rot="-5400000">
          <a:off x="8974264" y="4047808"/>
          <a:ext cx="149225" cy="1555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3302</xdr:colOff>
      <xdr:row>26</xdr:row>
      <xdr:rowOff>150495</xdr:rowOff>
    </xdr:from>
    <xdr:to>
      <xdr:col>5</xdr:col>
      <xdr:colOff>162052</xdr:colOff>
      <xdr:row>27</xdr:row>
      <xdr:rowOff>140970</xdr:rowOff>
    </xdr:to>
    <xdr:sp macro="_xll.PtreeEvent_ObjectClick" textlink="">
      <xdr:nvSpPr>
        <xdr:cNvPr id="72" name="PTObj_DNode_13_14">
          <a:extLst>
            <a:ext uri="{FF2B5EF4-FFF2-40B4-BE49-F238E27FC236}">
              <a16:creationId xmlns:a16="http://schemas.microsoft.com/office/drawing/2014/main" id="{3EEF65B4-7617-49B7-89DE-90CE92A43530}"/>
            </a:ext>
          </a:extLst>
        </xdr:cNvPr>
        <xdr:cNvSpPr/>
      </xdr:nvSpPr>
      <xdr:spPr>
        <a:xfrm>
          <a:off x="7521702" y="4360545"/>
          <a:ext cx="152400" cy="15557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127</xdr:colOff>
      <xdr:row>28</xdr:row>
      <xdr:rowOff>147320</xdr:rowOff>
    </xdr:from>
    <xdr:to>
      <xdr:col>6</xdr:col>
      <xdr:colOff>158877</xdr:colOff>
      <xdr:row>29</xdr:row>
      <xdr:rowOff>144145</xdr:rowOff>
    </xdr:to>
    <xdr:sp macro="_xll.PtreeEvent_ObjectClick" textlink="">
      <xdr:nvSpPr>
        <xdr:cNvPr id="73" name="PTObj_DNode_13_15">
          <a:extLst>
            <a:ext uri="{FF2B5EF4-FFF2-40B4-BE49-F238E27FC236}">
              <a16:creationId xmlns:a16="http://schemas.microsoft.com/office/drawing/2014/main" id="{6C96CC98-D50C-4DCA-9E8F-9FCE1CD727C1}"/>
            </a:ext>
          </a:extLst>
        </xdr:cNvPr>
        <xdr:cNvSpPr/>
      </xdr:nvSpPr>
      <xdr:spPr>
        <a:xfrm rot="-5400000">
          <a:off x="8964740" y="4676457"/>
          <a:ext cx="158750" cy="1619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3302</xdr:colOff>
      <xdr:row>30</xdr:row>
      <xdr:rowOff>137795</xdr:rowOff>
    </xdr:from>
    <xdr:to>
      <xdr:col>3</xdr:col>
      <xdr:colOff>162052</xdr:colOff>
      <xdr:row>31</xdr:row>
      <xdr:rowOff>134620</xdr:rowOff>
    </xdr:to>
    <xdr:sp macro="_xll.PtreeEvent_ObjectClick" textlink="">
      <xdr:nvSpPr>
        <xdr:cNvPr id="74" name="PTObj_DNode_13_16">
          <a:extLst>
            <a:ext uri="{FF2B5EF4-FFF2-40B4-BE49-F238E27FC236}">
              <a16:creationId xmlns:a16="http://schemas.microsoft.com/office/drawing/2014/main" id="{50149D22-2A93-4784-AF23-E380EC36DF2F}"/>
            </a:ext>
          </a:extLst>
        </xdr:cNvPr>
        <xdr:cNvSpPr/>
      </xdr:nvSpPr>
      <xdr:spPr>
        <a:xfrm>
          <a:off x="4626102" y="4998720"/>
          <a:ext cx="152400" cy="15557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4889</xdr:colOff>
      <xdr:row>32</xdr:row>
      <xdr:rowOff>133033</xdr:rowOff>
    </xdr:from>
    <xdr:to>
      <xdr:col>5</xdr:col>
      <xdr:colOff>160464</xdr:colOff>
      <xdr:row>33</xdr:row>
      <xdr:rowOff>123508</xdr:rowOff>
    </xdr:to>
    <xdr:sp macro="_xll.PtreeEvent_ObjectClick" textlink="">
      <xdr:nvSpPr>
        <xdr:cNvPr id="75" name="PTObj_DNode_13_17">
          <a:extLst>
            <a:ext uri="{FF2B5EF4-FFF2-40B4-BE49-F238E27FC236}">
              <a16:creationId xmlns:a16="http://schemas.microsoft.com/office/drawing/2014/main" id="{B1A9036C-3DA3-4BE1-B3D9-49B71782E831}"/>
            </a:ext>
          </a:extLst>
        </xdr:cNvPr>
        <xdr:cNvSpPr/>
      </xdr:nvSpPr>
      <xdr:spPr>
        <a:xfrm rot="-5400000">
          <a:off x="7523289" y="5314633"/>
          <a:ext cx="155575" cy="1555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3302</xdr:colOff>
      <xdr:row>34</xdr:row>
      <xdr:rowOff>125095</xdr:rowOff>
    </xdr:from>
    <xdr:to>
      <xdr:col>4</xdr:col>
      <xdr:colOff>162052</xdr:colOff>
      <xdr:row>35</xdr:row>
      <xdr:rowOff>121920</xdr:rowOff>
    </xdr:to>
    <xdr:sp macro="_xll.PtreeEvent_ObjectClick" textlink="">
      <xdr:nvSpPr>
        <xdr:cNvPr id="76" name="PTObj_DNode_13_18">
          <a:extLst>
            <a:ext uri="{FF2B5EF4-FFF2-40B4-BE49-F238E27FC236}">
              <a16:creationId xmlns:a16="http://schemas.microsoft.com/office/drawing/2014/main" id="{3CC6A7E8-CBD9-4E12-8DA4-E268697F25C3}"/>
            </a:ext>
          </a:extLst>
        </xdr:cNvPr>
        <xdr:cNvSpPr/>
      </xdr:nvSpPr>
      <xdr:spPr>
        <a:xfrm>
          <a:off x="6073902" y="5627370"/>
          <a:ext cx="152400" cy="1651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4889</xdr:colOff>
      <xdr:row>36</xdr:row>
      <xdr:rowOff>123508</xdr:rowOff>
    </xdr:from>
    <xdr:to>
      <xdr:col>5</xdr:col>
      <xdr:colOff>160464</xdr:colOff>
      <xdr:row>37</xdr:row>
      <xdr:rowOff>113983</xdr:rowOff>
    </xdr:to>
    <xdr:sp macro="_xll.PtreeEvent_ObjectClick" textlink="">
      <xdr:nvSpPr>
        <xdr:cNvPr id="77" name="PTObj_DNode_13_19">
          <a:extLst>
            <a:ext uri="{FF2B5EF4-FFF2-40B4-BE49-F238E27FC236}">
              <a16:creationId xmlns:a16="http://schemas.microsoft.com/office/drawing/2014/main" id="{75D0F0C6-1040-4981-9CDD-4C759518ED78}"/>
            </a:ext>
          </a:extLst>
        </xdr:cNvPr>
        <xdr:cNvSpPr/>
      </xdr:nvSpPr>
      <xdr:spPr>
        <a:xfrm rot="-5400000">
          <a:off x="7526464" y="5952808"/>
          <a:ext cx="149225" cy="1555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3302</xdr:colOff>
      <xdr:row>38</xdr:row>
      <xdr:rowOff>112395</xdr:rowOff>
    </xdr:from>
    <xdr:to>
      <xdr:col>1</xdr:col>
      <xdr:colOff>162052</xdr:colOff>
      <xdr:row>39</xdr:row>
      <xdr:rowOff>102870</xdr:rowOff>
    </xdr:to>
    <xdr:sp macro="_xll.PtreeEvent_ObjectClick" textlink="">
      <xdr:nvSpPr>
        <xdr:cNvPr id="78" name="PTObj_DNode_13_20">
          <a:extLst>
            <a:ext uri="{FF2B5EF4-FFF2-40B4-BE49-F238E27FC236}">
              <a16:creationId xmlns:a16="http://schemas.microsoft.com/office/drawing/2014/main" id="{8FF9AE9C-BB17-4D8E-8D7E-90BDA6F2702D}"/>
            </a:ext>
          </a:extLst>
        </xdr:cNvPr>
        <xdr:cNvSpPr/>
      </xdr:nvSpPr>
      <xdr:spPr>
        <a:xfrm>
          <a:off x="1730502" y="6265545"/>
          <a:ext cx="152400" cy="15557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127</xdr:colOff>
      <xdr:row>40</xdr:row>
      <xdr:rowOff>109220</xdr:rowOff>
    </xdr:from>
    <xdr:to>
      <xdr:col>4</xdr:col>
      <xdr:colOff>158877</xdr:colOff>
      <xdr:row>41</xdr:row>
      <xdr:rowOff>106045</xdr:rowOff>
    </xdr:to>
    <xdr:sp macro="_xll.PtreeEvent_ObjectClick" textlink="">
      <xdr:nvSpPr>
        <xdr:cNvPr id="79" name="PTObj_DNode_13_21">
          <a:extLst>
            <a:ext uri="{FF2B5EF4-FFF2-40B4-BE49-F238E27FC236}">
              <a16:creationId xmlns:a16="http://schemas.microsoft.com/office/drawing/2014/main" id="{1C5ECD59-635A-4A97-A4B9-31910D0B8E35}"/>
            </a:ext>
          </a:extLst>
        </xdr:cNvPr>
        <xdr:cNvSpPr/>
      </xdr:nvSpPr>
      <xdr:spPr>
        <a:xfrm rot="-5400000">
          <a:off x="6069140" y="6581457"/>
          <a:ext cx="158750" cy="1619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3302</xdr:colOff>
      <xdr:row>42</xdr:row>
      <xdr:rowOff>99695</xdr:rowOff>
    </xdr:from>
    <xdr:to>
      <xdr:col>3</xdr:col>
      <xdr:colOff>162052</xdr:colOff>
      <xdr:row>43</xdr:row>
      <xdr:rowOff>96520</xdr:rowOff>
    </xdr:to>
    <xdr:sp macro="_xll.PtreeEvent_ObjectClick" textlink="">
      <xdr:nvSpPr>
        <xdr:cNvPr id="80" name="PTObj_DNode_13_22">
          <a:extLst>
            <a:ext uri="{FF2B5EF4-FFF2-40B4-BE49-F238E27FC236}">
              <a16:creationId xmlns:a16="http://schemas.microsoft.com/office/drawing/2014/main" id="{7F7ECA89-942F-42F6-9369-3F3310BC99F1}"/>
            </a:ext>
          </a:extLst>
        </xdr:cNvPr>
        <xdr:cNvSpPr/>
      </xdr:nvSpPr>
      <xdr:spPr>
        <a:xfrm>
          <a:off x="4626102" y="6903720"/>
          <a:ext cx="152400" cy="15557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4889</xdr:colOff>
      <xdr:row>44</xdr:row>
      <xdr:rowOff>94933</xdr:rowOff>
    </xdr:from>
    <xdr:to>
      <xdr:col>5</xdr:col>
      <xdr:colOff>160464</xdr:colOff>
      <xdr:row>45</xdr:row>
      <xdr:rowOff>85408</xdr:rowOff>
    </xdr:to>
    <xdr:sp macro="_xll.PtreeEvent_ObjectClick" textlink="">
      <xdr:nvSpPr>
        <xdr:cNvPr id="81" name="PTObj_DNode_13_23">
          <a:extLst>
            <a:ext uri="{FF2B5EF4-FFF2-40B4-BE49-F238E27FC236}">
              <a16:creationId xmlns:a16="http://schemas.microsoft.com/office/drawing/2014/main" id="{3392A67E-D344-420C-A1B7-022831506619}"/>
            </a:ext>
          </a:extLst>
        </xdr:cNvPr>
        <xdr:cNvSpPr/>
      </xdr:nvSpPr>
      <xdr:spPr>
        <a:xfrm rot="-5400000">
          <a:off x="7523289" y="7219633"/>
          <a:ext cx="155575" cy="1555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3302</xdr:colOff>
      <xdr:row>46</xdr:row>
      <xdr:rowOff>86995</xdr:rowOff>
    </xdr:from>
    <xdr:to>
      <xdr:col>4</xdr:col>
      <xdr:colOff>162052</xdr:colOff>
      <xdr:row>47</xdr:row>
      <xdr:rowOff>83820</xdr:rowOff>
    </xdr:to>
    <xdr:sp macro="_xll.PtreeEvent_ObjectClick" textlink="">
      <xdr:nvSpPr>
        <xdr:cNvPr id="82" name="PTObj_DNode_13_24">
          <a:extLst>
            <a:ext uri="{FF2B5EF4-FFF2-40B4-BE49-F238E27FC236}">
              <a16:creationId xmlns:a16="http://schemas.microsoft.com/office/drawing/2014/main" id="{F0DC840D-BA13-4C06-818A-15544195B3AB}"/>
            </a:ext>
          </a:extLst>
        </xdr:cNvPr>
        <xdr:cNvSpPr/>
      </xdr:nvSpPr>
      <xdr:spPr>
        <a:xfrm>
          <a:off x="6073902" y="7532370"/>
          <a:ext cx="152400" cy="1651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4889</xdr:colOff>
      <xdr:row>48</xdr:row>
      <xdr:rowOff>85408</xdr:rowOff>
    </xdr:from>
    <xdr:to>
      <xdr:col>5</xdr:col>
      <xdr:colOff>160464</xdr:colOff>
      <xdr:row>49</xdr:row>
      <xdr:rowOff>75883</xdr:rowOff>
    </xdr:to>
    <xdr:sp macro="_xll.PtreeEvent_ObjectClick" textlink="">
      <xdr:nvSpPr>
        <xdr:cNvPr id="83" name="PTObj_DNode_13_25">
          <a:extLst>
            <a:ext uri="{FF2B5EF4-FFF2-40B4-BE49-F238E27FC236}">
              <a16:creationId xmlns:a16="http://schemas.microsoft.com/office/drawing/2014/main" id="{C8BAC93B-66A4-4E9A-B836-6AA22991EC8A}"/>
            </a:ext>
          </a:extLst>
        </xdr:cNvPr>
        <xdr:cNvSpPr/>
      </xdr:nvSpPr>
      <xdr:spPr>
        <a:xfrm rot="-5400000">
          <a:off x="7526464" y="7857808"/>
          <a:ext cx="149225" cy="1555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3302</xdr:colOff>
      <xdr:row>50</xdr:row>
      <xdr:rowOff>74295</xdr:rowOff>
    </xdr:from>
    <xdr:to>
      <xdr:col>2</xdr:col>
      <xdr:colOff>162052</xdr:colOff>
      <xdr:row>51</xdr:row>
      <xdr:rowOff>64770</xdr:rowOff>
    </xdr:to>
    <xdr:sp macro="_xll.PtreeEvent_ObjectClick" textlink="">
      <xdr:nvSpPr>
        <xdr:cNvPr id="84" name="PTObj_DNode_13_26">
          <a:extLst>
            <a:ext uri="{FF2B5EF4-FFF2-40B4-BE49-F238E27FC236}">
              <a16:creationId xmlns:a16="http://schemas.microsoft.com/office/drawing/2014/main" id="{0BAD88CF-8B31-4A2E-A6CA-BF046FCEEBC5}"/>
            </a:ext>
          </a:extLst>
        </xdr:cNvPr>
        <xdr:cNvSpPr/>
      </xdr:nvSpPr>
      <xdr:spPr>
        <a:xfrm>
          <a:off x="3178302" y="8170545"/>
          <a:ext cx="152400" cy="15557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127</xdr:colOff>
      <xdr:row>52</xdr:row>
      <xdr:rowOff>71120</xdr:rowOff>
    </xdr:from>
    <xdr:to>
      <xdr:col>4</xdr:col>
      <xdr:colOff>158877</xdr:colOff>
      <xdr:row>53</xdr:row>
      <xdr:rowOff>67945</xdr:rowOff>
    </xdr:to>
    <xdr:sp macro="_xll.PtreeEvent_ObjectClick" textlink="">
      <xdr:nvSpPr>
        <xdr:cNvPr id="85" name="PTObj_DNode_13_27">
          <a:extLst>
            <a:ext uri="{FF2B5EF4-FFF2-40B4-BE49-F238E27FC236}">
              <a16:creationId xmlns:a16="http://schemas.microsoft.com/office/drawing/2014/main" id="{6F9233CB-7897-4FCC-BE59-A013C39467B7}"/>
            </a:ext>
          </a:extLst>
        </xdr:cNvPr>
        <xdr:cNvSpPr/>
      </xdr:nvSpPr>
      <xdr:spPr>
        <a:xfrm rot="-5400000">
          <a:off x="6069140" y="8486457"/>
          <a:ext cx="158750" cy="1619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3302</xdr:colOff>
      <xdr:row>54</xdr:row>
      <xdr:rowOff>61595</xdr:rowOff>
    </xdr:from>
    <xdr:to>
      <xdr:col>3</xdr:col>
      <xdr:colOff>162052</xdr:colOff>
      <xdr:row>55</xdr:row>
      <xdr:rowOff>58420</xdr:rowOff>
    </xdr:to>
    <xdr:sp macro="_xll.PtreeEvent_ObjectClick" textlink="">
      <xdr:nvSpPr>
        <xdr:cNvPr id="86" name="PTObj_DNode_13_28">
          <a:extLst>
            <a:ext uri="{FF2B5EF4-FFF2-40B4-BE49-F238E27FC236}">
              <a16:creationId xmlns:a16="http://schemas.microsoft.com/office/drawing/2014/main" id="{F223841C-6075-461B-821D-C51277CCD2AA}"/>
            </a:ext>
          </a:extLst>
        </xdr:cNvPr>
        <xdr:cNvSpPr/>
      </xdr:nvSpPr>
      <xdr:spPr>
        <a:xfrm>
          <a:off x="4626102" y="8808720"/>
          <a:ext cx="152400" cy="15557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4889</xdr:colOff>
      <xdr:row>56</xdr:row>
      <xdr:rowOff>56833</xdr:rowOff>
    </xdr:from>
    <xdr:to>
      <xdr:col>4</xdr:col>
      <xdr:colOff>160464</xdr:colOff>
      <xdr:row>57</xdr:row>
      <xdr:rowOff>47308</xdr:rowOff>
    </xdr:to>
    <xdr:sp macro="_xll.PtreeEvent_ObjectClick" textlink="">
      <xdr:nvSpPr>
        <xdr:cNvPr id="87" name="PTObj_DNode_13_29">
          <a:extLst>
            <a:ext uri="{FF2B5EF4-FFF2-40B4-BE49-F238E27FC236}">
              <a16:creationId xmlns:a16="http://schemas.microsoft.com/office/drawing/2014/main" id="{81DEB800-5CD4-4FF8-A71D-6041A259E6E6}"/>
            </a:ext>
          </a:extLst>
        </xdr:cNvPr>
        <xdr:cNvSpPr/>
      </xdr:nvSpPr>
      <xdr:spPr>
        <a:xfrm rot="-5400000">
          <a:off x="6075489" y="9124633"/>
          <a:ext cx="155575" cy="1555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268097</xdr:colOff>
      <xdr:row>1</xdr:row>
      <xdr:rowOff>60182</xdr:rowOff>
    </xdr:from>
    <xdr:ext cx="233910" cy="180627"/>
    <xdr:sp macro="_xll.PtreeEvent_ObjectClick" textlink="">
      <xdr:nvSpPr>
        <xdr:cNvPr id="88" name="PTObj_DBranchName_13_1">
          <a:extLst>
            <a:ext uri="{FF2B5EF4-FFF2-40B4-BE49-F238E27FC236}">
              <a16:creationId xmlns:a16="http://schemas.microsoft.com/office/drawing/2014/main" id="{D27359D4-0DD0-42D9-8487-641023711CC6}"/>
            </a:ext>
          </a:extLst>
        </xdr:cNvPr>
        <xdr:cNvSpPr txBox="1"/>
      </xdr:nvSpPr>
      <xdr:spPr>
        <a:xfrm>
          <a:off x="6335522" y="222107"/>
          <a:ext cx="2339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Find</a:t>
          </a:r>
        </a:p>
      </xdr:txBody>
    </xdr:sp>
    <xdr:clientData/>
  </xdr:oneCellAnchor>
  <xdr:oneCellAnchor>
    <xdr:from>
      <xdr:col>3</xdr:col>
      <xdr:colOff>268097</xdr:colOff>
      <xdr:row>3</xdr:row>
      <xdr:rowOff>50657</xdr:rowOff>
    </xdr:from>
    <xdr:ext cx="354872" cy="180627"/>
    <xdr:sp macro="_xll.PtreeEvent_ObjectClick" textlink="">
      <xdr:nvSpPr>
        <xdr:cNvPr id="89" name="PTObj_DBranchName_13_2">
          <a:extLst>
            <a:ext uri="{FF2B5EF4-FFF2-40B4-BE49-F238E27FC236}">
              <a16:creationId xmlns:a16="http://schemas.microsoft.com/office/drawing/2014/main" id="{11189109-E1D8-47E8-8AD9-92039E431BFA}"/>
            </a:ext>
          </a:extLst>
        </xdr:cNvPr>
        <xdr:cNvSpPr txBox="1"/>
      </xdr:nvSpPr>
      <xdr:spPr>
        <a:xfrm>
          <a:off x="4887722" y="533257"/>
          <a:ext cx="3548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Inspect</a:t>
          </a:r>
        </a:p>
      </xdr:txBody>
    </xdr:sp>
    <xdr:clientData/>
  </xdr:oneCellAnchor>
  <xdr:oneCellAnchor>
    <xdr:from>
      <xdr:col>5</xdr:col>
      <xdr:colOff>268097</xdr:colOff>
      <xdr:row>5</xdr:row>
      <xdr:rowOff>50657</xdr:rowOff>
    </xdr:from>
    <xdr:ext cx="322652" cy="180627"/>
    <xdr:sp macro="_xll.PtreeEvent_ObjectClick" textlink="">
      <xdr:nvSpPr>
        <xdr:cNvPr id="90" name="PTObj_DBranchName_13_3">
          <a:extLst>
            <a:ext uri="{FF2B5EF4-FFF2-40B4-BE49-F238E27FC236}">
              <a16:creationId xmlns:a16="http://schemas.microsoft.com/office/drawing/2014/main" id="{33E129CC-FAA7-4DDA-952D-63736697E85B}"/>
            </a:ext>
          </a:extLst>
        </xdr:cNvPr>
        <xdr:cNvSpPr txBox="1"/>
      </xdr:nvSpPr>
      <xdr:spPr>
        <a:xfrm>
          <a:off x="7783322" y="857107"/>
          <a:ext cx="3226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Attack</a:t>
          </a:r>
        </a:p>
      </xdr:txBody>
    </xdr:sp>
    <xdr:clientData/>
  </xdr:oneCellAnchor>
  <xdr:oneCellAnchor>
    <xdr:from>
      <xdr:col>4</xdr:col>
      <xdr:colOff>268097</xdr:colOff>
      <xdr:row>7</xdr:row>
      <xdr:rowOff>41132</xdr:rowOff>
    </xdr:from>
    <xdr:ext cx="488436" cy="180627"/>
    <xdr:sp macro="_xll.PtreeEvent_ObjectClick" textlink="">
      <xdr:nvSpPr>
        <xdr:cNvPr id="91" name="PTObj_DBranchName_13_4">
          <a:extLst>
            <a:ext uri="{FF2B5EF4-FFF2-40B4-BE49-F238E27FC236}">
              <a16:creationId xmlns:a16="http://schemas.microsoft.com/office/drawing/2014/main" id="{2ED90A8E-55EA-4E9A-A8CC-BEEDE0B5720E}"/>
            </a:ext>
          </a:extLst>
        </xdr:cNvPr>
        <xdr:cNvSpPr txBox="1"/>
      </xdr:nvSpPr>
      <xdr:spPr>
        <a:xfrm>
          <a:off x="6335522" y="1174607"/>
          <a:ext cx="48843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Find</a:t>
          </a:r>
        </a:p>
      </xdr:txBody>
    </xdr:sp>
    <xdr:clientData/>
  </xdr:oneCellAnchor>
  <xdr:oneCellAnchor>
    <xdr:from>
      <xdr:col>5</xdr:col>
      <xdr:colOff>268097</xdr:colOff>
      <xdr:row>9</xdr:row>
      <xdr:rowOff>31607</xdr:rowOff>
    </xdr:from>
    <xdr:ext cx="463042" cy="180627"/>
    <xdr:sp macro="_xll.PtreeEvent_ObjectClick" textlink="">
      <xdr:nvSpPr>
        <xdr:cNvPr id="92" name="PTObj_DBranchName_13_5">
          <a:extLst>
            <a:ext uri="{FF2B5EF4-FFF2-40B4-BE49-F238E27FC236}">
              <a16:creationId xmlns:a16="http://schemas.microsoft.com/office/drawing/2014/main" id="{BBD366A4-A198-4E1A-8A33-5450B85D061D}"/>
            </a:ext>
          </a:extLst>
        </xdr:cNvPr>
        <xdr:cNvSpPr txBox="1"/>
      </xdr:nvSpPr>
      <xdr:spPr>
        <a:xfrm>
          <a:off x="7783322" y="1485757"/>
          <a:ext cx="4630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Attack</a:t>
          </a:r>
        </a:p>
      </xdr:txBody>
    </xdr:sp>
    <xdr:clientData/>
  </xdr:oneCellAnchor>
  <xdr:oneCellAnchor>
    <xdr:from>
      <xdr:col>2</xdr:col>
      <xdr:colOff>268097</xdr:colOff>
      <xdr:row>11</xdr:row>
      <xdr:rowOff>31607</xdr:rowOff>
    </xdr:from>
    <xdr:ext cx="305147" cy="180627"/>
    <xdr:sp macro="_xll.PtreeEvent_ObjectClick" textlink="">
      <xdr:nvSpPr>
        <xdr:cNvPr id="93" name="PTObj_DBranchName_13_6">
          <a:extLst>
            <a:ext uri="{FF2B5EF4-FFF2-40B4-BE49-F238E27FC236}">
              <a16:creationId xmlns:a16="http://schemas.microsoft.com/office/drawing/2014/main" id="{1C5E15BC-F145-4137-A580-19FD7B6E507C}"/>
            </a:ext>
          </a:extLst>
        </xdr:cNvPr>
        <xdr:cNvSpPr txBox="1"/>
      </xdr:nvSpPr>
      <xdr:spPr>
        <a:xfrm>
          <a:off x="3439922" y="1809607"/>
          <a:ext cx="30514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Alarm</a:t>
          </a:r>
        </a:p>
      </xdr:txBody>
    </xdr:sp>
    <xdr:clientData/>
  </xdr:oneCellAnchor>
  <xdr:oneCellAnchor>
    <xdr:from>
      <xdr:col>4</xdr:col>
      <xdr:colOff>268097</xdr:colOff>
      <xdr:row>13</xdr:row>
      <xdr:rowOff>22082</xdr:rowOff>
    </xdr:from>
    <xdr:ext cx="322652" cy="180627"/>
    <xdr:sp macro="_xll.PtreeEvent_ObjectClick" textlink="">
      <xdr:nvSpPr>
        <xdr:cNvPr id="94" name="PTObj_DBranchName_13_7">
          <a:extLst>
            <a:ext uri="{FF2B5EF4-FFF2-40B4-BE49-F238E27FC236}">
              <a16:creationId xmlns:a16="http://schemas.microsoft.com/office/drawing/2014/main" id="{6103E1F1-7446-4937-9749-2AD156287231}"/>
            </a:ext>
          </a:extLst>
        </xdr:cNvPr>
        <xdr:cNvSpPr txBox="1"/>
      </xdr:nvSpPr>
      <xdr:spPr>
        <a:xfrm>
          <a:off x="6335522" y="2127107"/>
          <a:ext cx="3226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Attack</a:t>
          </a:r>
        </a:p>
      </xdr:txBody>
    </xdr:sp>
    <xdr:clientData/>
  </xdr:oneCellAnchor>
  <xdr:oneCellAnchor>
    <xdr:from>
      <xdr:col>3</xdr:col>
      <xdr:colOff>268097</xdr:colOff>
      <xdr:row>15</xdr:row>
      <xdr:rowOff>12557</xdr:rowOff>
    </xdr:from>
    <xdr:ext cx="609398" cy="180627"/>
    <xdr:sp macro="_xll.PtreeEvent_ObjectClick" textlink="">
      <xdr:nvSpPr>
        <xdr:cNvPr id="95" name="PTObj_DBranchName_13_8">
          <a:extLst>
            <a:ext uri="{FF2B5EF4-FFF2-40B4-BE49-F238E27FC236}">
              <a16:creationId xmlns:a16="http://schemas.microsoft.com/office/drawing/2014/main" id="{F055166C-DEA4-4C82-9366-9F829164BECA}"/>
            </a:ext>
          </a:extLst>
        </xdr:cNvPr>
        <xdr:cNvSpPr txBox="1"/>
      </xdr:nvSpPr>
      <xdr:spPr>
        <a:xfrm>
          <a:off x="4887722" y="2438257"/>
          <a:ext cx="6093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Inspect</a:t>
          </a:r>
        </a:p>
      </xdr:txBody>
    </xdr:sp>
    <xdr:clientData/>
  </xdr:oneCellAnchor>
  <xdr:oneCellAnchor>
    <xdr:from>
      <xdr:col>4</xdr:col>
      <xdr:colOff>268097</xdr:colOff>
      <xdr:row>17</xdr:row>
      <xdr:rowOff>7794</xdr:rowOff>
    </xdr:from>
    <xdr:ext cx="469393" cy="177452"/>
    <xdr:sp macro="_xll.PtreeEvent_ObjectClick" textlink="">
      <xdr:nvSpPr>
        <xdr:cNvPr id="96" name="PTObj_DBranchName_13_9">
          <a:extLst>
            <a:ext uri="{FF2B5EF4-FFF2-40B4-BE49-F238E27FC236}">
              <a16:creationId xmlns:a16="http://schemas.microsoft.com/office/drawing/2014/main" id="{D8EE1F70-E5A7-4705-8A99-23F37E952E67}"/>
            </a:ext>
          </a:extLst>
        </xdr:cNvPr>
        <xdr:cNvSpPr txBox="1"/>
      </xdr:nvSpPr>
      <xdr:spPr>
        <a:xfrm>
          <a:off x="6335522" y="2763694"/>
          <a:ext cx="469393" cy="177452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Attack</a:t>
          </a:r>
        </a:p>
      </xdr:txBody>
    </xdr:sp>
    <xdr:clientData/>
  </xdr:oneCellAnchor>
  <xdr:oneCellAnchor>
    <xdr:from>
      <xdr:col>1</xdr:col>
      <xdr:colOff>268097</xdr:colOff>
      <xdr:row>19</xdr:row>
      <xdr:rowOff>1444</xdr:rowOff>
    </xdr:from>
    <xdr:ext cx="337720" cy="183802"/>
    <xdr:sp macro="_xll.PtreeEvent_ObjectClick" textlink="">
      <xdr:nvSpPr>
        <xdr:cNvPr id="97" name="PTObj_DBranchName_13_10">
          <a:extLst>
            <a:ext uri="{FF2B5EF4-FFF2-40B4-BE49-F238E27FC236}">
              <a16:creationId xmlns:a16="http://schemas.microsoft.com/office/drawing/2014/main" id="{04E9AD5A-389F-4A26-A23D-182CF996D2D2}"/>
            </a:ext>
          </a:extLst>
        </xdr:cNvPr>
        <xdr:cNvSpPr txBox="1"/>
      </xdr:nvSpPr>
      <xdr:spPr>
        <a:xfrm>
          <a:off x="1992122" y="3078019"/>
          <a:ext cx="337720" cy="183802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Screen</a:t>
          </a:r>
        </a:p>
      </xdr:txBody>
    </xdr:sp>
    <xdr:clientData/>
  </xdr:oneCellAnchor>
  <xdr:oneCellAnchor>
    <xdr:from>
      <xdr:col>4</xdr:col>
      <xdr:colOff>268097</xdr:colOff>
      <xdr:row>20</xdr:row>
      <xdr:rowOff>160194</xdr:rowOff>
    </xdr:from>
    <xdr:ext cx="233910" cy="183802"/>
    <xdr:sp macro="_xll.PtreeEvent_ObjectClick" textlink="">
      <xdr:nvSpPr>
        <xdr:cNvPr id="98" name="PTObj_DBranchName_13_11">
          <a:extLst>
            <a:ext uri="{FF2B5EF4-FFF2-40B4-BE49-F238E27FC236}">
              <a16:creationId xmlns:a16="http://schemas.microsoft.com/office/drawing/2014/main" id="{92442A2E-0B0E-45DC-BD6C-9C3B87B1D181}"/>
            </a:ext>
          </a:extLst>
        </xdr:cNvPr>
        <xdr:cNvSpPr txBox="1"/>
      </xdr:nvSpPr>
      <xdr:spPr>
        <a:xfrm>
          <a:off x="6335522" y="3401869"/>
          <a:ext cx="233910" cy="183802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Find</a:t>
          </a:r>
        </a:p>
      </xdr:txBody>
    </xdr:sp>
    <xdr:clientData/>
  </xdr:oneCellAnchor>
  <xdr:oneCellAnchor>
    <xdr:from>
      <xdr:col>3</xdr:col>
      <xdr:colOff>268097</xdr:colOff>
      <xdr:row>22</xdr:row>
      <xdr:rowOff>152257</xdr:rowOff>
    </xdr:from>
    <xdr:ext cx="354872" cy="180627"/>
    <xdr:sp macro="_xll.PtreeEvent_ObjectClick" textlink="">
      <xdr:nvSpPr>
        <xdr:cNvPr id="99" name="PTObj_DBranchName_13_12">
          <a:extLst>
            <a:ext uri="{FF2B5EF4-FFF2-40B4-BE49-F238E27FC236}">
              <a16:creationId xmlns:a16="http://schemas.microsoft.com/office/drawing/2014/main" id="{DF26AE38-EA5E-4CB6-BBFF-7BC313C2D1C9}"/>
            </a:ext>
          </a:extLst>
        </xdr:cNvPr>
        <xdr:cNvSpPr txBox="1"/>
      </xdr:nvSpPr>
      <xdr:spPr>
        <a:xfrm>
          <a:off x="4887722" y="3714607"/>
          <a:ext cx="3548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Inspect</a:t>
          </a:r>
        </a:p>
      </xdr:txBody>
    </xdr:sp>
    <xdr:clientData/>
  </xdr:oneCellAnchor>
  <xdr:oneCellAnchor>
    <xdr:from>
      <xdr:col>5</xdr:col>
      <xdr:colOff>268097</xdr:colOff>
      <xdr:row>24</xdr:row>
      <xdr:rowOff>142732</xdr:rowOff>
    </xdr:from>
    <xdr:ext cx="322652" cy="180627"/>
    <xdr:sp macro="_xll.PtreeEvent_ObjectClick" textlink="">
      <xdr:nvSpPr>
        <xdr:cNvPr id="100" name="PTObj_DBranchName_13_13">
          <a:extLst>
            <a:ext uri="{FF2B5EF4-FFF2-40B4-BE49-F238E27FC236}">
              <a16:creationId xmlns:a16="http://schemas.microsoft.com/office/drawing/2014/main" id="{2E311798-B164-48DD-9F39-F815A11DA6AE}"/>
            </a:ext>
          </a:extLst>
        </xdr:cNvPr>
        <xdr:cNvSpPr txBox="1"/>
      </xdr:nvSpPr>
      <xdr:spPr>
        <a:xfrm>
          <a:off x="7783322" y="4032107"/>
          <a:ext cx="3226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Attack</a:t>
          </a:r>
        </a:p>
      </xdr:txBody>
    </xdr:sp>
    <xdr:clientData/>
  </xdr:oneCellAnchor>
  <xdr:oneCellAnchor>
    <xdr:from>
      <xdr:col>4</xdr:col>
      <xdr:colOff>268097</xdr:colOff>
      <xdr:row>26</xdr:row>
      <xdr:rowOff>142732</xdr:rowOff>
    </xdr:from>
    <xdr:ext cx="488436" cy="180627"/>
    <xdr:sp macro="_xll.PtreeEvent_ObjectClick" textlink="">
      <xdr:nvSpPr>
        <xdr:cNvPr id="101" name="PTObj_DBranchName_13_14">
          <a:extLst>
            <a:ext uri="{FF2B5EF4-FFF2-40B4-BE49-F238E27FC236}">
              <a16:creationId xmlns:a16="http://schemas.microsoft.com/office/drawing/2014/main" id="{25ED0E98-2D95-4D0D-903B-D1742A09AA8F}"/>
            </a:ext>
          </a:extLst>
        </xdr:cNvPr>
        <xdr:cNvSpPr txBox="1"/>
      </xdr:nvSpPr>
      <xdr:spPr>
        <a:xfrm>
          <a:off x="6335522" y="4355957"/>
          <a:ext cx="48843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Find</a:t>
          </a:r>
        </a:p>
      </xdr:txBody>
    </xdr:sp>
    <xdr:clientData/>
  </xdr:oneCellAnchor>
  <xdr:oneCellAnchor>
    <xdr:from>
      <xdr:col>5</xdr:col>
      <xdr:colOff>268097</xdr:colOff>
      <xdr:row>28</xdr:row>
      <xdr:rowOff>133207</xdr:rowOff>
    </xdr:from>
    <xdr:ext cx="463042" cy="180627"/>
    <xdr:sp macro="_xll.PtreeEvent_ObjectClick" textlink="">
      <xdr:nvSpPr>
        <xdr:cNvPr id="102" name="PTObj_DBranchName_13_15">
          <a:extLst>
            <a:ext uri="{FF2B5EF4-FFF2-40B4-BE49-F238E27FC236}">
              <a16:creationId xmlns:a16="http://schemas.microsoft.com/office/drawing/2014/main" id="{75E4CA47-D676-4CFA-B693-21D4E8E0AB41}"/>
            </a:ext>
          </a:extLst>
        </xdr:cNvPr>
        <xdr:cNvSpPr txBox="1"/>
      </xdr:nvSpPr>
      <xdr:spPr>
        <a:xfrm>
          <a:off x="7783322" y="4667107"/>
          <a:ext cx="4630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Attack</a:t>
          </a:r>
        </a:p>
      </xdr:txBody>
    </xdr:sp>
    <xdr:clientData/>
  </xdr:oneCellAnchor>
  <xdr:oneCellAnchor>
    <xdr:from>
      <xdr:col>2</xdr:col>
      <xdr:colOff>268097</xdr:colOff>
      <xdr:row>30</xdr:row>
      <xdr:rowOff>123682</xdr:rowOff>
    </xdr:from>
    <xdr:ext cx="451888" cy="180627"/>
    <xdr:sp macro="_xll.PtreeEvent_ObjectClick" textlink="">
      <xdr:nvSpPr>
        <xdr:cNvPr id="103" name="PTObj_DBranchName_13_16">
          <a:extLst>
            <a:ext uri="{FF2B5EF4-FFF2-40B4-BE49-F238E27FC236}">
              <a16:creationId xmlns:a16="http://schemas.microsoft.com/office/drawing/2014/main" id="{A02218E0-8FF2-4720-9193-B407A3E09544}"/>
            </a:ext>
          </a:extLst>
        </xdr:cNvPr>
        <xdr:cNvSpPr txBox="1"/>
      </xdr:nvSpPr>
      <xdr:spPr>
        <a:xfrm>
          <a:off x="3439922" y="4984607"/>
          <a:ext cx="45188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Alarm</a:t>
          </a:r>
        </a:p>
      </xdr:txBody>
    </xdr:sp>
    <xdr:clientData/>
  </xdr:oneCellAnchor>
  <xdr:oneCellAnchor>
    <xdr:from>
      <xdr:col>4</xdr:col>
      <xdr:colOff>268097</xdr:colOff>
      <xdr:row>32</xdr:row>
      <xdr:rowOff>123682</xdr:rowOff>
    </xdr:from>
    <xdr:ext cx="322652" cy="180627"/>
    <xdr:sp macro="_xll.PtreeEvent_ObjectClick" textlink="">
      <xdr:nvSpPr>
        <xdr:cNvPr id="104" name="PTObj_DBranchName_13_17">
          <a:extLst>
            <a:ext uri="{FF2B5EF4-FFF2-40B4-BE49-F238E27FC236}">
              <a16:creationId xmlns:a16="http://schemas.microsoft.com/office/drawing/2014/main" id="{0380B5A1-5E44-4721-AF92-C47D85A6F3EE}"/>
            </a:ext>
          </a:extLst>
        </xdr:cNvPr>
        <xdr:cNvSpPr txBox="1"/>
      </xdr:nvSpPr>
      <xdr:spPr>
        <a:xfrm>
          <a:off x="6335522" y="5308457"/>
          <a:ext cx="3226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Attack</a:t>
          </a:r>
        </a:p>
      </xdr:txBody>
    </xdr:sp>
    <xdr:clientData/>
  </xdr:oneCellAnchor>
  <xdr:oneCellAnchor>
    <xdr:from>
      <xdr:col>3</xdr:col>
      <xdr:colOff>268097</xdr:colOff>
      <xdr:row>34</xdr:row>
      <xdr:rowOff>114157</xdr:rowOff>
    </xdr:from>
    <xdr:ext cx="609398" cy="180627"/>
    <xdr:sp macro="_xll.PtreeEvent_ObjectClick" textlink="">
      <xdr:nvSpPr>
        <xdr:cNvPr id="105" name="PTObj_DBranchName_13_18">
          <a:extLst>
            <a:ext uri="{FF2B5EF4-FFF2-40B4-BE49-F238E27FC236}">
              <a16:creationId xmlns:a16="http://schemas.microsoft.com/office/drawing/2014/main" id="{770B3FCC-3B08-4A5D-9437-3A2422B1506D}"/>
            </a:ext>
          </a:extLst>
        </xdr:cNvPr>
        <xdr:cNvSpPr txBox="1"/>
      </xdr:nvSpPr>
      <xdr:spPr>
        <a:xfrm>
          <a:off x="4887722" y="5619607"/>
          <a:ext cx="6093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Inspect</a:t>
          </a:r>
        </a:p>
      </xdr:txBody>
    </xdr:sp>
    <xdr:clientData/>
  </xdr:oneCellAnchor>
  <xdr:oneCellAnchor>
    <xdr:from>
      <xdr:col>4</xdr:col>
      <xdr:colOff>268097</xdr:colOff>
      <xdr:row>36</xdr:row>
      <xdr:rowOff>104632</xdr:rowOff>
    </xdr:from>
    <xdr:ext cx="463042" cy="180627"/>
    <xdr:sp macro="_xll.PtreeEvent_ObjectClick" textlink="">
      <xdr:nvSpPr>
        <xdr:cNvPr id="106" name="PTObj_DBranchName_13_19">
          <a:extLst>
            <a:ext uri="{FF2B5EF4-FFF2-40B4-BE49-F238E27FC236}">
              <a16:creationId xmlns:a16="http://schemas.microsoft.com/office/drawing/2014/main" id="{5DAF4C17-946F-48EA-95AF-A70726F84708}"/>
            </a:ext>
          </a:extLst>
        </xdr:cNvPr>
        <xdr:cNvSpPr txBox="1"/>
      </xdr:nvSpPr>
      <xdr:spPr>
        <a:xfrm>
          <a:off x="6335522" y="5937107"/>
          <a:ext cx="4630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Attack</a:t>
          </a:r>
        </a:p>
      </xdr:txBody>
    </xdr:sp>
    <xdr:clientData/>
  </xdr:oneCellAnchor>
  <xdr:oneCellAnchor>
    <xdr:from>
      <xdr:col>0</xdr:col>
      <xdr:colOff>215900</xdr:colOff>
      <xdr:row>38</xdr:row>
      <xdr:rowOff>104632</xdr:rowOff>
    </xdr:from>
    <xdr:ext cx="991041" cy="180627"/>
    <xdr:sp macro="_xll.PtreeEvent_ObjectClick" textlink="">
      <xdr:nvSpPr>
        <xdr:cNvPr id="107" name="PTObj_DBranchName_13_20">
          <a:extLst>
            <a:ext uri="{FF2B5EF4-FFF2-40B4-BE49-F238E27FC236}">
              <a16:creationId xmlns:a16="http://schemas.microsoft.com/office/drawing/2014/main" id="{69EE6C85-5D92-45B7-9529-35CF63BFC798}"/>
            </a:ext>
          </a:extLst>
        </xdr:cNvPr>
        <xdr:cNvSpPr txBox="1"/>
      </xdr:nvSpPr>
      <xdr:spPr>
        <a:xfrm>
          <a:off x="219075" y="6260957"/>
          <a:ext cx="9910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Converted Diagram #1</a:t>
          </a:r>
        </a:p>
      </xdr:txBody>
    </xdr:sp>
    <xdr:clientData/>
  </xdr:oneCellAnchor>
  <xdr:oneCellAnchor>
    <xdr:from>
      <xdr:col>3</xdr:col>
      <xdr:colOff>268097</xdr:colOff>
      <xdr:row>40</xdr:row>
      <xdr:rowOff>95107</xdr:rowOff>
    </xdr:from>
    <xdr:ext cx="233910" cy="180627"/>
    <xdr:sp macro="_xll.PtreeEvent_ObjectClick" textlink="">
      <xdr:nvSpPr>
        <xdr:cNvPr id="108" name="PTObj_DBranchName_13_21">
          <a:extLst>
            <a:ext uri="{FF2B5EF4-FFF2-40B4-BE49-F238E27FC236}">
              <a16:creationId xmlns:a16="http://schemas.microsoft.com/office/drawing/2014/main" id="{3D2E1CCA-F64E-4A66-AAE9-3370741F8BC2}"/>
            </a:ext>
          </a:extLst>
        </xdr:cNvPr>
        <xdr:cNvSpPr txBox="1"/>
      </xdr:nvSpPr>
      <xdr:spPr>
        <a:xfrm>
          <a:off x="4887722" y="6572107"/>
          <a:ext cx="23391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Find</a:t>
          </a:r>
        </a:p>
      </xdr:txBody>
    </xdr:sp>
    <xdr:clientData/>
  </xdr:oneCellAnchor>
  <xdr:oneCellAnchor>
    <xdr:from>
      <xdr:col>2</xdr:col>
      <xdr:colOff>268097</xdr:colOff>
      <xdr:row>42</xdr:row>
      <xdr:rowOff>85582</xdr:rowOff>
    </xdr:from>
    <xdr:ext cx="354872" cy="180627"/>
    <xdr:sp macro="_xll.PtreeEvent_ObjectClick" textlink="">
      <xdr:nvSpPr>
        <xdr:cNvPr id="109" name="PTObj_DBranchName_13_22">
          <a:extLst>
            <a:ext uri="{FF2B5EF4-FFF2-40B4-BE49-F238E27FC236}">
              <a16:creationId xmlns:a16="http://schemas.microsoft.com/office/drawing/2014/main" id="{21CC1ECF-214A-451E-B78F-376479CFC48E}"/>
            </a:ext>
          </a:extLst>
        </xdr:cNvPr>
        <xdr:cNvSpPr txBox="1"/>
      </xdr:nvSpPr>
      <xdr:spPr>
        <a:xfrm>
          <a:off x="3439922" y="6889607"/>
          <a:ext cx="35487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Inspect</a:t>
          </a:r>
        </a:p>
      </xdr:txBody>
    </xdr:sp>
    <xdr:clientData/>
  </xdr:oneCellAnchor>
  <xdr:oneCellAnchor>
    <xdr:from>
      <xdr:col>4</xdr:col>
      <xdr:colOff>268097</xdr:colOff>
      <xdr:row>44</xdr:row>
      <xdr:rowOff>85582</xdr:rowOff>
    </xdr:from>
    <xdr:ext cx="322652" cy="180627"/>
    <xdr:sp macro="_xll.PtreeEvent_ObjectClick" textlink="">
      <xdr:nvSpPr>
        <xdr:cNvPr id="110" name="PTObj_DBranchName_13_23">
          <a:extLst>
            <a:ext uri="{FF2B5EF4-FFF2-40B4-BE49-F238E27FC236}">
              <a16:creationId xmlns:a16="http://schemas.microsoft.com/office/drawing/2014/main" id="{FA94CF3D-08A8-4E26-87BE-81666B921EF1}"/>
            </a:ext>
          </a:extLst>
        </xdr:cNvPr>
        <xdr:cNvSpPr txBox="1"/>
      </xdr:nvSpPr>
      <xdr:spPr>
        <a:xfrm>
          <a:off x="6335522" y="7213457"/>
          <a:ext cx="3226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Attack</a:t>
          </a:r>
        </a:p>
      </xdr:txBody>
    </xdr:sp>
    <xdr:clientData/>
  </xdr:oneCellAnchor>
  <xdr:oneCellAnchor>
    <xdr:from>
      <xdr:col>3</xdr:col>
      <xdr:colOff>268097</xdr:colOff>
      <xdr:row>46</xdr:row>
      <xdr:rowOff>76057</xdr:rowOff>
    </xdr:from>
    <xdr:ext cx="488436" cy="180627"/>
    <xdr:sp macro="_xll.PtreeEvent_ObjectClick" textlink="">
      <xdr:nvSpPr>
        <xdr:cNvPr id="111" name="PTObj_DBranchName_13_24">
          <a:extLst>
            <a:ext uri="{FF2B5EF4-FFF2-40B4-BE49-F238E27FC236}">
              <a16:creationId xmlns:a16="http://schemas.microsoft.com/office/drawing/2014/main" id="{75A5176A-7457-49A8-9E95-290BEDDA7AD3}"/>
            </a:ext>
          </a:extLst>
        </xdr:cNvPr>
        <xdr:cNvSpPr txBox="1"/>
      </xdr:nvSpPr>
      <xdr:spPr>
        <a:xfrm>
          <a:off x="4887722" y="7524607"/>
          <a:ext cx="48843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Find</a:t>
          </a:r>
        </a:p>
      </xdr:txBody>
    </xdr:sp>
    <xdr:clientData/>
  </xdr:oneCellAnchor>
  <xdr:oneCellAnchor>
    <xdr:from>
      <xdr:col>4</xdr:col>
      <xdr:colOff>268097</xdr:colOff>
      <xdr:row>48</xdr:row>
      <xdr:rowOff>66532</xdr:rowOff>
    </xdr:from>
    <xdr:ext cx="463042" cy="180627"/>
    <xdr:sp macro="_xll.PtreeEvent_ObjectClick" textlink="">
      <xdr:nvSpPr>
        <xdr:cNvPr id="112" name="PTObj_DBranchName_13_25">
          <a:extLst>
            <a:ext uri="{FF2B5EF4-FFF2-40B4-BE49-F238E27FC236}">
              <a16:creationId xmlns:a16="http://schemas.microsoft.com/office/drawing/2014/main" id="{79352277-AF92-4A15-9DC6-F10025D5EF1D}"/>
            </a:ext>
          </a:extLst>
        </xdr:cNvPr>
        <xdr:cNvSpPr txBox="1"/>
      </xdr:nvSpPr>
      <xdr:spPr>
        <a:xfrm>
          <a:off x="6335522" y="7842107"/>
          <a:ext cx="4630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Attack</a:t>
          </a:r>
        </a:p>
      </xdr:txBody>
    </xdr:sp>
    <xdr:clientData/>
  </xdr:oneCellAnchor>
  <xdr:oneCellAnchor>
    <xdr:from>
      <xdr:col>1</xdr:col>
      <xdr:colOff>268097</xdr:colOff>
      <xdr:row>50</xdr:row>
      <xdr:rowOff>66532</xdr:rowOff>
    </xdr:from>
    <xdr:ext cx="585896" cy="180627"/>
    <xdr:sp macro="_xll.PtreeEvent_ObjectClick" textlink="">
      <xdr:nvSpPr>
        <xdr:cNvPr id="113" name="PTObj_DBranchName_13_26">
          <a:extLst>
            <a:ext uri="{FF2B5EF4-FFF2-40B4-BE49-F238E27FC236}">
              <a16:creationId xmlns:a16="http://schemas.microsoft.com/office/drawing/2014/main" id="{4300E1FF-C052-49A4-8865-4D09628548DE}"/>
            </a:ext>
          </a:extLst>
        </xdr:cNvPr>
        <xdr:cNvSpPr txBox="1"/>
      </xdr:nvSpPr>
      <xdr:spPr>
        <a:xfrm>
          <a:off x="1992122" y="8165957"/>
          <a:ext cx="5858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Screen</a:t>
          </a:r>
        </a:p>
      </xdr:txBody>
    </xdr:sp>
    <xdr:clientData/>
  </xdr:oneCellAnchor>
  <xdr:oneCellAnchor>
    <xdr:from>
      <xdr:col>3</xdr:col>
      <xdr:colOff>268097</xdr:colOff>
      <xdr:row>52</xdr:row>
      <xdr:rowOff>57007</xdr:rowOff>
    </xdr:from>
    <xdr:ext cx="322652" cy="180627"/>
    <xdr:sp macro="_xll.PtreeEvent_ObjectClick" textlink="">
      <xdr:nvSpPr>
        <xdr:cNvPr id="114" name="PTObj_DBranchName_13_27">
          <a:extLst>
            <a:ext uri="{FF2B5EF4-FFF2-40B4-BE49-F238E27FC236}">
              <a16:creationId xmlns:a16="http://schemas.microsoft.com/office/drawing/2014/main" id="{FBA0C1B4-4CE8-439F-BD10-EC11F82B71E7}"/>
            </a:ext>
          </a:extLst>
        </xdr:cNvPr>
        <xdr:cNvSpPr txBox="1"/>
      </xdr:nvSpPr>
      <xdr:spPr>
        <a:xfrm>
          <a:off x="4887722" y="8477107"/>
          <a:ext cx="3226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Attack</a:t>
          </a:r>
        </a:p>
      </xdr:txBody>
    </xdr:sp>
    <xdr:clientData/>
  </xdr:oneCellAnchor>
  <xdr:oneCellAnchor>
    <xdr:from>
      <xdr:col>2</xdr:col>
      <xdr:colOff>268097</xdr:colOff>
      <xdr:row>54</xdr:row>
      <xdr:rowOff>47482</xdr:rowOff>
    </xdr:from>
    <xdr:ext cx="609398" cy="180627"/>
    <xdr:sp macro="_xll.PtreeEvent_ObjectClick" textlink="">
      <xdr:nvSpPr>
        <xdr:cNvPr id="115" name="PTObj_DBranchName_13_28">
          <a:extLst>
            <a:ext uri="{FF2B5EF4-FFF2-40B4-BE49-F238E27FC236}">
              <a16:creationId xmlns:a16="http://schemas.microsoft.com/office/drawing/2014/main" id="{4F745B3B-C4E2-4851-B87F-125ACC1B55F9}"/>
            </a:ext>
          </a:extLst>
        </xdr:cNvPr>
        <xdr:cNvSpPr txBox="1"/>
      </xdr:nvSpPr>
      <xdr:spPr>
        <a:xfrm>
          <a:off x="3439922" y="8794607"/>
          <a:ext cx="6093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Don't Inspect</a:t>
          </a:r>
        </a:p>
      </xdr:txBody>
    </xdr:sp>
    <xdr:clientData/>
  </xdr:oneCellAnchor>
  <xdr:oneCellAnchor>
    <xdr:from>
      <xdr:col>3</xdr:col>
      <xdr:colOff>268097</xdr:colOff>
      <xdr:row>56</xdr:row>
      <xdr:rowOff>47482</xdr:rowOff>
    </xdr:from>
    <xdr:ext cx="463042" cy="180627"/>
    <xdr:sp macro="_xll.PtreeEvent_ObjectClick" textlink="">
      <xdr:nvSpPr>
        <xdr:cNvPr id="116" name="PTObj_DBranchName_13_29">
          <a:extLst>
            <a:ext uri="{FF2B5EF4-FFF2-40B4-BE49-F238E27FC236}">
              <a16:creationId xmlns:a16="http://schemas.microsoft.com/office/drawing/2014/main" id="{AE173776-0280-4B83-90A8-6DE0A8A0B615}"/>
            </a:ext>
          </a:extLst>
        </xdr:cNvPr>
        <xdr:cNvSpPr txBox="1"/>
      </xdr:nvSpPr>
      <xdr:spPr>
        <a:xfrm>
          <a:off x="4887722" y="9118457"/>
          <a:ext cx="46304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Attack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482836</xdr:colOff>
      <xdr:row>15</xdr:row>
      <xdr:rowOff>54733</xdr:rowOff>
    </xdr:from>
    <xdr:to>
      <xdr:col>10</xdr:col>
      <xdr:colOff>244475</xdr:colOff>
      <xdr:row>22</xdr:row>
      <xdr:rowOff>48554</xdr:rowOff>
    </xdr:to>
    <xdr:cxnSp macro="_xll.PtreeEvent_ObjectClick">
      <xdr:nvCxnSpPr>
        <xdr:cNvPr id="2" name="PTObj_IDiagArc_1_13">
          <a:extLst>
            <a:ext uri="{FF2B5EF4-FFF2-40B4-BE49-F238E27FC236}">
              <a16:creationId xmlns:a16="http://schemas.microsoft.com/office/drawing/2014/main" id="{30A3F4B1-9BF5-4CE7-843F-99B3F1FD4F52}"/>
            </a:ext>
          </a:extLst>
        </xdr:cNvPr>
        <xdr:cNvCxnSpPr/>
      </xdr:nvCxnSpPr>
      <xdr:spPr>
        <a:xfrm flipH="1">
          <a:off x="4886561" y="2655058"/>
          <a:ext cx="2806464" cy="1124121"/>
        </a:xfrm>
        <a:prstGeom prst="line">
          <a:avLst/>
        </a:prstGeom>
        <a:ln w="50800" cmpd="sng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427036</xdr:colOff>
      <xdr:row>17</xdr:row>
      <xdr:rowOff>55754</xdr:rowOff>
    </xdr:from>
    <xdr:to>
      <xdr:col>4</xdr:col>
      <xdr:colOff>284292</xdr:colOff>
      <xdr:row>21</xdr:row>
      <xdr:rowOff>78804</xdr:rowOff>
    </xdr:to>
    <xdr:cxnSp macro="_xll.PtreeEvent_ObjectClick">
      <xdr:nvCxnSpPr>
        <xdr:cNvPr id="3" name="PTObj_IDiagArc_1_12">
          <a:extLst>
            <a:ext uri="{FF2B5EF4-FFF2-40B4-BE49-F238E27FC236}">
              <a16:creationId xmlns:a16="http://schemas.microsoft.com/office/drawing/2014/main" id="{4253A75B-6065-4378-835F-5959CFF0B1CA}"/>
            </a:ext>
          </a:extLst>
        </xdr:cNvPr>
        <xdr:cNvCxnSpPr/>
      </xdr:nvCxnSpPr>
      <xdr:spPr>
        <a:xfrm>
          <a:off x="3230561" y="2979929"/>
          <a:ext cx="720856" cy="670750"/>
        </a:xfrm>
        <a:prstGeom prst="line">
          <a:avLst/>
        </a:prstGeom>
        <a:ln w="50800" cmpd="sng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507965</xdr:colOff>
      <xdr:row>6</xdr:row>
      <xdr:rowOff>131887</xdr:rowOff>
    </xdr:from>
    <xdr:to>
      <xdr:col>7</xdr:col>
      <xdr:colOff>496918</xdr:colOff>
      <xdr:row>6</xdr:row>
      <xdr:rowOff>141163</xdr:rowOff>
    </xdr:to>
    <xdr:cxnSp macro="_xll.PtreeEvent_ObjectClick">
      <xdr:nvCxnSpPr>
        <xdr:cNvPr id="4" name="PTObj_IDiagArc_1_11">
          <a:extLst>
            <a:ext uri="{FF2B5EF4-FFF2-40B4-BE49-F238E27FC236}">
              <a16:creationId xmlns:a16="http://schemas.microsoft.com/office/drawing/2014/main" id="{2037992E-BB6C-4E06-BAF2-FD86E93ADDC1}"/>
            </a:ext>
          </a:extLst>
        </xdr:cNvPr>
        <xdr:cNvCxnSpPr/>
      </xdr:nvCxnSpPr>
      <xdr:spPr>
        <a:xfrm flipV="1">
          <a:off x="4905340" y="1274887"/>
          <a:ext cx="1211328" cy="12451"/>
        </a:xfrm>
        <a:prstGeom prst="line">
          <a:avLst/>
        </a:prstGeom>
        <a:ln w="50800" cmpd="sng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526820</xdr:colOff>
      <xdr:row>23</xdr:row>
      <xdr:rowOff>64284</xdr:rowOff>
    </xdr:from>
    <xdr:to>
      <xdr:col>7</xdr:col>
      <xdr:colOff>474699</xdr:colOff>
      <xdr:row>23</xdr:row>
      <xdr:rowOff>101895</xdr:rowOff>
    </xdr:to>
    <xdr:cxnSp macro="_xll.PtreeEvent_ObjectClick">
      <xdr:nvCxnSpPr>
        <xdr:cNvPr id="5" name="PTObj_IDiagArc_1_10">
          <a:extLst>
            <a:ext uri="{FF2B5EF4-FFF2-40B4-BE49-F238E27FC236}">
              <a16:creationId xmlns:a16="http://schemas.microsoft.com/office/drawing/2014/main" id="{7E7C2970-20F2-4237-9A25-70607E3193D5}"/>
            </a:ext>
          </a:extLst>
        </xdr:cNvPr>
        <xdr:cNvCxnSpPr/>
      </xdr:nvCxnSpPr>
      <xdr:spPr>
        <a:xfrm>
          <a:off x="4924195" y="3963184"/>
          <a:ext cx="1170254" cy="37611"/>
        </a:xfrm>
        <a:prstGeom prst="line">
          <a:avLst/>
        </a:prstGeom>
        <a:ln w="50800" cmpd="sng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355283</xdr:colOff>
      <xdr:row>9</xdr:row>
      <xdr:rowOff>76158</xdr:rowOff>
    </xdr:from>
    <xdr:to>
      <xdr:col>8</xdr:col>
      <xdr:colOff>380405</xdr:colOff>
      <xdr:row>21</xdr:row>
      <xdr:rowOff>11656</xdr:rowOff>
    </xdr:to>
    <xdr:cxnSp macro="_xll.PtreeEvent_ObjectClick">
      <xdr:nvCxnSpPr>
        <xdr:cNvPr id="6" name="PTObj_IDiagArc_1_9">
          <a:extLst>
            <a:ext uri="{FF2B5EF4-FFF2-40B4-BE49-F238E27FC236}">
              <a16:creationId xmlns:a16="http://schemas.microsoft.com/office/drawing/2014/main" id="{CCB5127D-EA0D-4026-855B-CC6ACAAE6F51}"/>
            </a:ext>
          </a:extLst>
        </xdr:cNvPr>
        <xdr:cNvCxnSpPr/>
      </xdr:nvCxnSpPr>
      <xdr:spPr>
        <a:xfrm flipH="1">
          <a:off x="6581458" y="1704933"/>
          <a:ext cx="28297" cy="1875423"/>
        </a:xfrm>
        <a:prstGeom prst="line">
          <a:avLst/>
        </a:prstGeom>
        <a:ln w="50800" cmpd="sng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569490</xdr:colOff>
      <xdr:row>16</xdr:row>
      <xdr:rowOff>143115</xdr:rowOff>
    </xdr:from>
    <xdr:to>
      <xdr:col>10</xdr:col>
      <xdr:colOff>244475</xdr:colOff>
      <xdr:row>22</xdr:row>
      <xdr:rowOff>49265</xdr:rowOff>
    </xdr:to>
    <xdr:cxnSp macro="_xll.PtreeEvent_ObjectClick">
      <xdr:nvCxnSpPr>
        <xdr:cNvPr id="7" name="PTObj_IDiagArc_1_8">
          <a:extLst>
            <a:ext uri="{FF2B5EF4-FFF2-40B4-BE49-F238E27FC236}">
              <a16:creationId xmlns:a16="http://schemas.microsoft.com/office/drawing/2014/main" id="{CBEA82F5-0E9D-48AD-8186-1E9231384A8B}"/>
            </a:ext>
          </a:extLst>
        </xdr:cNvPr>
        <xdr:cNvCxnSpPr/>
      </xdr:nvCxnSpPr>
      <xdr:spPr>
        <a:xfrm flipH="1">
          <a:off x="6798840" y="2902190"/>
          <a:ext cx="894185" cy="877700"/>
        </a:xfrm>
        <a:prstGeom prst="line">
          <a:avLst/>
        </a:prstGeom>
        <a:ln w="50800" cmpd="sng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427036</xdr:colOff>
      <xdr:row>15</xdr:row>
      <xdr:rowOff>125475</xdr:rowOff>
    </xdr:from>
    <xdr:to>
      <xdr:col>8</xdr:col>
      <xdr:colOff>1627</xdr:colOff>
      <xdr:row>22</xdr:row>
      <xdr:rowOff>150112</xdr:rowOff>
    </xdr:to>
    <xdr:cxnSp macro="_xll.PtreeEvent_ObjectClick">
      <xdr:nvCxnSpPr>
        <xdr:cNvPr id="8" name="PTObj_IDiagArc_1_7">
          <a:extLst>
            <a:ext uri="{FF2B5EF4-FFF2-40B4-BE49-F238E27FC236}">
              <a16:creationId xmlns:a16="http://schemas.microsoft.com/office/drawing/2014/main" id="{9B515736-2622-4C75-A86B-4F394EF6FED7}"/>
            </a:ext>
          </a:extLst>
        </xdr:cNvPr>
        <xdr:cNvCxnSpPr/>
      </xdr:nvCxnSpPr>
      <xdr:spPr>
        <a:xfrm>
          <a:off x="3230561" y="2722625"/>
          <a:ext cx="3000416" cy="1161287"/>
        </a:xfrm>
        <a:prstGeom prst="line">
          <a:avLst/>
        </a:prstGeom>
        <a:ln w="50800" cmpd="sng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684664</xdr:colOff>
      <xdr:row>9</xdr:row>
      <xdr:rowOff>95230</xdr:rowOff>
    </xdr:from>
    <xdr:to>
      <xdr:col>4</xdr:col>
      <xdr:colOff>688745</xdr:colOff>
      <xdr:row>20</xdr:row>
      <xdr:rowOff>76221</xdr:rowOff>
    </xdr:to>
    <xdr:cxnSp macro="_xll.PtreeEvent_ObjectClick">
      <xdr:nvCxnSpPr>
        <xdr:cNvPr id="9" name="PTObj_IDiagArc_1_6">
          <a:extLst>
            <a:ext uri="{FF2B5EF4-FFF2-40B4-BE49-F238E27FC236}">
              <a16:creationId xmlns:a16="http://schemas.microsoft.com/office/drawing/2014/main" id="{13CFC812-B769-4521-A080-8BD1D792DCCC}"/>
            </a:ext>
          </a:extLst>
        </xdr:cNvPr>
        <xdr:cNvCxnSpPr/>
      </xdr:nvCxnSpPr>
      <xdr:spPr>
        <a:xfrm>
          <a:off x="4351789" y="1724005"/>
          <a:ext cx="4081" cy="1762166"/>
        </a:xfrm>
        <a:prstGeom prst="line">
          <a:avLst/>
        </a:prstGeom>
        <a:ln w="50800" cmpd="sng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427036</xdr:colOff>
      <xdr:row>7</xdr:row>
      <xdr:rowOff>96573</xdr:rowOff>
    </xdr:from>
    <xdr:to>
      <xdr:col>7</xdr:col>
      <xdr:colOff>513936</xdr:colOff>
      <xdr:row>13</xdr:row>
      <xdr:rowOff>64425</xdr:rowOff>
    </xdr:to>
    <xdr:cxnSp macro="_xll.PtreeEvent_ObjectClick">
      <xdr:nvCxnSpPr>
        <xdr:cNvPr id="10" name="PTObj_IDiagArc_1_5">
          <a:extLst>
            <a:ext uri="{FF2B5EF4-FFF2-40B4-BE49-F238E27FC236}">
              <a16:creationId xmlns:a16="http://schemas.microsoft.com/office/drawing/2014/main" id="{2425C0C3-E050-4809-AEEF-B6B16C3B3F6D}"/>
            </a:ext>
          </a:extLst>
        </xdr:cNvPr>
        <xdr:cNvCxnSpPr/>
      </xdr:nvCxnSpPr>
      <xdr:spPr>
        <a:xfrm flipV="1">
          <a:off x="3230561" y="1401498"/>
          <a:ext cx="2903125" cy="942577"/>
        </a:xfrm>
        <a:prstGeom prst="line">
          <a:avLst/>
        </a:prstGeom>
        <a:ln w="50800" cmpd="sng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174108</xdr:colOff>
      <xdr:row>8</xdr:row>
      <xdr:rowOff>86826</xdr:rowOff>
    </xdr:from>
    <xdr:to>
      <xdr:col>10</xdr:col>
      <xdr:colOff>244475</xdr:colOff>
      <xdr:row>12</xdr:row>
      <xdr:rowOff>44669</xdr:rowOff>
    </xdr:to>
    <xdr:cxnSp macro="_xll.PtreeEvent_ObjectClick">
      <xdr:nvCxnSpPr>
        <xdr:cNvPr id="11" name="PTObj_IDiagArc_1_4">
          <a:extLst>
            <a:ext uri="{FF2B5EF4-FFF2-40B4-BE49-F238E27FC236}">
              <a16:creationId xmlns:a16="http://schemas.microsoft.com/office/drawing/2014/main" id="{3921B173-52FB-4CAB-819A-2E06E1E14D1E}"/>
            </a:ext>
          </a:extLst>
        </xdr:cNvPr>
        <xdr:cNvCxnSpPr/>
      </xdr:nvCxnSpPr>
      <xdr:spPr>
        <a:xfrm flipH="1" flipV="1">
          <a:off x="7013058" y="1550501"/>
          <a:ext cx="679967" cy="611893"/>
        </a:xfrm>
        <a:prstGeom prst="line">
          <a:avLst/>
        </a:prstGeom>
        <a:ln w="25400" cmpd="dbl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327003</xdr:colOff>
      <xdr:row>8</xdr:row>
      <xdr:rowOff>143527</xdr:rowOff>
    </xdr:from>
    <xdr:to>
      <xdr:col>8</xdr:col>
      <xdr:colOff>54338</xdr:colOff>
      <xdr:row>21</xdr:row>
      <xdr:rowOff>28941</xdr:rowOff>
    </xdr:to>
    <xdr:cxnSp macro="_xll.PtreeEvent_ObjectClick">
      <xdr:nvCxnSpPr>
        <xdr:cNvPr id="12" name="PTObj_IDiagArc_1_3">
          <a:extLst>
            <a:ext uri="{FF2B5EF4-FFF2-40B4-BE49-F238E27FC236}">
              <a16:creationId xmlns:a16="http://schemas.microsoft.com/office/drawing/2014/main" id="{23002B51-7C33-4E37-97BA-8CBB219E872E}"/>
            </a:ext>
          </a:extLst>
        </xdr:cNvPr>
        <xdr:cNvCxnSpPr/>
      </xdr:nvCxnSpPr>
      <xdr:spPr>
        <a:xfrm flipH="1">
          <a:off x="4727553" y="1607202"/>
          <a:ext cx="1556135" cy="1990439"/>
        </a:xfrm>
        <a:prstGeom prst="line">
          <a:avLst/>
        </a:prstGeom>
        <a:ln w="25400" cmpd="dbl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478292</xdr:colOff>
      <xdr:row>7</xdr:row>
      <xdr:rowOff>124219</xdr:rowOff>
    </xdr:from>
    <xdr:to>
      <xdr:col>10</xdr:col>
      <xdr:colOff>244475</xdr:colOff>
      <xdr:row>13</xdr:row>
      <xdr:rowOff>87755</xdr:rowOff>
    </xdr:to>
    <xdr:cxnSp macro="_xll.PtreeEvent_ObjectClick">
      <xdr:nvCxnSpPr>
        <xdr:cNvPr id="13" name="PTObj_IDiagArc_1_2">
          <a:extLst>
            <a:ext uri="{FF2B5EF4-FFF2-40B4-BE49-F238E27FC236}">
              <a16:creationId xmlns:a16="http://schemas.microsoft.com/office/drawing/2014/main" id="{E00D5229-3699-4764-B6B7-A792CCEF841B}"/>
            </a:ext>
          </a:extLst>
        </xdr:cNvPr>
        <xdr:cNvCxnSpPr/>
      </xdr:nvCxnSpPr>
      <xdr:spPr>
        <a:xfrm>
          <a:off x="4878842" y="1425969"/>
          <a:ext cx="2814183" cy="935086"/>
        </a:xfrm>
        <a:prstGeom prst="line">
          <a:avLst/>
        </a:prstGeom>
        <a:ln w="50800" cmpd="sng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427036</xdr:colOff>
      <xdr:row>8</xdr:row>
      <xdr:rowOff>79312</xdr:rowOff>
    </xdr:from>
    <xdr:to>
      <xdr:col>4</xdr:col>
      <xdr:colOff>240858</xdr:colOff>
      <xdr:row>12</xdr:row>
      <xdr:rowOff>1866</xdr:rowOff>
    </xdr:to>
    <xdr:cxnSp macro="_xll.PtreeEvent_ObjectClick">
      <xdr:nvCxnSpPr>
        <xdr:cNvPr id="14" name="PTObj_IDiagArc_1_1">
          <a:extLst>
            <a:ext uri="{FF2B5EF4-FFF2-40B4-BE49-F238E27FC236}">
              <a16:creationId xmlns:a16="http://schemas.microsoft.com/office/drawing/2014/main" id="{E6EF092A-A3A0-4B3C-998B-40BDD606B0AA}"/>
            </a:ext>
          </a:extLst>
        </xdr:cNvPr>
        <xdr:cNvCxnSpPr/>
      </xdr:nvCxnSpPr>
      <xdr:spPr>
        <a:xfrm flipV="1">
          <a:off x="3230561" y="1546162"/>
          <a:ext cx="674247" cy="570254"/>
        </a:xfrm>
        <a:prstGeom prst="line">
          <a:avLst/>
        </a:prstGeom>
        <a:ln w="25400" cmpd="dbl">
          <a:solidFill>
            <a:srgbClr val="4A7EBB"/>
          </a:solidFill>
          <a:prstDash val="solid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1283109</xdr:colOff>
      <xdr:row>0</xdr:row>
      <xdr:rowOff>66849</xdr:rowOff>
    </xdr:from>
    <xdr:to>
      <xdr:col>1</xdr:col>
      <xdr:colOff>107542</xdr:colOff>
      <xdr:row>0</xdr:row>
      <xdr:rowOff>247476</xdr:rowOff>
    </xdr:to>
    <xdr:sp macro="_xll.PtreeEvent_ObjectClick" textlink="">
      <xdr:nvSpPr>
        <xdr:cNvPr id="15" name="PTObj_IDiagName_1_0">
          <a:extLst>
            <a:ext uri="{FF2B5EF4-FFF2-40B4-BE49-F238E27FC236}">
              <a16:creationId xmlns:a16="http://schemas.microsoft.com/office/drawing/2014/main" id="{D69E380C-735F-49D2-8130-5EB952C268D3}"/>
            </a:ext>
          </a:extLst>
        </xdr:cNvPr>
        <xdr:cNvSpPr txBox="1"/>
      </xdr:nvSpPr>
      <xdr:spPr>
        <a:xfrm>
          <a:off x="1067209" y="63674"/>
          <a:ext cx="103958" cy="1838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Diagram #1</a:t>
          </a:r>
        </a:p>
      </xdr:txBody>
    </xdr:sp>
    <xdr:clientData/>
  </xdr:twoCellAnchor>
  <xdr:twoCellAnchor editAs="absolute">
    <xdr:from>
      <xdr:col>2</xdr:col>
      <xdr:colOff>203199</xdr:colOff>
      <xdr:row>11</xdr:row>
      <xdr:rowOff>95250</xdr:rowOff>
    </xdr:from>
    <xdr:to>
      <xdr:col>3</xdr:col>
      <xdr:colOff>427036</xdr:colOff>
      <xdr:row>17</xdr:row>
      <xdr:rowOff>57150</xdr:rowOff>
    </xdr:to>
    <xdr:sp macro="" textlink="">
      <xdr:nvSpPr>
        <xdr:cNvPr id="16" name="PTObj_IDiagNode_1_1">
          <a:extLst>
            <a:ext uri="{FF2B5EF4-FFF2-40B4-BE49-F238E27FC236}">
              <a16:creationId xmlns:a16="http://schemas.microsoft.com/office/drawing/2014/main" id="{A05B1075-5AD2-4369-AA03-6E35F3F88AD4}"/>
            </a:ext>
          </a:extLst>
        </xdr:cNvPr>
        <xdr:cNvSpPr/>
      </xdr:nvSpPr>
      <xdr:spPr>
        <a:xfrm>
          <a:off x="2133599" y="2047875"/>
          <a:ext cx="1096962" cy="933450"/>
        </a:xfrm>
        <a:prstGeom prst="rect">
          <a:avLst/>
        </a:prstGeom>
        <a:gradFill flip="none" rotWithShape="1">
          <a:gsLst>
            <a:gs pos="0">
              <a:srgbClr val="008000"/>
            </a:gs>
            <a:gs pos="100000">
              <a:srgbClr val="008000">
                <a:shade val="30000"/>
              </a:srgbClr>
            </a:gs>
          </a:gsLst>
          <a:lin ang="2700000" scaled="1"/>
          <a:tileRect/>
        </a:gradFill>
        <a:ln w="254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569382</xdr:colOff>
      <xdr:row>13</xdr:row>
      <xdr:rowOff>141462</xdr:rowOff>
    </xdr:from>
    <xdr:to>
      <xdr:col>3</xdr:col>
      <xdr:colOff>76728</xdr:colOff>
      <xdr:row>15</xdr:row>
      <xdr:rowOff>10939</xdr:rowOff>
    </xdr:to>
    <xdr:sp macro="_xll.PtreeEvent_ObjectClick" textlink="">
      <xdr:nvSpPr>
        <xdr:cNvPr id="17" name="PTObj_IDiagNodeTxt_1_1">
          <a:extLst>
            <a:ext uri="{FF2B5EF4-FFF2-40B4-BE49-F238E27FC236}">
              <a16:creationId xmlns:a16="http://schemas.microsoft.com/office/drawing/2014/main" id="{21EC59A1-F329-4286-800F-119AC5AED3BF}"/>
            </a:ext>
          </a:extLst>
        </xdr:cNvPr>
        <xdr:cNvSpPr txBox="1"/>
      </xdr:nvSpPr>
      <xdr:spPr>
        <a:xfrm>
          <a:off x="2502957" y="2421112"/>
          <a:ext cx="374121" cy="186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Screen?</a:t>
          </a:r>
        </a:p>
      </xdr:txBody>
    </xdr:sp>
    <xdr:clientData/>
  </xdr:twoCellAnchor>
  <xdr:twoCellAnchor editAs="absolute">
    <xdr:from>
      <xdr:col>4</xdr:col>
      <xdr:colOff>134936</xdr:colOff>
      <xdr:row>4</xdr:row>
      <xdr:rowOff>47625</xdr:rowOff>
    </xdr:from>
    <xdr:to>
      <xdr:col>5</xdr:col>
      <xdr:colOff>498474</xdr:colOff>
      <xdr:row>9</xdr:row>
      <xdr:rowOff>95250</xdr:rowOff>
    </xdr:to>
    <xdr:sp macro="" textlink="">
      <xdr:nvSpPr>
        <xdr:cNvPr id="18" name="PTObj_IDiagNode_1_2">
          <a:extLst>
            <a:ext uri="{FF2B5EF4-FFF2-40B4-BE49-F238E27FC236}">
              <a16:creationId xmlns:a16="http://schemas.microsoft.com/office/drawing/2014/main" id="{DA5AB16D-225D-49D8-AFCD-C7B4D250A060}"/>
            </a:ext>
          </a:extLst>
        </xdr:cNvPr>
        <xdr:cNvSpPr/>
      </xdr:nvSpPr>
      <xdr:spPr>
        <a:xfrm>
          <a:off x="3802061" y="854075"/>
          <a:ext cx="1096963" cy="869950"/>
        </a:xfrm>
        <a:prstGeom prst="ellipse">
          <a:avLst/>
        </a:prstGeom>
        <a:gradFill flip="none" rotWithShape="1">
          <a:gsLst>
            <a:gs pos="0">
              <a:srgbClr val="800000"/>
            </a:gs>
            <a:gs pos="100000">
              <a:srgbClr val="800000">
                <a:shade val="30000"/>
              </a:srgbClr>
            </a:gs>
          </a:gsLst>
          <a:lin ang="2700000" scaled="1"/>
          <a:tileRect/>
        </a:gradFill>
        <a:ln w="254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533225</xdr:colOff>
      <xdr:row>6</xdr:row>
      <xdr:rowOff>57324</xdr:rowOff>
    </xdr:from>
    <xdr:to>
      <xdr:col>5</xdr:col>
      <xdr:colOff>106535</xdr:colOff>
      <xdr:row>7</xdr:row>
      <xdr:rowOff>76026</xdr:rowOff>
    </xdr:to>
    <xdr:sp macro="_xll.PtreeEvent_ObjectClick" textlink="">
      <xdr:nvSpPr>
        <xdr:cNvPr id="19" name="PTObj_IDiagNodeTxt_1_2">
          <a:extLst>
            <a:ext uri="{FF2B5EF4-FFF2-40B4-BE49-F238E27FC236}">
              <a16:creationId xmlns:a16="http://schemas.microsoft.com/office/drawing/2014/main" id="{01306773-2B66-42E7-BE20-E36260C3F0AF}"/>
            </a:ext>
          </a:extLst>
        </xdr:cNvPr>
        <xdr:cNvSpPr txBox="1"/>
      </xdr:nvSpPr>
      <xdr:spPr>
        <a:xfrm>
          <a:off x="4200350" y="1200324"/>
          <a:ext cx="303560" cy="1806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Alarm</a:t>
          </a:r>
        </a:p>
      </xdr:txBody>
    </xdr:sp>
    <xdr:clientData/>
  </xdr:twoCellAnchor>
  <xdr:twoCellAnchor editAs="absolute">
    <xdr:from>
      <xdr:col>10</xdr:col>
      <xdr:colOff>247650</xdr:colOff>
      <xdr:row>11</xdr:row>
      <xdr:rowOff>76200</xdr:rowOff>
    </xdr:from>
    <xdr:to>
      <xdr:col>11</xdr:col>
      <xdr:colOff>447675</xdr:colOff>
      <xdr:row>17</xdr:row>
      <xdr:rowOff>38100</xdr:rowOff>
    </xdr:to>
    <xdr:sp macro="" textlink="">
      <xdr:nvSpPr>
        <xdr:cNvPr id="20" name="PTObj_IDiagNode_1_3">
          <a:extLst>
            <a:ext uri="{FF2B5EF4-FFF2-40B4-BE49-F238E27FC236}">
              <a16:creationId xmlns:a16="http://schemas.microsoft.com/office/drawing/2014/main" id="{061A2D09-A6A9-4A72-8587-10FF436CF9FB}"/>
            </a:ext>
          </a:extLst>
        </xdr:cNvPr>
        <xdr:cNvSpPr/>
      </xdr:nvSpPr>
      <xdr:spPr>
        <a:xfrm>
          <a:off x="7696200" y="2028825"/>
          <a:ext cx="806450" cy="933450"/>
        </a:xfrm>
        <a:prstGeom prst="rect">
          <a:avLst/>
        </a:prstGeom>
        <a:gradFill flip="none" rotWithShape="1">
          <a:gsLst>
            <a:gs pos="0">
              <a:srgbClr val="008000"/>
            </a:gs>
            <a:gs pos="100000">
              <a:srgbClr val="008000">
                <a:shade val="30000"/>
              </a:srgbClr>
            </a:gs>
          </a:gsLst>
          <a:lin ang="2700000" scaled="1"/>
          <a:tileRect/>
        </a:gradFill>
        <a:ln w="254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473439</xdr:colOff>
      <xdr:row>13</xdr:row>
      <xdr:rowOff>122412</xdr:rowOff>
    </xdr:from>
    <xdr:to>
      <xdr:col>11</xdr:col>
      <xdr:colOff>228236</xdr:colOff>
      <xdr:row>14</xdr:row>
      <xdr:rowOff>141114</xdr:rowOff>
    </xdr:to>
    <xdr:sp macro="_xll.PtreeEvent_ObjectClick" textlink="">
      <xdr:nvSpPr>
        <xdr:cNvPr id="21" name="PTObj_IDiagNodeTxt_1_3">
          <a:extLst>
            <a:ext uri="{FF2B5EF4-FFF2-40B4-BE49-F238E27FC236}">
              <a16:creationId xmlns:a16="http://schemas.microsoft.com/office/drawing/2014/main" id="{931BB6CD-E173-408F-B70A-CE7DC2939828}"/>
            </a:ext>
          </a:extLst>
        </xdr:cNvPr>
        <xdr:cNvSpPr txBox="1"/>
      </xdr:nvSpPr>
      <xdr:spPr>
        <a:xfrm>
          <a:off x="7921989" y="2402062"/>
          <a:ext cx="364397" cy="1806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Inspect</a:t>
          </a:r>
        </a:p>
      </xdr:txBody>
    </xdr:sp>
    <xdr:clientData/>
  </xdr:twoCellAnchor>
  <xdr:twoCellAnchor editAs="absolute">
    <xdr:from>
      <xdr:col>7</xdr:col>
      <xdr:colOff>493712</xdr:colOff>
      <xdr:row>4</xdr:row>
      <xdr:rowOff>28575</xdr:rowOff>
    </xdr:from>
    <xdr:to>
      <xdr:col>9</xdr:col>
      <xdr:colOff>285750</xdr:colOff>
      <xdr:row>9</xdr:row>
      <xdr:rowOff>76200</xdr:rowOff>
    </xdr:to>
    <xdr:sp macro="" textlink="">
      <xdr:nvSpPr>
        <xdr:cNvPr id="22" name="PTObj_IDiagNode_1_4">
          <a:extLst>
            <a:ext uri="{FF2B5EF4-FFF2-40B4-BE49-F238E27FC236}">
              <a16:creationId xmlns:a16="http://schemas.microsoft.com/office/drawing/2014/main" id="{6270915D-C0F9-432A-B6A0-5C3D20F0CF12}"/>
            </a:ext>
          </a:extLst>
        </xdr:cNvPr>
        <xdr:cNvSpPr/>
      </xdr:nvSpPr>
      <xdr:spPr>
        <a:xfrm>
          <a:off x="6113462" y="835025"/>
          <a:ext cx="1011238" cy="869950"/>
        </a:xfrm>
        <a:prstGeom prst="ellipse">
          <a:avLst/>
        </a:prstGeom>
        <a:gradFill flip="none" rotWithShape="1">
          <a:gsLst>
            <a:gs pos="0">
              <a:srgbClr val="800000"/>
            </a:gs>
            <a:gs pos="100000">
              <a:srgbClr val="800000">
                <a:shade val="30000"/>
              </a:srgbClr>
            </a:gs>
          </a:gsLst>
          <a:lin ang="2700000" scaled="1"/>
          <a:tileRect/>
        </a:gradFill>
        <a:ln w="254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83277</xdr:colOff>
      <xdr:row>6</xdr:row>
      <xdr:rowOff>38274</xdr:rowOff>
    </xdr:from>
    <xdr:to>
      <xdr:col>9</xdr:col>
      <xdr:colOff>75473</xdr:colOff>
      <xdr:row>7</xdr:row>
      <xdr:rowOff>56976</xdr:rowOff>
    </xdr:to>
    <xdr:sp macro="_xll.PtreeEvent_ObjectClick" textlink="">
      <xdr:nvSpPr>
        <xdr:cNvPr id="23" name="PTObj_IDiagNodeTxt_1_4">
          <a:extLst>
            <a:ext uri="{FF2B5EF4-FFF2-40B4-BE49-F238E27FC236}">
              <a16:creationId xmlns:a16="http://schemas.microsoft.com/office/drawing/2014/main" id="{18BB8CF7-A1BF-4872-B693-5FE26C6211FA}"/>
            </a:ext>
          </a:extLst>
        </xdr:cNvPr>
        <xdr:cNvSpPr txBox="1"/>
      </xdr:nvSpPr>
      <xdr:spPr>
        <a:xfrm>
          <a:off x="6315802" y="1181274"/>
          <a:ext cx="598621" cy="1806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Find Material</a:t>
          </a:r>
        </a:p>
      </xdr:txBody>
    </xdr:sp>
    <xdr:clientData/>
  </xdr:twoCellAnchor>
  <xdr:twoCellAnchor editAs="absolute">
    <xdr:from>
      <xdr:col>4</xdr:col>
      <xdr:colOff>153986</xdr:colOff>
      <xdr:row>20</xdr:row>
      <xdr:rowOff>76200</xdr:rowOff>
    </xdr:from>
    <xdr:to>
      <xdr:col>5</xdr:col>
      <xdr:colOff>517524</xdr:colOff>
      <xdr:row>26</xdr:row>
      <xdr:rowOff>38100</xdr:rowOff>
    </xdr:to>
    <xdr:sp macro="" textlink="">
      <xdr:nvSpPr>
        <xdr:cNvPr id="24" name="PTObj_IDiagNode_1_5">
          <a:extLst>
            <a:ext uri="{FF2B5EF4-FFF2-40B4-BE49-F238E27FC236}">
              <a16:creationId xmlns:a16="http://schemas.microsoft.com/office/drawing/2014/main" id="{B55B1B32-036D-4251-90DF-570CAD670030}"/>
            </a:ext>
          </a:extLst>
        </xdr:cNvPr>
        <xdr:cNvSpPr/>
      </xdr:nvSpPr>
      <xdr:spPr>
        <a:xfrm>
          <a:off x="3821111" y="3486150"/>
          <a:ext cx="1096963" cy="933450"/>
        </a:xfrm>
        <a:prstGeom prst="ellipse">
          <a:avLst/>
        </a:prstGeom>
        <a:gradFill flip="none" rotWithShape="1">
          <a:gsLst>
            <a:gs pos="0">
              <a:srgbClr val="800000"/>
            </a:gs>
            <a:gs pos="100000">
              <a:srgbClr val="800000">
                <a:shade val="30000"/>
              </a:srgbClr>
            </a:gs>
          </a:gsLst>
          <a:lin ang="2700000" scaled="1"/>
          <a:tileRect/>
        </a:gradFill>
        <a:ln w="254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533998</xdr:colOff>
      <xdr:row>22</xdr:row>
      <xdr:rowOff>122412</xdr:rowOff>
    </xdr:from>
    <xdr:to>
      <xdr:col>5</xdr:col>
      <xdr:colOff>140688</xdr:colOff>
      <xdr:row>23</xdr:row>
      <xdr:rowOff>141114</xdr:rowOff>
    </xdr:to>
    <xdr:sp macro="_xll.PtreeEvent_ObjectClick" textlink="">
      <xdr:nvSpPr>
        <xdr:cNvPr id="25" name="PTObj_IDiagNodeTxt_1_5">
          <a:extLst>
            <a:ext uri="{FF2B5EF4-FFF2-40B4-BE49-F238E27FC236}">
              <a16:creationId xmlns:a16="http://schemas.microsoft.com/office/drawing/2014/main" id="{15F4C225-754A-4DFF-BFE6-A8B27FD05931}"/>
            </a:ext>
          </a:extLst>
        </xdr:cNvPr>
        <xdr:cNvSpPr txBox="1"/>
      </xdr:nvSpPr>
      <xdr:spPr>
        <a:xfrm>
          <a:off x="4201123" y="3859387"/>
          <a:ext cx="343290" cy="1806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Attack</a:t>
          </a:r>
        </a:p>
      </xdr:txBody>
    </xdr:sp>
    <xdr:clientData/>
  </xdr:twoCellAnchor>
  <xdr:twoCellAnchor editAs="absolute">
    <xdr:from>
      <xdr:col>7</xdr:col>
      <xdr:colOff>455612</xdr:colOff>
      <xdr:row>21</xdr:row>
      <xdr:rowOff>9525</xdr:rowOff>
    </xdr:from>
    <xdr:to>
      <xdr:col>9</xdr:col>
      <xdr:colOff>247650</xdr:colOff>
      <xdr:row>26</xdr:row>
      <xdr:rowOff>76200</xdr:rowOff>
    </xdr:to>
    <xdr:sp macro="" textlink="">
      <xdr:nvSpPr>
        <xdr:cNvPr id="26" name="PTObj_IDiagNode_1_6">
          <a:extLst>
            <a:ext uri="{FF2B5EF4-FFF2-40B4-BE49-F238E27FC236}">
              <a16:creationId xmlns:a16="http://schemas.microsoft.com/office/drawing/2014/main" id="{3286C754-48C9-482E-85C4-1552637BAECE}"/>
            </a:ext>
          </a:extLst>
        </xdr:cNvPr>
        <xdr:cNvSpPr/>
      </xdr:nvSpPr>
      <xdr:spPr>
        <a:xfrm>
          <a:off x="6075362" y="3578225"/>
          <a:ext cx="1011238" cy="879475"/>
        </a:xfrm>
        <a:prstGeom prst="diamond">
          <a:avLst/>
        </a:prstGeom>
        <a:gradFill flip="none" rotWithShape="1">
          <a:gsLst>
            <a:gs pos="0">
              <a:srgbClr val="000080"/>
            </a:gs>
            <a:gs pos="100000">
              <a:srgbClr val="000080">
                <a:shade val="30000"/>
              </a:srgbClr>
            </a:gs>
          </a:gsLst>
          <a:lin ang="2700000" scaled="1"/>
          <a:tileRect/>
        </a:gradFill>
        <a:ln w="254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117473</xdr:colOff>
      <xdr:row>23</xdr:row>
      <xdr:rowOff>27162</xdr:rowOff>
    </xdr:from>
    <xdr:to>
      <xdr:col>8</xdr:col>
      <xdr:colOff>587376</xdr:colOff>
      <xdr:row>24</xdr:row>
      <xdr:rowOff>45864</xdr:rowOff>
    </xdr:to>
    <xdr:sp macro="_xll.PtreeEvent_ObjectClick" textlink="">
      <xdr:nvSpPr>
        <xdr:cNvPr id="27" name="PTObj_IDiagNodeTxt_1_6">
          <a:extLst>
            <a:ext uri="{FF2B5EF4-FFF2-40B4-BE49-F238E27FC236}">
              <a16:creationId xmlns:a16="http://schemas.microsoft.com/office/drawing/2014/main" id="{EB07C422-F746-4441-BB10-26DCB27719A8}"/>
            </a:ext>
          </a:extLst>
        </xdr:cNvPr>
        <xdr:cNvSpPr txBox="1"/>
      </xdr:nvSpPr>
      <xdr:spPr>
        <a:xfrm>
          <a:off x="6346823" y="3926062"/>
          <a:ext cx="469903" cy="1806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Total Cost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dterm%20Q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lCalc_1"/>
      <sheetName val="PTModule"/>
      <sheetName val="treeCalc_13"/>
      <sheetName val="Decision Tree"/>
      <sheetName val="Influence Diagram"/>
    </sheetNames>
    <sheetDataSet>
      <sheetData sheetId="0">
        <row r="2">
          <cell r="G2" t="e">
            <v>#NAME?</v>
          </cell>
          <cell r="H2" t="e">
            <v>#NAME?</v>
          </cell>
          <cell r="I2" t="e">
            <v>#NAME?</v>
          </cell>
          <cell r="J2" t="e">
            <v>#NAME?</v>
          </cell>
        </row>
      </sheetData>
      <sheetData sheetId="1" refreshError="1"/>
      <sheetData sheetId="2">
        <row r="2">
          <cell r="F2" t="e">
            <v>#NAME?</v>
          </cell>
        </row>
      </sheetData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47F0-D861-4892-B066-8B5AE7E2F340}">
  <dimension ref="A3:H120"/>
  <sheetViews>
    <sheetView zoomScale="85" zoomScaleNormal="85" workbookViewId="0">
      <selection activeCell="A35" sqref="A35"/>
    </sheetView>
  </sheetViews>
  <sheetFormatPr defaultRowHeight="14.5" x14ac:dyDescent="0.35"/>
  <cols>
    <col min="1" max="1" width="20.7265625" bestFit="1" customWidth="1"/>
    <col min="2" max="2" width="27.26953125" customWidth="1"/>
    <col min="3" max="3" width="29" customWidth="1"/>
    <col min="4" max="4" width="31.81640625" customWidth="1"/>
    <col min="5" max="7" width="27.81640625" customWidth="1"/>
    <col min="8" max="8" width="23.453125" customWidth="1"/>
  </cols>
  <sheetData>
    <row r="3" spans="3:8" x14ac:dyDescent="0.35">
      <c r="C3" t="s">
        <v>0</v>
      </c>
      <c r="D3" s="2">
        <v>9200000</v>
      </c>
    </row>
    <row r="4" spans="3:8" ht="14.5" customHeight="1" x14ac:dyDescent="0.35">
      <c r="C4" t="s">
        <v>1</v>
      </c>
      <c r="D4" s="2">
        <v>6</v>
      </c>
      <c r="F4" s="12">
        <f>D81</f>
        <v>1.5999997520000385E-7</v>
      </c>
      <c r="G4" s="4">
        <f>_xll.PTreeNodeProbability(treeCalc_1!$F$2,13)</f>
        <v>0</v>
      </c>
    </row>
    <row r="5" spans="3:8" ht="14.5" customHeight="1" x14ac:dyDescent="0.35">
      <c r="C5" t="s">
        <v>2</v>
      </c>
      <c r="D5" s="2">
        <v>600</v>
      </c>
      <c r="E5" s="15"/>
      <c r="F5" s="5">
        <v>100000</v>
      </c>
      <c r="G5" s="3">
        <f>_xll.PTreeNodeValue(treeCalc_1!$F$2,13)</f>
        <v>55300600</v>
      </c>
    </row>
    <row r="6" spans="3:8" ht="14.5" customHeight="1" x14ac:dyDescent="0.35">
      <c r="E6" s="8" t="b">
        <f>_xll.PTreeNodeDecision(treeCalc_1!$F$2,6)</f>
        <v>0</v>
      </c>
      <c r="F6" s="9" t="s">
        <v>3</v>
      </c>
    </row>
    <row r="7" spans="3:8" ht="14.5" customHeight="1" x14ac:dyDescent="0.35">
      <c r="D7" s="15"/>
      <c r="E7" s="5">
        <v>600</v>
      </c>
      <c r="F7" s="10">
        <f>_xll.PTreeNodeValue(treeCalc_1!$F$2,6)</f>
        <v>75200596.816000491</v>
      </c>
    </row>
    <row r="8" spans="3:8" ht="14.5" customHeight="1" x14ac:dyDescent="0.35">
      <c r="G8" s="11">
        <v>0.5</v>
      </c>
      <c r="H8" s="4">
        <f>_xll.PTreeNodeProbability(treeCalc_1!$F$2,20)</f>
        <v>0</v>
      </c>
    </row>
    <row r="9" spans="3:8" ht="14.5" customHeight="1" x14ac:dyDescent="0.35">
      <c r="G9" s="5">
        <v>40000000</v>
      </c>
      <c r="H9" s="3">
        <f>_xll.PTreeNodeValue(treeCalc_1!$F$2,20)</f>
        <v>95200600</v>
      </c>
    </row>
    <row r="10" spans="3:8" ht="14.5" customHeight="1" x14ac:dyDescent="0.35">
      <c r="D10" s="14"/>
      <c r="F10" s="11">
        <f>1-F4</f>
        <v>0.99999984000002484</v>
      </c>
      <c r="G10" s="9" t="s">
        <v>3</v>
      </c>
    </row>
    <row r="11" spans="3:8" ht="14.5" customHeight="1" x14ac:dyDescent="0.35">
      <c r="E11" s="14"/>
      <c r="F11" s="5">
        <v>0</v>
      </c>
      <c r="G11" s="10">
        <f>_xll.PTreeNodeValue(treeCalc_1!$F$2,14)</f>
        <v>75200600</v>
      </c>
    </row>
    <row r="12" spans="3:8" ht="14.5" customHeight="1" x14ac:dyDescent="0.35">
      <c r="G12" s="11">
        <v>0.5</v>
      </c>
      <c r="H12" s="4">
        <f>_xll.PTreeNodeProbability(treeCalc_1!$F$2,21)</f>
        <v>0</v>
      </c>
    </row>
    <row r="13" spans="3:8" ht="14.5" customHeight="1" x14ac:dyDescent="0.35">
      <c r="G13" s="5">
        <v>0</v>
      </c>
      <c r="H13" s="3">
        <f>_xll.PTreeNodeValue(treeCalc_1!$F$2,21)</f>
        <v>55200600</v>
      </c>
    </row>
    <row r="14" spans="3:8" ht="14.5" customHeight="1" x14ac:dyDescent="0.35">
      <c r="D14" s="13">
        <f>C83</f>
        <v>2.5000003875000003E-2</v>
      </c>
      <c r="E14" s="6" t="s">
        <v>4</v>
      </c>
    </row>
    <row r="15" spans="3:8" ht="14.5" customHeight="1" x14ac:dyDescent="0.35">
      <c r="D15" s="5">
        <v>0</v>
      </c>
      <c r="E15" s="7">
        <f>_xll.PTreeNodeValue(treeCalc_1!$F$2,4)</f>
        <v>75200000</v>
      </c>
    </row>
    <row r="16" spans="3:8" ht="14.5" customHeight="1" x14ac:dyDescent="0.35">
      <c r="F16" s="11">
        <v>0.5</v>
      </c>
      <c r="G16" s="4">
        <f>_xll.PTreeNodeProbability(treeCalc_1!$F$2,15)</f>
        <v>0</v>
      </c>
    </row>
    <row r="17" spans="2:8" ht="14.5" customHeight="1" x14ac:dyDescent="0.35">
      <c r="F17" s="5">
        <v>40000000</v>
      </c>
      <c r="G17" s="3">
        <f>_xll.PTreeNodeValue(treeCalc_1!$F$2,15)</f>
        <v>95200000</v>
      </c>
    </row>
    <row r="18" spans="2:8" ht="14.5" customHeight="1" x14ac:dyDescent="0.35">
      <c r="E18" s="8" t="b">
        <f>_xll.PTreeNodeDecision(treeCalc_1!$F$2,7)</f>
        <v>1</v>
      </c>
      <c r="F18" s="9" t="s">
        <v>3</v>
      </c>
    </row>
    <row r="19" spans="2:8" ht="14.5" customHeight="1" x14ac:dyDescent="0.35">
      <c r="E19" s="5">
        <v>0</v>
      </c>
      <c r="F19" s="10">
        <f>_xll.PTreeNodeValue(treeCalc_1!$F$2,7)</f>
        <v>75200000</v>
      </c>
    </row>
    <row r="20" spans="2:8" ht="14.5" customHeight="1" x14ac:dyDescent="0.35">
      <c r="F20" s="11">
        <v>0.5</v>
      </c>
      <c r="G20" s="4">
        <f>_xll.PTreeNodeProbability(treeCalc_1!$F$2,16)</f>
        <v>0</v>
      </c>
    </row>
    <row r="21" spans="2:8" ht="14.5" customHeight="1" x14ac:dyDescent="0.35">
      <c r="F21" s="5">
        <v>0</v>
      </c>
      <c r="G21" s="3">
        <f>_xll.PTreeNodeValue(treeCalc_1!$F$2,16)</f>
        <v>55200000</v>
      </c>
    </row>
    <row r="22" spans="2:8" ht="14.5" customHeight="1" x14ac:dyDescent="0.35">
      <c r="C22" s="8" t="b">
        <f>_xll.PTreeNodeDecision(treeCalc_1!$F$2,2)</f>
        <v>0</v>
      </c>
      <c r="D22" s="9" t="s">
        <v>3</v>
      </c>
    </row>
    <row r="23" spans="2:8" ht="14.5" customHeight="1" x14ac:dyDescent="0.35">
      <c r="B23" s="14" t="str">
        <f ca="1">_xlfn.FORMULATEXT(C23)</f>
        <v>=D4*D3</v>
      </c>
      <c r="C23" s="5">
        <f>D4*D3</f>
        <v>55200000</v>
      </c>
      <c r="D23" s="10">
        <f>_xll.PTreeNodeValue(treeCalc_1!$F$2,2)</f>
        <v>55798085.097010173</v>
      </c>
    </row>
    <row r="24" spans="2:8" ht="14.5" customHeight="1" x14ac:dyDescent="0.35">
      <c r="F24" s="12">
        <f>D93</f>
        <v>0.99999999897435898</v>
      </c>
      <c r="G24" s="4">
        <f>_xll.PTreeNodeProbability(treeCalc_1!$F$2,11)</f>
        <v>0</v>
      </c>
    </row>
    <row r="25" spans="2:8" ht="14.5" customHeight="1" x14ac:dyDescent="0.35">
      <c r="F25" s="5">
        <v>100000</v>
      </c>
      <c r="G25" s="3">
        <f>_xll.PTreeNodeValue(treeCalc_1!$F$2,11)</f>
        <v>55300600</v>
      </c>
    </row>
    <row r="26" spans="2:8" ht="14.5" customHeight="1" x14ac:dyDescent="0.35">
      <c r="E26" s="8" t="b">
        <f>_xll.PTreeNodeDecision(treeCalc_1!$F$2,10)</f>
        <v>1</v>
      </c>
      <c r="F26" s="9" t="s">
        <v>3</v>
      </c>
    </row>
    <row r="27" spans="2:8" ht="14.5" customHeight="1" x14ac:dyDescent="0.35">
      <c r="E27" s="5">
        <v>600</v>
      </c>
      <c r="F27" s="10">
        <f>_xll.PTreeNodeValue(treeCalc_1!$F$2,10)</f>
        <v>55300600.020410255</v>
      </c>
    </row>
    <row r="28" spans="2:8" ht="14.5" customHeight="1" x14ac:dyDescent="0.35">
      <c r="G28" s="11">
        <v>0.5</v>
      </c>
      <c r="H28" s="4">
        <f>_xll.PTreeNodeProbability(treeCalc_1!$F$2,17)</f>
        <v>0</v>
      </c>
    </row>
    <row r="29" spans="2:8" ht="14.5" customHeight="1" x14ac:dyDescent="0.35">
      <c r="G29" s="5">
        <v>40000000</v>
      </c>
      <c r="H29" s="3">
        <f>_xll.PTreeNodeValue(treeCalc_1!$F$2,17)</f>
        <v>95200600</v>
      </c>
    </row>
    <row r="30" spans="2:8" ht="14.5" customHeight="1" x14ac:dyDescent="0.35">
      <c r="E30" s="14"/>
      <c r="F30" s="11">
        <f>1-F24</f>
        <v>1.0256410165609964E-9</v>
      </c>
      <c r="G30" s="9" t="s">
        <v>3</v>
      </c>
    </row>
    <row r="31" spans="2:8" ht="14.5" customHeight="1" x14ac:dyDescent="0.35">
      <c r="E31" s="14"/>
      <c r="F31" s="5">
        <v>0</v>
      </c>
      <c r="G31" s="10">
        <f>_xll.PTreeNodeValue(treeCalc_1!$F$2,12)</f>
        <v>75200600</v>
      </c>
    </row>
    <row r="32" spans="2:8" ht="14.5" customHeight="1" x14ac:dyDescent="0.35">
      <c r="G32" s="11">
        <v>0.5</v>
      </c>
      <c r="H32" s="4">
        <f>_xll.PTreeNodeProbability(treeCalc_1!$F$2,22)</f>
        <v>0</v>
      </c>
    </row>
    <row r="33" spans="2:8" ht="14.5" customHeight="1" x14ac:dyDescent="0.35">
      <c r="G33" s="5">
        <v>0</v>
      </c>
      <c r="H33" s="3">
        <f>_xll.PTreeNodeValue(treeCalc_1!$F$2,22)</f>
        <v>55200600</v>
      </c>
    </row>
    <row r="34" spans="2:8" ht="14.5" customHeight="1" x14ac:dyDescent="0.35">
      <c r="D34" s="13">
        <f>C91</f>
        <v>0.97499999612499999</v>
      </c>
      <c r="E34" s="6" t="s">
        <v>4</v>
      </c>
    </row>
    <row r="35" spans="2:8" ht="14.5" customHeight="1" x14ac:dyDescent="0.35">
      <c r="D35" s="5">
        <v>0</v>
      </c>
      <c r="E35" s="7">
        <f>_xll.PTreeNodeValue(treeCalc_1!$F$2,5)</f>
        <v>55300600.020410255</v>
      </c>
    </row>
    <row r="36" spans="2:8" ht="14.5" customHeight="1" x14ac:dyDescent="0.35">
      <c r="F36" s="11">
        <v>0.5</v>
      </c>
      <c r="G36" s="4">
        <f>_xll.PTreeNodeProbability(treeCalc_1!$F$2,24)</f>
        <v>0</v>
      </c>
    </row>
    <row r="37" spans="2:8" ht="14.5" customHeight="1" x14ac:dyDescent="0.35">
      <c r="F37" s="5">
        <v>40000000</v>
      </c>
      <c r="G37" s="3">
        <f>_xll.PTreeNodeValue(treeCalc_1!$F$2,24)</f>
        <v>95200000</v>
      </c>
    </row>
    <row r="38" spans="2:8" ht="14.5" customHeight="1" x14ac:dyDescent="0.35">
      <c r="E38" s="8" t="b">
        <f>_xll.PTreeNodeDecision(treeCalc_1!$F$2,23)</f>
        <v>0</v>
      </c>
      <c r="F38" s="9" t="s">
        <v>3</v>
      </c>
    </row>
    <row r="39" spans="2:8" ht="14.5" customHeight="1" x14ac:dyDescent="0.35">
      <c r="E39" s="5">
        <v>0</v>
      </c>
      <c r="F39" s="10">
        <f>_xll.PTreeNodeValue(treeCalc_1!$F$2,23)</f>
        <v>75200000</v>
      </c>
    </row>
    <row r="40" spans="2:8" ht="14.5" customHeight="1" x14ac:dyDescent="0.35">
      <c r="F40" s="11">
        <v>0.5</v>
      </c>
      <c r="G40" s="4">
        <f>_xll.PTreeNodeProbability(treeCalc_1!$F$2,25)</f>
        <v>0</v>
      </c>
    </row>
    <row r="41" spans="2:8" ht="14.5" customHeight="1" x14ac:dyDescent="0.35">
      <c r="F41" s="5">
        <v>0</v>
      </c>
      <c r="G41" s="3">
        <f>_xll.PTreeNodeValue(treeCalc_1!$F$2,25)</f>
        <v>55200000</v>
      </c>
    </row>
    <row r="42" spans="2:8" ht="14.5" customHeight="1" x14ac:dyDescent="0.35">
      <c r="B42" s="5"/>
      <c r="C42" s="6" t="s">
        <v>4</v>
      </c>
    </row>
    <row r="43" spans="2:8" ht="14.5" customHeight="1" x14ac:dyDescent="0.35">
      <c r="B43" s="5"/>
      <c r="C43" s="7">
        <f>_xll.PTreeNodeValue(treeCalc_1!$F$2,1)</f>
        <v>20000000</v>
      </c>
    </row>
    <row r="44" spans="2:8" ht="14.5" customHeight="1" x14ac:dyDescent="0.35">
      <c r="E44" s="12">
        <f>C105</f>
        <v>0</v>
      </c>
      <c r="F44" s="4">
        <f>_xll.PTreeNodeProbability(treeCalc_1!$F$2,9)</f>
        <v>0</v>
      </c>
    </row>
    <row r="45" spans="2:8" ht="14.5" customHeight="1" x14ac:dyDescent="0.35">
      <c r="E45" s="5">
        <v>100000</v>
      </c>
      <c r="F45" s="3">
        <f>_xll.PTreeNodeValue(treeCalc_1!$F$2,9)</f>
        <v>100600</v>
      </c>
    </row>
    <row r="46" spans="2:8" ht="14.5" customHeight="1" x14ac:dyDescent="0.35">
      <c r="D46" s="8" t="b">
        <f>_xll.PTreeNodeDecision(treeCalc_1!$F$2,8)</f>
        <v>0</v>
      </c>
      <c r="E46" s="9" t="s">
        <v>3</v>
      </c>
    </row>
    <row r="47" spans="2:8" ht="14.5" customHeight="1" x14ac:dyDescent="0.35">
      <c r="D47" s="5">
        <v>600</v>
      </c>
      <c r="E47" s="10">
        <f>_xll.PTreeNodeValue(treeCalc_1!$F$2,8)</f>
        <v>20000600</v>
      </c>
    </row>
    <row r="48" spans="2:8" ht="14.5" customHeight="1" x14ac:dyDescent="0.35">
      <c r="F48" s="11">
        <v>0.5</v>
      </c>
      <c r="G48" s="4">
        <f>_xll.PTreeNodeProbability(treeCalc_1!$F$2,19)</f>
        <v>0</v>
      </c>
    </row>
    <row r="49" spans="1:7" ht="14.5" customHeight="1" x14ac:dyDescent="0.35">
      <c r="F49" s="5">
        <v>40000000</v>
      </c>
      <c r="G49" s="3">
        <f>_xll.PTreeNodeValue(treeCalc_1!$F$2,19)</f>
        <v>40000600</v>
      </c>
    </row>
    <row r="50" spans="1:7" ht="14.5" customHeight="1" x14ac:dyDescent="0.35">
      <c r="D50" s="14"/>
      <c r="E50" s="11">
        <f>1-E44</f>
        <v>1</v>
      </c>
      <c r="F50" s="9" t="s">
        <v>3</v>
      </c>
    </row>
    <row r="51" spans="1:7" ht="14.5" customHeight="1" x14ac:dyDescent="0.35">
      <c r="D51" s="14"/>
      <c r="E51" s="5">
        <v>0</v>
      </c>
      <c r="F51" s="10">
        <f>_xll.PTreeNodeValue(treeCalc_1!$F$2,18)</f>
        <v>20000600</v>
      </c>
    </row>
    <row r="52" spans="1:7" ht="14.5" customHeight="1" x14ac:dyDescent="0.35">
      <c r="F52" s="11">
        <v>0.5</v>
      </c>
      <c r="G52" s="4">
        <f>_xll.PTreeNodeProbability(treeCalc_1!$F$2,26)</f>
        <v>0</v>
      </c>
    </row>
    <row r="53" spans="1:7" ht="14.5" customHeight="1" x14ac:dyDescent="0.35">
      <c r="F53" s="5">
        <v>0</v>
      </c>
      <c r="G53" s="3">
        <f>_xll.PTreeNodeValue(treeCalc_1!$F$2,26)</f>
        <v>600</v>
      </c>
    </row>
    <row r="54" spans="1:7" ht="14.5" customHeight="1" x14ac:dyDescent="0.35">
      <c r="C54" s="8" t="b">
        <f>_xll.PTreeNodeDecision(treeCalc_1!$F$2,3)</f>
        <v>1</v>
      </c>
      <c r="D54" s="6" t="s">
        <v>4</v>
      </c>
    </row>
    <row r="55" spans="1:7" ht="14.5" customHeight="1" x14ac:dyDescent="0.35">
      <c r="C55" s="5">
        <v>0</v>
      </c>
      <c r="D55" s="7">
        <f>_xll.PTreeNodeValue(treeCalc_1!$F$2,3)</f>
        <v>20000000</v>
      </c>
    </row>
    <row r="56" spans="1:7" ht="14.5" customHeight="1" x14ac:dyDescent="0.35">
      <c r="E56" s="11">
        <v>0.5</v>
      </c>
      <c r="F56" s="4">
        <f>_xll.PTreeNodeProbability(treeCalc_1!$F$2,28)</f>
        <v>0.5</v>
      </c>
    </row>
    <row r="57" spans="1:7" ht="14.5" customHeight="1" x14ac:dyDescent="0.35">
      <c r="E57" s="5">
        <v>40000000</v>
      </c>
      <c r="F57" s="3">
        <f>_xll.PTreeNodeValue(treeCalc_1!$F$2,28)</f>
        <v>40000000</v>
      </c>
    </row>
    <row r="58" spans="1:7" ht="14.5" customHeight="1" x14ac:dyDescent="0.35">
      <c r="D58" s="8" t="b">
        <f>_xll.PTreeNodeDecision(treeCalc_1!$F$2,27)</f>
        <v>1</v>
      </c>
      <c r="E58" s="9" t="s">
        <v>3</v>
      </c>
    </row>
    <row r="59" spans="1:7" ht="14.5" customHeight="1" x14ac:dyDescent="0.35">
      <c r="D59" s="5">
        <v>0</v>
      </c>
      <c r="E59" s="10">
        <f>_xll.PTreeNodeValue(treeCalc_1!$F$2,27)</f>
        <v>20000000</v>
      </c>
    </row>
    <row r="60" spans="1:7" ht="14.5" customHeight="1" x14ac:dyDescent="0.35">
      <c r="E60" s="11">
        <v>0.5</v>
      </c>
      <c r="F60" s="4">
        <f>_xll.PTreeNodeProbability(treeCalc_1!$F$2,29)</f>
        <v>0.5</v>
      </c>
    </row>
    <row r="61" spans="1:7" ht="14.5" customHeight="1" x14ac:dyDescent="0.35">
      <c r="E61" s="5">
        <v>0</v>
      </c>
      <c r="F61" s="3">
        <f>_xll.PTreeNodeValue(treeCalc_1!$F$2,29)</f>
        <v>0</v>
      </c>
    </row>
    <row r="62" spans="1:7" ht="14.5" customHeight="1" x14ac:dyDescent="0.35">
      <c r="A62" s="18"/>
      <c r="B62" s="18"/>
      <c r="C62" s="18"/>
      <c r="D62" s="18"/>
      <c r="E62" s="17"/>
    </row>
    <row r="63" spans="1:7" ht="14.5" customHeight="1" x14ac:dyDescent="0.35">
      <c r="A63" s="18"/>
      <c r="B63" s="18"/>
      <c r="C63" s="18"/>
      <c r="D63" s="18"/>
      <c r="E63" s="17"/>
    </row>
    <row r="64" spans="1:7" ht="14.5" customHeight="1" x14ac:dyDescent="0.35">
      <c r="A64" s="18"/>
      <c r="B64" s="18"/>
      <c r="C64" s="18"/>
      <c r="D64" s="19">
        <v>0.8</v>
      </c>
      <c r="E64" s="16">
        <f>_xll.PTreeNodeProbability(treeCalc_3!$F$2,3)</f>
        <v>4.0000000000000002E-9</v>
      </c>
    </row>
    <row r="65" spans="1:5" ht="14.5" customHeight="1" x14ac:dyDescent="0.35">
      <c r="A65" s="18"/>
      <c r="B65" s="18"/>
      <c r="C65" s="18"/>
      <c r="D65" s="19">
        <v>0</v>
      </c>
      <c r="E65" s="16">
        <f>_xll.PTreeNodeValue(treeCalc_3!$F$2,3)</f>
        <v>0</v>
      </c>
    </row>
    <row r="66" spans="1:5" ht="14.5" customHeight="1" x14ac:dyDescent="0.35">
      <c r="A66" s="18"/>
      <c r="B66" s="18"/>
      <c r="C66" s="19">
        <v>5.0000000000000001E-9</v>
      </c>
      <c r="D66" s="20" t="s">
        <v>3</v>
      </c>
      <c r="E66" s="17"/>
    </row>
    <row r="67" spans="1:5" ht="14.5" customHeight="1" x14ac:dyDescent="0.35">
      <c r="A67" s="18"/>
      <c r="B67" s="18"/>
      <c r="C67" s="19">
        <v>0</v>
      </c>
      <c r="D67" s="21">
        <f>_xll.PTreeNodeValue(treeCalc_3!$F$2,2)</f>
        <v>0</v>
      </c>
      <c r="E67" s="17"/>
    </row>
    <row r="68" spans="1:5" ht="14.5" customHeight="1" x14ac:dyDescent="0.35">
      <c r="A68" s="18"/>
      <c r="B68" s="18"/>
      <c r="C68" s="18"/>
      <c r="D68" s="19">
        <v>0.19999999999999996</v>
      </c>
      <c r="E68" s="16">
        <f>_xll.PTreeNodeProbability(treeCalc_3!$F$2,4)</f>
        <v>9.9999999999999986E-10</v>
      </c>
    </row>
    <row r="69" spans="1:5" ht="14.5" customHeight="1" x14ac:dyDescent="0.35">
      <c r="A69" s="18"/>
      <c r="B69" s="18"/>
      <c r="C69" s="18"/>
      <c r="D69" s="19">
        <v>0</v>
      </c>
      <c r="E69" s="16">
        <f>_xll.PTreeNodeValue(treeCalc_3!$F$2,4)</f>
        <v>0</v>
      </c>
    </row>
    <row r="70" spans="1:5" ht="14.5" customHeight="1" x14ac:dyDescent="0.35">
      <c r="A70" s="18" t="s">
        <v>5</v>
      </c>
      <c r="B70" s="19"/>
      <c r="C70" s="20" t="s">
        <v>3</v>
      </c>
      <c r="D70" s="18"/>
      <c r="E70" s="17"/>
    </row>
    <row r="71" spans="1:5" ht="14.5" customHeight="1" x14ac:dyDescent="0.35">
      <c r="A71" s="18"/>
      <c r="B71" s="19"/>
      <c r="C71" s="21">
        <f>_xll.PTreeNodeValue(treeCalc_3!$F$2,1)</f>
        <v>0</v>
      </c>
      <c r="D71" s="18"/>
      <c r="E71" s="17"/>
    </row>
    <row r="72" spans="1:5" ht="14.5" customHeight="1" x14ac:dyDescent="0.35">
      <c r="A72" s="18"/>
      <c r="B72" s="18"/>
      <c r="C72" s="18"/>
      <c r="D72" s="19">
        <v>2.5000000000000001E-2</v>
      </c>
      <c r="E72" s="16">
        <f>_xll.PTreeNodeProbability(treeCalc_3!$F$2,6)</f>
        <v>2.4999999875000001E-2</v>
      </c>
    </row>
    <row r="73" spans="1:5" ht="14.5" customHeight="1" x14ac:dyDescent="0.35">
      <c r="A73" s="18"/>
      <c r="B73" s="18"/>
      <c r="C73" s="18"/>
      <c r="D73" s="19">
        <v>0</v>
      </c>
      <c r="E73" s="16">
        <f>_xll.PTreeNodeValue(treeCalc_3!$F$2,6)</f>
        <v>0</v>
      </c>
    </row>
    <row r="74" spans="1:5" ht="14.5" customHeight="1" x14ac:dyDescent="0.35">
      <c r="A74" s="18"/>
      <c r="B74" s="18"/>
      <c r="C74" s="19">
        <v>0.99999999500000003</v>
      </c>
      <c r="D74" s="20" t="s">
        <v>3</v>
      </c>
      <c r="E74" s="17"/>
    </row>
    <row r="75" spans="1:5" x14ac:dyDescent="0.35">
      <c r="A75" s="18"/>
      <c r="B75" s="18"/>
      <c r="C75" s="19">
        <v>0</v>
      </c>
      <c r="D75" s="21">
        <f>_xll.PTreeNodeValue(treeCalc_3!$F$2,5)</f>
        <v>0</v>
      </c>
      <c r="E75" s="17"/>
    </row>
    <row r="76" spans="1:5" x14ac:dyDescent="0.35">
      <c r="A76" s="18"/>
      <c r="B76" s="18"/>
      <c r="C76" s="18"/>
      <c r="D76" s="19">
        <v>0.97499999999999998</v>
      </c>
      <c r="E76" s="16">
        <f>_xll.PTreeNodeProbability(treeCalc_3!$F$2,7)</f>
        <v>0.97499999512500002</v>
      </c>
    </row>
    <row r="77" spans="1:5" x14ac:dyDescent="0.35">
      <c r="A77" s="18"/>
      <c r="B77" s="18"/>
      <c r="C77" s="18"/>
      <c r="D77" s="19">
        <v>0</v>
      </c>
      <c r="E77" s="16">
        <f>_xll.PTreeNodeValue(treeCalc_3!$F$2,7)</f>
        <v>0</v>
      </c>
    </row>
    <row r="78" spans="1:5" x14ac:dyDescent="0.35">
      <c r="A78" s="18"/>
      <c r="B78" s="18"/>
      <c r="C78" s="18"/>
      <c r="D78" s="18"/>
      <c r="E78" s="17"/>
    </row>
    <row r="79" spans="1:5" x14ac:dyDescent="0.35">
      <c r="A79" s="18"/>
      <c r="B79" s="18"/>
      <c r="C79" s="18"/>
      <c r="D79" s="18"/>
      <c r="E79" s="17"/>
    </row>
    <row r="80" spans="1:5" x14ac:dyDescent="0.35">
      <c r="A80" s="18"/>
      <c r="B80" s="18"/>
      <c r="C80" s="18"/>
      <c r="D80" s="18"/>
      <c r="E80" s="17"/>
    </row>
    <row r="81" spans="1:5" x14ac:dyDescent="0.35">
      <c r="A81" s="18"/>
      <c r="B81" s="18"/>
      <c r="C81" s="18"/>
      <c r="D81" s="19">
        <v>1.5999997520000385E-7</v>
      </c>
      <c r="E81" s="16">
        <f>_xll.PTreeNodeProbability(treeCalc_4!$F$2,3)</f>
        <v>4.0000000000000011E-9</v>
      </c>
    </row>
    <row r="82" spans="1:5" ht="14.5" customHeight="1" x14ac:dyDescent="0.35">
      <c r="A82" s="18"/>
      <c r="B82" s="18"/>
      <c r="C82" s="18"/>
      <c r="D82" s="19">
        <v>0</v>
      </c>
      <c r="E82" s="16">
        <f>_xll.PTreeNodeValue(treeCalc_4!$F$2,3)</f>
        <v>0</v>
      </c>
    </row>
    <row r="83" spans="1:5" ht="14.5" customHeight="1" x14ac:dyDescent="0.35">
      <c r="A83" s="18"/>
      <c r="B83" s="18"/>
      <c r="C83" s="19">
        <v>2.5000003875000003E-2</v>
      </c>
      <c r="D83" s="20" t="s">
        <v>3</v>
      </c>
      <c r="E83" s="17"/>
    </row>
    <row r="84" spans="1:5" ht="14.5" customHeight="1" x14ac:dyDescent="0.35">
      <c r="A84" s="18"/>
      <c r="B84" s="18"/>
      <c r="C84" s="19">
        <v>0</v>
      </c>
      <c r="D84" s="21">
        <f>_xll.PTreeNodeValue(treeCalc_4!$F$2,2)</f>
        <v>0</v>
      </c>
      <c r="E84" s="17"/>
    </row>
    <row r="85" spans="1:5" ht="14.5" customHeight="1" x14ac:dyDescent="0.35">
      <c r="A85" s="18"/>
      <c r="B85" s="18"/>
      <c r="C85" s="18"/>
      <c r="D85" s="19">
        <v>0.99999984000002473</v>
      </c>
      <c r="E85" s="16">
        <f>_xll.PTreeNodeProbability(treeCalc_4!$F$2,4)</f>
        <v>2.4999999875000005E-2</v>
      </c>
    </row>
    <row r="86" spans="1:5" ht="14.5" customHeight="1" x14ac:dyDescent="0.35">
      <c r="A86" s="18"/>
      <c r="B86" s="18"/>
      <c r="C86" s="18"/>
      <c r="D86" s="19">
        <v>0</v>
      </c>
      <c r="E86" s="16">
        <f>_xll.PTreeNodeValue(treeCalc_4!$F$2,4)</f>
        <v>0</v>
      </c>
    </row>
    <row r="87" spans="1:5" ht="14.5" customHeight="1" x14ac:dyDescent="0.35">
      <c r="A87" s="18"/>
      <c r="B87" s="19"/>
      <c r="C87" s="20" t="s">
        <v>3</v>
      </c>
      <c r="D87" s="18"/>
      <c r="E87" s="17"/>
    </row>
    <row r="88" spans="1:5" ht="14.5" customHeight="1" x14ac:dyDescent="0.35">
      <c r="A88" s="18" t="s">
        <v>6</v>
      </c>
      <c r="B88" s="19"/>
      <c r="C88" s="21">
        <f>_xll.PTreeNodeValue(treeCalc_4!$F$2,1)</f>
        <v>0</v>
      </c>
      <c r="D88" s="18"/>
      <c r="E88" s="17"/>
    </row>
    <row r="89" spans="1:5" ht="14.5" customHeight="1" x14ac:dyDescent="0.35">
      <c r="A89" s="18"/>
      <c r="B89" s="18"/>
      <c r="C89" s="18"/>
      <c r="D89" s="19">
        <v>1.0256410297172912E-9</v>
      </c>
      <c r="E89" s="16">
        <f>_xll.PTreeNodeProbability(treeCalc_4!$F$2,6)</f>
        <v>9.9999999999999986E-10</v>
      </c>
    </row>
    <row r="90" spans="1:5" ht="14.5" customHeight="1" x14ac:dyDescent="0.35">
      <c r="A90" s="18"/>
      <c r="B90" s="18"/>
      <c r="C90" s="18"/>
      <c r="D90" s="19">
        <v>0</v>
      </c>
      <c r="E90" s="16">
        <f>_xll.PTreeNodeValue(treeCalc_4!$F$2,6)</f>
        <v>0</v>
      </c>
    </row>
    <row r="91" spans="1:5" ht="14.5" customHeight="1" x14ac:dyDescent="0.35">
      <c r="A91" s="18"/>
      <c r="B91" s="18"/>
      <c r="C91" s="19">
        <v>0.97499999612499999</v>
      </c>
      <c r="D91" s="20" t="s">
        <v>3</v>
      </c>
      <c r="E91" s="17"/>
    </row>
    <row r="92" spans="1:5" ht="14.5" customHeight="1" x14ac:dyDescent="0.35">
      <c r="A92" s="18"/>
      <c r="B92" s="18"/>
      <c r="C92" s="19">
        <v>0</v>
      </c>
      <c r="D92" s="21">
        <f>_xll.PTreeNodeValue(treeCalc_4!$F$2,5)</f>
        <v>0</v>
      </c>
      <c r="E92" s="17"/>
    </row>
    <row r="93" spans="1:5" ht="14.5" customHeight="1" x14ac:dyDescent="0.35">
      <c r="A93" s="18"/>
      <c r="B93" s="18"/>
      <c r="C93" s="18"/>
      <c r="D93" s="19">
        <v>0.99999999897435898</v>
      </c>
      <c r="E93" s="16">
        <f>_xll.PTreeNodeProbability(treeCalc_4!$F$2,7)</f>
        <v>0.97499999512500002</v>
      </c>
    </row>
    <row r="94" spans="1:5" ht="14.5" customHeight="1" x14ac:dyDescent="0.35">
      <c r="A94" s="18"/>
      <c r="B94" s="18"/>
      <c r="C94" s="18"/>
      <c r="D94" s="19">
        <v>0</v>
      </c>
      <c r="E94" s="16">
        <f>_xll.PTreeNodeValue(treeCalc_4!$F$2,7)</f>
        <v>0</v>
      </c>
    </row>
    <row r="95" spans="1:5" ht="14.5" customHeight="1" x14ac:dyDescent="0.35">
      <c r="A95" s="18"/>
      <c r="B95" s="18"/>
      <c r="C95" s="18"/>
      <c r="D95" s="18"/>
      <c r="E95" s="17"/>
    </row>
    <row r="96" spans="1:5" x14ac:dyDescent="0.35">
      <c r="A96" s="18"/>
      <c r="B96" s="18"/>
      <c r="C96" s="18"/>
      <c r="D96" s="18"/>
      <c r="E96" s="17"/>
    </row>
    <row r="97" spans="1:5" x14ac:dyDescent="0.35">
      <c r="A97" s="18"/>
      <c r="B97" s="18"/>
      <c r="C97" s="18"/>
      <c r="D97" s="18"/>
      <c r="E97" s="17"/>
    </row>
    <row r="98" spans="1:5" x14ac:dyDescent="0.35">
      <c r="A98" s="18"/>
      <c r="B98" s="18"/>
      <c r="C98" s="18"/>
      <c r="D98" s="18"/>
      <c r="E98" s="17"/>
    </row>
    <row r="99" spans="1:5" x14ac:dyDescent="0.35">
      <c r="A99" s="18"/>
      <c r="B99" s="18"/>
      <c r="C99" s="18"/>
      <c r="D99" s="18"/>
      <c r="E99" s="17"/>
    </row>
    <row r="100" spans="1:5" x14ac:dyDescent="0.35">
      <c r="A100" s="18"/>
      <c r="B100" s="18"/>
      <c r="C100" s="18"/>
      <c r="D100" s="18"/>
      <c r="E100" s="17"/>
    </row>
    <row r="101" spans="1:5" x14ac:dyDescent="0.35">
      <c r="A101" s="18"/>
      <c r="B101" s="18"/>
      <c r="C101" s="22"/>
      <c r="D101" s="22"/>
      <c r="E101" s="17"/>
    </row>
    <row r="102" spans="1:5" x14ac:dyDescent="0.35">
      <c r="A102" s="18"/>
      <c r="B102" s="18"/>
      <c r="C102" s="22"/>
      <c r="D102" s="23">
        <v>5.0000000000000001E-9</v>
      </c>
      <c r="E102" s="16">
        <f>_xll.PTreeNodeProbability(treeCalc_2!$F$2,4)</f>
        <v>2.5000000000000001E-9</v>
      </c>
    </row>
    <row r="103" spans="1:5" x14ac:dyDescent="0.35">
      <c r="A103" s="18"/>
      <c r="B103" s="18"/>
      <c r="C103" s="22"/>
      <c r="D103" s="23">
        <v>10000</v>
      </c>
      <c r="E103" s="16">
        <f>_xll.PTreeNodeValue(treeCalc_2!$F$2,4)</f>
        <v>10000</v>
      </c>
    </row>
    <row r="104" spans="1:5" x14ac:dyDescent="0.35">
      <c r="A104" s="18"/>
      <c r="B104" s="18"/>
      <c r="C104" s="23">
        <v>0.5</v>
      </c>
      <c r="D104" s="24" t="s">
        <v>3</v>
      </c>
      <c r="E104" s="17"/>
    </row>
    <row r="105" spans="1:5" x14ac:dyDescent="0.35">
      <c r="A105" s="18"/>
      <c r="B105" s="18"/>
      <c r="C105" s="23">
        <v>0</v>
      </c>
      <c r="D105" s="25">
        <f>_xll.PTreeNodeValue(treeCalc_2!$F$2,2)</f>
        <v>5.0000000000000002E-5</v>
      </c>
      <c r="E105" s="17"/>
    </row>
    <row r="106" spans="1:5" x14ac:dyDescent="0.35">
      <c r="A106" s="18"/>
      <c r="B106" s="18"/>
      <c r="C106" s="22"/>
      <c r="D106" s="23">
        <v>0.99999999500000003</v>
      </c>
      <c r="E106" s="16">
        <f>_xll.PTreeNodeProbability(treeCalc_2!$F$2,5)</f>
        <v>0.49999999750000002</v>
      </c>
    </row>
    <row r="107" spans="1:5" x14ac:dyDescent="0.35">
      <c r="A107" s="18"/>
      <c r="B107" s="18"/>
      <c r="C107" s="22"/>
      <c r="D107" s="23">
        <v>0</v>
      </c>
      <c r="E107" s="16">
        <f>_xll.PTreeNodeValue(treeCalc_2!$F$2,5)</f>
        <v>0</v>
      </c>
    </row>
    <row r="108" spans="1:5" x14ac:dyDescent="0.35">
      <c r="A108" s="18"/>
      <c r="B108" s="19"/>
      <c r="C108" s="24" t="s">
        <v>3</v>
      </c>
      <c r="D108" s="22"/>
      <c r="E108" s="17"/>
    </row>
    <row r="109" spans="1:5" x14ac:dyDescent="0.35">
      <c r="A109" s="18"/>
      <c r="B109" s="19"/>
      <c r="C109" s="25">
        <f>_xll.PTreeNodeValue(treeCalc_2!$F$2,1)</f>
        <v>2.5000000000000001E-5</v>
      </c>
      <c r="D109" s="22"/>
      <c r="E109" s="17"/>
    </row>
    <row r="110" spans="1:5" x14ac:dyDescent="0.35">
      <c r="A110" s="18"/>
      <c r="B110" s="18"/>
      <c r="C110" s="22"/>
      <c r="D110" s="23">
        <v>5.0000000000000001E-9</v>
      </c>
      <c r="E110" s="16">
        <f>_xll.PTreeNodeProbability(treeCalc_2!$F$2,6)</f>
        <v>2.5000000000000001E-9</v>
      </c>
    </row>
    <row r="111" spans="1:5" x14ac:dyDescent="0.35">
      <c r="A111" s="18"/>
      <c r="B111" s="18"/>
      <c r="C111" s="22"/>
      <c r="D111" s="23">
        <v>0</v>
      </c>
      <c r="E111" s="16">
        <f>_xll.PTreeNodeValue(treeCalc_2!$F$2,6)</f>
        <v>0</v>
      </c>
    </row>
    <row r="112" spans="1:5" x14ac:dyDescent="0.35">
      <c r="A112" s="18"/>
      <c r="B112" s="18"/>
      <c r="C112" s="23">
        <v>0.5</v>
      </c>
      <c r="D112" s="24" t="s">
        <v>3</v>
      </c>
      <c r="E112" s="17"/>
    </row>
    <row r="113" spans="1:5" x14ac:dyDescent="0.35">
      <c r="A113" s="18"/>
      <c r="B113" s="18"/>
      <c r="C113" s="23">
        <v>0</v>
      </c>
      <c r="D113" s="25">
        <f>_xll.PTreeNodeValue(treeCalc_2!$F$2,3)</f>
        <v>0</v>
      </c>
      <c r="E113" s="17"/>
    </row>
    <row r="114" spans="1:5" x14ac:dyDescent="0.35">
      <c r="A114" s="18"/>
      <c r="B114" s="18"/>
      <c r="C114" s="22"/>
      <c r="D114" s="23">
        <v>0.99999999500000003</v>
      </c>
      <c r="E114" s="16">
        <f>_xll.PTreeNodeProbability(treeCalc_2!$F$2,7)</f>
        <v>0.49999999750000002</v>
      </c>
    </row>
    <row r="115" spans="1:5" x14ac:dyDescent="0.35">
      <c r="A115" s="18"/>
      <c r="B115" s="18"/>
      <c r="C115" s="22"/>
      <c r="D115" s="23">
        <v>0</v>
      </c>
      <c r="E115" s="16">
        <f>_xll.PTreeNodeValue(treeCalc_2!$F$2,7)</f>
        <v>0</v>
      </c>
    </row>
    <row r="116" spans="1:5" x14ac:dyDescent="0.35">
      <c r="A116" s="18"/>
      <c r="B116" s="18"/>
      <c r="C116" s="22"/>
      <c r="D116" s="22"/>
      <c r="E116" s="17"/>
    </row>
    <row r="117" spans="1:5" x14ac:dyDescent="0.35">
      <c r="A117" s="18"/>
      <c r="B117" s="18"/>
      <c r="C117" s="22"/>
      <c r="D117" s="22"/>
      <c r="E117" s="17"/>
    </row>
    <row r="118" spans="1:5" x14ac:dyDescent="0.35">
      <c r="A118" s="18"/>
      <c r="B118" s="18"/>
      <c r="C118" s="18"/>
      <c r="D118" s="18"/>
      <c r="E118" s="17"/>
    </row>
    <row r="119" spans="1:5" x14ac:dyDescent="0.35">
      <c r="A119" s="18"/>
      <c r="B119" s="18"/>
      <c r="C119" s="18"/>
      <c r="D119" s="18"/>
      <c r="E119" s="17"/>
    </row>
    <row r="120" spans="1:5" x14ac:dyDescent="0.35">
      <c r="A120" s="18"/>
      <c r="B120" s="18"/>
      <c r="C120" s="18"/>
      <c r="D120" s="18"/>
      <c r="E120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DB47-9125-43AF-B75E-33D3206664EF}">
  <dimension ref="A2:G87"/>
  <sheetViews>
    <sheetView tabSelected="1" topLeftCell="A31" zoomScaleNormal="100" workbookViewId="0">
      <selection activeCell="B86" sqref="B86"/>
    </sheetView>
  </sheetViews>
  <sheetFormatPr defaultColWidth="20.7265625" defaultRowHeight="12.5" x14ac:dyDescent="0.25"/>
  <cols>
    <col min="1" max="1" width="24.7265625" style="26" customWidth="1"/>
    <col min="2" max="16384" width="20.7265625" style="26"/>
  </cols>
  <sheetData>
    <row r="2" spans="3:7" x14ac:dyDescent="0.25">
      <c r="E2" s="27">
        <v>8.0000000000000002E-8</v>
      </c>
      <c r="F2" s="28" t="e">
        <f ca="1">_xll.PTreeNodeProbability([1]treeCalc_13!$F$2,1)</f>
        <v>#NAME?</v>
      </c>
    </row>
    <row r="3" spans="3:7" x14ac:dyDescent="0.25">
      <c r="E3" s="29">
        <v>100000</v>
      </c>
      <c r="F3" s="28" t="e">
        <f ca="1">_xll.PTreeNodeValue([1]treeCalc_13!$F$2,1)</f>
        <v>#NAME?</v>
      </c>
    </row>
    <row r="4" spans="3:7" x14ac:dyDescent="0.25">
      <c r="D4" s="30" t="e">
        <f ca="1">_xll.PTreeNodeDecision([1]treeCalc_13!$F$2,2)</f>
        <v>#NAME?</v>
      </c>
      <c r="E4" s="31" t="s">
        <v>106</v>
      </c>
    </row>
    <row r="5" spans="3:7" x14ac:dyDescent="0.25">
      <c r="D5" s="29">
        <v>600</v>
      </c>
      <c r="E5" s="32" t="e">
        <f ca="1">_xll.PTreeNodeValue([1]treeCalc_13!$F$2,2)</f>
        <v>#NAME?</v>
      </c>
    </row>
    <row r="6" spans="3:7" x14ac:dyDescent="0.25">
      <c r="F6" s="27">
        <v>7.9999999999999988E-8</v>
      </c>
      <c r="G6" s="28" t="e">
        <f ca="1">_xll.PTreeNodeProbability([1]treeCalc_13!$F$2,3)</f>
        <v>#NAME?</v>
      </c>
    </row>
    <row r="7" spans="3:7" x14ac:dyDescent="0.25">
      <c r="F7" s="29">
        <v>40000000000</v>
      </c>
      <c r="G7" s="28" t="e">
        <f ca="1">_xll.PTreeNodeValue([1]treeCalc_13!$F$2,3)</f>
        <v>#NAME?</v>
      </c>
    </row>
    <row r="8" spans="3:7" x14ac:dyDescent="0.25">
      <c r="E8" s="27">
        <v>0.99999992000000004</v>
      </c>
      <c r="F8" s="31" t="s">
        <v>107</v>
      </c>
    </row>
    <row r="9" spans="3:7" x14ac:dyDescent="0.25">
      <c r="E9" s="29">
        <v>0</v>
      </c>
      <c r="F9" s="32" t="e">
        <f ca="1">_xll.PTreeNodeValue([1]treeCalc_13!$F$2,4)</f>
        <v>#NAME?</v>
      </c>
    </row>
    <row r="10" spans="3:7" x14ac:dyDescent="0.25">
      <c r="F10" s="27">
        <v>0.99999992000000004</v>
      </c>
      <c r="G10" s="28" t="e">
        <f ca="1">_xll.PTreeNodeProbability([1]treeCalc_13!$F$2,5)</f>
        <v>#NAME?</v>
      </c>
    </row>
    <row r="11" spans="3:7" x14ac:dyDescent="0.25">
      <c r="F11" s="29">
        <v>0</v>
      </c>
      <c r="G11" s="28" t="e">
        <f ca="1">_xll.PTreeNodeValue([1]treeCalc_13!$F$2,5)</f>
        <v>#NAME?</v>
      </c>
    </row>
    <row r="12" spans="3:7" x14ac:dyDescent="0.25">
      <c r="C12" s="27">
        <v>2.5000003999999999E-2</v>
      </c>
      <c r="D12" s="33" t="s">
        <v>108</v>
      </c>
    </row>
    <row r="13" spans="3:7" x14ac:dyDescent="0.25">
      <c r="C13" s="29">
        <v>0</v>
      </c>
      <c r="D13" s="34" t="e">
        <f ca="1">_xll.PTreeNodeValue([1]treeCalc_13!$F$2,6)</f>
        <v>#NAME?</v>
      </c>
    </row>
    <row r="14" spans="3:7" x14ac:dyDescent="0.25">
      <c r="E14" s="27">
        <v>8.0000000000000002E-8</v>
      </c>
      <c r="F14" s="28" t="e">
        <f ca="1">_xll.PTreeNodeProbability([1]treeCalc_13!$F$2,7)</f>
        <v>#NAME?</v>
      </c>
    </row>
    <row r="15" spans="3:7" x14ac:dyDescent="0.25">
      <c r="E15" s="29">
        <v>40000000000</v>
      </c>
      <c r="F15" s="28" t="e">
        <f ca="1">_xll.PTreeNodeValue([1]treeCalc_13!$F$2,7)</f>
        <v>#NAME?</v>
      </c>
    </row>
    <row r="16" spans="3:7" x14ac:dyDescent="0.25">
      <c r="D16" s="30" t="e">
        <f ca="1">_xll.PTreeNodeDecision([1]treeCalc_13!$F$2,8)</f>
        <v>#NAME?</v>
      </c>
      <c r="E16" s="31" t="s">
        <v>107</v>
      </c>
    </row>
    <row r="17" spans="2:7" x14ac:dyDescent="0.25">
      <c r="D17" s="29">
        <v>0</v>
      </c>
      <c r="E17" s="32" t="e">
        <f ca="1">_xll.PTreeNodeValue([1]treeCalc_13!$F$2,8)</f>
        <v>#NAME?</v>
      </c>
    </row>
    <row r="18" spans="2:7" x14ac:dyDescent="0.25">
      <c r="E18" s="27">
        <v>0.99999992000000004</v>
      </c>
      <c r="F18" s="28" t="e">
        <f ca="1">_xll.PTreeNodeProbability([1]treeCalc_13!$F$2,9)</f>
        <v>#NAME?</v>
      </c>
    </row>
    <row r="19" spans="2:7" x14ac:dyDescent="0.25">
      <c r="E19" s="29">
        <v>0</v>
      </c>
      <c r="F19" s="28" t="e">
        <f ca="1">_xll.PTreeNodeValue([1]treeCalc_13!$F$2,9)</f>
        <v>#NAME?</v>
      </c>
    </row>
    <row r="20" spans="2:7" x14ac:dyDescent="0.25">
      <c r="B20" s="30" t="e">
        <f ca="1">_xll.PTreeNodeDecision([1]treeCalc_13!$F$2,10)</f>
        <v>#NAME?</v>
      </c>
      <c r="C20" s="31" t="s">
        <v>109</v>
      </c>
    </row>
    <row r="21" spans="2:7" x14ac:dyDescent="0.25">
      <c r="B21" s="29">
        <v>60</v>
      </c>
      <c r="C21" s="32" t="e">
        <f ca="1">_xll.PTreeNodeValue([1]treeCalc_13!$F$2,10)</f>
        <v>#NAME?</v>
      </c>
    </row>
    <row r="22" spans="2:7" x14ac:dyDescent="0.25">
      <c r="E22" s="27">
        <v>5.0000000000000003E-10</v>
      </c>
      <c r="F22" s="28" t="e">
        <f ca="1">_xll.PTreeNodeProbability([1]treeCalc_13!$F$2,11)</f>
        <v>#NAME?</v>
      </c>
    </row>
    <row r="23" spans="2:7" x14ac:dyDescent="0.25">
      <c r="E23" s="29">
        <v>100000</v>
      </c>
      <c r="F23" s="28" t="e">
        <f ca="1">_xll.PTreeNodeValue([1]treeCalc_13!$F$2,11)</f>
        <v>#NAME?</v>
      </c>
    </row>
    <row r="24" spans="2:7" x14ac:dyDescent="0.25">
      <c r="D24" s="30" t="e">
        <f ca="1">_xll.PTreeNodeDecision([1]treeCalc_13!$F$2,12)</f>
        <v>#NAME?</v>
      </c>
      <c r="E24" s="31" t="s">
        <v>106</v>
      </c>
    </row>
    <row r="25" spans="2:7" x14ac:dyDescent="0.25">
      <c r="D25" s="29">
        <v>600</v>
      </c>
      <c r="E25" s="32" t="e">
        <f ca="1">_xll.PTreeNodeValue([1]treeCalc_13!$F$2,12)</f>
        <v>#NAME?</v>
      </c>
    </row>
    <row r="26" spans="2:7" x14ac:dyDescent="0.25">
      <c r="F26" s="27">
        <v>5.0000000000000003E-10</v>
      </c>
      <c r="G26" s="28" t="e">
        <f ca="1">_xll.PTreeNodeProbability([1]treeCalc_13!$F$2,13)</f>
        <v>#NAME?</v>
      </c>
    </row>
    <row r="27" spans="2:7" x14ac:dyDescent="0.25">
      <c r="F27" s="29">
        <v>40000000000</v>
      </c>
      <c r="G27" s="28" t="e">
        <f ca="1">_xll.PTreeNodeValue([1]treeCalc_13!$F$2,13)</f>
        <v>#NAME?</v>
      </c>
    </row>
    <row r="28" spans="2:7" x14ac:dyDescent="0.25">
      <c r="E28" s="27">
        <v>0.99999999949999996</v>
      </c>
      <c r="F28" s="31" t="s">
        <v>107</v>
      </c>
    </row>
    <row r="29" spans="2:7" x14ac:dyDescent="0.25">
      <c r="E29" s="29">
        <v>0</v>
      </c>
      <c r="F29" s="32" t="e">
        <f ca="1">_xll.PTreeNodeValue([1]treeCalc_13!$F$2,14)</f>
        <v>#NAME?</v>
      </c>
    </row>
    <row r="30" spans="2:7" x14ac:dyDescent="0.25">
      <c r="F30" s="27">
        <v>0.99999999949999996</v>
      </c>
      <c r="G30" s="28" t="e">
        <f ca="1">_xll.PTreeNodeProbability([1]treeCalc_13!$F$2,15)</f>
        <v>#NAME?</v>
      </c>
    </row>
    <row r="31" spans="2:7" x14ac:dyDescent="0.25">
      <c r="F31" s="29">
        <v>0</v>
      </c>
      <c r="G31" s="28" t="e">
        <f ca="1">_xll.PTreeNodeValue([1]treeCalc_13!$F$2,15)</f>
        <v>#NAME?</v>
      </c>
    </row>
    <row r="32" spans="2:7" x14ac:dyDescent="0.25">
      <c r="C32" s="27">
        <v>0.97499999599999998</v>
      </c>
      <c r="D32" s="33" t="s">
        <v>108</v>
      </c>
    </row>
    <row r="33" spans="1:6" x14ac:dyDescent="0.25">
      <c r="C33" s="29">
        <v>0</v>
      </c>
      <c r="D33" s="34" t="e">
        <f ca="1">_xll.PTreeNodeValue([1]treeCalc_13!$F$2,16)</f>
        <v>#NAME?</v>
      </c>
    </row>
    <row r="34" spans="1:6" x14ac:dyDescent="0.25">
      <c r="E34" s="27">
        <v>5.0000000000000003E-10</v>
      </c>
      <c r="F34" s="28" t="e">
        <f ca="1">_xll.PTreeNodeProbability([1]treeCalc_13!$F$2,17)</f>
        <v>#NAME?</v>
      </c>
    </row>
    <row r="35" spans="1:6" x14ac:dyDescent="0.25">
      <c r="E35" s="29">
        <v>40000000000</v>
      </c>
      <c r="F35" s="28" t="e">
        <f ca="1">_xll.PTreeNodeValue([1]treeCalc_13!$F$2,17)</f>
        <v>#NAME?</v>
      </c>
    </row>
    <row r="36" spans="1:6" x14ac:dyDescent="0.25">
      <c r="D36" s="30" t="e">
        <f ca="1">_xll.PTreeNodeDecision([1]treeCalc_13!$F$2,18)</f>
        <v>#NAME?</v>
      </c>
      <c r="E36" s="31" t="s">
        <v>107</v>
      </c>
    </row>
    <row r="37" spans="1:6" x14ac:dyDescent="0.25">
      <c r="D37" s="29">
        <v>0</v>
      </c>
      <c r="E37" s="32" t="e">
        <f ca="1">_xll.PTreeNodeValue([1]treeCalc_13!$F$2,18)</f>
        <v>#NAME?</v>
      </c>
    </row>
    <row r="38" spans="1:6" x14ac:dyDescent="0.25">
      <c r="E38" s="27">
        <v>0.99999999949999996</v>
      </c>
      <c r="F38" s="28" t="e">
        <f ca="1">_xll.PTreeNodeProbability([1]treeCalc_13!$F$2,19)</f>
        <v>#NAME?</v>
      </c>
    </row>
    <row r="39" spans="1:6" x14ac:dyDescent="0.25">
      <c r="E39" s="29">
        <v>0</v>
      </c>
      <c r="F39" s="28" t="e">
        <f ca="1">_xll.PTreeNodeValue([1]treeCalc_13!$F$2,19)</f>
        <v>#NAME?</v>
      </c>
    </row>
    <row r="40" spans="1:6" x14ac:dyDescent="0.25">
      <c r="A40" s="35"/>
      <c r="B40" s="33" t="s">
        <v>110</v>
      </c>
    </row>
    <row r="41" spans="1:6" x14ac:dyDescent="0.25">
      <c r="A41" s="35"/>
      <c r="B41" s="34" t="e">
        <f ca="1">_xll.PTreeNodeValue([1]treeCalc_13!$F$2,20)</f>
        <v>#NAME?</v>
      </c>
    </row>
    <row r="42" spans="1:6" x14ac:dyDescent="0.25">
      <c r="D42" s="27">
        <v>2.5000000000000001E-9</v>
      </c>
      <c r="E42" s="28" t="e">
        <f ca="1">_xll.PTreeNodeProbability([1]treeCalc_13!$F$2,21)</f>
        <v>#NAME?</v>
      </c>
    </row>
    <row r="43" spans="1:6" x14ac:dyDescent="0.25">
      <c r="D43" s="29">
        <v>100000</v>
      </c>
      <c r="E43" s="28" t="e">
        <f ca="1">_xll.PTreeNodeValue([1]treeCalc_13!$F$2,21)</f>
        <v>#NAME?</v>
      </c>
    </row>
    <row r="44" spans="1:6" x14ac:dyDescent="0.25">
      <c r="C44" s="30" t="e">
        <f ca="1">_xll.PTreeNodeDecision([1]treeCalc_13!$F$2,22)</f>
        <v>#NAME?</v>
      </c>
      <c r="D44" s="31" t="s">
        <v>106</v>
      </c>
    </row>
    <row r="45" spans="1:6" x14ac:dyDescent="0.25">
      <c r="C45" s="29">
        <v>600</v>
      </c>
      <c r="D45" s="32" t="e">
        <f ca="1">_xll.PTreeNodeValue([1]treeCalc_13!$F$2,22)</f>
        <v>#NAME?</v>
      </c>
    </row>
    <row r="46" spans="1:6" x14ac:dyDescent="0.25">
      <c r="E46" s="27">
        <v>2.5000000000000001E-9</v>
      </c>
      <c r="F46" s="28" t="e">
        <f ca="1">_xll.PTreeNodeProbability([1]treeCalc_13!$F$2,23)</f>
        <v>#NAME?</v>
      </c>
    </row>
    <row r="47" spans="1:6" x14ac:dyDescent="0.25">
      <c r="E47" s="29">
        <v>40000000000</v>
      </c>
      <c r="F47" s="28" t="e">
        <f ca="1">_xll.PTreeNodeValue([1]treeCalc_13!$F$2,23)</f>
        <v>#NAME?</v>
      </c>
    </row>
    <row r="48" spans="1:6" x14ac:dyDescent="0.25">
      <c r="D48" s="27">
        <v>0.99999999750000002</v>
      </c>
      <c r="E48" s="31" t="s">
        <v>107</v>
      </c>
    </row>
    <row r="49" spans="2:6" x14ac:dyDescent="0.25">
      <c r="D49" s="29">
        <v>0</v>
      </c>
      <c r="E49" s="32" t="e">
        <f ca="1">_xll.PTreeNodeValue([1]treeCalc_13!$F$2,24)</f>
        <v>#NAME?</v>
      </c>
    </row>
    <row r="50" spans="2:6" x14ac:dyDescent="0.25">
      <c r="E50" s="27">
        <v>0.99999999750000002</v>
      </c>
      <c r="F50" s="28" t="e">
        <f ca="1">_xll.PTreeNodeProbability([1]treeCalc_13!$F$2,25)</f>
        <v>#NAME?</v>
      </c>
    </row>
    <row r="51" spans="2:6" x14ac:dyDescent="0.25">
      <c r="E51" s="29">
        <v>0</v>
      </c>
      <c r="F51" s="28" t="e">
        <f ca="1">_xll.PTreeNodeValue([1]treeCalc_13!$F$2,25)</f>
        <v>#NAME?</v>
      </c>
    </row>
    <row r="52" spans="2:6" x14ac:dyDescent="0.25">
      <c r="B52" s="30" t="e">
        <f ca="1">_xll.PTreeNodeDecision([1]treeCalc_13!$F$2,26)</f>
        <v>#NAME?</v>
      </c>
      <c r="C52" s="33" t="s">
        <v>108</v>
      </c>
    </row>
    <row r="53" spans="2:6" x14ac:dyDescent="0.25">
      <c r="B53" s="29">
        <v>0</v>
      </c>
      <c r="C53" s="34" t="e">
        <f ca="1">_xll.PTreeNodeValue([1]treeCalc_13!$F$2,26)</f>
        <v>#NAME?</v>
      </c>
    </row>
    <row r="54" spans="2:6" x14ac:dyDescent="0.25">
      <c r="D54" s="27">
        <v>2.5000000000000001E-9</v>
      </c>
      <c r="E54" s="28" t="e">
        <f ca="1">_xll.PTreeNodeProbability([1]treeCalc_13!$F$2,27)</f>
        <v>#NAME?</v>
      </c>
    </row>
    <row r="55" spans="2:6" x14ac:dyDescent="0.25">
      <c r="D55" s="29">
        <v>40000000000</v>
      </c>
      <c r="E55" s="28" t="e">
        <f ca="1">_xll.PTreeNodeValue([1]treeCalc_13!$F$2,27)</f>
        <v>#NAME?</v>
      </c>
    </row>
    <row r="56" spans="2:6" x14ac:dyDescent="0.25">
      <c r="C56" s="30" t="e">
        <f ca="1">_xll.PTreeNodeDecision([1]treeCalc_13!$F$2,28)</f>
        <v>#NAME?</v>
      </c>
      <c r="D56" s="31" t="s">
        <v>107</v>
      </c>
    </row>
    <row r="57" spans="2:6" x14ac:dyDescent="0.25">
      <c r="C57" s="29">
        <v>0</v>
      </c>
      <c r="D57" s="32" t="e">
        <f ca="1">_xll.PTreeNodeValue([1]treeCalc_13!$F$2,28)</f>
        <v>#NAME?</v>
      </c>
    </row>
    <row r="58" spans="2:6" x14ac:dyDescent="0.25">
      <c r="D58" s="27">
        <v>0.99999999750000002</v>
      </c>
      <c r="E58" s="28" t="e">
        <f ca="1">_xll.PTreeNodeProbability([1]treeCalc_13!$F$2,29)</f>
        <v>#NAME?</v>
      </c>
    </row>
    <row r="59" spans="2:6" x14ac:dyDescent="0.25">
      <c r="D59" s="29">
        <v>0</v>
      </c>
      <c r="E59" s="28" t="e">
        <f ca="1">_xll.PTreeNodeValue([1]treeCalc_13!$F$2,29)</f>
        <v>#NAME?</v>
      </c>
    </row>
    <row r="68" spans="1:4" x14ac:dyDescent="0.25">
      <c r="A68" s="26" t="s">
        <v>111</v>
      </c>
      <c r="B68" s="26" t="s">
        <v>67</v>
      </c>
      <c r="C68" s="26" t="s">
        <v>82</v>
      </c>
    </row>
    <row r="69" spans="1:4" x14ac:dyDescent="0.25">
      <c r="A69" s="26" t="s">
        <v>112</v>
      </c>
      <c r="B69" s="36">
        <v>0.8</v>
      </c>
      <c r="C69" s="36">
        <v>0.2</v>
      </c>
    </row>
    <row r="70" spans="1:4" x14ac:dyDescent="0.25">
      <c r="A70" s="26" t="s">
        <v>113</v>
      </c>
      <c r="B70" s="36">
        <v>2.5000000000000001E-2</v>
      </c>
      <c r="C70" s="36">
        <f>1-B70</f>
        <v>0.97499999999999998</v>
      </c>
    </row>
    <row r="72" spans="1:4" x14ac:dyDescent="0.25">
      <c r="B72" s="26" t="s">
        <v>67</v>
      </c>
      <c r="C72" s="26" t="s">
        <v>82</v>
      </c>
      <c r="D72" s="26" t="s">
        <v>59</v>
      </c>
    </row>
    <row r="73" spans="1:4" x14ac:dyDescent="0.25">
      <c r="A73" s="26" t="s">
        <v>112</v>
      </c>
      <c r="B73" s="37">
        <f>B69*$D73</f>
        <v>4.0000000000000002E-9</v>
      </c>
      <c r="C73" s="37">
        <f>C69*$D73</f>
        <v>1.0000000000000001E-9</v>
      </c>
      <c r="D73" s="38">
        <v>5.0000000000000001E-9</v>
      </c>
    </row>
    <row r="74" spans="1:4" x14ac:dyDescent="0.25">
      <c r="A74" s="26" t="s">
        <v>113</v>
      </c>
      <c r="B74" s="37">
        <f>B70*$D74</f>
        <v>2.4999999875000001E-2</v>
      </c>
      <c r="C74" s="37">
        <f>C70*$D74</f>
        <v>0.97499999512500002</v>
      </c>
      <c r="D74" s="38">
        <f>1-D73</f>
        <v>0.99999999500000003</v>
      </c>
    </row>
    <row r="75" spans="1:4" x14ac:dyDescent="0.25">
      <c r="B75" s="37">
        <f>SUM(B73:B74)</f>
        <v>2.5000003875000003E-2</v>
      </c>
      <c r="C75" s="37">
        <f>SUM(C73:C74)</f>
        <v>0.97499999612499999</v>
      </c>
    </row>
    <row r="77" spans="1:4" x14ac:dyDescent="0.25">
      <c r="A77" s="26" t="s">
        <v>114</v>
      </c>
      <c r="B77" s="26" t="s">
        <v>67</v>
      </c>
      <c r="C77" s="26" t="s">
        <v>82</v>
      </c>
    </row>
    <row r="78" spans="1:4" x14ac:dyDescent="0.25">
      <c r="A78" s="26" t="s">
        <v>112</v>
      </c>
      <c r="B78" s="37">
        <f>B73/B$69</f>
        <v>5.0000000000000001E-9</v>
      </c>
      <c r="C78" s="37">
        <f>C73/C75</f>
        <v>1.0256410297172914E-9</v>
      </c>
    </row>
    <row r="79" spans="1:4" x14ac:dyDescent="0.25">
      <c r="A79" s="26" t="s">
        <v>113</v>
      </c>
      <c r="B79" s="37">
        <f>B74/B$69</f>
        <v>3.1249999843750001E-2</v>
      </c>
      <c r="C79" s="37">
        <f>C74/C75</f>
        <v>0.99999999897435898</v>
      </c>
    </row>
    <row r="81" spans="1:5" x14ac:dyDescent="0.25">
      <c r="B81" s="26" t="s">
        <v>67</v>
      </c>
      <c r="C81" s="26" t="s">
        <v>82</v>
      </c>
      <c r="D81" s="26" t="s">
        <v>115</v>
      </c>
      <c r="E81" s="26" t="s">
        <v>116</v>
      </c>
    </row>
    <row r="82" spans="1:5" x14ac:dyDescent="0.25">
      <c r="A82" s="26" t="s">
        <v>117</v>
      </c>
      <c r="B82" s="39">
        <f>B78*$E82</f>
        <v>2.5000000000000001E-9</v>
      </c>
      <c r="C82" s="39">
        <f>C$78*$E82</f>
        <v>5.128205148586457E-10</v>
      </c>
      <c r="D82" s="39">
        <f>$D$67*E82</f>
        <v>0</v>
      </c>
      <c r="E82" s="36">
        <v>0.5</v>
      </c>
    </row>
    <row r="83" spans="1:5" x14ac:dyDescent="0.25">
      <c r="A83" s="26" t="s">
        <v>118</v>
      </c>
      <c r="B83" s="39">
        <f>1-B82</f>
        <v>0.99999999750000002</v>
      </c>
      <c r="C83" s="39">
        <f>1-C82</f>
        <v>0.99999999948717944</v>
      </c>
      <c r="D83" s="39">
        <f>1-D82</f>
        <v>1</v>
      </c>
      <c r="E83" s="36">
        <v>0.5</v>
      </c>
    </row>
    <row r="85" spans="1:5" x14ac:dyDescent="0.25">
      <c r="B85" s="26" t="s">
        <v>67</v>
      </c>
      <c r="C85" s="26" t="s">
        <v>82</v>
      </c>
      <c r="D85" s="26" t="s">
        <v>115</v>
      </c>
      <c r="E85" s="26" t="s">
        <v>116</v>
      </c>
    </row>
    <row r="86" spans="1:5" x14ac:dyDescent="0.25">
      <c r="A86" s="26" t="s">
        <v>107</v>
      </c>
      <c r="B86" s="39">
        <f>B78*$E86</f>
        <v>2.5000000000000001E-9</v>
      </c>
      <c r="C86" s="39">
        <f>C78*$E86</f>
        <v>5.128205148586457E-10</v>
      </c>
      <c r="D86" s="39">
        <f>D73*E86</f>
        <v>2.5000000000000001E-9</v>
      </c>
      <c r="E86" s="36">
        <v>0.5</v>
      </c>
    </row>
    <row r="87" spans="1:5" x14ac:dyDescent="0.25">
      <c r="A87" s="26" t="s">
        <v>119</v>
      </c>
      <c r="B87" s="39">
        <f>1-B86</f>
        <v>0.99999999750000002</v>
      </c>
      <c r="C87" s="39">
        <f>1-C86</f>
        <v>0.99999999948717944</v>
      </c>
      <c r="D87" s="39">
        <f>1-D86</f>
        <v>0.99999999750000002</v>
      </c>
      <c r="E87" s="36">
        <v>0.5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D810-AADF-46DB-A413-AEE6095AD655}">
  <dimension ref="A1:E50"/>
  <sheetViews>
    <sheetView workbookViewId="0">
      <selection activeCell="K41" sqref="K41"/>
    </sheetView>
  </sheetViews>
  <sheetFormatPr defaultRowHeight="12.5" x14ac:dyDescent="0.25"/>
  <cols>
    <col min="1" max="1" width="15.26953125" style="26" bestFit="1" customWidth="1"/>
    <col min="2" max="4" width="12.36328125" style="26" bestFit="1" customWidth="1"/>
    <col min="5" max="5" width="10.54296875" style="26" bestFit="1" customWidth="1"/>
    <col min="6" max="16384" width="8.7265625" style="26"/>
  </cols>
  <sheetData>
    <row r="1" spans="1:2" ht="25" customHeight="1" thickTop="1" thickBot="1" x14ac:dyDescent="0.3">
      <c r="A1" s="40"/>
      <c r="B1" s="41"/>
    </row>
    <row r="2" spans="1:2" ht="13.5" thickTop="1" x14ac:dyDescent="0.3">
      <c r="A2" s="42" t="s">
        <v>120</v>
      </c>
      <c r="B2" s="43" t="e">
        <f>[1]inflCalc_1!$G$2</f>
        <v>#NAME?</v>
      </c>
    </row>
    <row r="3" spans="1:2" ht="13" x14ac:dyDescent="0.3">
      <c r="A3" s="42" t="s">
        <v>121</v>
      </c>
      <c r="B3" s="43" t="e">
        <f>[1]inflCalc_1!$H$2</f>
        <v>#NAME?</v>
      </c>
    </row>
    <row r="4" spans="1:2" ht="13" x14ac:dyDescent="0.3">
      <c r="A4" s="42" t="s">
        <v>122</v>
      </c>
      <c r="B4" s="43" t="e">
        <f>[1]inflCalc_1!$I$2</f>
        <v>#NAME?</v>
      </c>
    </row>
    <row r="5" spans="1:2" ht="13.5" thickBot="1" x14ac:dyDescent="0.35">
      <c r="A5" s="44" t="s">
        <v>123</v>
      </c>
      <c r="B5" s="45" t="e">
        <f>[1]inflCalc_1!$J$2</f>
        <v>#NAME?</v>
      </c>
    </row>
    <row r="6" spans="1:2" ht="13" thickTop="1" x14ac:dyDescent="0.25"/>
    <row r="31" spans="1:3" x14ac:dyDescent="0.25">
      <c r="A31" s="26" t="s">
        <v>111</v>
      </c>
      <c r="B31" s="26" t="s">
        <v>109</v>
      </c>
      <c r="C31" s="26" t="s">
        <v>124</v>
      </c>
    </row>
    <row r="32" spans="1:3" x14ac:dyDescent="0.25">
      <c r="A32" s="26" t="s">
        <v>112</v>
      </c>
      <c r="B32" s="36">
        <v>0.8</v>
      </c>
      <c r="C32" s="36">
        <v>0.2</v>
      </c>
    </row>
    <row r="33" spans="1:5" x14ac:dyDescent="0.25">
      <c r="A33" s="26" t="s">
        <v>113</v>
      </c>
      <c r="B33" s="36">
        <v>2.5000000000000001E-2</v>
      </c>
      <c r="C33" s="36">
        <f>1-B33</f>
        <v>0.97499999999999998</v>
      </c>
    </row>
    <row r="35" spans="1:5" x14ac:dyDescent="0.25">
      <c r="B35" s="26" t="s">
        <v>109</v>
      </c>
      <c r="C35" s="26" t="s">
        <v>124</v>
      </c>
    </row>
    <row r="36" spans="1:5" x14ac:dyDescent="0.25">
      <c r="A36" s="26" t="s">
        <v>112</v>
      </c>
      <c r="B36" s="37">
        <f>B32*$D36</f>
        <v>4.0000000000000002E-9</v>
      </c>
      <c r="C36" s="37">
        <f>C32*$D36</f>
        <v>1.0000000000000001E-9</v>
      </c>
      <c r="D36" s="38">
        <v>5.0000000000000001E-9</v>
      </c>
    </row>
    <row r="37" spans="1:5" x14ac:dyDescent="0.25">
      <c r="A37" s="26" t="s">
        <v>113</v>
      </c>
      <c r="B37" s="37">
        <f>B33*$D37</f>
        <v>2.4999999875000001E-2</v>
      </c>
      <c r="C37" s="37">
        <f>C33*$D37</f>
        <v>0.97499999512500002</v>
      </c>
      <c r="D37" s="38">
        <f>1-D36</f>
        <v>0.99999999500000003</v>
      </c>
    </row>
    <row r="38" spans="1:5" x14ac:dyDescent="0.25">
      <c r="B38" s="37">
        <f>SUM(B36:B37)</f>
        <v>2.5000003875000003E-2</v>
      </c>
      <c r="C38" s="37">
        <f>SUM(C36:C37)</f>
        <v>0.97499999612499999</v>
      </c>
    </row>
    <row r="40" spans="1:5" x14ac:dyDescent="0.25">
      <c r="A40" s="26" t="s">
        <v>114</v>
      </c>
      <c r="B40" s="26" t="s">
        <v>109</v>
      </c>
      <c r="C40" s="26" t="s">
        <v>124</v>
      </c>
    </row>
    <row r="41" spans="1:5" x14ac:dyDescent="0.25">
      <c r="A41" s="26" t="s">
        <v>112</v>
      </c>
      <c r="B41" s="37">
        <f>B36/B$38</f>
        <v>1.5999997520000385E-7</v>
      </c>
      <c r="C41" s="37">
        <f>C36/C$38</f>
        <v>1.0256410297172914E-9</v>
      </c>
    </row>
    <row r="42" spans="1:5" x14ac:dyDescent="0.25">
      <c r="A42" s="26" t="s">
        <v>113</v>
      </c>
      <c r="B42" s="37">
        <f>B37/B$38</f>
        <v>0.99999984000002473</v>
      </c>
      <c r="C42" s="37">
        <f>C37/C$38</f>
        <v>0.99999999897435898</v>
      </c>
    </row>
    <row r="44" spans="1:5" x14ac:dyDescent="0.25">
      <c r="B44" s="26" t="s">
        <v>109</v>
      </c>
      <c r="C44" s="26" t="s">
        <v>124</v>
      </c>
      <c r="D44" s="26" t="s">
        <v>115</v>
      </c>
      <c r="E44" s="26" t="s">
        <v>116</v>
      </c>
    </row>
    <row r="45" spans="1:5" x14ac:dyDescent="0.25">
      <c r="A45" s="26" t="s">
        <v>117</v>
      </c>
      <c r="B45" s="39">
        <f>B$41*$E45</f>
        <v>7.9999987600001923E-8</v>
      </c>
      <c r="C45" s="39">
        <f>C$41*$E45</f>
        <v>5.128205148586457E-10</v>
      </c>
      <c r="D45" s="39">
        <f>$D$36*E45</f>
        <v>2.5000000000000001E-9</v>
      </c>
      <c r="E45" s="36">
        <v>0.5</v>
      </c>
    </row>
    <row r="46" spans="1:5" x14ac:dyDescent="0.25">
      <c r="A46" s="26" t="s">
        <v>118</v>
      </c>
      <c r="B46" s="39">
        <f>1-B45</f>
        <v>0.99999992000001237</v>
      </c>
      <c r="C46" s="39">
        <f>1-C45</f>
        <v>0.99999999948717944</v>
      </c>
      <c r="D46" s="39">
        <f>1-D45</f>
        <v>0.99999999750000002</v>
      </c>
      <c r="E46" s="36">
        <v>0.5</v>
      </c>
    </row>
    <row r="48" spans="1:5" x14ac:dyDescent="0.25">
      <c r="B48" s="26" t="s">
        <v>109</v>
      </c>
      <c r="C48" s="26" t="s">
        <v>124</v>
      </c>
      <c r="D48" s="26" t="s">
        <v>115</v>
      </c>
      <c r="E48" s="26" t="s">
        <v>116</v>
      </c>
    </row>
    <row r="49" spans="1:5" x14ac:dyDescent="0.25">
      <c r="A49" s="26" t="s">
        <v>107</v>
      </c>
      <c r="B49" s="39">
        <f>B$41*$E49</f>
        <v>7.9999987600001923E-8</v>
      </c>
      <c r="C49" s="39">
        <f>C$41*$E49</f>
        <v>5.128205148586457E-10</v>
      </c>
      <c r="D49" s="39">
        <f>$D$36*E49</f>
        <v>2.5000000000000001E-9</v>
      </c>
      <c r="E49" s="36">
        <v>0.5</v>
      </c>
    </row>
    <row r="50" spans="1:5" x14ac:dyDescent="0.25">
      <c r="A50" s="26" t="s">
        <v>119</v>
      </c>
      <c r="B50" s="39">
        <f>1-B49</f>
        <v>0.99999992000001237</v>
      </c>
      <c r="C50" s="39">
        <f>1-C49</f>
        <v>0.99999999948717944</v>
      </c>
      <c r="D50" s="39">
        <f>1-D49</f>
        <v>0.99999999750000002</v>
      </c>
      <c r="E50" s="36">
        <v>0.5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D4AF-0C7B-4904-980A-5BB521F4A3B2}">
  <dimension ref="A1:P17"/>
  <sheetViews>
    <sheetView workbookViewId="0"/>
  </sheetViews>
  <sheetFormatPr defaultColWidth="15.54296875" defaultRowHeight="14.5" x14ac:dyDescent="0.35"/>
  <cols>
    <col min="1" max="16384" width="15.54296875" style="2"/>
  </cols>
  <sheetData>
    <row r="1" spans="1:16" x14ac:dyDescent="0.35">
      <c r="A1" s="2" t="s">
        <v>7</v>
      </c>
      <c r="B1" s="1" t="s">
        <v>8</v>
      </c>
      <c r="E1" s="2" t="s">
        <v>9</v>
      </c>
      <c r="F1" s="2">
        <v>3</v>
      </c>
      <c r="H1" s="2" t="s">
        <v>10</v>
      </c>
      <c r="I1" s="1" t="s">
        <v>11</v>
      </c>
      <c r="K1" s="2" t="s">
        <v>12</v>
      </c>
      <c r="L1" s="2">
        <v>100</v>
      </c>
    </row>
    <row r="2" spans="1:16" x14ac:dyDescent="0.35">
      <c r="A2" s="2" t="s">
        <v>13</v>
      </c>
      <c r="B2" s="2" t="e">
        <f>Attempt1!#REF!</f>
        <v>#REF!</v>
      </c>
      <c r="E2" s="2" t="s">
        <v>14</v>
      </c>
      <c r="F2" s="2">
        <f>_xll.PTreeEvaluate5(B3,$L$11:$L$17,$J$11:$J$17,$K$11:$K$17,$N$11:$N$17,$G$11:$G$17,,L1)</f>
        <v>3833876</v>
      </c>
    </row>
    <row r="3" spans="1:16" x14ac:dyDescent="0.35">
      <c r="A3" s="2" t="s">
        <v>15</v>
      </c>
      <c r="B3" s="2" t="s">
        <v>16</v>
      </c>
      <c r="E3" s="2" t="s">
        <v>17</v>
      </c>
      <c r="F3" s="1" t="s">
        <v>18</v>
      </c>
      <c r="H3" s="2" t="s">
        <v>19</v>
      </c>
      <c r="I3" s="2" t="s">
        <v>20</v>
      </c>
    </row>
    <row r="4" spans="1:16" x14ac:dyDescent="0.35">
      <c r="A4" s="2" t="s">
        <v>21</v>
      </c>
      <c r="B4" s="2" t="s">
        <v>22</v>
      </c>
      <c r="E4" s="2" t="s">
        <v>23</v>
      </c>
      <c r="F4" s="1" t="s">
        <v>24</v>
      </c>
      <c r="H4" s="2" t="s">
        <v>25</v>
      </c>
      <c r="I4" s="1" t="s">
        <v>26</v>
      </c>
    </row>
    <row r="5" spans="1:16" x14ac:dyDescent="0.35">
      <c r="A5" s="2" t="s">
        <v>27</v>
      </c>
      <c r="B5" s="2">
        <v>0</v>
      </c>
      <c r="E5" s="2" t="s">
        <v>28</v>
      </c>
      <c r="F5" s="1" t="s">
        <v>24</v>
      </c>
      <c r="H5" s="2" t="s">
        <v>29</v>
      </c>
      <c r="I5" s="2" t="s">
        <v>20</v>
      </c>
    </row>
    <row r="6" spans="1:16" x14ac:dyDescent="0.35">
      <c r="A6" s="2" t="s">
        <v>30</v>
      </c>
      <c r="E6" s="2" t="s">
        <v>31</v>
      </c>
      <c r="F6" s="1" t="s">
        <v>18</v>
      </c>
      <c r="H6" s="2" t="s">
        <v>32</v>
      </c>
      <c r="I6" s="1" t="s">
        <v>26</v>
      </c>
    </row>
    <row r="7" spans="1:16" x14ac:dyDescent="0.35">
      <c r="A7" s="2" t="s">
        <v>33</v>
      </c>
      <c r="E7" s="2" t="s">
        <v>34</v>
      </c>
      <c r="F7" s="1" t="s">
        <v>35</v>
      </c>
    </row>
    <row r="8" spans="1:16" x14ac:dyDescent="0.35">
      <c r="A8" s="2" t="s">
        <v>36</v>
      </c>
      <c r="B8" s="2">
        <v>7</v>
      </c>
    </row>
    <row r="10" spans="1:16" x14ac:dyDescent="0.35">
      <c r="A10" s="2" t="s">
        <v>37</v>
      </c>
      <c r="B10" s="2" t="s">
        <v>38</v>
      </c>
      <c r="C10" s="2" t="s">
        <v>39</v>
      </c>
      <c r="D10" s="2" t="s">
        <v>40</v>
      </c>
      <c r="E10" s="2" t="s">
        <v>41</v>
      </c>
      <c r="F10" s="2" t="s">
        <v>42</v>
      </c>
      <c r="G10" s="2" t="s">
        <v>43</v>
      </c>
      <c r="H10" s="2" t="s">
        <v>44</v>
      </c>
      <c r="I10" s="2" t="s">
        <v>45</v>
      </c>
      <c r="J10" s="2" t="s">
        <v>46</v>
      </c>
      <c r="K10" s="2" t="s">
        <v>47</v>
      </c>
      <c r="L10" s="2" t="s">
        <v>15</v>
      </c>
      <c r="M10" s="2" t="s">
        <v>48</v>
      </c>
      <c r="N10" s="2" t="s">
        <v>49</v>
      </c>
      <c r="O10" s="2" t="s">
        <v>50</v>
      </c>
      <c r="P10" s="2" t="s">
        <v>51</v>
      </c>
    </row>
    <row r="11" spans="1:16" x14ac:dyDescent="0.35">
      <c r="A11" s="2">
        <f>Attempt1!$C$109</f>
        <v>2.5000000000000001E-5</v>
      </c>
      <c r="B11" s="2" t="str">
        <f>B1</f>
        <v>probability of physically inspecting</v>
      </c>
      <c r="C11" s="2">
        <v>0</v>
      </c>
      <c r="I11" s="2" t="s">
        <v>52</v>
      </c>
      <c r="J11" s="2">
        <f>Attempt1!$B$109</f>
        <v>0</v>
      </c>
      <c r="K11" s="2">
        <f>Attempt1!$B$108</f>
        <v>0</v>
      </c>
      <c r="L11" s="2" t="s">
        <v>53</v>
      </c>
      <c r="M11" s="1" t="s">
        <v>54</v>
      </c>
      <c r="O11" s="2" t="str">
        <f>Attempt1!$C$108</f>
        <v>Chance</v>
      </c>
      <c r="P11" s="2" t="b">
        <v>0</v>
      </c>
    </row>
    <row r="12" spans="1:16" x14ac:dyDescent="0.35">
      <c r="A12" s="2">
        <f>Attempt1!$D$105</f>
        <v>5.0000000000000002E-5</v>
      </c>
      <c r="B12" s="1" t="s">
        <v>55</v>
      </c>
      <c r="C12" s="2">
        <v>0</v>
      </c>
      <c r="I12" s="2" t="s">
        <v>52</v>
      </c>
      <c r="J12" s="2">
        <f>Attempt1!$C$105</f>
        <v>0</v>
      </c>
      <c r="K12" s="2">
        <f>Attempt1!$C$104</f>
        <v>0.5</v>
      </c>
      <c r="L12" s="2" t="s">
        <v>56</v>
      </c>
      <c r="M12" s="1" t="s">
        <v>54</v>
      </c>
      <c r="O12" s="2" t="str">
        <f>Attempt1!$D$104</f>
        <v>Chance</v>
      </c>
      <c r="P12" s="2" t="b">
        <v>0</v>
      </c>
    </row>
    <row r="13" spans="1:16" x14ac:dyDescent="0.35">
      <c r="A13" s="2">
        <f>Attempt1!$D$113</f>
        <v>0</v>
      </c>
      <c r="B13" s="1" t="s">
        <v>57</v>
      </c>
      <c r="C13" s="2">
        <v>0</v>
      </c>
      <c r="I13" s="2" t="s">
        <v>52</v>
      </c>
      <c r="J13" s="2">
        <f>Attempt1!$C$113</f>
        <v>0</v>
      </c>
      <c r="K13" s="2">
        <f>Attempt1!$C$112</f>
        <v>0.5</v>
      </c>
      <c r="L13" s="2" t="s">
        <v>58</v>
      </c>
      <c r="M13" s="1" t="s">
        <v>54</v>
      </c>
      <c r="O13" s="2" t="str">
        <f>Attempt1!$D$112</f>
        <v>Chance</v>
      </c>
      <c r="P13" s="2" t="b">
        <v>0</v>
      </c>
    </row>
    <row r="14" spans="1:16" x14ac:dyDescent="0.35">
      <c r="A14" s="2">
        <f>Attempt1!$E$103</f>
        <v>10000</v>
      </c>
      <c r="B14" s="1" t="s">
        <v>59</v>
      </c>
      <c r="C14" s="2">
        <v>0</v>
      </c>
      <c r="H14" s="2" t="s">
        <v>52</v>
      </c>
      <c r="I14" s="2" t="s">
        <v>52</v>
      </c>
      <c r="J14" s="2">
        <f>Attempt1!$D$103</f>
        <v>10000</v>
      </c>
      <c r="K14" s="2">
        <f>Attempt1!$D$102</f>
        <v>5.0000000000000001E-9</v>
      </c>
      <c r="L14" s="2" t="s">
        <v>60</v>
      </c>
      <c r="M14" s="1" t="s">
        <v>54</v>
      </c>
      <c r="P14" s="2" t="b">
        <v>0</v>
      </c>
    </row>
    <row r="15" spans="1:16" x14ac:dyDescent="0.35">
      <c r="A15" s="2">
        <f>Attempt1!$E$107</f>
        <v>0</v>
      </c>
      <c r="B15" s="1" t="s">
        <v>61</v>
      </c>
      <c r="C15" s="2">
        <v>0</v>
      </c>
      <c r="H15" s="2" t="s">
        <v>52</v>
      </c>
      <c r="I15" s="2" t="s">
        <v>52</v>
      </c>
      <c r="J15" s="2">
        <f>Attempt1!$D$107</f>
        <v>0</v>
      </c>
      <c r="K15" s="2">
        <f>Attempt1!$D$106</f>
        <v>0.99999999500000003</v>
      </c>
      <c r="L15" s="2" t="s">
        <v>60</v>
      </c>
      <c r="M15" s="1" t="s">
        <v>54</v>
      </c>
      <c r="P15" s="2" t="b">
        <v>0</v>
      </c>
    </row>
    <row r="16" spans="1:16" x14ac:dyDescent="0.35">
      <c r="A16" s="2">
        <f>Attempt1!$E$111</f>
        <v>0</v>
      </c>
      <c r="B16" s="1" t="s">
        <v>59</v>
      </c>
      <c r="C16" s="2">
        <v>0</v>
      </c>
      <c r="H16" s="2" t="s">
        <v>52</v>
      </c>
      <c r="I16" s="2" t="s">
        <v>52</v>
      </c>
      <c r="J16" s="2">
        <f>Attempt1!$D$111</f>
        <v>0</v>
      </c>
      <c r="K16" s="2">
        <f>Attempt1!$D$110</f>
        <v>5.0000000000000001E-9</v>
      </c>
      <c r="L16" s="2" t="s">
        <v>62</v>
      </c>
      <c r="M16" s="1" t="s">
        <v>54</v>
      </c>
      <c r="P16" s="2" t="b">
        <v>0</v>
      </c>
    </row>
    <row r="17" spans="1:16" x14ac:dyDescent="0.35">
      <c r="A17" s="2">
        <f>Attempt1!$E$115</f>
        <v>0</v>
      </c>
      <c r="B17" s="1" t="s">
        <v>61</v>
      </c>
      <c r="C17" s="2">
        <v>0</v>
      </c>
      <c r="H17" s="2" t="s">
        <v>52</v>
      </c>
      <c r="I17" s="2" t="s">
        <v>52</v>
      </c>
      <c r="J17" s="2">
        <f>Attempt1!$D$115</f>
        <v>0</v>
      </c>
      <c r="K17" s="2">
        <f>Attempt1!$D$114</f>
        <v>0.99999999500000003</v>
      </c>
      <c r="L17" s="2" t="s">
        <v>62</v>
      </c>
      <c r="M17" s="1" t="s">
        <v>54</v>
      </c>
      <c r="P17" s="2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C1E2-ECFA-4193-AC48-485658252A00}">
  <dimension ref="A1:P17"/>
  <sheetViews>
    <sheetView workbookViewId="0"/>
  </sheetViews>
  <sheetFormatPr defaultColWidth="15.54296875" defaultRowHeight="14.5" x14ac:dyDescent="0.35"/>
  <cols>
    <col min="1" max="16384" width="15.54296875" style="2"/>
  </cols>
  <sheetData>
    <row r="1" spans="1:16" x14ac:dyDescent="0.35">
      <c r="A1" s="2" t="s">
        <v>7</v>
      </c>
      <c r="B1" s="1" t="s">
        <v>63</v>
      </c>
      <c r="E1" s="2" t="s">
        <v>9</v>
      </c>
      <c r="F1" s="2">
        <v>3</v>
      </c>
      <c r="H1" s="2" t="s">
        <v>10</v>
      </c>
      <c r="I1" s="1" t="s">
        <v>11</v>
      </c>
      <c r="K1" s="2" t="s">
        <v>12</v>
      </c>
      <c r="L1" s="2">
        <v>100</v>
      </c>
    </row>
    <row r="2" spans="1:16" x14ac:dyDescent="0.35">
      <c r="A2" s="2" t="s">
        <v>13</v>
      </c>
      <c r="B2" s="2" t="e">
        <f>Attempt1!#REF!</f>
        <v>#REF!</v>
      </c>
      <c r="E2" s="2" t="s">
        <v>14</v>
      </c>
      <c r="F2" s="2">
        <f>_xll.PTreeEvaluate5(B3,$L$11:$L$17,$J$11:$J$17,$K$11:$K$17,$N$11:$N$17,$G$11:$G$17,,L1)</f>
        <v>3808150</v>
      </c>
    </row>
    <row r="3" spans="1:16" x14ac:dyDescent="0.35">
      <c r="A3" s="2" t="s">
        <v>15</v>
      </c>
      <c r="B3" s="2" t="s">
        <v>64</v>
      </c>
      <c r="E3" s="2" t="s">
        <v>17</v>
      </c>
      <c r="F3" s="1" t="s">
        <v>18</v>
      </c>
      <c r="H3" s="2" t="s">
        <v>19</v>
      </c>
      <c r="I3" s="2" t="s">
        <v>20</v>
      </c>
    </row>
    <row r="4" spans="1:16" x14ac:dyDescent="0.35">
      <c r="A4" s="2" t="s">
        <v>21</v>
      </c>
      <c r="B4" s="2" t="s">
        <v>22</v>
      </c>
      <c r="E4" s="2" t="s">
        <v>23</v>
      </c>
      <c r="F4" s="1" t="s">
        <v>24</v>
      </c>
      <c r="H4" s="2" t="s">
        <v>25</v>
      </c>
      <c r="I4" s="1" t="s">
        <v>26</v>
      </c>
    </row>
    <row r="5" spans="1:16" x14ac:dyDescent="0.35">
      <c r="A5" s="2" t="s">
        <v>27</v>
      </c>
      <c r="B5" s="2">
        <v>0</v>
      </c>
      <c r="E5" s="2" t="s">
        <v>28</v>
      </c>
      <c r="F5" s="1" t="s">
        <v>24</v>
      </c>
      <c r="H5" s="2" t="s">
        <v>29</v>
      </c>
      <c r="I5" s="2" t="s">
        <v>20</v>
      </c>
    </row>
    <row r="6" spans="1:16" x14ac:dyDescent="0.35">
      <c r="A6" s="2" t="s">
        <v>30</v>
      </c>
      <c r="E6" s="2" t="s">
        <v>31</v>
      </c>
      <c r="F6" s="1" t="s">
        <v>18</v>
      </c>
      <c r="H6" s="2" t="s">
        <v>32</v>
      </c>
      <c r="I6" s="1" t="s">
        <v>26</v>
      </c>
    </row>
    <row r="7" spans="1:16" x14ac:dyDescent="0.35">
      <c r="A7" s="2" t="s">
        <v>33</v>
      </c>
      <c r="E7" s="2" t="s">
        <v>34</v>
      </c>
      <c r="F7" s="1" t="s">
        <v>65</v>
      </c>
    </row>
    <row r="8" spans="1:16" x14ac:dyDescent="0.35">
      <c r="A8" s="2" t="s">
        <v>36</v>
      </c>
      <c r="B8" s="2">
        <v>7</v>
      </c>
    </row>
    <row r="10" spans="1:16" x14ac:dyDescent="0.35">
      <c r="A10" s="2" t="s">
        <v>37</v>
      </c>
      <c r="B10" s="2" t="s">
        <v>38</v>
      </c>
      <c r="C10" s="2" t="s">
        <v>39</v>
      </c>
      <c r="D10" s="2" t="s">
        <v>40</v>
      </c>
      <c r="E10" s="2" t="s">
        <v>41</v>
      </c>
      <c r="F10" s="2" t="s">
        <v>42</v>
      </c>
      <c r="G10" s="2" t="s">
        <v>43</v>
      </c>
      <c r="H10" s="2" t="s">
        <v>44</v>
      </c>
      <c r="I10" s="2" t="s">
        <v>45</v>
      </c>
      <c r="J10" s="2" t="s">
        <v>46</v>
      </c>
      <c r="K10" s="2" t="s">
        <v>47</v>
      </c>
      <c r="L10" s="2" t="s">
        <v>15</v>
      </c>
      <c r="M10" s="2" t="s">
        <v>48</v>
      </c>
      <c r="N10" s="2" t="s">
        <v>49</v>
      </c>
      <c r="O10" s="2" t="s">
        <v>50</v>
      </c>
      <c r="P10" s="2" t="s">
        <v>51</v>
      </c>
    </row>
    <row r="11" spans="1:16" x14ac:dyDescent="0.35">
      <c r="A11" s="2">
        <f>Attempt1!$C$88</f>
        <v>0</v>
      </c>
      <c r="B11" s="2" t="str">
        <f>B1</f>
        <v>Flipped Radiation Alarm</v>
      </c>
      <c r="C11" s="2">
        <v>0</v>
      </c>
      <c r="I11" s="2" t="s">
        <v>52</v>
      </c>
      <c r="J11" s="2">
        <f>Attempt1!$B$88</f>
        <v>0</v>
      </c>
      <c r="K11" s="2">
        <f>Attempt1!$B$87</f>
        <v>0</v>
      </c>
      <c r="L11" s="2" t="s">
        <v>66</v>
      </c>
      <c r="M11" s="1" t="s">
        <v>54</v>
      </c>
      <c r="O11" s="2" t="str">
        <f>Attempt1!$C$87</f>
        <v>Chance</v>
      </c>
      <c r="P11" s="2" t="b">
        <v>0</v>
      </c>
    </row>
    <row r="12" spans="1:16" x14ac:dyDescent="0.35">
      <c r="A12" s="2">
        <f>Attempt1!$D$84</f>
        <v>0</v>
      </c>
      <c r="B12" s="1" t="s">
        <v>67</v>
      </c>
      <c r="C12" s="2">
        <v>0</v>
      </c>
      <c r="I12" s="2" t="s">
        <v>52</v>
      </c>
      <c r="J12" s="2">
        <f>Attempt1!$C$84</f>
        <v>0</v>
      </c>
      <c r="K12" s="2">
        <f>Attempt1!$C$83</f>
        <v>2.5000003875000003E-2</v>
      </c>
      <c r="L12" s="2" t="s">
        <v>68</v>
      </c>
      <c r="M12" s="1" t="s">
        <v>54</v>
      </c>
      <c r="O12" s="2" t="str">
        <f>Attempt1!$D$83</f>
        <v>Chance</v>
      </c>
      <c r="P12" s="2" t="b">
        <v>0</v>
      </c>
    </row>
    <row r="13" spans="1:16" x14ac:dyDescent="0.35">
      <c r="A13" s="2">
        <f>Attempt1!$E$82</f>
        <v>0</v>
      </c>
      <c r="B13" s="1" t="s">
        <v>59</v>
      </c>
      <c r="C13" s="2">
        <v>0</v>
      </c>
      <c r="H13" s="2" t="s">
        <v>52</v>
      </c>
      <c r="I13" s="2" t="s">
        <v>52</v>
      </c>
      <c r="J13" s="2">
        <f>Attempt1!$D$82</f>
        <v>0</v>
      </c>
      <c r="K13" s="2">
        <f>Attempt1!$D$81</f>
        <v>1.5999997520000385E-7</v>
      </c>
      <c r="L13" s="2" t="s">
        <v>60</v>
      </c>
      <c r="M13" s="1" t="s">
        <v>54</v>
      </c>
      <c r="P13" s="2" t="b">
        <v>0</v>
      </c>
    </row>
    <row r="14" spans="1:16" x14ac:dyDescent="0.35">
      <c r="A14" s="2">
        <f>Attempt1!$E$86</f>
        <v>0</v>
      </c>
      <c r="B14" s="1" t="s">
        <v>61</v>
      </c>
      <c r="C14" s="2">
        <v>0</v>
      </c>
      <c r="H14" s="2" t="s">
        <v>52</v>
      </c>
      <c r="I14" s="2" t="s">
        <v>52</v>
      </c>
      <c r="J14" s="2">
        <f>Attempt1!$D$86</f>
        <v>0</v>
      </c>
      <c r="K14" s="2">
        <f>Attempt1!$D$85</f>
        <v>0.99999984000002473</v>
      </c>
      <c r="L14" s="2" t="s">
        <v>60</v>
      </c>
      <c r="M14" s="1" t="s">
        <v>54</v>
      </c>
      <c r="P14" s="2" t="b">
        <v>0</v>
      </c>
    </row>
    <row r="15" spans="1:16" x14ac:dyDescent="0.35">
      <c r="A15" s="2">
        <f>Attempt1!$D$92</f>
        <v>0</v>
      </c>
      <c r="B15" s="1" t="s">
        <v>69</v>
      </c>
      <c r="C15" s="2">
        <v>0</v>
      </c>
      <c r="I15" s="2" t="s">
        <v>52</v>
      </c>
      <c r="J15" s="2">
        <f>Attempt1!$C$92</f>
        <v>0</v>
      </c>
      <c r="K15" s="2">
        <f>Attempt1!$C$91</f>
        <v>0.97499999612499999</v>
      </c>
      <c r="L15" s="2" t="s">
        <v>58</v>
      </c>
      <c r="M15" s="1" t="s">
        <v>54</v>
      </c>
      <c r="O15" s="2" t="str">
        <f>Attempt1!$D$91</f>
        <v>Chance</v>
      </c>
      <c r="P15" s="2" t="b">
        <v>0</v>
      </c>
    </row>
    <row r="16" spans="1:16" x14ac:dyDescent="0.35">
      <c r="A16" s="2">
        <f>Attempt1!$E$90</f>
        <v>0</v>
      </c>
      <c r="B16" s="1" t="s">
        <v>59</v>
      </c>
      <c r="C16" s="2">
        <v>0</v>
      </c>
      <c r="H16" s="2" t="s">
        <v>52</v>
      </c>
      <c r="I16" s="2" t="s">
        <v>52</v>
      </c>
      <c r="J16" s="2">
        <f>Attempt1!$D$90</f>
        <v>0</v>
      </c>
      <c r="K16" s="2">
        <f>Attempt1!$D$89</f>
        <v>1.0256410297172912E-9</v>
      </c>
      <c r="L16" s="2" t="s">
        <v>70</v>
      </c>
      <c r="M16" s="1" t="s">
        <v>54</v>
      </c>
      <c r="P16" s="2" t="b">
        <v>0</v>
      </c>
    </row>
    <row r="17" spans="1:16" x14ac:dyDescent="0.35">
      <c r="A17" s="2">
        <f>Attempt1!$E$94</f>
        <v>0</v>
      </c>
      <c r="B17" s="1" t="s">
        <v>61</v>
      </c>
      <c r="C17" s="2">
        <v>0</v>
      </c>
      <c r="H17" s="2" t="s">
        <v>52</v>
      </c>
      <c r="I17" s="2" t="s">
        <v>52</v>
      </c>
      <c r="J17" s="2">
        <f>Attempt1!$D$94</f>
        <v>0</v>
      </c>
      <c r="K17" s="2">
        <f>Attempt1!$D$93</f>
        <v>0.99999999897435898</v>
      </c>
      <c r="L17" s="2" t="s">
        <v>70</v>
      </c>
      <c r="M17" s="1" t="s">
        <v>54</v>
      </c>
      <c r="P17" s="2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3291-7F0C-46FA-A22F-1DBCCBF37744}">
  <dimension ref="A1:P21"/>
  <sheetViews>
    <sheetView workbookViewId="0"/>
  </sheetViews>
  <sheetFormatPr defaultColWidth="15.54296875" defaultRowHeight="14.5" x14ac:dyDescent="0.35"/>
  <cols>
    <col min="1" max="16384" width="15.54296875" style="2"/>
  </cols>
  <sheetData>
    <row r="1" spans="1:16" x14ac:dyDescent="0.35">
      <c r="A1" s="2" t="s">
        <v>7</v>
      </c>
      <c r="B1" s="1" t="s">
        <v>71</v>
      </c>
      <c r="E1" s="2" t="s">
        <v>9</v>
      </c>
      <c r="F1" s="2">
        <v>3</v>
      </c>
      <c r="H1" s="2" t="s">
        <v>10</v>
      </c>
      <c r="I1" s="1" t="s">
        <v>11</v>
      </c>
      <c r="K1" s="2" t="s">
        <v>12</v>
      </c>
      <c r="L1" s="2">
        <v>100</v>
      </c>
    </row>
    <row r="2" spans="1:16" x14ac:dyDescent="0.35">
      <c r="A2" s="2" t="s">
        <v>13</v>
      </c>
      <c r="B2" s="2" t="e">
        <f>Attempt1!#REF!</f>
        <v>#REF!</v>
      </c>
      <c r="E2" s="2" t="s">
        <v>14</v>
      </c>
      <c r="F2" s="2">
        <f>_xll.PTreeEvaluate5(B3,$L$11:$L$21,$J$11:$J$21,$K$11:$K$21,$N$11:$N$21,$G$11:$G$21,,L1)</f>
        <v>3653781</v>
      </c>
    </row>
    <row r="3" spans="1:16" x14ac:dyDescent="0.35">
      <c r="A3" s="2" t="s">
        <v>15</v>
      </c>
      <c r="B3" s="2" t="s">
        <v>72</v>
      </c>
      <c r="E3" s="2" t="s">
        <v>17</v>
      </c>
      <c r="F3" s="1" t="s">
        <v>18</v>
      </c>
      <c r="H3" s="2" t="s">
        <v>19</v>
      </c>
      <c r="I3" s="2" t="s">
        <v>20</v>
      </c>
    </row>
    <row r="4" spans="1:16" x14ac:dyDescent="0.35">
      <c r="A4" s="2" t="s">
        <v>21</v>
      </c>
      <c r="B4" s="2" t="s">
        <v>22</v>
      </c>
      <c r="E4" s="2" t="s">
        <v>23</v>
      </c>
      <c r="F4" s="1" t="s">
        <v>24</v>
      </c>
      <c r="H4" s="2" t="s">
        <v>25</v>
      </c>
      <c r="I4" s="1" t="s">
        <v>26</v>
      </c>
    </row>
    <row r="5" spans="1:16" x14ac:dyDescent="0.35">
      <c r="A5" s="2" t="s">
        <v>27</v>
      </c>
      <c r="B5" s="2">
        <v>0</v>
      </c>
      <c r="E5" s="2" t="s">
        <v>28</v>
      </c>
      <c r="F5" s="1" t="s">
        <v>24</v>
      </c>
      <c r="H5" s="2" t="s">
        <v>29</v>
      </c>
      <c r="I5" s="2" t="s">
        <v>20</v>
      </c>
    </row>
    <row r="6" spans="1:16" x14ac:dyDescent="0.35">
      <c r="A6" s="2" t="s">
        <v>30</v>
      </c>
      <c r="E6" s="2" t="s">
        <v>31</v>
      </c>
      <c r="F6" s="1" t="s">
        <v>18</v>
      </c>
      <c r="H6" s="2" t="s">
        <v>32</v>
      </c>
      <c r="I6" s="1" t="s">
        <v>26</v>
      </c>
    </row>
    <row r="7" spans="1:16" x14ac:dyDescent="0.35">
      <c r="A7" s="2" t="s">
        <v>33</v>
      </c>
      <c r="E7" s="2" t="s">
        <v>34</v>
      </c>
      <c r="F7" s="1" t="s">
        <v>73</v>
      </c>
    </row>
    <row r="8" spans="1:16" x14ac:dyDescent="0.35">
      <c r="A8" s="2" t="s">
        <v>36</v>
      </c>
      <c r="B8" s="2">
        <v>11</v>
      </c>
    </row>
    <row r="10" spans="1:16" x14ac:dyDescent="0.35">
      <c r="A10" s="2" t="s">
        <v>37</v>
      </c>
      <c r="B10" s="2" t="s">
        <v>38</v>
      </c>
      <c r="C10" s="2" t="s">
        <v>39</v>
      </c>
      <c r="D10" s="2" t="s">
        <v>40</v>
      </c>
      <c r="E10" s="2" t="s">
        <v>41</v>
      </c>
      <c r="F10" s="2" t="s">
        <v>42</v>
      </c>
      <c r="G10" s="2" t="s">
        <v>43</v>
      </c>
      <c r="H10" s="2" t="s">
        <v>44</v>
      </c>
      <c r="I10" s="2" t="s">
        <v>45</v>
      </c>
      <c r="J10" s="2" t="s">
        <v>46</v>
      </c>
      <c r="K10" s="2" t="s">
        <v>47</v>
      </c>
      <c r="L10" s="2" t="s">
        <v>15</v>
      </c>
      <c r="M10" s="2" t="s">
        <v>48</v>
      </c>
      <c r="N10" s="2" t="s">
        <v>49</v>
      </c>
      <c r="O10" s="2" t="s">
        <v>50</v>
      </c>
      <c r="P10" s="2" t="s">
        <v>51</v>
      </c>
    </row>
    <row r="11" spans="1:16" x14ac:dyDescent="0.35">
      <c r="A11" s="2">
        <f>Attempt1!$C$71</f>
        <v>0</v>
      </c>
      <c r="B11" s="2" t="str">
        <f>B1</f>
        <v>Radiation alarm Tree</v>
      </c>
      <c r="C11" s="2">
        <v>0</v>
      </c>
      <c r="I11" s="2" t="s">
        <v>52</v>
      </c>
      <c r="J11" s="2">
        <f>Attempt1!$B$71</f>
        <v>0</v>
      </c>
      <c r="K11" s="2">
        <f>Attempt1!$B$70</f>
        <v>0</v>
      </c>
      <c r="L11" s="2" t="s">
        <v>66</v>
      </c>
      <c r="M11" s="1" t="s">
        <v>54</v>
      </c>
      <c r="O11" s="2" t="str">
        <f>Attempt1!$C$70</f>
        <v>Chance</v>
      </c>
      <c r="P11" s="2" t="b">
        <v>0</v>
      </c>
    </row>
    <row r="12" spans="1:16" x14ac:dyDescent="0.35">
      <c r="A12" s="2">
        <f>Attempt1!$D$67</f>
        <v>0</v>
      </c>
      <c r="B12" s="1" t="s">
        <v>59</v>
      </c>
      <c r="C12" s="2">
        <v>0</v>
      </c>
      <c r="I12" s="2" t="s">
        <v>52</v>
      </c>
      <c r="J12" s="2">
        <f>Attempt1!$C$67</f>
        <v>0</v>
      </c>
      <c r="K12" s="2">
        <f>Attempt1!$C$66</f>
        <v>5.0000000000000001E-9</v>
      </c>
      <c r="L12" s="2" t="s">
        <v>68</v>
      </c>
      <c r="M12" s="1" t="s">
        <v>54</v>
      </c>
      <c r="O12" s="2" t="str">
        <f>Attempt1!$D$66</f>
        <v>Chance</v>
      </c>
      <c r="P12" s="2" t="b">
        <v>0</v>
      </c>
    </row>
    <row r="13" spans="1:16" x14ac:dyDescent="0.35">
      <c r="A13" s="2">
        <f>Attempt1!$E$65</f>
        <v>0</v>
      </c>
      <c r="B13" s="1" t="s">
        <v>67</v>
      </c>
      <c r="C13" s="2">
        <v>0</v>
      </c>
      <c r="H13" s="2" t="s">
        <v>52</v>
      </c>
      <c r="I13" s="2" t="s">
        <v>52</v>
      </c>
      <c r="J13" s="2">
        <f>Attempt1!$D$65</f>
        <v>0</v>
      </c>
      <c r="K13" s="2">
        <f>Attempt1!$D$64</f>
        <v>0.8</v>
      </c>
      <c r="L13" s="2" t="s">
        <v>60</v>
      </c>
      <c r="M13" s="1" t="s">
        <v>54</v>
      </c>
      <c r="P13" s="2" t="b">
        <v>0</v>
      </c>
    </row>
    <row r="14" spans="1:16" x14ac:dyDescent="0.35">
      <c r="A14" s="2">
        <f>Attempt1!$E$69</f>
        <v>0</v>
      </c>
      <c r="B14" s="1" t="s">
        <v>69</v>
      </c>
      <c r="C14" s="2">
        <v>0</v>
      </c>
      <c r="H14" s="2" t="s">
        <v>52</v>
      </c>
      <c r="I14" s="2" t="s">
        <v>52</v>
      </c>
      <c r="J14" s="2">
        <f>Attempt1!$D$69</f>
        <v>0</v>
      </c>
      <c r="K14" s="2">
        <f>Attempt1!$D$68</f>
        <v>0.19999999999999996</v>
      </c>
      <c r="L14" s="2" t="s">
        <v>60</v>
      </c>
      <c r="M14" s="1" t="s">
        <v>54</v>
      </c>
      <c r="P14" s="2" t="b">
        <v>0</v>
      </c>
    </row>
    <row r="15" spans="1:16" x14ac:dyDescent="0.35">
      <c r="A15" s="2">
        <f>Attempt1!$D$75</f>
        <v>0</v>
      </c>
      <c r="B15" s="1" t="s">
        <v>61</v>
      </c>
      <c r="C15" s="2">
        <v>0</v>
      </c>
      <c r="I15" s="2" t="s">
        <v>52</v>
      </c>
      <c r="J15" s="2">
        <f>Attempt1!$C$75</f>
        <v>0</v>
      </c>
      <c r="K15" s="2">
        <f>Attempt1!$C$74</f>
        <v>0.99999999500000003</v>
      </c>
      <c r="L15" s="2" t="s">
        <v>58</v>
      </c>
      <c r="M15" s="1" t="s">
        <v>54</v>
      </c>
      <c r="O15" s="2" t="str">
        <f>Attempt1!$D$74</f>
        <v>Chance</v>
      </c>
      <c r="P15" s="2" t="b">
        <v>0</v>
      </c>
    </row>
    <row r="16" spans="1:16" x14ac:dyDescent="0.35">
      <c r="A16" s="2">
        <f>Attempt1!$E$73</f>
        <v>0</v>
      </c>
      <c r="B16" s="1" t="s">
        <v>67</v>
      </c>
      <c r="C16" s="2">
        <v>0</v>
      </c>
      <c r="H16" s="2" t="s">
        <v>52</v>
      </c>
      <c r="I16" s="2" t="s">
        <v>52</v>
      </c>
      <c r="J16" s="2">
        <f>Attempt1!$D$73</f>
        <v>0</v>
      </c>
      <c r="K16" s="2">
        <f>Attempt1!$D$72</f>
        <v>2.5000000000000001E-2</v>
      </c>
      <c r="L16" s="2" t="s">
        <v>70</v>
      </c>
      <c r="M16" s="1" t="s">
        <v>54</v>
      </c>
      <c r="P16" s="2" t="b">
        <v>0</v>
      </c>
    </row>
    <row r="17" spans="1:16" x14ac:dyDescent="0.35">
      <c r="A17" s="2">
        <f>Attempt1!$E$77</f>
        <v>0</v>
      </c>
      <c r="B17" s="1" t="s">
        <v>69</v>
      </c>
      <c r="C17" s="2">
        <v>0</v>
      </c>
      <c r="H17" s="2" t="s">
        <v>52</v>
      </c>
      <c r="I17" s="2" t="s">
        <v>52</v>
      </c>
      <c r="J17" s="2">
        <f>Attempt1!$D$77</f>
        <v>0</v>
      </c>
      <c r="K17" s="2">
        <f>Attempt1!$D$76</f>
        <v>0.97499999999999998</v>
      </c>
      <c r="L17" s="2" t="s">
        <v>70</v>
      </c>
      <c r="M17" s="1" t="s">
        <v>54</v>
      </c>
      <c r="P17" s="2" t="b">
        <v>0</v>
      </c>
    </row>
    <row r="18" spans="1:16" x14ac:dyDescent="0.35">
      <c r="B18" s="1"/>
      <c r="M18" s="1"/>
    </row>
    <row r="19" spans="1:16" x14ac:dyDescent="0.35">
      <c r="B19" s="1"/>
      <c r="M19" s="1"/>
    </row>
    <row r="20" spans="1:16" x14ac:dyDescent="0.35">
      <c r="B20" s="1"/>
      <c r="M20" s="1"/>
    </row>
    <row r="21" spans="1:16" x14ac:dyDescent="0.35">
      <c r="B21" s="1"/>
      <c r="M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4EC6-2E51-414A-9FAF-481EBDCEEAFE}">
  <dimension ref="A1:P39"/>
  <sheetViews>
    <sheetView workbookViewId="0"/>
  </sheetViews>
  <sheetFormatPr defaultColWidth="15.54296875" defaultRowHeight="14.5" x14ac:dyDescent="0.35"/>
  <cols>
    <col min="1" max="16384" width="15.54296875" style="2"/>
  </cols>
  <sheetData>
    <row r="1" spans="1:16" x14ac:dyDescent="0.35">
      <c r="A1" s="2" t="s">
        <v>7</v>
      </c>
      <c r="B1" s="1" t="s">
        <v>74</v>
      </c>
      <c r="E1" s="2" t="s">
        <v>9</v>
      </c>
      <c r="F1" s="2">
        <v>3</v>
      </c>
      <c r="H1" s="2" t="s">
        <v>10</v>
      </c>
      <c r="I1" s="1" t="s">
        <v>11</v>
      </c>
      <c r="K1" s="2" t="s">
        <v>12</v>
      </c>
      <c r="L1" s="2">
        <v>100</v>
      </c>
    </row>
    <row r="2" spans="1:16" x14ac:dyDescent="0.35">
      <c r="A2" s="2" t="s">
        <v>13</v>
      </c>
      <c r="B2" s="2" t="e">
        <f>Attempt1!#REF!</f>
        <v>#REF!</v>
      </c>
      <c r="E2" s="2" t="s">
        <v>14</v>
      </c>
      <c r="F2" s="2">
        <f>_xll.PTreeEvaluate5(B3,$L$11:$L$39,$J$11:$J$39,$K$11:$K$39,$N$11:$N$39,$G$11:$G$39,,L1)</f>
        <v>3679507</v>
      </c>
    </row>
    <row r="3" spans="1:16" x14ac:dyDescent="0.35">
      <c r="A3" s="2" t="s">
        <v>15</v>
      </c>
      <c r="B3" s="2" t="s">
        <v>75</v>
      </c>
      <c r="E3" s="2" t="s">
        <v>17</v>
      </c>
      <c r="F3" s="1" t="s">
        <v>18</v>
      </c>
      <c r="H3" s="2" t="s">
        <v>19</v>
      </c>
      <c r="I3" s="2" t="s">
        <v>20</v>
      </c>
    </row>
    <row r="4" spans="1:16" x14ac:dyDescent="0.35">
      <c r="A4" s="2" t="s">
        <v>21</v>
      </c>
      <c r="B4" s="2" t="s">
        <v>22</v>
      </c>
      <c r="E4" s="2" t="s">
        <v>23</v>
      </c>
      <c r="F4" s="1" t="s">
        <v>24</v>
      </c>
      <c r="H4" s="2" t="s">
        <v>25</v>
      </c>
      <c r="I4" s="1" t="s">
        <v>26</v>
      </c>
    </row>
    <row r="5" spans="1:16" x14ac:dyDescent="0.35">
      <c r="A5" s="2" t="s">
        <v>27</v>
      </c>
      <c r="B5" s="2">
        <v>0</v>
      </c>
      <c r="E5" s="2" t="s">
        <v>28</v>
      </c>
      <c r="F5" s="1" t="s">
        <v>24</v>
      </c>
      <c r="H5" s="2" t="s">
        <v>29</v>
      </c>
      <c r="I5" s="2" t="s">
        <v>20</v>
      </c>
    </row>
    <row r="6" spans="1:16" x14ac:dyDescent="0.35">
      <c r="A6" s="2" t="s">
        <v>30</v>
      </c>
      <c r="E6" s="2" t="s">
        <v>31</v>
      </c>
      <c r="F6" s="1" t="s">
        <v>18</v>
      </c>
      <c r="H6" s="2" t="s">
        <v>32</v>
      </c>
      <c r="I6" s="1" t="s">
        <v>26</v>
      </c>
    </row>
    <row r="7" spans="1:16" x14ac:dyDescent="0.35">
      <c r="A7" s="2" t="s">
        <v>33</v>
      </c>
      <c r="E7" s="2" t="s">
        <v>34</v>
      </c>
      <c r="F7" s="1" t="s">
        <v>76</v>
      </c>
    </row>
    <row r="8" spans="1:16" x14ac:dyDescent="0.35">
      <c r="A8" s="2" t="s">
        <v>36</v>
      </c>
      <c r="B8" s="2">
        <v>29</v>
      </c>
    </row>
    <row r="10" spans="1:16" x14ac:dyDescent="0.35">
      <c r="A10" s="2" t="s">
        <v>37</v>
      </c>
      <c r="B10" s="2" t="s">
        <v>38</v>
      </c>
      <c r="C10" s="2" t="s">
        <v>39</v>
      </c>
      <c r="D10" s="2" t="s">
        <v>40</v>
      </c>
      <c r="E10" s="2" t="s">
        <v>41</v>
      </c>
      <c r="F10" s="2" t="s">
        <v>42</v>
      </c>
      <c r="G10" s="2" t="s">
        <v>43</v>
      </c>
      <c r="H10" s="2" t="s">
        <v>44</v>
      </c>
      <c r="I10" s="2" t="s">
        <v>45</v>
      </c>
      <c r="J10" s="2" t="s">
        <v>46</v>
      </c>
      <c r="K10" s="2" t="s">
        <v>47</v>
      </c>
      <c r="L10" s="2" t="s">
        <v>15</v>
      </c>
      <c r="M10" s="2" t="s">
        <v>48</v>
      </c>
      <c r="N10" s="2" t="s">
        <v>49</v>
      </c>
      <c r="O10" s="2" t="s">
        <v>50</v>
      </c>
      <c r="P10" s="2" t="s">
        <v>51</v>
      </c>
    </row>
    <row r="11" spans="1:16" x14ac:dyDescent="0.35">
      <c r="A11" s="2">
        <f>Attempt1!$C$43</f>
        <v>20000000</v>
      </c>
      <c r="B11" s="2" t="str">
        <f>B1</f>
        <v>Container Inspection</v>
      </c>
      <c r="C11" s="2">
        <v>0</v>
      </c>
      <c r="I11" s="2" t="s">
        <v>52</v>
      </c>
      <c r="J11" s="2">
        <f>Attempt1!$B$43</f>
        <v>0</v>
      </c>
      <c r="K11" s="2">
        <f>Attempt1!$B$42</f>
        <v>0</v>
      </c>
      <c r="L11" s="2" t="s">
        <v>77</v>
      </c>
      <c r="M11" s="1" t="s">
        <v>54</v>
      </c>
      <c r="O11" s="2" t="str">
        <f>Attempt1!$C$42</f>
        <v>Decision</v>
      </c>
      <c r="P11" s="2" t="b">
        <v>0</v>
      </c>
    </row>
    <row r="12" spans="1:16" x14ac:dyDescent="0.35">
      <c r="A12" s="2">
        <f>Attempt1!$D$23</f>
        <v>55798085.097010173</v>
      </c>
      <c r="B12" s="1" t="s">
        <v>78</v>
      </c>
      <c r="C12" s="2">
        <v>0</v>
      </c>
      <c r="I12" s="2" t="s">
        <v>52</v>
      </c>
      <c r="J12" s="2">
        <f>Attempt1!$C$23</f>
        <v>55200000</v>
      </c>
      <c r="L12" s="2" t="s">
        <v>56</v>
      </c>
      <c r="M12" s="1" t="s">
        <v>54</v>
      </c>
      <c r="O12" s="2" t="str">
        <f>Attempt1!$D$22</f>
        <v>Chance</v>
      </c>
      <c r="P12" s="2" t="b">
        <v>0</v>
      </c>
    </row>
    <row r="13" spans="1:16" x14ac:dyDescent="0.35">
      <c r="A13" s="2">
        <f>Attempt1!$D$55</f>
        <v>20000000</v>
      </c>
      <c r="B13" s="1" t="s">
        <v>79</v>
      </c>
      <c r="C13" s="2">
        <v>0</v>
      </c>
      <c r="I13" s="2" t="s">
        <v>52</v>
      </c>
      <c r="J13" s="2">
        <f>Attempt1!$C$55</f>
        <v>0</v>
      </c>
      <c r="L13" s="2" t="s">
        <v>80</v>
      </c>
      <c r="M13" s="1" t="s">
        <v>54</v>
      </c>
      <c r="O13" s="2" t="str">
        <f>Attempt1!$D$54</f>
        <v>Decision</v>
      </c>
      <c r="P13" s="2" t="b">
        <v>0</v>
      </c>
    </row>
    <row r="14" spans="1:16" x14ac:dyDescent="0.35">
      <c r="A14" s="2">
        <f>Attempt1!$E$15</f>
        <v>75200000</v>
      </c>
      <c r="B14" s="1" t="s">
        <v>67</v>
      </c>
      <c r="C14" s="2">
        <v>0</v>
      </c>
      <c r="I14" s="2" t="s">
        <v>52</v>
      </c>
      <c r="J14" s="2">
        <f>Attempt1!$D$15</f>
        <v>0</v>
      </c>
      <c r="K14" s="2">
        <f>Attempt1!$D$14</f>
        <v>2.5000003875000003E-2</v>
      </c>
      <c r="L14" s="2" t="s">
        <v>81</v>
      </c>
      <c r="M14" s="1" t="s">
        <v>54</v>
      </c>
      <c r="O14" s="2" t="str">
        <f>Attempt1!$E$14</f>
        <v>Decision</v>
      </c>
      <c r="P14" s="2" t="b">
        <v>0</v>
      </c>
    </row>
    <row r="15" spans="1:16" x14ac:dyDescent="0.35">
      <c r="A15" s="2">
        <f>Attempt1!$E$35</f>
        <v>55300600.020410255</v>
      </c>
      <c r="B15" s="1" t="s">
        <v>82</v>
      </c>
      <c r="C15" s="2">
        <v>0</v>
      </c>
      <c r="I15" s="2" t="s">
        <v>52</v>
      </c>
      <c r="J15" s="2">
        <f>Attempt1!$D$35</f>
        <v>0</v>
      </c>
      <c r="K15" s="2">
        <f>Attempt1!$D$34</f>
        <v>0.97499999612499999</v>
      </c>
      <c r="L15" s="2" t="s">
        <v>83</v>
      </c>
      <c r="M15" s="1" t="s">
        <v>54</v>
      </c>
      <c r="O15" s="2" t="str">
        <f>Attempt1!$E$34</f>
        <v>Decision</v>
      </c>
      <c r="P15" s="2" t="b">
        <v>0</v>
      </c>
    </row>
    <row r="16" spans="1:16" x14ac:dyDescent="0.35">
      <c r="A16" s="2">
        <f>Attempt1!$F$7</f>
        <v>75200596.816000491</v>
      </c>
      <c r="B16" s="1" t="s">
        <v>84</v>
      </c>
      <c r="C16" s="2">
        <v>0</v>
      </c>
      <c r="I16" s="2" t="s">
        <v>52</v>
      </c>
      <c r="J16" s="2">
        <f>Attempt1!$E$7</f>
        <v>600</v>
      </c>
      <c r="L16" s="2" t="s">
        <v>85</v>
      </c>
      <c r="M16" s="1" t="s">
        <v>54</v>
      </c>
      <c r="O16" s="2" t="str">
        <f>Attempt1!$F$6</f>
        <v>Chance</v>
      </c>
      <c r="P16" s="2" t="b">
        <v>0</v>
      </c>
    </row>
    <row r="17" spans="1:16" x14ac:dyDescent="0.35">
      <c r="A17" s="2">
        <f>Attempt1!$F$19</f>
        <v>75200000</v>
      </c>
      <c r="B17" s="1" t="s">
        <v>86</v>
      </c>
      <c r="C17" s="2">
        <v>0</v>
      </c>
      <c r="I17" s="2" t="s">
        <v>52</v>
      </c>
      <c r="J17" s="2">
        <f>Attempt1!$E$19</f>
        <v>0</v>
      </c>
      <c r="L17" s="2" t="s">
        <v>87</v>
      </c>
      <c r="M17" s="1" t="s">
        <v>54</v>
      </c>
      <c r="O17" s="2" t="str">
        <f>Attempt1!$F$18</f>
        <v>Chance</v>
      </c>
      <c r="P17" s="2" t="b">
        <v>0</v>
      </c>
    </row>
    <row r="18" spans="1:16" x14ac:dyDescent="0.35">
      <c r="A18" s="2">
        <f>Attempt1!$E$47</f>
        <v>20000600</v>
      </c>
      <c r="B18" s="1" t="s">
        <v>84</v>
      </c>
      <c r="C18" s="2">
        <v>0</v>
      </c>
      <c r="I18" s="2" t="s">
        <v>52</v>
      </c>
      <c r="J18" s="2">
        <f>Attempt1!$D$47</f>
        <v>600</v>
      </c>
      <c r="L18" s="2" t="s">
        <v>88</v>
      </c>
      <c r="M18" s="1" t="s">
        <v>54</v>
      </c>
      <c r="O18" s="2" t="str">
        <f>Attempt1!$E$46</f>
        <v>Chance</v>
      </c>
      <c r="P18" s="2" t="b">
        <v>0</v>
      </c>
    </row>
    <row r="19" spans="1:16" x14ac:dyDescent="0.35">
      <c r="A19" s="2">
        <f>Attempt1!$F$45</f>
        <v>100600</v>
      </c>
      <c r="B19" s="1" t="s">
        <v>59</v>
      </c>
      <c r="C19" s="2">
        <v>0</v>
      </c>
      <c r="H19" s="2" t="s">
        <v>52</v>
      </c>
      <c r="I19" s="2" t="s">
        <v>52</v>
      </c>
      <c r="J19" s="2">
        <f>Attempt1!$E$45</f>
        <v>100000</v>
      </c>
      <c r="K19" s="2">
        <f>Attempt1!$E$44</f>
        <v>0</v>
      </c>
      <c r="L19" s="2" t="s">
        <v>89</v>
      </c>
      <c r="M19" s="1" t="s">
        <v>54</v>
      </c>
      <c r="P19" s="2" t="b">
        <v>0</v>
      </c>
    </row>
    <row r="20" spans="1:16" x14ac:dyDescent="0.35">
      <c r="A20" s="2">
        <f>Attempt1!$F$27</f>
        <v>55300600.020410255</v>
      </c>
      <c r="B20" s="1" t="s">
        <v>84</v>
      </c>
      <c r="C20" s="2">
        <v>0</v>
      </c>
      <c r="I20" s="2" t="s">
        <v>52</v>
      </c>
      <c r="J20" s="2">
        <f>Attempt1!$E$27</f>
        <v>600</v>
      </c>
      <c r="L20" s="2" t="s">
        <v>90</v>
      </c>
      <c r="M20" s="1" t="s">
        <v>54</v>
      </c>
      <c r="O20" s="2" t="str">
        <f>Attempt1!$F$26</f>
        <v>Chance</v>
      </c>
      <c r="P20" s="2" t="b">
        <v>0</v>
      </c>
    </row>
    <row r="21" spans="1:16" x14ac:dyDescent="0.35">
      <c r="A21" s="2">
        <f>Attempt1!$G$25</f>
        <v>55300600</v>
      </c>
      <c r="B21" s="1" t="s">
        <v>59</v>
      </c>
      <c r="C21" s="2">
        <v>0</v>
      </c>
      <c r="H21" s="2" t="s">
        <v>52</v>
      </c>
      <c r="I21" s="2" t="s">
        <v>52</v>
      </c>
      <c r="J21" s="2">
        <f>Attempt1!$F$25</f>
        <v>100000</v>
      </c>
      <c r="K21" s="2">
        <f>Attempt1!$F$24</f>
        <v>0.99999999897435898</v>
      </c>
      <c r="L21" s="2" t="s">
        <v>91</v>
      </c>
      <c r="M21" s="1" t="s">
        <v>54</v>
      </c>
      <c r="P21" s="2" t="b">
        <v>0</v>
      </c>
    </row>
    <row r="22" spans="1:16" x14ac:dyDescent="0.35">
      <c r="A22" s="2">
        <f>Attempt1!$G$31</f>
        <v>75200600</v>
      </c>
      <c r="B22" s="1" t="s">
        <v>61</v>
      </c>
      <c r="C22" s="2">
        <v>0</v>
      </c>
      <c r="I22" s="2" t="s">
        <v>52</v>
      </c>
      <c r="J22" s="2">
        <f>Attempt1!$F$31</f>
        <v>0</v>
      </c>
      <c r="K22" s="2">
        <f>Attempt1!$F$30</f>
        <v>1.0256410165609964E-9</v>
      </c>
      <c r="L22" s="2" t="s">
        <v>92</v>
      </c>
      <c r="M22" s="1" t="s">
        <v>54</v>
      </c>
      <c r="O22" s="2" t="str">
        <f>Attempt1!$G$30</f>
        <v>Chance</v>
      </c>
      <c r="P22" s="2" t="b">
        <v>0</v>
      </c>
    </row>
    <row r="23" spans="1:16" x14ac:dyDescent="0.35">
      <c r="A23" s="2">
        <f>Attempt1!$G$5</f>
        <v>55300600</v>
      </c>
      <c r="B23" s="1" t="s">
        <v>59</v>
      </c>
      <c r="C23" s="2">
        <v>0</v>
      </c>
      <c r="H23" s="2" t="s">
        <v>52</v>
      </c>
      <c r="I23" s="2" t="s">
        <v>52</v>
      </c>
      <c r="J23" s="2">
        <f>Attempt1!$F$5</f>
        <v>100000</v>
      </c>
      <c r="K23" s="2">
        <f>Attempt1!$F$4</f>
        <v>1.5999997520000385E-7</v>
      </c>
      <c r="L23" s="2" t="s">
        <v>93</v>
      </c>
      <c r="M23" s="1" t="s">
        <v>54</v>
      </c>
      <c r="P23" s="2" t="b">
        <v>0</v>
      </c>
    </row>
    <row r="24" spans="1:16" x14ac:dyDescent="0.35">
      <c r="A24" s="2">
        <f>Attempt1!$G$11</f>
        <v>75200600</v>
      </c>
      <c r="B24" s="1" t="s">
        <v>61</v>
      </c>
      <c r="C24" s="2">
        <v>0</v>
      </c>
      <c r="I24" s="2" t="s">
        <v>52</v>
      </c>
      <c r="J24" s="2">
        <f>Attempt1!$F$11</f>
        <v>0</v>
      </c>
      <c r="K24" s="2">
        <f>Attempt1!$F$10</f>
        <v>0.99999984000002484</v>
      </c>
      <c r="L24" s="2" t="s">
        <v>94</v>
      </c>
      <c r="M24" s="1" t="s">
        <v>54</v>
      </c>
      <c r="O24" s="2" t="str">
        <f>Attempt1!$G$10</f>
        <v>Chance</v>
      </c>
      <c r="P24" s="2" t="b">
        <v>0</v>
      </c>
    </row>
    <row r="25" spans="1:16" x14ac:dyDescent="0.35">
      <c r="A25" s="2">
        <f>Attempt1!$G$17</f>
        <v>95200000</v>
      </c>
      <c r="B25" s="1" t="s">
        <v>95</v>
      </c>
      <c r="C25" s="2">
        <v>0</v>
      </c>
      <c r="H25" s="2" t="s">
        <v>52</v>
      </c>
      <c r="I25" s="2" t="s">
        <v>52</v>
      </c>
      <c r="J25" s="2">
        <f>Attempt1!$F$17</f>
        <v>40000000</v>
      </c>
      <c r="K25" s="2">
        <f>Attempt1!$F$16</f>
        <v>0.5</v>
      </c>
      <c r="L25" s="2" t="s">
        <v>96</v>
      </c>
      <c r="M25" s="1" t="s">
        <v>54</v>
      </c>
      <c r="P25" s="2" t="b">
        <v>0</v>
      </c>
    </row>
    <row r="26" spans="1:16" x14ac:dyDescent="0.35">
      <c r="A26" s="2">
        <f>Attempt1!$G$21</f>
        <v>55200000</v>
      </c>
      <c r="B26" s="1" t="s">
        <v>97</v>
      </c>
      <c r="C26" s="2">
        <v>0</v>
      </c>
      <c r="H26" s="2" t="s">
        <v>52</v>
      </c>
      <c r="I26" s="2" t="s">
        <v>52</v>
      </c>
      <c r="J26" s="2">
        <f>Attempt1!$F$21</f>
        <v>0</v>
      </c>
      <c r="K26" s="2">
        <f>Attempt1!$F$20</f>
        <v>0.5</v>
      </c>
      <c r="L26" s="2" t="s">
        <v>96</v>
      </c>
      <c r="M26" s="1" t="s">
        <v>54</v>
      </c>
      <c r="P26" s="2" t="b">
        <v>0</v>
      </c>
    </row>
    <row r="27" spans="1:16" x14ac:dyDescent="0.35">
      <c r="A27" s="2">
        <f>Attempt1!$H$29</f>
        <v>95200600</v>
      </c>
      <c r="B27" s="1" t="s">
        <v>95</v>
      </c>
      <c r="C27" s="2">
        <v>0</v>
      </c>
      <c r="H27" s="2" t="s">
        <v>52</v>
      </c>
      <c r="I27" s="2" t="s">
        <v>52</v>
      </c>
      <c r="J27" s="2">
        <f>Attempt1!$G$29</f>
        <v>40000000</v>
      </c>
      <c r="K27" s="2">
        <f>Attempt1!$G$28</f>
        <v>0.5</v>
      </c>
      <c r="L27" s="2" t="s">
        <v>98</v>
      </c>
      <c r="M27" s="1" t="s">
        <v>54</v>
      </c>
      <c r="P27" s="2" t="b">
        <v>0</v>
      </c>
    </row>
    <row r="28" spans="1:16" x14ac:dyDescent="0.35">
      <c r="A28" s="2">
        <f>Attempt1!$F$51</f>
        <v>20000600</v>
      </c>
      <c r="B28" s="1" t="s">
        <v>61</v>
      </c>
      <c r="C28" s="2">
        <v>0</v>
      </c>
      <c r="I28" s="2" t="s">
        <v>52</v>
      </c>
      <c r="J28" s="2">
        <f>Attempt1!$E$51</f>
        <v>0</v>
      </c>
      <c r="K28" s="2">
        <f>Attempt1!$E$50</f>
        <v>1</v>
      </c>
      <c r="L28" s="2" t="s">
        <v>99</v>
      </c>
      <c r="M28" s="1" t="s">
        <v>54</v>
      </c>
      <c r="O28" s="2" t="str">
        <f>Attempt1!$F$50</f>
        <v>Chance</v>
      </c>
      <c r="P28" s="2" t="b">
        <v>0</v>
      </c>
    </row>
    <row r="29" spans="1:16" x14ac:dyDescent="0.35">
      <c r="A29" s="2">
        <f>Attempt1!$G$49</f>
        <v>40000600</v>
      </c>
      <c r="B29" s="1" t="s">
        <v>95</v>
      </c>
      <c r="C29" s="2">
        <v>0</v>
      </c>
      <c r="H29" s="2" t="s">
        <v>52</v>
      </c>
      <c r="I29" s="2" t="s">
        <v>52</v>
      </c>
      <c r="J29" s="2">
        <f>Attempt1!$F$49</f>
        <v>40000000</v>
      </c>
      <c r="K29" s="2">
        <f>Attempt1!$F$48</f>
        <v>0.5</v>
      </c>
      <c r="L29" s="2" t="s">
        <v>100</v>
      </c>
      <c r="M29" s="1" t="s">
        <v>54</v>
      </c>
      <c r="P29" s="2" t="b">
        <v>0</v>
      </c>
    </row>
    <row r="30" spans="1:16" x14ac:dyDescent="0.35">
      <c r="A30" s="2">
        <f>Attempt1!$H$9</f>
        <v>95200600</v>
      </c>
      <c r="B30" s="1" t="s">
        <v>95</v>
      </c>
      <c r="C30" s="2">
        <v>0</v>
      </c>
      <c r="H30" s="2" t="s">
        <v>52</v>
      </c>
      <c r="I30" s="2" t="s">
        <v>52</v>
      </c>
      <c r="J30" s="2">
        <f>Attempt1!$G$9</f>
        <v>40000000</v>
      </c>
      <c r="K30" s="2">
        <f>Attempt1!$G$8</f>
        <v>0.5</v>
      </c>
      <c r="L30" s="2" t="s">
        <v>101</v>
      </c>
      <c r="M30" s="1" t="s">
        <v>54</v>
      </c>
      <c r="P30" s="2" t="b">
        <v>0</v>
      </c>
    </row>
    <row r="31" spans="1:16" x14ac:dyDescent="0.35">
      <c r="A31" s="2">
        <f>Attempt1!$H$13</f>
        <v>55200600</v>
      </c>
      <c r="B31" s="1" t="s">
        <v>97</v>
      </c>
      <c r="C31" s="2">
        <v>0</v>
      </c>
      <c r="H31" s="2" t="s">
        <v>52</v>
      </c>
      <c r="I31" s="2" t="s">
        <v>52</v>
      </c>
      <c r="J31" s="2">
        <f>Attempt1!$G$13</f>
        <v>0</v>
      </c>
      <c r="K31" s="2">
        <f>Attempt1!$G$12</f>
        <v>0.5</v>
      </c>
      <c r="L31" s="2" t="s">
        <v>101</v>
      </c>
      <c r="M31" s="1" t="s">
        <v>54</v>
      </c>
      <c r="P31" s="2" t="b">
        <v>0</v>
      </c>
    </row>
    <row r="32" spans="1:16" x14ac:dyDescent="0.35">
      <c r="A32" s="2">
        <f>Attempt1!$H$33</f>
        <v>55200600</v>
      </c>
      <c r="B32" s="1" t="s">
        <v>97</v>
      </c>
      <c r="C32" s="2">
        <v>0</v>
      </c>
      <c r="H32" s="2" t="s">
        <v>52</v>
      </c>
      <c r="I32" s="2" t="s">
        <v>52</v>
      </c>
      <c r="J32" s="2">
        <f>Attempt1!$G$33</f>
        <v>0</v>
      </c>
      <c r="K32" s="2">
        <f>Attempt1!$G$32</f>
        <v>0.5</v>
      </c>
      <c r="L32" s="2" t="s">
        <v>98</v>
      </c>
      <c r="M32" s="1" t="s">
        <v>54</v>
      </c>
      <c r="P32" s="2" t="b">
        <v>0</v>
      </c>
    </row>
    <row r="33" spans="1:16" x14ac:dyDescent="0.35">
      <c r="A33" s="2">
        <f>Attempt1!$F$39</f>
        <v>75200000</v>
      </c>
      <c r="B33" s="1" t="s">
        <v>86</v>
      </c>
      <c r="C33" s="2">
        <v>0</v>
      </c>
      <c r="I33" s="2" t="s">
        <v>52</v>
      </c>
      <c r="J33" s="2">
        <f>Attempt1!$E$39</f>
        <v>0</v>
      </c>
      <c r="L33" s="2" t="s">
        <v>102</v>
      </c>
      <c r="M33" s="1" t="s">
        <v>54</v>
      </c>
      <c r="O33" s="2" t="str">
        <f>Attempt1!$F$38</f>
        <v>Chance</v>
      </c>
      <c r="P33" s="2" t="b">
        <v>0</v>
      </c>
    </row>
    <row r="34" spans="1:16" x14ac:dyDescent="0.35">
      <c r="A34" s="2">
        <f>Attempt1!$G$37</f>
        <v>95200000</v>
      </c>
      <c r="B34" s="1" t="s">
        <v>95</v>
      </c>
      <c r="C34" s="2">
        <v>0</v>
      </c>
      <c r="H34" s="2" t="s">
        <v>52</v>
      </c>
      <c r="I34" s="2" t="s">
        <v>52</v>
      </c>
      <c r="J34" s="2">
        <f>Attempt1!$F$37</f>
        <v>40000000</v>
      </c>
      <c r="K34" s="2">
        <f>Attempt1!$F$36</f>
        <v>0.5</v>
      </c>
      <c r="L34" s="2" t="s">
        <v>103</v>
      </c>
      <c r="M34" s="1" t="s">
        <v>54</v>
      </c>
      <c r="P34" s="2" t="b">
        <v>0</v>
      </c>
    </row>
    <row r="35" spans="1:16" x14ac:dyDescent="0.35">
      <c r="A35" s="2">
        <f>Attempt1!$G$41</f>
        <v>55200000</v>
      </c>
      <c r="B35" s="1" t="s">
        <v>97</v>
      </c>
      <c r="C35" s="2">
        <v>0</v>
      </c>
      <c r="H35" s="2" t="s">
        <v>52</v>
      </c>
      <c r="I35" s="2" t="s">
        <v>52</v>
      </c>
      <c r="J35" s="2">
        <f>Attempt1!$F$41</f>
        <v>0</v>
      </c>
      <c r="K35" s="2">
        <f>Attempt1!$F$40</f>
        <v>0.5</v>
      </c>
      <c r="L35" s="2" t="s">
        <v>103</v>
      </c>
      <c r="M35" s="1" t="s">
        <v>54</v>
      </c>
      <c r="P35" s="2" t="b">
        <v>0</v>
      </c>
    </row>
    <row r="36" spans="1:16" x14ac:dyDescent="0.35">
      <c r="A36" s="2">
        <f>Attempt1!$G$53</f>
        <v>600</v>
      </c>
      <c r="B36" s="1" t="s">
        <v>97</v>
      </c>
      <c r="C36" s="2">
        <v>0</v>
      </c>
      <c r="H36" s="2" t="s">
        <v>52</v>
      </c>
      <c r="I36" s="2" t="s">
        <v>52</v>
      </c>
      <c r="J36" s="2">
        <f>Attempt1!$F$53</f>
        <v>0</v>
      </c>
      <c r="K36" s="2">
        <f>Attempt1!$F$52</f>
        <v>0.5</v>
      </c>
      <c r="L36" s="2" t="s">
        <v>100</v>
      </c>
      <c r="M36" s="1" t="s">
        <v>54</v>
      </c>
      <c r="P36" s="2" t="b">
        <v>0</v>
      </c>
    </row>
    <row r="37" spans="1:16" x14ac:dyDescent="0.35">
      <c r="A37" s="2">
        <f>Attempt1!$E$59</f>
        <v>20000000</v>
      </c>
      <c r="B37" s="1" t="s">
        <v>86</v>
      </c>
      <c r="C37" s="2">
        <v>0</v>
      </c>
      <c r="I37" s="2" t="s">
        <v>52</v>
      </c>
      <c r="J37" s="2">
        <f>Attempt1!$D$59</f>
        <v>0</v>
      </c>
      <c r="L37" s="2" t="s">
        <v>104</v>
      </c>
      <c r="M37" s="1" t="s">
        <v>54</v>
      </c>
      <c r="O37" s="2" t="str">
        <f>Attempt1!$E$58</f>
        <v>Chance</v>
      </c>
      <c r="P37" s="2" t="b">
        <v>0</v>
      </c>
    </row>
    <row r="38" spans="1:16" x14ac:dyDescent="0.35">
      <c r="A38" s="2">
        <f>Attempt1!$F$57</f>
        <v>40000000</v>
      </c>
      <c r="B38" s="1" t="s">
        <v>95</v>
      </c>
      <c r="C38" s="2">
        <v>0</v>
      </c>
      <c r="H38" s="2" t="s">
        <v>52</v>
      </c>
      <c r="I38" s="2" t="s">
        <v>52</v>
      </c>
      <c r="J38" s="2">
        <f>Attempt1!$E$57</f>
        <v>40000000</v>
      </c>
      <c r="K38" s="2">
        <f>Attempt1!$E$56</f>
        <v>0.5</v>
      </c>
      <c r="L38" s="2" t="s">
        <v>105</v>
      </c>
      <c r="M38" s="1" t="s">
        <v>54</v>
      </c>
      <c r="P38" s="2" t="b">
        <v>0</v>
      </c>
    </row>
    <row r="39" spans="1:16" x14ac:dyDescent="0.35">
      <c r="A39" s="2">
        <f>Attempt1!$F$61</f>
        <v>0</v>
      </c>
      <c r="B39" s="1" t="s">
        <v>97</v>
      </c>
      <c r="C39" s="2">
        <v>0</v>
      </c>
      <c r="H39" s="2" t="s">
        <v>52</v>
      </c>
      <c r="I39" s="2" t="s">
        <v>52</v>
      </c>
      <c r="J39" s="2">
        <f>Attempt1!$E$61</f>
        <v>0</v>
      </c>
      <c r="K39" s="2">
        <f>Attempt1!$E$60</f>
        <v>0.5</v>
      </c>
      <c r="L39" s="2" t="s">
        <v>105</v>
      </c>
      <c r="M39" s="1" t="s">
        <v>54</v>
      </c>
      <c r="P39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Attempt1</vt:lpstr>
      <vt:lpstr>Decision Tree</vt:lpstr>
      <vt:lpstr>Influence Diagram</vt:lpstr>
      <vt:lpstr>treeCalc_2</vt:lpstr>
      <vt:lpstr>treeCalc_4</vt:lpstr>
      <vt:lpstr>treeCalc_3</vt:lpstr>
      <vt:lpstr>treeCalc_1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Bryce Bowles</dc:creator>
  <cp:keywords/>
  <dc:description/>
  <cp:lastModifiedBy>Bryce Bowles</cp:lastModifiedBy>
  <cp:revision/>
  <dcterms:created xsi:type="dcterms:W3CDTF">2021-03-17T15:11:20Z</dcterms:created>
  <dcterms:modified xsi:type="dcterms:W3CDTF">2022-01-21T15:43:50Z</dcterms:modified>
  <cp:category/>
  <cp:contentStatus/>
</cp:coreProperties>
</file>