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435" windowHeight="9795"/>
  </bookViews>
  <sheets>
    <sheet name="Damage Calculator" sheetId="1" r:id="rId1"/>
    <sheet name="d100 Breakdown" sheetId="2" state="hidden" r:id="rId2"/>
    <sheet name="WeaponData" sheetId="3" state="hidden" r:id="rId3"/>
    <sheet name="Hitting Accuracy" sheetId="5" state="hidden" r:id="rId4"/>
    <sheet name="Critical tables" sheetId="8" state="hidden" r:id="rId5"/>
  </sheets>
  <definedNames>
    <definedName name="_xlnm._FilterDatabase" localSheetId="2" hidden="1">WeaponData!$T$1:$Z$96</definedName>
    <definedName name="Armor">WeaponData!$AU$2:$AU$18</definedName>
    <definedName name="BodyParts">'Hitting Accuracy'!$A$2:$A$14</definedName>
    <definedName name="Brawling">WeaponData!$B$62:$B$76</definedName>
    <definedName name="Deaths">'Critical tables'!$M$1:$W$194</definedName>
    <definedName name="OHB">WeaponData!$B$18:$B$24</definedName>
    <definedName name="OHE">WeaponData!$B$3:$B$17</definedName>
    <definedName name="Polearm">WeaponData!$B$38:$B$48</definedName>
    <definedName name="Ranged">WeaponData!$B$57:$B$61</definedName>
    <definedName name="Spell_Aiming">WeaponData!$B$77:$B$96</definedName>
    <definedName name="Thrown">WeaponData!$B$49:$B$56</definedName>
    <definedName name="THW">WeaponData!$B$25:$B$37</definedName>
    <definedName name="WeaponTypes">WeaponData!$AS$2:$AS$9</definedName>
  </definedNames>
  <calcPr calcId="145621"/>
</workbook>
</file>

<file path=xl/calcChain.xml><?xml version="1.0" encoding="utf-8"?>
<calcChain xmlns="http://schemas.openxmlformats.org/spreadsheetml/2006/main">
  <c r="D12" i="1" l="1"/>
  <c r="D26" i="1"/>
  <c r="A18" i="1" s="1"/>
  <c r="D40" i="1"/>
  <c r="N26" i="1"/>
  <c r="N40" i="1" s="1"/>
  <c r="M26" i="1"/>
  <c r="M40" i="1" s="1"/>
  <c r="L26" i="1"/>
  <c r="L40" i="1" s="1"/>
  <c r="K26" i="1"/>
  <c r="K40" i="1" s="1"/>
  <c r="J26" i="1"/>
  <c r="J40" i="1" s="1"/>
  <c r="I26" i="1"/>
  <c r="I40" i="1" s="1"/>
  <c r="H26" i="1"/>
  <c r="H40" i="1" s="1"/>
  <c r="G26" i="1"/>
  <c r="G40" i="1" s="1"/>
  <c r="F26" i="1"/>
  <c r="F40" i="1" s="1"/>
  <c r="E26" i="1"/>
  <c r="E40" i="1" s="1"/>
  <c r="D34" i="1"/>
  <c r="D48" i="1" s="1"/>
  <c r="D35" i="1"/>
  <c r="D49" i="1" s="1"/>
  <c r="D36" i="1"/>
  <c r="D50" i="1" s="1"/>
  <c r="D37" i="1"/>
  <c r="D51" i="1" s="1"/>
  <c r="D38" i="1"/>
  <c r="D52" i="1" s="1"/>
  <c r="D39" i="1"/>
  <c r="D53" i="1" s="1"/>
  <c r="D33" i="1"/>
  <c r="D47" i="1" s="1"/>
  <c r="D32" i="1"/>
  <c r="D46" i="1" s="1"/>
  <c r="D31" i="1"/>
  <c r="D45" i="1" s="1"/>
  <c r="D30" i="1"/>
  <c r="D44" i="1" s="1"/>
  <c r="D29" i="1"/>
  <c r="D43" i="1" s="1"/>
  <c r="D28" i="1"/>
  <c r="D42" i="1" s="1"/>
  <c r="D27" i="1"/>
  <c r="D41" i="1" s="1"/>
  <c r="A22" i="1" l="1"/>
  <c r="B24" i="1"/>
  <c r="B22" i="1"/>
  <c r="A24" i="1"/>
  <c r="A20" i="1"/>
  <c r="A14" i="1" l="1"/>
  <c r="A16" i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C3" i="5" l="1"/>
  <c r="C4" i="5"/>
  <c r="C5" i="5"/>
  <c r="C6" i="5"/>
  <c r="C7" i="5"/>
  <c r="C8" i="5"/>
  <c r="C9" i="5"/>
  <c r="C10" i="5"/>
  <c r="C11" i="5"/>
  <c r="C12" i="5"/>
  <c r="C13" i="5"/>
  <c r="C14" i="5"/>
  <c r="C2" i="5"/>
  <c r="B15" i="5"/>
  <c r="L49" i="1" l="1"/>
  <c r="K49" i="1"/>
  <c r="J49" i="1"/>
  <c r="I49" i="1"/>
  <c r="H49" i="1"/>
  <c r="G49" i="1"/>
  <c r="N49" i="1"/>
  <c r="F49" i="1"/>
  <c r="M49" i="1"/>
  <c r="E49" i="1"/>
  <c r="J50" i="1"/>
  <c r="I50" i="1"/>
  <c r="H50" i="1"/>
  <c r="G50" i="1"/>
  <c r="N50" i="1"/>
  <c r="F50" i="1"/>
  <c r="M50" i="1"/>
  <c r="E50" i="1"/>
  <c r="L50" i="1"/>
  <c r="K50" i="1"/>
  <c r="N48" i="1"/>
  <c r="F48" i="1"/>
  <c r="M48" i="1"/>
  <c r="E48" i="1"/>
  <c r="L48" i="1"/>
  <c r="K48" i="1"/>
  <c r="J48" i="1"/>
  <c r="I48" i="1"/>
  <c r="H48" i="1"/>
  <c r="G48" i="1"/>
  <c r="L41" i="1"/>
  <c r="K41" i="1"/>
  <c r="J41" i="1"/>
  <c r="I41" i="1"/>
  <c r="H41" i="1"/>
  <c r="G41" i="1"/>
  <c r="N41" i="1"/>
  <c r="F41" i="1"/>
  <c r="M41" i="1"/>
  <c r="E41" i="1"/>
  <c r="H47" i="1"/>
  <c r="G47" i="1"/>
  <c r="N47" i="1"/>
  <c r="F47" i="1"/>
  <c r="M47" i="1"/>
  <c r="E47" i="1"/>
  <c r="L47" i="1"/>
  <c r="K47" i="1"/>
  <c r="J47" i="1"/>
  <c r="I47" i="1"/>
  <c r="J46" i="1"/>
  <c r="I46" i="1"/>
  <c r="H46" i="1"/>
  <c r="G46" i="1"/>
  <c r="N46" i="1"/>
  <c r="F46" i="1"/>
  <c r="M46" i="1"/>
  <c r="E46" i="1"/>
  <c r="L46" i="1"/>
  <c r="K46" i="1"/>
  <c r="L53" i="1"/>
  <c r="K53" i="1"/>
  <c r="J53" i="1"/>
  <c r="I53" i="1"/>
  <c r="H53" i="1"/>
  <c r="G53" i="1"/>
  <c r="N53" i="1"/>
  <c r="F53" i="1"/>
  <c r="M53" i="1"/>
  <c r="E53" i="1"/>
  <c r="L45" i="1"/>
  <c r="K45" i="1"/>
  <c r="J45" i="1"/>
  <c r="I45" i="1"/>
  <c r="H45" i="1"/>
  <c r="G45" i="1"/>
  <c r="N45" i="1"/>
  <c r="F45" i="1"/>
  <c r="M45" i="1"/>
  <c r="E45" i="1"/>
  <c r="N52" i="1"/>
  <c r="F52" i="1"/>
  <c r="M52" i="1"/>
  <c r="E52" i="1"/>
  <c r="L52" i="1"/>
  <c r="K52" i="1"/>
  <c r="J52" i="1"/>
  <c r="I52" i="1"/>
  <c r="H52" i="1"/>
  <c r="G52" i="1"/>
  <c r="N44" i="1"/>
  <c r="F44" i="1"/>
  <c r="M44" i="1"/>
  <c r="E44" i="1"/>
  <c r="L44" i="1"/>
  <c r="K44" i="1"/>
  <c r="J44" i="1"/>
  <c r="I44" i="1"/>
  <c r="H44" i="1"/>
  <c r="G44" i="1"/>
  <c r="H51" i="1"/>
  <c r="G51" i="1"/>
  <c r="N51" i="1"/>
  <c r="F51" i="1"/>
  <c r="M51" i="1"/>
  <c r="E51" i="1"/>
  <c r="L51" i="1"/>
  <c r="K51" i="1"/>
  <c r="J51" i="1"/>
  <c r="I51" i="1"/>
  <c r="H43" i="1"/>
  <c r="G43" i="1"/>
  <c r="N43" i="1"/>
  <c r="F43" i="1"/>
  <c r="M43" i="1"/>
  <c r="E43" i="1"/>
  <c r="L43" i="1"/>
  <c r="K43" i="1"/>
  <c r="J43" i="1"/>
  <c r="I43" i="1"/>
  <c r="J42" i="1"/>
  <c r="I42" i="1"/>
  <c r="H42" i="1"/>
  <c r="G42" i="1"/>
  <c r="N42" i="1"/>
  <c r="F42" i="1"/>
  <c r="M42" i="1"/>
  <c r="E42" i="1"/>
  <c r="L42" i="1"/>
  <c r="K42" i="1"/>
  <c r="C15" i="5"/>
  <c r="K2" i="2" l="1"/>
  <c r="J2" i="2"/>
  <c r="I2" i="2"/>
  <c r="D2" i="2"/>
  <c r="B2" i="2"/>
  <c r="A2" i="2"/>
  <c r="D3" i="1"/>
  <c r="U3" i="2" l="1"/>
  <c r="BE3" i="2"/>
  <c r="DA3" i="2"/>
  <c r="AG3" i="2"/>
  <c r="CO3" i="2"/>
  <c r="CC3" i="2"/>
  <c r="AS3" i="2"/>
  <c r="BQ3" i="2"/>
  <c r="C2" i="2"/>
  <c r="E2" i="2" s="1"/>
  <c r="B13" i="2" s="1"/>
  <c r="I3" i="2"/>
  <c r="AO84" i="3"/>
  <c r="AP84" i="3" s="1"/>
  <c r="AQ84" i="3" s="1"/>
  <c r="AK84" i="3"/>
  <c r="AL84" i="3" s="1"/>
  <c r="AM84" i="3" s="1"/>
  <c r="AG84" i="3"/>
  <c r="AH84" i="3" s="1"/>
  <c r="AI84" i="3" s="1"/>
  <c r="AC84" i="3"/>
  <c r="AD84" i="3" s="1"/>
  <c r="AE84" i="3" s="1"/>
  <c r="Z3" i="3"/>
  <c r="Z2" i="3"/>
  <c r="B61" i="2" l="1"/>
  <c r="B22" i="2"/>
  <c r="B102" i="2"/>
  <c r="B8" i="2"/>
  <c r="B33" i="2"/>
  <c r="B69" i="2"/>
  <c r="B38" i="2"/>
  <c r="B20" i="2"/>
  <c r="B63" i="2"/>
  <c r="B16" i="2"/>
  <c r="B88" i="2"/>
  <c r="B41" i="2"/>
  <c r="B10" i="2"/>
  <c r="B11" i="2"/>
  <c r="B85" i="2"/>
  <c r="B46" i="2"/>
  <c r="B68" i="2"/>
  <c r="B71" i="2"/>
  <c r="B24" i="2"/>
  <c r="B96" i="2"/>
  <c r="B49" i="2"/>
  <c r="B26" i="2"/>
  <c r="B19" i="2"/>
  <c r="B55" i="2"/>
  <c r="B52" i="2"/>
  <c r="B21" i="2"/>
  <c r="B93" i="2"/>
  <c r="B54" i="2"/>
  <c r="B7" i="2"/>
  <c r="B79" i="2"/>
  <c r="B32" i="2"/>
  <c r="B104" i="2"/>
  <c r="B65" i="2"/>
  <c r="B34" i="2"/>
  <c r="B35" i="2"/>
  <c r="B29" i="2"/>
  <c r="B101" i="2"/>
  <c r="B62" i="2"/>
  <c r="B15" i="2"/>
  <c r="B87" i="2"/>
  <c r="B40" i="2"/>
  <c r="B60" i="2"/>
  <c r="B73" i="2"/>
  <c r="B42" i="2"/>
  <c r="B51" i="2"/>
  <c r="B80" i="2"/>
  <c r="B37" i="2"/>
  <c r="B44" i="2"/>
  <c r="B70" i="2"/>
  <c r="B23" i="2"/>
  <c r="B95" i="2"/>
  <c r="B56" i="2"/>
  <c r="B9" i="2"/>
  <c r="B81" i="2"/>
  <c r="B58" i="2"/>
  <c r="B59" i="2"/>
  <c r="B45" i="2"/>
  <c r="B6" i="2"/>
  <c r="B78" i="2"/>
  <c r="B31" i="2"/>
  <c r="B28" i="2"/>
  <c r="B64" i="2"/>
  <c r="B17" i="2"/>
  <c r="B89" i="2"/>
  <c r="B66" i="2"/>
  <c r="B75" i="2"/>
  <c r="B53" i="2"/>
  <c r="B14" i="2"/>
  <c r="B86" i="2"/>
  <c r="B47" i="2"/>
  <c r="B76" i="2"/>
  <c r="B72" i="2"/>
  <c r="B25" i="2"/>
  <c r="B5" i="2"/>
  <c r="B74" i="2"/>
  <c r="B83" i="2"/>
  <c r="B82" i="2"/>
  <c r="B77" i="2"/>
  <c r="B30" i="2"/>
  <c r="B94" i="2"/>
  <c r="B39" i="2"/>
  <c r="B103" i="2"/>
  <c r="B48" i="2"/>
  <c r="B12" i="2"/>
  <c r="B57" i="2"/>
  <c r="B18" i="2"/>
  <c r="B90" i="2"/>
  <c r="B91" i="2"/>
  <c r="B97" i="2"/>
  <c r="B50" i="2"/>
  <c r="B27" i="2"/>
  <c r="B100" i="2"/>
  <c r="B99" i="2"/>
  <c r="B43" i="2"/>
  <c r="B36" i="2"/>
  <c r="B98" i="2"/>
  <c r="B67" i="2"/>
  <c r="B84" i="2"/>
  <c r="B92" i="2"/>
  <c r="AO96" i="3"/>
  <c r="AP96" i="3" s="1"/>
  <c r="AQ96" i="3" s="1"/>
  <c r="AO95" i="3"/>
  <c r="AP95" i="3" s="1"/>
  <c r="AQ95" i="3" s="1"/>
  <c r="AO94" i="3"/>
  <c r="AP94" i="3" s="1"/>
  <c r="AQ94" i="3" s="1"/>
  <c r="AO93" i="3"/>
  <c r="AP93" i="3" s="1"/>
  <c r="AQ93" i="3" s="1"/>
  <c r="AO92" i="3"/>
  <c r="AP92" i="3" s="1"/>
  <c r="AQ92" i="3" s="1"/>
  <c r="AO91" i="3"/>
  <c r="AP91" i="3" s="1"/>
  <c r="AQ91" i="3" s="1"/>
  <c r="AO90" i="3"/>
  <c r="AP90" i="3" s="1"/>
  <c r="AQ90" i="3" s="1"/>
  <c r="AO89" i="3"/>
  <c r="AP89" i="3" s="1"/>
  <c r="AQ89" i="3" s="1"/>
  <c r="AO88" i="3"/>
  <c r="AP88" i="3" s="1"/>
  <c r="AQ88" i="3" s="1"/>
  <c r="AO87" i="3"/>
  <c r="AP87" i="3" s="1"/>
  <c r="AQ87" i="3" s="1"/>
  <c r="AO86" i="3"/>
  <c r="AP86" i="3" s="1"/>
  <c r="AQ86" i="3" s="1"/>
  <c r="AO85" i="3"/>
  <c r="AP85" i="3" s="1"/>
  <c r="AQ85" i="3" s="1"/>
  <c r="AO83" i="3"/>
  <c r="AP83" i="3" s="1"/>
  <c r="AQ83" i="3" s="1"/>
  <c r="AO82" i="3"/>
  <c r="AP82" i="3" s="1"/>
  <c r="AQ82" i="3" s="1"/>
  <c r="AO81" i="3"/>
  <c r="AP81" i="3" s="1"/>
  <c r="AQ81" i="3" s="1"/>
  <c r="AO80" i="3"/>
  <c r="AP80" i="3" s="1"/>
  <c r="AQ80" i="3" s="1"/>
  <c r="AO79" i="3"/>
  <c r="AP79" i="3" s="1"/>
  <c r="AQ79" i="3" s="1"/>
  <c r="AO78" i="3"/>
  <c r="AP78" i="3" s="1"/>
  <c r="AQ78" i="3" s="1"/>
  <c r="AO77" i="3"/>
  <c r="AP77" i="3" s="1"/>
  <c r="AQ77" i="3" s="1"/>
  <c r="AK96" i="3"/>
  <c r="AL96" i="3" s="1"/>
  <c r="AM96" i="3" s="1"/>
  <c r="AK95" i="3"/>
  <c r="AL95" i="3" s="1"/>
  <c r="AM95" i="3" s="1"/>
  <c r="AK94" i="3"/>
  <c r="AL94" i="3" s="1"/>
  <c r="AM94" i="3" s="1"/>
  <c r="AK93" i="3"/>
  <c r="AL93" i="3" s="1"/>
  <c r="AM93" i="3" s="1"/>
  <c r="AK92" i="3"/>
  <c r="AL92" i="3" s="1"/>
  <c r="AM92" i="3" s="1"/>
  <c r="AK91" i="3"/>
  <c r="AL91" i="3" s="1"/>
  <c r="AM91" i="3" s="1"/>
  <c r="AK90" i="3"/>
  <c r="AL90" i="3" s="1"/>
  <c r="AM90" i="3" s="1"/>
  <c r="AK89" i="3"/>
  <c r="AL89" i="3" s="1"/>
  <c r="AM89" i="3" s="1"/>
  <c r="AK88" i="3"/>
  <c r="AL88" i="3" s="1"/>
  <c r="AM88" i="3" s="1"/>
  <c r="AK87" i="3"/>
  <c r="AL87" i="3" s="1"/>
  <c r="AM87" i="3" s="1"/>
  <c r="AK86" i="3"/>
  <c r="AL86" i="3" s="1"/>
  <c r="AM86" i="3" s="1"/>
  <c r="AK85" i="3"/>
  <c r="AL85" i="3" s="1"/>
  <c r="AM85" i="3" s="1"/>
  <c r="AK83" i="3"/>
  <c r="AL83" i="3" s="1"/>
  <c r="AM83" i="3" s="1"/>
  <c r="AK82" i="3"/>
  <c r="AL82" i="3" s="1"/>
  <c r="AM82" i="3" s="1"/>
  <c r="AK81" i="3"/>
  <c r="AL81" i="3" s="1"/>
  <c r="AM81" i="3" s="1"/>
  <c r="AK80" i="3"/>
  <c r="AL80" i="3" s="1"/>
  <c r="AM80" i="3" s="1"/>
  <c r="AK79" i="3"/>
  <c r="AL79" i="3" s="1"/>
  <c r="AM79" i="3" s="1"/>
  <c r="AK78" i="3"/>
  <c r="AL78" i="3" s="1"/>
  <c r="AM78" i="3" s="1"/>
  <c r="AK77" i="3"/>
  <c r="AL77" i="3" s="1"/>
  <c r="AM77" i="3" s="1"/>
  <c r="AG96" i="3"/>
  <c r="AH96" i="3" s="1"/>
  <c r="AI96" i="3" s="1"/>
  <c r="AG95" i="3"/>
  <c r="AH95" i="3" s="1"/>
  <c r="AI95" i="3" s="1"/>
  <c r="AG94" i="3"/>
  <c r="AH94" i="3" s="1"/>
  <c r="AI94" i="3" s="1"/>
  <c r="AG93" i="3"/>
  <c r="AH93" i="3" s="1"/>
  <c r="AI93" i="3" s="1"/>
  <c r="AG92" i="3"/>
  <c r="AH92" i="3" s="1"/>
  <c r="AI92" i="3" s="1"/>
  <c r="AG91" i="3"/>
  <c r="AH91" i="3" s="1"/>
  <c r="AI91" i="3" s="1"/>
  <c r="AG90" i="3"/>
  <c r="AH90" i="3" s="1"/>
  <c r="AI90" i="3" s="1"/>
  <c r="AG89" i="3"/>
  <c r="AH89" i="3" s="1"/>
  <c r="AI89" i="3" s="1"/>
  <c r="AG88" i="3"/>
  <c r="AH88" i="3" s="1"/>
  <c r="AI88" i="3" s="1"/>
  <c r="AG87" i="3"/>
  <c r="AH87" i="3" s="1"/>
  <c r="AI87" i="3" s="1"/>
  <c r="AG86" i="3"/>
  <c r="AH86" i="3" s="1"/>
  <c r="AI86" i="3" s="1"/>
  <c r="AG85" i="3"/>
  <c r="AH85" i="3" s="1"/>
  <c r="AI85" i="3" s="1"/>
  <c r="AG83" i="3"/>
  <c r="AH83" i="3" s="1"/>
  <c r="AI83" i="3" s="1"/>
  <c r="AG82" i="3"/>
  <c r="AH82" i="3" s="1"/>
  <c r="AI82" i="3" s="1"/>
  <c r="AG81" i="3"/>
  <c r="AH81" i="3" s="1"/>
  <c r="AI81" i="3" s="1"/>
  <c r="AG80" i="3"/>
  <c r="AH80" i="3" s="1"/>
  <c r="AI80" i="3" s="1"/>
  <c r="AG79" i="3"/>
  <c r="AH79" i="3" s="1"/>
  <c r="AI79" i="3" s="1"/>
  <c r="AG78" i="3"/>
  <c r="AH78" i="3" s="1"/>
  <c r="AI78" i="3" s="1"/>
  <c r="AG77" i="3"/>
  <c r="AH77" i="3" s="1"/>
  <c r="AI77" i="3" s="1"/>
  <c r="AC96" i="3"/>
  <c r="AD96" i="3" s="1"/>
  <c r="AE96" i="3" s="1"/>
  <c r="AC95" i="3"/>
  <c r="AD95" i="3" s="1"/>
  <c r="AE95" i="3" s="1"/>
  <c r="AC94" i="3"/>
  <c r="AD94" i="3" s="1"/>
  <c r="AE94" i="3" s="1"/>
  <c r="AC93" i="3"/>
  <c r="AD93" i="3" s="1"/>
  <c r="AE93" i="3" s="1"/>
  <c r="AC92" i="3"/>
  <c r="AD92" i="3" s="1"/>
  <c r="AE92" i="3" s="1"/>
  <c r="AC91" i="3"/>
  <c r="AD91" i="3" s="1"/>
  <c r="AE91" i="3" s="1"/>
  <c r="AC90" i="3"/>
  <c r="AD90" i="3" s="1"/>
  <c r="AE90" i="3" s="1"/>
  <c r="AC89" i="3"/>
  <c r="AD89" i="3" s="1"/>
  <c r="AE89" i="3" s="1"/>
  <c r="AC88" i="3"/>
  <c r="AD88" i="3" s="1"/>
  <c r="AE88" i="3" s="1"/>
  <c r="AC87" i="3"/>
  <c r="AD87" i="3" s="1"/>
  <c r="AE87" i="3" s="1"/>
  <c r="AC86" i="3"/>
  <c r="AD86" i="3" s="1"/>
  <c r="AE86" i="3" s="1"/>
  <c r="AC85" i="3"/>
  <c r="AD85" i="3" s="1"/>
  <c r="AE85" i="3" s="1"/>
  <c r="AC83" i="3"/>
  <c r="AD83" i="3" s="1"/>
  <c r="AE83" i="3" s="1"/>
  <c r="AC82" i="3"/>
  <c r="AD82" i="3" s="1"/>
  <c r="AE82" i="3" s="1"/>
  <c r="AC81" i="3"/>
  <c r="AD81" i="3" s="1"/>
  <c r="AE81" i="3" s="1"/>
  <c r="AC80" i="3"/>
  <c r="AD80" i="3" s="1"/>
  <c r="AE80" i="3" s="1"/>
  <c r="AC79" i="3"/>
  <c r="AD79" i="3" s="1"/>
  <c r="AE79" i="3" s="1"/>
  <c r="AC78" i="3"/>
  <c r="AD78" i="3" s="1"/>
  <c r="AE78" i="3" s="1"/>
  <c r="AC77" i="3"/>
  <c r="AD77" i="3" s="1"/>
  <c r="AE77" i="3" s="1"/>
  <c r="AO76" i="3"/>
  <c r="AP76" i="3" s="1"/>
  <c r="AQ76" i="3" s="1"/>
  <c r="AO75" i="3"/>
  <c r="AP75" i="3" s="1"/>
  <c r="AQ75" i="3" s="1"/>
  <c r="AO74" i="3"/>
  <c r="AP74" i="3" s="1"/>
  <c r="AQ74" i="3" s="1"/>
  <c r="AO73" i="3"/>
  <c r="AP73" i="3" s="1"/>
  <c r="AQ73" i="3" s="1"/>
  <c r="AO72" i="3"/>
  <c r="AP72" i="3" s="1"/>
  <c r="AQ72" i="3" s="1"/>
  <c r="AO71" i="3"/>
  <c r="AP71" i="3" s="1"/>
  <c r="AQ71" i="3" s="1"/>
  <c r="AO70" i="3"/>
  <c r="AP70" i="3" s="1"/>
  <c r="AQ70" i="3" s="1"/>
  <c r="AO69" i="3"/>
  <c r="AP69" i="3" s="1"/>
  <c r="AQ69" i="3" s="1"/>
  <c r="AO68" i="3"/>
  <c r="AP68" i="3" s="1"/>
  <c r="AQ68" i="3" s="1"/>
  <c r="AO67" i="3"/>
  <c r="AP67" i="3" s="1"/>
  <c r="AQ67" i="3" s="1"/>
  <c r="AO66" i="3"/>
  <c r="AP66" i="3" s="1"/>
  <c r="AQ66" i="3" s="1"/>
  <c r="AO65" i="3"/>
  <c r="AP65" i="3" s="1"/>
  <c r="AQ65" i="3" s="1"/>
  <c r="AO64" i="3"/>
  <c r="AP64" i="3" s="1"/>
  <c r="AQ64" i="3" s="1"/>
  <c r="AO63" i="3"/>
  <c r="AP63" i="3" s="1"/>
  <c r="AQ63" i="3" s="1"/>
  <c r="AO62" i="3"/>
  <c r="AP62" i="3" s="1"/>
  <c r="AQ62" i="3" s="1"/>
  <c r="AK76" i="3"/>
  <c r="AL76" i="3" s="1"/>
  <c r="AM76" i="3" s="1"/>
  <c r="AK75" i="3"/>
  <c r="AL75" i="3" s="1"/>
  <c r="AM75" i="3" s="1"/>
  <c r="AK74" i="3"/>
  <c r="AL74" i="3" s="1"/>
  <c r="AM74" i="3" s="1"/>
  <c r="AK73" i="3"/>
  <c r="AL73" i="3" s="1"/>
  <c r="AM73" i="3" s="1"/>
  <c r="AK72" i="3"/>
  <c r="AL72" i="3" s="1"/>
  <c r="AM72" i="3" s="1"/>
  <c r="AK71" i="3"/>
  <c r="AL71" i="3" s="1"/>
  <c r="AM71" i="3" s="1"/>
  <c r="AK70" i="3"/>
  <c r="AL70" i="3" s="1"/>
  <c r="AM70" i="3" s="1"/>
  <c r="AK69" i="3"/>
  <c r="AL69" i="3" s="1"/>
  <c r="AM69" i="3" s="1"/>
  <c r="AK68" i="3"/>
  <c r="AL68" i="3" s="1"/>
  <c r="AM68" i="3" s="1"/>
  <c r="AK67" i="3"/>
  <c r="AL67" i="3" s="1"/>
  <c r="AM67" i="3" s="1"/>
  <c r="AK66" i="3"/>
  <c r="AL66" i="3" s="1"/>
  <c r="AM66" i="3" s="1"/>
  <c r="AK65" i="3"/>
  <c r="AL65" i="3" s="1"/>
  <c r="AM65" i="3" s="1"/>
  <c r="AK64" i="3"/>
  <c r="AL64" i="3" s="1"/>
  <c r="AM64" i="3" s="1"/>
  <c r="AK63" i="3"/>
  <c r="AL63" i="3" s="1"/>
  <c r="AM63" i="3" s="1"/>
  <c r="AK62" i="3"/>
  <c r="AL62" i="3" s="1"/>
  <c r="AM62" i="3" s="1"/>
  <c r="AG76" i="3"/>
  <c r="AH76" i="3" s="1"/>
  <c r="AI76" i="3" s="1"/>
  <c r="AG75" i="3"/>
  <c r="AH75" i="3" s="1"/>
  <c r="AI75" i="3" s="1"/>
  <c r="AG74" i="3"/>
  <c r="AH74" i="3" s="1"/>
  <c r="AI74" i="3" s="1"/>
  <c r="AG73" i="3"/>
  <c r="AH73" i="3" s="1"/>
  <c r="AI73" i="3" s="1"/>
  <c r="AG72" i="3"/>
  <c r="AH72" i="3" s="1"/>
  <c r="AI72" i="3" s="1"/>
  <c r="AG71" i="3"/>
  <c r="AH71" i="3" s="1"/>
  <c r="AI71" i="3" s="1"/>
  <c r="AG70" i="3"/>
  <c r="AH70" i="3" s="1"/>
  <c r="AI70" i="3" s="1"/>
  <c r="AG69" i="3"/>
  <c r="AH69" i="3" s="1"/>
  <c r="AI69" i="3" s="1"/>
  <c r="AG68" i="3"/>
  <c r="AH68" i="3" s="1"/>
  <c r="AI68" i="3" s="1"/>
  <c r="AG67" i="3"/>
  <c r="AH67" i="3" s="1"/>
  <c r="AI67" i="3" s="1"/>
  <c r="AG66" i="3"/>
  <c r="AH66" i="3" s="1"/>
  <c r="AI66" i="3" s="1"/>
  <c r="AG65" i="3"/>
  <c r="AH65" i="3" s="1"/>
  <c r="AI65" i="3" s="1"/>
  <c r="AG64" i="3"/>
  <c r="AH64" i="3" s="1"/>
  <c r="AI64" i="3" s="1"/>
  <c r="AG63" i="3"/>
  <c r="AH63" i="3" s="1"/>
  <c r="AI63" i="3" s="1"/>
  <c r="AG62" i="3"/>
  <c r="AH62" i="3" s="1"/>
  <c r="AI62" i="3" s="1"/>
  <c r="AC76" i="3"/>
  <c r="AD76" i="3" s="1"/>
  <c r="AE76" i="3" s="1"/>
  <c r="AC75" i="3"/>
  <c r="AD75" i="3" s="1"/>
  <c r="AE75" i="3" s="1"/>
  <c r="AC74" i="3"/>
  <c r="AD74" i="3" s="1"/>
  <c r="AE74" i="3" s="1"/>
  <c r="AC73" i="3"/>
  <c r="AD73" i="3" s="1"/>
  <c r="AE73" i="3" s="1"/>
  <c r="AC72" i="3"/>
  <c r="AD72" i="3" s="1"/>
  <c r="AE72" i="3" s="1"/>
  <c r="AC71" i="3"/>
  <c r="AD71" i="3" s="1"/>
  <c r="AE71" i="3" s="1"/>
  <c r="AC70" i="3"/>
  <c r="AD70" i="3" s="1"/>
  <c r="AE70" i="3" s="1"/>
  <c r="AC69" i="3"/>
  <c r="AD69" i="3" s="1"/>
  <c r="AE69" i="3" s="1"/>
  <c r="AC68" i="3"/>
  <c r="AD68" i="3" s="1"/>
  <c r="AE68" i="3" s="1"/>
  <c r="AC67" i="3"/>
  <c r="AD67" i="3" s="1"/>
  <c r="AE67" i="3" s="1"/>
  <c r="AC66" i="3"/>
  <c r="AD66" i="3" s="1"/>
  <c r="AE66" i="3" s="1"/>
  <c r="AC65" i="3"/>
  <c r="AD65" i="3" s="1"/>
  <c r="AE65" i="3" s="1"/>
  <c r="AC64" i="3"/>
  <c r="AD64" i="3" s="1"/>
  <c r="AE64" i="3" s="1"/>
  <c r="AC63" i="3"/>
  <c r="AD63" i="3" s="1"/>
  <c r="AE63" i="3" s="1"/>
  <c r="AC62" i="3"/>
  <c r="AD62" i="3" s="1"/>
  <c r="AE62" i="3" s="1"/>
  <c r="AO61" i="3"/>
  <c r="AP61" i="3" s="1"/>
  <c r="AQ61" i="3" s="1"/>
  <c r="AO60" i="3"/>
  <c r="AP60" i="3" s="1"/>
  <c r="AQ60" i="3" s="1"/>
  <c r="AO59" i="3"/>
  <c r="AP59" i="3" s="1"/>
  <c r="AQ59" i="3" s="1"/>
  <c r="AO58" i="3"/>
  <c r="AP58" i="3" s="1"/>
  <c r="AQ58" i="3" s="1"/>
  <c r="AO57" i="3"/>
  <c r="AP57" i="3" s="1"/>
  <c r="AQ57" i="3" s="1"/>
  <c r="AK61" i="3"/>
  <c r="AL61" i="3" s="1"/>
  <c r="AM61" i="3" s="1"/>
  <c r="AK60" i="3"/>
  <c r="AL60" i="3" s="1"/>
  <c r="AM60" i="3" s="1"/>
  <c r="AK59" i="3"/>
  <c r="AL59" i="3" s="1"/>
  <c r="AM59" i="3" s="1"/>
  <c r="AK58" i="3"/>
  <c r="AL58" i="3" s="1"/>
  <c r="AM58" i="3" s="1"/>
  <c r="AK57" i="3"/>
  <c r="AL57" i="3" s="1"/>
  <c r="AM57" i="3" s="1"/>
  <c r="AG61" i="3"/>
  <c r="AH61" i="3" s="1"/>
  <c r="AI61" i="3" s="1"/>
  <c r="AG60" i="3"/>
  <c r="AH60" i="3" s="1"/>
  <c r="AI60" i="3" s="1"/>
  <c r="AG59" i="3"/>
  <c r="AH59" i="3" s="1"/>
  <c r="AI59" i="3" s="1"/>
  <c r="AG58" i="3"/>
  <c r="AH58" i="3" s="1"/>
  <c r="AI58" i="3" s="1"/>
  <c r="AG57" i="3"/>
  <c r="AH57" i="3" s="1"/>
  <c r="AI57" i="3" s="1"/>
  <c r="AC61" i="3"/>
  <c r="AD61" i="3" s="1"/>
  <c r="AE61" i="3" s="1"/>
  <c r="AC60" i="3"/>
  <c r="AD60" i="3" s="1"/>
  <c r="AE60" i="3" s="1"/>
  <c r="AC59" i="3"/>
  <c r="AD59" i="3" s="1"/>
  <c r="AE59" i="3" s="1"/>
  <c r="AC58" i="3"/>
  <c r="AD58" i="3" s="1"/>
  <c r="AE58" i="3" s="1"/>
  <c r="AC57" i="3"/>
  <c r="AD57" i="3" s="1"/>
  <c r="AE57" i="3" s="1"/>
  <c r="AO53" i="3"/>
  <c r="AP53" i="3" s="1"/>
  <c r="AQ53" i="3" s="1"/>
  <c r="AO52" i="3"/>
  <c r="AP52" i="3" s="1"/>
  <c r="AQ52" i="3" s="1"/>
  <c r="AO51" i="3"/>
  <c r="AP51" i="3" s="1"/>
  <c r="AQ51" i="3" s="1"/>
  <c r="AO50" i="3"/>
  <c r="AP50" i="3" s="1"/>
  <c r="AQ50" i="3" s="1"/>
  <c r="AK53" i="3"/>
  <c r="AL53" i="3" s="1"/>
  <c r="AM53" i="3" s="1"/>
  <c r="AK52" i="3"/>
  <c r="AL52" i="3" s="1"/>
  <c r="AM52" i="3" s="1"/>
  <c r="AK51" i="3"/>
  <c r="AL51" i="3" s="1"/>
  <c r="AM51" i="3" s="1"/>
  <c r="AK50" i="3"/>
  <c r="AL50" i="3" s="1"/>
  <c r="AM50" i="3" s="1"/>
  <c r="AG53" i="3"/>
  <c r="AH53" i="3" s="1"/>
  <c r="AI53" i="3" s="1"/>
  <c r="AG52" i="3"/>
  <c r="AH52" i="3" s="1"/>
  <c r="AI52" i="3" s="1"/>
  <c r="AG51" i="3"/>
  <c r="AH51" i="3" s="1"/>
  <c r="AI51" i="3" s="1"/>
  <c r="AG50" i="3"/>
  <c r="AH50" i="3" s="1"/>
  <c r="AI50" i="3" s="1"/>
  <c r="AO49" i="3"/>
  <c r="AP49" i="3" s="1"/>
  <c r="AQ49" i="3" s="1"/>
  <c r="AK49" i="3"/>
  <c r="AL49" i="3" s="1"/>
  <c r="AM49" i="3" s="1"/>
  <c r="AG49" i="3"/>
  <c r="AH49" i="3" s="1"/>
  <c r="AI49" i="3" s="1"/>
  <c r="AC53" i="3"/>
  <c r="AD53" i="3" s="1"/>
  <c r="AE53" i="3" s="1"/>
  <c r="AC52" i="3"/>
  <c r="AD52" i="3" s="1"/>
  <c r="AE52" i="3" s="1"/>
  <c r="AC51" i="3"/>
  <c r="AD51" i="3" s="1"/>
  <c r="AE51" i="3" s="1"/>
  <c r="AC50" i="3"/>
  <c r="AD50" i="3" s="1"/>
  <c r="AE50" i="3" s="1"/>
  <c r="AC49" i="3"/>
  <c r="AD49" i="3" s="1"/>
  <c r="AE49" i="3" s="1"/>
  <c r="AO54" i="3"/>
  <c r="AP54" i="3" s="1"/>
  <c r="AQ54" i="3" s="1"/>
  <c r="AK54" i="3"/>
  <c r="AL54" i="3" s="1"/>
  <c r="AM54" i="3" s="1"/>
  <c r="AG54" i="3"/>
  <c r="AH54" i="3" s="1"/>
  <c r="AI54" i="3" s="1"/>
  <c r="AC54" i="3"/>
  <c r="AD54" i="3" s="1"/>
  <c r="AE54" i="3" s="1"/>
  <c r="AO55" i="3"/>
  <c r="AP55" i="3" s="1"/>
  <c r="AQ55" i="3" s="1"/>
  <c r="AK55" i="3"/>
  <c r="AL55" i="3" s="1"/>
  <c r="AM55" i="3" s="1"/>
  <c r="AG55" i="3"/>
  <c r="AH55" i="3" s="1"/>
  <c r="AI55" i="3" s="1"/>
  <c r="AC55" i="3"/>
  <c r="AD55" i="3" s="1"/>
  <c r="AE55" i="3" s="1"/>
  <c r="AO56" i="3"/>
  <c r="AP56" i="3" s="1"/>
  <c r="AQ56" i="3" s="1"/>
  <c r="AK56" i="3"/>
  <c r="AL56" i="3" s="1"/>
  <c r="AM56" i="3" s="1"/>
  <c r="AG56" i="3"/>
  <c r="AH56" i="3" s="1"/>
  <c r="AI56" i="3" s="1"/>
  <c r="AC56" i="3"/>
  <c r="AD56" i="3" s="1"/>
  <c r="AE56" i="3" s="1"/>
  <c r="AO48" i="3"/>
  <c r="AP48" i="3" s="1"/>
  <c r="AQ48" i="3" s="1"/>
  <c r="AO47" i="3"/>
  <c r="AP47" i="3" s="1"/>
  <c r="AQ47" i="3" s="1"/>
  <c r="AO46" i="3"/>
  <c r="AP46" i="3" s="1"/>
  <c r="AQ46" i="3" s="1"/>
  <c r="AO45" i="3"/>
  <c r="AP45" i="3" s="1"/>
  <c r="AQ45" i="3" s="1"/>
  <c r="AO44" i="3"/>
  <c r="AP44" i="3" s="1"/>
  <c r="AQ44" i="3" s="1"/>
  <c r="AO43" i="3"/>
  <c r="AP43" i="3" s="1"/>
  <c r="AQ43" i="3" s="1"/>
  <c r="AO42" i="3"/>
  <c r="AP42" i="3" s="1"/>
  <c r="AQ42" i="3" s="1"/>
  <c r="AO41" i="3"/>
  <c r="AP41" i="3" s="1"/>
  <c r="AQ41" i="3" s="1"/>
  <c r="AO40" i="3"/>
  <c r="AP40" i="3" s="1"/>
  <c r="AQ40" i="3" s="1"/>
  <c r="AO39" i="3"/>
  <c r="AP39" i="3" s="1"/>
  <c r="AQ39" i="3" s="1"/>
  <c r="AO38" i="3"/>
  <c r="AP38" i="3" s="1"/>
  <c r="AQ38" i="3" s="1"/>
  <c r="AK48" i="3"/>
  <c r="AL48" i="3" s="1"/>
  <c r="AM48" i="3" s="1"/>
  <c r="AK47" i="3"/>
  <c r="AL47" i="3" s="1"/>
  <c r="AM47" i="3" s="1"/>
  <c r="AK46" i="3"/>
  <c r="AL46" i="3" s="1"/>
  <c r="AM46" i="3" s="1"/>
  <c r="AK45" i="3"/>
  <c r="AL45" i="3" s="1"/>
  <c r="AM45" i="3" s="1"/>
  <c r="AK44" i="3"/>
  <c r="AL44" i="3" s="1"/>
  <c r="AM44" i="3" s="1"/>
  <c r="AK43" i="3"/>
  <c r="AL43" i="3" s="1"/>
  <c r="AM43" i="3" s="1"/>
  <c r="AK42" i="3"/>
  <c r="AL42" i="3" s="1"/>
  <c r="AM42" i="3" s="1"/>
  <c r="AK41" i="3"/>
  <c r="AL41" i="3" s="1"/>
  <c r="AM41" i="3" s="1"/>
  <c r="AK40" i="3"/>
  <c r="AL40" i="3" s="1"/>
  <c r="AM40" i="3" s="1"/>
  <c r="AK39" i="3"/>
  <c r="AL39" i="3" s="1"/>
  <c r="AM39" i="3" s="1"/>
  <c r="AK38" i="3"/>
  <c r="AL38" i="3" s="1"/>
  <c r="AM38" i="3" s="1"/>
  <c r="AG48" i="3"/>
  <c r="AH48" i="3" s="1"/>
  <c r="AI48" i="3" s="1"/>
  <c r="AG47" i="3"/>
  <c r="AH47" i="3" s="1"/>
  <c r="AI47" i="3" s="1"/>
  <c r="AG46" i="3"/>
  <c r="AH46" i="3" s="1"/>
  <c r="AI46" i="3" s="1"/>
  <c r="AG45" i="3"/>
  <c r="AH45" i="3" s="1"/>
  <c r="AI45" i="3" s="1"/>
  <c r="AG44" i="3"/>
  <c r="AH44" i="3" s="1"/>
  <c r="AI44" i="3" s="1"/>
  <c r="AG43" i="3"/>
  <c r="AH43" i="3" s="1"/>
  <c r="AI43" i="3" s="1"/>
  <c r="AG42" i="3"/>
  <c r="AH42" i="3" s="1"/>
  <c r="AI42" i="3" s="1"/>
  <c r="AG41" i="3"/>
  <c r="AH41" i="3" s="1"/>
  <c r="AI41" i="3" s="1"/>
  <c r="AG40" i="3"/>
  <c r="AH40" i="3" s="1"/>
  <c r="AI40" i="3" s="1"/>
  <c r="AG39" i="3"/>
  <c r="AH39" i="3" s="1"/>
  <c r="AI39" i="3" s="1"/>
  <c r="AG38" i="3"/>
  <c r="AH38" i="3" s="1"/>
  <c r="AI38" i="3" s="1"/>
  <c r="AC48" i="3"/>
  <c r="AD48" i="3" s="1"/>
  <c r="AE48" i="3" s="1"/>
  <c r="AC47" i="3"/>
  <c r="AD47" i="3" s="1"/>
  <c r="AE47" i="3" s="1"/>
  <c r="AC46" i="3"/>
  <c r="AD46" i="3" s="1"/>
  <c r="AE46" i="3" s="1"/>
  <c r="AC45" i="3"/>
  <c r="AD45" i="3" s="1"/>
  <c r="AE45" i="3" s="1"/>
  <c r="AC44" i="3"/>
  <c r="AD44" i="3" s="1"/>
  <c r="AE44" i="3" s="1"/>
  <c r="AC43" i="3"/>
  <c r="AD43" i="3" s="1"/>
  <c r="AE43" i="3" s="1"/>
  <c r="AC42" i="3"/>
  <c r="AD42" i="3" s="1"/>
  <c r="AE42" i="3" s="1"/>
  <c r="AC41" i="3"/>
  <c r="AD41" i="3" s="1"/>
  <c r="AE41" i="3" s="1"/>
  <c r="AC40" i="3"/>
  <c r="AD40" i="3" s="1"/>
  <c r="AE40" i="3" s="1"/>
  <c r="AC39" i="3"/>
  <c r="AD39" i="3" s="1"/>
  <c r="AE39" i="3" s="1"/>
  <c r="AC38" i="3"/>
  <c r="AD38" i="3" s="1"/>
  <c r="AE38" i="3" s="1"/>
  <c r="AO37" i="3"/>
  <c r="AP37" i="3" s="1"/>
  <c r="AQ37" i="3" s="1"/>
  <c r="AO36" i="3"/>
  <c r="AP36" i="3" s="1"/>
  <c r="AQ36" i="3" s="1"/>
  <c r="AO35" i="3"/>
  <c r="AP35" i="3" s="1"/>
  <c r="AQ35" i="3" s="1"/>
  <c r="AO34" i="3"/>
  <c r="AP34" i="3" s="1"/>
  <c r="AQ34" i="3" s="1"/>
  <c r="AO33" i="3"/>
  <c r="AP33" i="3" s="1"/>
  <c r="AQ33" i="3" s="1"/>
  <c r="AO32" i="3"/>
  <c r="AP32" i="3" s="1"/>
  <c r="AQ32" i="3" s="1"/>
  <c r="AO31" i="3"/>
  <c r="AP31" i="3" s="1"/>
  <c r="AQ31" i="3" s="1"/>
  <c r="AO30" i="3"/>
  <c r="AP30" i="3" s="1"/>
  <c r="AQ30" i="3" s="1"/>
  <c r="AO29" i="3"/>
  <c r="AP29" i="3" s="1"/>
  <c r="AQ29" i="3" s="1"/>
  <c r="AO28" i="3"/>
  <c r="AP28" i="3" s="1"/>
  <c r="AQ28" i="3" s="1"/>
  <c r="AO27" i="3"/>
  <c r="AP27" i="3" s="1"/>
  <c r="AQ27" i="3" s="1"/>
  <c r="AO26" i="3"/>
  <c r="AP26" i="3" s="1"/>
  <c r="AQ26" i="3" s="1"/>
  <c r="AO25" i="3"/>
  <c r="AP25" i="3" s="1"/>
  <c r="AQ25" i="3" s="1"/>
  <c r="AK37" i="3"/>
  <c r="AL37" i="3" s="1"/>
  <c r="AM37" i="3" s="1"/>
  <c r="AK36" i="3"/>
  <c r="AL36" i="3" s="1"/>
  <c r="AM36" i="3" s="1"/>
  <c r="AK35" i="3"/>
  <c r="AL35" i="3" s="1"/>
  <c r="AM35" i="3" s="1"/>
  <c r="AK34" i="3"/>
  <c r="AL34" i="3" s="1"/>
  <c r="AM34" i="3" s="1"/>
  <c r="AK33" i="3"/>
  <c r="AL33" i="3" s="1"/>
  <c r="AM33" i="3" s="1"/>
  <c r="AK32" i="3"/>
  <c r="AL32" i="3" s="1"/>
  <c r="AM32" i="3" s="1"/>
  <c r="AK31" i="3"/>
  <c r="AL31" i="3" s="1"/>
  <c r="AM31" i="3" s="1"/>
  <c r="AK30" i="3"/>
  <c r="AL30" i="3" s="1"/>
  <c r="AM30" i="3" s="1"/>
  <c r="AK29" i="3"/>
  <c r="AL29" i="3" s="1"/>
  <c r="AM29" i="3" s="1"/>
  <c r="AK28" i="3"/>
  <c r="AL28" i="3" s="1"/>
  <c r="AM28" i="3" s="1"/>
  <c r="AK27" i="3"/>
  <c r="AL27" i="3" s="1"/>
  <c r="AM27" i="3" s="1"/>
  <c r="AK26" i="3"/>
  <c r="AL26" i="3" s="1"/>
  <c r="AM26" i="3" s="1"/>
  <c r="AK25" i="3"/>
  <c r="AL25" i="3" s="1"/>
  <c r="AM25" i="3" s="1"/>
  <c r="AG37" i="3"/>
  <c r="AH37" i="3" s="1"/>
  <c r="AI37" i="3" s="1"/>
  <c r="AG36" i="3"/>
  <c r="AH36" i="3" s="1"/>
  <c r="AI36" i="3" s="1"/>
  <c r="AG35" i="3"/>
  <c r="AH35" i="3" s="1"/>
  <c r="AI35" i="3" s="1"/>
  <c r="AG34" i="3"/>
  <c r="AH34" i="3" s="1"/>
  <c r="AI34" i="3" s="1"/>
  <c r="AG33" i="3"/>
  <c r="AH33" i="3" s="1"/>
  <c r="AI33" i="3" s="1"/>
  <c r="AG32" i="3"/>
  <c r="AH32" i="3" s="1"/>
  <c r="AI32" i="3" s="1"/>
  <c r="AG31" i="3"/>
  <c r="AH31" i="3" s="1"/>
  <c r="AI31" i="3" s="1"/>
  <c r="AG30" i="3"/>
  <c r="AH30" i="3" s="1"/>
  <c r="AI30" i="3" s="1"/>
  <c r="AG29" i="3"/>
  <c r="AH29" i="3" s="1"/>
  <c r="AI29" i="3" s="1"/>
  <c r="AG28" i="3"/>
  <c r="AH28" i="3" s="1"/>
  <c r="AI28" i="3" s="1"/>
  <c r="AG27" i="3"/>
  <c r="AH27" i="3" s="1"/>
  <c r="AI27" i="3" s="1"/>
  <c r="AG26" i="3"/>
  <c r="AH26" i="3" s="1"/>
  <c r="AI26" i="3" s="1"/>
  <c r="AG25" i="3"/>
  <c r="AH25" i="3" s="1"/>
  <c r="AI25" i="3" s="1"/>
  <c r="AC37" i="3"/>
  <c r="AD37" i="3" s="1"/>
  <c r="AE37" i="3" s="1"/>
  <c r="AC36" i="3"/>
  <c r="AD36" i="3" s="1"/>
  <c r="AE36" i="3" s="1"/>
  <c r="AC35" i="3"/>
  <c r="AD35" i="3" s="1"/>
  <c r="AE35" i="3" s="1"/>
  <c r="AC34" i="3"/>
  <c r="AD34" i="3" s="1"/>
  <c r="AE34" i="3" s="1"/>
  <c r="AC33" i="3"/>
  <c r="AD33" i="3" s="1"/>
  <c r="AE33" i="3" s="1"/>
  <c r="AC32" i="3"/>
  <c r="AD32" i="3" s="1"/>
  <c r="AE32" i="3" s="1"/>
  <c r="AC31" i="3"/>
  <c r="AD31" i="3" s="1"/>
  <c r="AE31" i="3" s="1"/>
  <c r="AC30" i="3"/>
  <c r="AD30" i="3" s="1"/>
  <c r="AE30" i="3" s="1"/>
  <c r="AC29" i="3"/>
  <c r="AD29" i="3" s="1"/>
  <c r="AE29" i="3" s="1"/>
  <c r="AC28" i="3"/>
  <c r="AD28" i="3" s="1"/>
  <c r="AE28" i="3" s="1"/>
  <c r="AC27" i="3"/>
  <c r="AD27" i="3" s="1"/>
  <c r="AE27" i="3" s="1"/>
  <c r="AC26" i="3"/>
  <c r="AD26" i="3" s="1"/>
  <c r="AE26" i="3" s="1"/>
  <c r="AC25" i="3"/>
  <c r="AD25" i="3" s="1"/>
  <c r="AE25" i="3" s="1"/>
  <c r="AO24" i="3"/>
  <c r="AP24" i="3" s="1"/>
  <c r="AQ24" i="3" s="1"/>
  <c r="AO23" i="3"/>
  <c r="AP23" i="3" s="1"/>
  <c r="AQ23" i="3" s="1"/>
  <c r="AO22" i="3"/>
  <c r="AP22" i="3" s="1"/>
  <c r="AQ22" i="3" s="1"/>
  <c r="AO21" i="3"/>
  <c r="AP21" i="3" s="1"/>
  <c r="AQ21" i="3" s="1"/>
  <c r="AO20" i="3"/>
  <c r="AP20" i="3" s="1"/>
  <c r="AQ20" i="3" s="1"/>
  <c r="AO19" i="3"/>
  <c r="AP19" i="3" s="1"/>
  <c r="AQ19" i="3" s="1"/>
  <c r="AO18" i="3"/>
  <c r="AP18" i="3" s="1"/>
  <c r="AQ18" i="3" s="1"/>
  <c r="AK24" i="3"/>
  <c r="AL24" i="3" s="1"/>
  <c r="AM24" i="3" s="1"/>
  <c r="AK23" i="3"/>
  <c r="AL23" i="3" s="1"/>
  <c r="AM23" i="3" s="1"/>
  <c r="AK22" i="3"/>
  <c r="AL22" i="3" s="1"/>
  <c r="AM22" i="3" s="1"/>
  <c r="AK21" i="3"/>
  <c r="AL21" i="3" s="1"/>
  <c r="AM21" i="3" s="1"/>
  <c r="AK20" i="3"/>
  <c r="AL20" i="3" s="1"/>
  <c r="AM20" i="3" s="1"/>
  <c r="AK19" i="3"/>
  <c r="AL19" i="3" s="1"/>
  <c r="AM19" i="3" s="1"/>
  <c r="AK18" i="3"/>
  <c r="AL18" i="3" s="1"/>
  <c r="AM18" i="3" s="1"/>
  <c r="AG24" i="3"/>
  <c r="AH24" i="3" s="1"/>
  <c r="AI24" i="3" s="1"/>
  <c r="AG23" i="3"/>
  <c r="AH23" i="3" s="1"/>
  <c r="AI23" i="3" s="1"/>
  <c r="AG22" i="3"/>
  <c r="AH22" i="3" s="1"/>
  <c r="AI22" i="3" s="1"/>
  <c r="AG21" i="3"/>
  <c r="AH21" i="3" s="1"/>
  <c r="AI21" i="3" s="1"/>
  <c r="AG20" i="3"/>
  <c r="AH20" i="3" s="1"/>
  <c r="AI20" i="3" s="1"/>
  <c r="AG19" i="3"/>
  <c r="AH19" i="3" s="1"/>
  <c r="AI19" i="3" s="1"/>
  <c r="AG18" i="3"/>
  <c r="AH18" i="3" s="1"/>
  <c r="AI18" i="3" s="1"/>
  <c r="AC24" i="3"/>
  <c r="AD24" i="3" s="1"/>
  <c r="AE24" i="3" s="1"/>
  <c r="AC23" i="3"/>
  <c r="AD23" i="3" s="1"/>
  <c r="AE23" i="3" s="1"/>
  <c r="AC22" i="3"/>
  <c r="AD22" i="3" s="1"/>
  <c r="AE22" i="3" s="1"/>
  <c r="AC21" i="3"/>
  <c r="AD21" i="3" s="1"/>
  <c r="AE21" i="3" s="1"/>
  <c r="AC20" i="3"/>
  <c r="AD20" i="3" s="1"/>
  <c r="AE20" i="3" s="1"/>
  <c r="AC19" i="3"/>
  <c r="AD19" i="3" s="1"/>
  <c r="AE19" i="3" s="1"/>
  <c r="AC18" i="3"/>
  <c r="AD18" i="3" s="1"/>
  <c r="AE18" i="3" s="1"/>
  <c r="AC4" i="3"/>
  <c r="AD4" i="3" s="1"/>
  <c r="AE4" i="3" s="1"/>
  <c r="AG4" i="3"/>
  <c r="AH4" i="3" s="1"/>
  <c r="AI4" i="3" s="1"/>
  <c r="AK4" i="3"/>
  <c r="AL4" i="3" s="1"/>
  <c r="AM4" i="3" s="1"/>
  <c r="AO4" i="3"/>
  <c r="AP4" i="3" s="1"/>
  <c r="AQ4" i="3" s="1"/>
  <c r="AC5" i="3"/>
  <c r="AD5" i="3" s="1"/>
  <c r="AE5" i="3" s="1"/>
  <c r="AG5" i="3"/>
  <c r="AH5" i="3" s="1"/>
  <c r="AI5" i="3" s="1"/>
  <c r="AK5" i="3"/>
  <c r="AL5" i="3" s="1"/>
  <c r="AM5" i="3" s="1"/>
  <c r="AO5" i="3"/>
  <c r="AP5" i="3" s="1"/>
  <c r="AQ5" i="3" s="1"/>
  <c r="AC6" i="3"/>
  <c r="AD6" i="3" s="1"/>
  <c r="AE6" i="3" s="1"/>
  <c r="AG6" i="3"/>
  <c r="AH6" i="3" s="1"/>
  <c r="AI6" i="3" s="1"/>
  <c r="AK6" i="3"/>
  <c r="AL6" i="3" s="1"/>
  <c r="AM6" i="3" s="1"/>
  <c r="AO6" i="3"/>
  <c r="AP6" i="3" s="1"/>
  <c r="AQ6" i="3" s="1"/>
  <c r="AC7" i="3"/>
  <c r="AD7" i="3" s="1"/>
  <c r="AE7" i="3" s="1"/>
  <c r="AG7" i="3"/>
  <c r="AH7" i="3" s="1"/>
  <c r="AI7" i="3" s="1"/>
  <c r="AK7" i="3"/>
  <c r="AL7" i="3" s="1"/>
  <c r="AM7" i="3" s="1"/>
  <c r="AO7" i="3"/>
  <c r="AP7" i="3" s="1"/>
  <c r="AQ7" i="3" s="1"/>
  <c r="AC8" i="3"/>
  <c r="AD8" i="3" s="1"/>
  <c r="AE8" i="3" s="1"/>
  <c r="AG8" i="3"/>
  <c r="AH8" i="3" s="1"/>
  <c r="AI8" i="3" s="1"/>
  <c r="AK8" i="3"/>
  <c r="AL8" i="3" s="1"/>
  <c r="AM8" i="3" s="1"/>
  <c r="AO8" i="3"/>
  <c r="AP8" i="3" s="1"/>
  <c r="AQ8" i="3" s="1"/>
  <c r="AC9" i="3"/>
  <c r="AD9" i="3" s="1"/>
  <c r="AE9" i="3" s="1"/>
  <c r="AG9" i="3"/>
  <c r="AH9" i="3" s="1"/>
  <c r="AI9" i="3" s="1"/>
  <c r="AK9" i="3"/>
  <c r="AL9" i="3" s="1"/>
  <c r="AM9" i="3" s="1"/>
  <c r="AO9" i="3"/>
  <c r="AP9" i="3" s="1"/>
  <c r="AQ9" i="3" s="1"/>
  <c r="AC10" i="3"/>
  <c r="AD10" i="3" s="1"/>
  <c r="AE10" i="3" s="1"/>
  <c r="AG10" i="3"/>
  <c r="AH10" i="3" s="1"/>
  <c r="AI10" i="3" s="1"/>
  <c r="AK10" i="3"/>
  <c r="AL10" i="3" s="1"/>
  <c r="AM10" i="3" s="1"/>
  <c r="AO10" i="3"/>
  <c r="AP10" i="3" s="1"/>
  <c r="AQ10" i="3" s="1"/>
  <c r="AC11" i="3"/>
  <c r="AD11" i="3" s="1"/>
  <c r="AE11" i="3" s="1"/>
  <c r="AG11" i="3"/>
  <c r="AH11" i="3" s="1"/>
  <c r="AI11" i="3" s="1"/>
  <c r="AK11" i="3"/>
  <c r="AL11" i="3" s="1"/>
  <c r="AM11" i="3" s="1"/>
  <c r="AO11" i="3"/>
  <c r="AP11" i="3" s="1"/>
  <c r="AQ11" i="3" s="1"/>
  <c r="AC12" i="3"/>
  <c r="AD12" i="3" s="1"/>
  <c r="AE12" i="3" s="1"/>
  <c r="AG12" i="3"/>
  <c r="AH12" i="3" s="1"/>
  <c r="AI12" i="3" s="1"/>
  <c r="AK12" i="3"/>
  <c r="AL12" i="3" s="1"/>
  <c r="AM12" i="3" s="1"/>
  <c r="AO12" i="3"/>
  <c r="AP12" i="3" s="1"/>
  <c r="AQ12" i="3" s="1"/>
  <c r="AC13" i="3"/>
  <c r="AD13" i="3" s="1"/>
  <c r="AE13" i="3" s="1"/>
  <c r="AG13" i="3"/>
  <c r="AH13" i="3" s="1"/>
  <c r="AI13" i="3" s="1"/>
  <c r="AK13" i="3"/>
  <c r="AL13" i="3" s="1"/>
  <c r="AM13" i="3" s="1"/>
  <c r="AO13" i="3"/>
  <c r="AP13" i="3" s="1"/>
  <c r="AQ13" i="3" s="1"/>
  <c r="AC14" i="3"/>
  <c r="AD14" i="3" s="1"/>
  <c r="AE14" i="3" s="1"/>
  <c r="AG14" i="3"/>
  <c r="AH14" i="3" s="1"/>
  <c r="AI14" i="3" s="1"/>
  <c r="AK14" i="3"/>
  <c r="AL14" i="3" s="1"/>
  <c r="AM14" i="3" s="1"/>
  <c r="AO14" i="3"/>
  <c r="AP14" i="3" s="1"/>
  <c r="AQ14" i="3" s="1"/>
  <c r="AC15" i="3"/>
  <c r="AD15" i="3" s="1"/>
  <c r="AE15" i="3" s="1"/>
  <c r="AG15" i="3"/>
  <c r="AH15" i="3" s="1"/>
  <c r="AI15" i="3" s="1"/>
  <c r="AK15" i="3"/>
  <c r="AL15" i="3" s="1"/>
  <c r="AM15" i="3" s="1"/>
  <c r="AO15" i="3"/>
  <c r="AP15" i="3" s="1"/>
  <c r="AQ15" i="3" s="1"/>
  <c r="AC16" i="3"/>
  <c r="AD16" i="3" s="1"/>
  <c r="AE16" i="3" s="1"/>
  <c r="AG16" i="3"/>
  <c r="AH16" i="3" s="1"/>
  <c r="AI16" i="3" s="1"/>
  <c r="AK16" i="3"/>
  <c r="AL16" i="3" s="1"/>
  <c r="AM16" i="3" s="1"/>
  <c r="AO16" i="3"/>
  <c r="AP16" i="3" s="1"/>
  <c r="AQ16" i="3" s="1"/>
  <c r="AC17" i="3"/>
  <c r="AD17" i="3" s="1"/>
  <c r="AE17" i="3" s="1"/>
  <c r="AG17" i="3"/>
  <c r="AH17" i="3" s="1"/>
  <c r="AI17" i="3" s="1"/>
  <c r="AK17" i="3"/>
  <c r="AL17" i="3" s="1"/>
  <c r="AM17" i="3" s="1"/>
  <c r="AO17" i="3"/>
  <c r="AP17" i="3" s="1"/>
  <c r="AQ17" i="3" s="1"/>
  <c r="AO3" i="3"/>
  <c r="AP3" i="3" s="1"/>
  <c r="AQ3" i="3" s="1"/>
  <c r="AK3" i="3"/>
  <c r="AL3" i="3" s="1"/>
  <c r="AM3" i="3" s="1"/>
  <c r="AG3" i="3"/>
  <c r="AH3" i="3" s="1"/>
  <c r="AI3" i="3" s="1"/>
  <c r="AC3" i="3"/>
  <c r="AD3" i="3" s="1"/>
  <c r="AE3" i="3" s="1"/>
  <c r="C90" i="2" l="1"/>
  <c r="C30" i="2"/>
  <c r="C76" i="2"/>
  <c r="C17" i="2"/>
  <c r="C58" i="2"/>
  <c r="C37" i="2"/>
  <c r="C15" i="2"/>
  <c r="D15" i="2" s="1"/>
  <c r="Q15" i="2" s="1"/>
  <c r="R15" i="2" s="1"/>
  <c r="S15" i="2" s="1"/>
  <c r="C32" i="2"/>
  <c r="D32" i="2" s="1"/>
  <c r="E32" i="2" s="1"/>
  <c r="C19" i="2"/>
  <c r="C85" i="2"/>
  <c r="C38" i="2"/>
  <c r="C92" i="2"/>
  <c r="C18" i="2"/>
  <c r="C77" i="2"/>
  <c r="D77" i="2" s="1"/>
  <c r="E77" i="2" s="1"/>
  <c r="C47" i="2"/>
  <c r="C64" i="2"/>
  <c r="D64" i="2" s="1"/>
  <c r="AC64" i="2" s="1"/>
  <c r="AD64" i="2" s="1"/>
  <c r="AE64" i="2" s="1"/>
  <c r="C81" i="2"/>
  <c r="C80" i="2"/>
  <c r="C62" i="2"/>
  <c r="C79" i="2"/>
  <c r="C26" i="2"/>
  <c r="D26" i="2" s="1"/>
  <c r="AC26" i="2" s="1"/>
  <c r="AD26" i="2" s="1"/>
  <c r="AE26" i="2" s="1"/>
  <c r="C11" i="2"/>
  <c r="D11" i="2" s="1"/>
  <c r="Q11" i="2" s="1"/>
  <c r="R11" i="2" s="1"/>
  <c r="S11" i="2" s="1"/>
  <c r="C69" i="2"/>
  <c r="D69" i="2" s="1"/>
  <c r="Q69" i="2" s="1"/>
  <c r="R69" i="2" s="1"/>
  <c r="S69" i="2" s="1"/>
  <c r="C84" i="2"/>
  <c r="D84" i="2" s="1"/>
  <c r="E84" i="2" s="1"/>
  <c r="C36" i="2"/>
  <c r="C57" i="2"/>
  <c r="C82" i="2"/>
  <c r="C86" i="2"/>
  <c r="C28" i="2"/>
  <c r="D28" i="2" s="1"/>
  <c r="C9" i="2"/>
  <c r="D9" i="2" s="1"/>
  <c r="AC9" i="2" s="1"/>
  <c r="AD9" i="2" s="1"/>
  <c r="AE9" i="2" s="1"/>
  <c r="C51" i="2"/>
  <c r="D51" i="2" s="1"/>
  <c r="C101" i="2"/>
  <c r="C7" i="2"/>
  <c r="C49" i="2"/>
  <c r="D49" i="2" s="1"/>
  <c r="C10" i="2"/>
  <c r="D10" i="2" s="1"/>
  <c r="C33" i="2"/>
  <c r="D33" i="2" s="1"/>
  <c r="C67" i="2"/>
  <c r="C43" i="2"/>
  <c r="D43" i="2" s="1"/>
  <c r="Q43" i="2" s="1"/>
  <c r="R43" i="2" s="1"/>
  <c r="S43" i="2" s="1"/>
  <c r="C100" i="2"/>
  <c r="D100" i="2" s="1"/>
  <c r="AC100" i="2" s="1"/>
  <c r="AD100" i="2" s="1"/>
  <c r="AE100" i="2" s="1"/>
  <c r="C12" i="2"/>
  <c r="D12" i="2" s="1"/>
  <c r="Q12" i="2" s="1"/>
  <c r="R12" i="2" s="1"/>
  <c r="S12" i="2" s="1"/>
  <c r="C83" i="2"/>
  <c r="C14" i="2"/>
  <c r="C31" i="2"/>
  <c r="D31" i="2" s="1"/>
  <c r="C56" i="2"/>
  <c r="C42" i="2"/>
  <c r="C29" i="2"/>
  <c r="D29" i="2" s="1"/>
  <c r="CW29" i="2" s="1"/>
  <c r="CX29" i="2" s="1"/>
  <c r="CY29" i="2" s="1"/>
  <c r="C54" i="2"/>
  <c r="D54" i="2" s="1"/>
  <c r="C96" i="2"/>
  <c r="D96" i="2" s="1"/>
  <c r="C41" i="2"/>
  <c r="D41" i="2" s="1"/>
  <c r="C8" i="2"/>
  <c r="C98" i="2"/>
  <c r="C27" i="2"/>
  <c r="C48" i="2"/>
  <c r="D48" i="2" s="1"/>
  <c r="C74" i="2"/>
  <c r="D74" i="2" s="1"/>
  <c r="BY74" i="2" s="1"/>
  <c r="BZ74" i="2" s="1"/>
  <c r="CA74" i="2" s="1"/>
  <c r="C53" i="2"/>
  <c r="D53" i="2" s="1"/>
  <c r="BM53" i="2" s="1"/>
  <c r="BN53" i="2" s="1"/>
  <c r="BO53" i="2" s="1"/>
  <c r="C78" i="2"/>
  <c r="D78" i="2" s="1"/>
  <c r="C95" i="2"/>
  <c r="D95" i="2" s="1"/>
  <c r="C73" i="2"/>
  <c r="D73" i="2" s="1"/>
  <c r="C35" i="2"/>
  <c r="D35" i="2" s="1"/>
  <c r="C93" i="2"/>
  <c r="D93" i="2" s="1"/>
  <c r="C24" i="2"/>
  <c r="D24" i="2" s="1"/>
  <c r="C88" i="2"/>
  <c r="D88" i="2" s="1"/>
  <c r="BY88" i="2" s="1"/>
  <c r="BZ88" i="2" s="1"/>
  <c r="CA88" i="2" s="1"/>
  <c r="C102" i="2"/>
  <c r="D102" i="2" s="1"/>
  <c r="C99" i="2"/>
  <c r="D99" i="2" s="1"/>
  <c r="E99" i="2" s="1"/>
  <c r="C50" i="2"/>
  <c r="C103" i="2"/>
  <c r="C5" i="2"/>
  <c r="D5" i="2" s="1"/>
  <c r="C75" i="2"/>
  <c r="D75" i="2" s="1"/>
  <c r="C6" i="2"/>
  <c r="D6" i="2" s="1"/>
  <c r="AC6" i="2" s="1"/>
  <c r="AD6" i="2" s="1"/>
  <c r="AE6" i="2" s="1"/>
  <c r="C23" i="2"/>
  <c r="D23" i="2" s="1"/>
  <c r="BY23" i="2" s="1"/>
  <c r="BZ23" i="2" s="1"/>
  <c r="CA23" i="2" s="1"/>
  <c r="C60" i="2"/>
  <c r="D60" i="2" s="1"/>
  <c r="C34" i="2"/>
  <c r="D34" i="2" s="1"/>
  <c r="C21" i="2"/>
  <c r="D21" i="2" s="1"/>
  <c r="BY21" i="2" s="1"/>
  <c r="BZ21" i="2" s="1"/>
  <c r="CA21" i="2" s="1"/>
  <c r="C71" i="2"/>
  <c r="D71" i="2" s="1"/>
  <c r="C16" i="2"/>
  <c r="D16" i="2" s="1"/>
  <c r="C22" i="2"/>
  <c r="D22" i="2" s="1"/>
  <c r="C97" i="2"/>
  <c r="C39" i="2"/>
  <c r="D39" i="2" s="1"/>
  <c r="E39" i="2" s="1"/>
  <c r="C25" i="2"/>
  <c r="D25" i="2" s="1"/>
  <c r="Q25" i="2" s="1"/>
  <c r="R25" i="2" s="1"/>
  <c r="S25" i="2" s="1"/>
  <c r="C66" i="2"/>
  <c r="D66" i="2" s="1"/>
  <c r="E66" i="2" s="1"/>
  <c r="C45" i="2"/>
  <c r="C70" i="2"/>
  <c r="C40" i="2"/>
  <c r="C65" i="2"/>
  <c r="D65" i="2" s="1"/>
  <c r="C52" i="2"/>
  <c r="D52" i="2" s="1"/>
  <c r="E52" i="2" s="1"/>
  <c r="C68" i="2"/>
  <c r="D68" i="2" s="1"/>
  <c r="BM68" i="2" s="1"/>
  <c r="BN68" i="2" s="1"/>
  <c r="BO68" i="2" s="1"/>
  <c r="C63" i="2"/>
  <c r="D63" i="2" s="1"/>
  <c r="C61" i="2"/>
  <c r="D61" i="2" s="1"/>
  <c r="C91" i="2"/>
  <c r="C94" i="2"/>
  <c r="C72" i="2"/>
  <c r="D72" i="2" s="1"/>
  <c r="Q72" i="2" s="1"/>
  <c r="R72" i="2" s="1"/>
  <c r="S72" i="2" s="1"/>
  <c r="C89" i="2"/>
  <c r="C59" i="2"/>
  <c r="D59" i="2" s="1"/>
  <c r="Q59" i="2" s="1"/>
  <c r="R59" i="2" s="1"/>
  <c r="S59" i="2" s="1"/>
  <c r="C44" i="2"/>
  <c r="D44" i="2" s="1"/>
  <c r="Q44" i="2" s="1"/>
  <c r="R44" i="2" s="1"/>
  <c r="S44" i="2" s="1"/>
  <c r="C87" i="2"/>
  <c r="D87" i="2" s="1"/>
  <c r="Q87" i="2" s="1"/>
  <c r="R87" i="2" s="1"/>
  <c r="S87" i="2" s="1"/>
  <c r="C104" i="2"/>
  <c r="D104" i="2" s="1"/>
  <c r="Q104" i="2" s="1"/>
  <c r="R104" i="2" s="1"/>
  <c r="S104" i="2" s="1"/>
  <c r="C55" i="2"/>
  <c r="C46" i="2"/>
  <c r="C20" i="2"/>
  <c r="C13" i="2"/>
  <c r="D13" i="2" s="1"/>
  <c r="E13" i="2" s="1"/>
  <c r="CW28" i="2"/>
  <c r="CX28" i="2" s="1"/>
  <c r="CY28" i="2" s="1"/>
  <c r="CW49" i="2"/>
  <c r="CX49" i="2" s="1"/>
  <c r="CY49" i="2" s="1"/>
  <c r="CW10" i="2"/>
  <c r="CX10" i="2" s="1"/>
  <c r="CY10" i="2" s="1"/>
  <c r="CW95" i="2"/>
  <c r="CX95" i="2" s="1"/>
  <c r="CY95" i="2" s="1"/>
  <c r="CW73" i="2"/>
  <c r="CX73" i="2" s="1"/>
  <c r="CY73" i="2" s="1"/>
  <c r="CW5" i="2"/>
  <c r="CX5" i="2" s="1"/>
  <c r="CY5" i="2" s="1"/>
  <c r="CW75" i="2"/>
  <c r="CX75" i="2" s="1"/>
  <c r="CY75" i="2" s="1"/>
  <c r="CW71" i="2"/>
  <c r="CX71" i="2" s="1"/>
  <c r="CY71" i="2" s="1"/>
  <c r="CW65" i="2"/>
  <c r="CX65" i="2" s="1"/>
  <c r="CY65" i="2" s="1"/>
  <c r="CK49" i="2"/>
  <c r="CL49" i="2" s="1"/>
  <c r="CM49" i="2" s="1"/>
  <c r="CK10" i="2"/>
  <c r="CL10" i="2" s="1"/>
  <c r="CM10" i="2" s="1"/>
  <c r="CK73" i="2"/>
  <c r="CL73" i="2" s="1"/>
  <c r="CM73" i="2" s="1"/>
  <c r="CK5" i="2"/>
  <c r="CL5" i="2" s="1"/>
  <c r="CM5" i="2" s="1"/>
  <c r="CK75" i="2"/>
  <c r="CL75" i="2" s="1"/>
  <c r="CM75" i="2" s="1"/>
  <c r="CK71" i="2"/>
  <c r="CL71" i="2" s="1"/>
  <c r="CM71" i="2" s="1"/>
  <c r="CK22" i="2"/>
  <c r="CL22" i="2" s="1"/>
  <c r="CM22" i="2" s="1"/>
  <c r="D57" i="2"/>
  <c r="BY57" i="2" s="1"/>
  <c r="BZ57" i="2" s="1"/>
  <c r="CA57" i="2" s="1"/>
  <c r="D56" i="2"/>
  <c r="CK56" i="2" s="1"/>
  <c r="CL56" i="2" s="1"/>
  <c r="CM56" i="2" s="1"/>
  <c r="D103" i="2"/>
  <c r="CK103" i="2" s="1"/>
  <c r="CL103" i="2" s="1"/>
  <c r="CM103" i="2" s="1"/>
  <c r="BY49" i="2"/>
  <c r="BZ49" i="2" s="1"/>
  <c r="CA49" i="2" s="1"/>
  <c r="BY10" i="2"/>
  <c r="BZ10" i="2" s="1"/>
  <c r="CA10" i="2" s="1"/>
  <c r="BY33" i="2"/>
  <c r="BZ33" i="2" s="1"/>
  <c r="CA33" i="2" s="1"/>
  <c r="BY31" i="2"/>
  <c r="BZ31" i="2" s="1"/>
  <c r="CA31" i="2" s="1"/>
  <c r="BY95" i="2"/>
  <c r="BZ95" i="2" s="1"/>
  <c r="CA95" i="2" s="1"/>
  <c r="BY73" i="2"/>
  <c r="BZ73" i="2" s="1"/>
  <c r="CA73" i="2" s="1"/>
  <c r="BY35" i="2"/>
  <c r="BZ35" i="2" s="1"/>
  <c r="CA35" i="2" s="1"/>
  <c r="BY5" i="2"/>
  <c r="BZ5" i="2" s="1"/>
  <c r="CA5" i="2" s="1"/>
  <c r="BY75" i="2"/>
  <c r="BZ75" i="2" s="1"/>
  <c r="CA75" i="2" s="1"/>
  <c r="BY71" i="2"/>
  <c r="BZ71" i="2" s="1"/>
  <c r="CA71" i="2" s="1"/>
  <c r="BY22" i="2"/>
  <c r="BZ22" i="2" s="1"/>
  <c r="CA22" i="2" s="1"/>
  <c r="BM28" i="2"/>
  <c r="BN28" i="2" s="1"/>
  <c r="BO28" i="2" s="1"/>
  <c r="BM49" i="2"/>
  <c r="BN49" i="2" s="1"/>
  <c r="BO49" i="2" s="1"/>
  <c r="BM31" i="2"/>
  <c r="BN31" i="2" s="1"/>
  <c r="BO31" i="2" s="1"/>
  <c r="BM41" i="2"/>
  <c r="BN41" i="2" s="1"/>
  <c r="BO41" i="2" s="1"/>
  <c r="BM95" i="2"/>
  <c r="BN95" i="2" s="1"/>
  <c r="BO95" i="2" s="1"/>
  <c r="BM73" i="2"/>
  <c r="BN73" i="2" s="1"/>
  <c r="BO73" i="2" s="1"/>
  <c r="BM35" i="2"/>
  <c r="BN35" i="2" s="1"/>
  <c r="BO35" i="2" s="1"/>
  <c r="BM93" i="2"/>
  <c r="BN93" i="2" s="1"/>
  <c r="BO93" i="2" s="1"/>
  <c r="BM24" i="2"/>
  <c r="BN24" i="2" s="1"/>
  <c r="BO24" i="2" s="1"/>
  <c r="BM5" i="2"/>
  <c r="BN5" i="2" s="1"/>
  <c r="BO5" i="2" s="1"/>
  <c r="BM75" i="2"/>
  <c r="BN75" i="2" s="1"/>
  <c r="BO75" i="2" s="1"/>
  <c r="BM21" i="2"/>
  <c r="BN21" i="2" s="1"/>
  <c r="BO21" i="2" s="1"/>
  <c r="BM71" i="2"/>
  <c r="BN71" i="2" s="1"/>
  <c r="BO71" i="2" s="1"/>
  <c r="BM22" i="2"/>
  <c r="BN22" i="2" s="1"/>
  <c r="BO22" i="2" s="1"/>
  <c r="BM65" i="2"/>
  <c r="BN65" i="2" s="1"/>
  <c r="BO65" i="2" s="1"/>
  <c r="BA49" i="2"/>
  <c r="BB49" i="2" s="1"/>
  <c r="BC49" i="2" s="1"/>
  <c r="BA10" i="2"/>
  <c r="BB10" i="2" s="1"/>
  <c r="BC10" i="2" s="1"/>
  <c r="BA33" i="2"/>
  <c r="BB33" i="2" s="1"/>
  <c r="BC33" i="2" s="1"/>
  <c r="BA41" i="2"/>
  <c r="BB41" i="2" s="1"/>
  <c r="BC41" i="2" s="1"/>
  <c r="BA73" i="2"/>
  <c r="BB73" i="2" s="1"/>
  <c r="BC73" i="2" s="1"/>
  <c r="BA35" i="2"/>
  <c r="BB35" i="2" s="1"/>
  <c r="BC35" i="2" s="1"/>
  <c r="BA93" i="2"/>
  <c r="BB93" i="2" s="1"/>
  <c r="BC93" i="2" s="1"/>
  <c r="BA75" i="2"/>
  <c r="BB75" i="2" s="1"/>
  <c r="BC75" i="2" s="1"/>
  <c r="BA71" i="2"/>
  <c r="BB71" i="2" s="1"/>
  <c r="BC71" i="2" s="1"/>
  <c r="BA65" i="2"/>
  <c r="BB65" i="2" s="1"/>
  <c r="BC65" i="2" s="1"/>
  <c r="AO51" i="2"/>
  <c r="AP51" i="2" s="1"/>
  <c r="AQ51" i="2" s="1"/>
  <c r="AO49" i="2"/>
  <c r="AP49" i="2" s="1"/>
  <c r="AQ49" i="2" s="1"/>
  <c r="AO10" i="2"/>
  <c r="AP10" i="2" s="1"/>
  <c r="AQ10" i="2" s="1"/>
  <c r="AO33" i="2"/>
  <c r="AP33" i="2" s="1"/>
  <c r="AQ33" i="2" s="1"/>
  <c r="AO31" i="2"/>
  <c r="AP31" i="2" s="1"/>
  <c r="AQ31" i="2" s="1"/>
  <c r="AO41" i="2"/>
  <c r="AP41" i="2" s="1"/>
  <c r="AQ41" i="2" s="1"/>
  <c r="AO73" i="2"/>
  <c r="AP73" i="2" s="1"/>
  <c r="AQ73" i="2" s="1"/>
  <c r="AO93" i="2"/>
  <c r="AP93" i="2" s="1"/>
  <c r="AQ93" i="2" s="1"/>
  <c r="AO5" i="2"/>
  <c r="AP5" i="2" s="1"/>
  <c r="AQ5" i="2" s="1"/>
  <c r="AO75" i="2"/>
  <c r="AP75" i="2" s="1"/>
  <c r="AQ75" i="2" s="1"/>
  <c r="AO21" i="2"/>
  <c r="AP21" i="2" s="1"/>
  <c r="AQ21" i="2" s="1"/>
  <c r="AO71" i="2"/>
  <c r="AP71" i="2" s="1"/>
  <c r="AQ71" i="2" s="1"/>
  <c r="AO22" i="2"/>
  <c r="AP22" i="2" s="1"/>
  <c r="AQ22" i="2" s="1"/>
  <c r="AO65" i="2"/>
  <c r="AP65" i="2" s="1"/>
  <c r="AQ65" i="2" s="1"/>
  <c r="AO13" i="2"/>
  <c r="AP13" i="2" s="1"/>
  <c r="AQ13" i="2" s="1"/>
  <c r="AC28" i="2"/>
  <c r="AD28" i="2" s="1"/>
  <c r="AE28" i="2" s="1"/>
  <c r="AC49" i="2"/>
  <c r="AD49" i="2" s="1"/>
  <c r="AE49" i="2" s="1"/>
  <c r="AC10" i="2"/>
  <c r="AD10" i="2" s="1"/>
  <c r="AE10" i="2" s="1"/>
  <c r="AC33" i="2"/>
  <c r="AD33" i="2" s="1"/>
  <c r="AE33" i="2" s="1"/>
  <c r="AC31" i="2"/>
  <c r="AD31" i="2" s="1"/>
  <c r="AE31" i="2" s="1"/>
  <c r="AC54" i="2"/>
  <c r="AD54" i="2" s="1"/>
  <c r="AE54" i="2" s="1"/>
  <c r="AC41" i="2"/>
  <c r="AD41" i="2" s="1"/>
  <c r="AE41" i="2" s="1"/>
  <c r="AC95" i="2"/>
  <c r="AD95" i="2" s="1"/>
  <c r="AE95" i="2" s="1"/>
  <c r="AC73" i="2"/>
  <c r="AD73" i="2" s="1"/>
  <c r="AE73" i="2" s="1"/>
  <c r="AC35" i="2"/>
  <c r="AD35" i="2" s="1"/>
  <c r="AE35" i="2" s="1"/>
  <c r="AC93" i="2"/>
  <c r="AD93" i="2" s="1"/>
  <c r="AE93" i="2" s="1"/>
  <c r="AC5" i="2"/>
  <c r="AD5" i="2" s="1"/>
  <c r="AE5" i="2" s="1"/>
  <c r="AC75" i="2"/>
  <c r="AD75" i="2" s="1"/>
  <c r="AE75" i="2" s="1"/>
  <c r="AC71" i="2"/>
  <c r="AD71" i="2" s="1"/>
  <c r="AE71" i="2" s="1"/>
  <c r="AC22" i="2"/>
  <c r="AD22" i="2" s="1"/>
  <c r="AE22" i="2" s="1"/>
  <c r="AC65" i="2"/>
  <c r="AD65" i="2" s="1"/>
  <c r="AE65" i="2" s="1"/>
  <c r="D18" i="2"/>
  <c r="AC18" i="2" s="1"/>
  <c r="AD18" i="2" s="1"/>
  <c r="AE18" i="2" s="1"/>
  <c r="D47" i="2"/>
  <c r="E47" i="2" s="1"/>
  <c r="D81" i="2"/>
  <c r="E81" i="2" s="1"/>
  <c r="D80" i="2"/>
  <c r="AC80" i="2" s="1"/>
  <c r="AD80" i="2" s="1"/>
  <c r="AE80" i="2" s="1"/>
  <c r="D62" i="2"/>
  <c r="AC62" i="2" s="1"/>
  <c r="AD62" i="2" s="1"/>
  <c r="AE62" i="2" s="1"/>
  <c r="D79" i="2"/>
  <c r="Q79" i="2" s="1"/>
  <c r="R79" i="2" s="1"/>
  <c r="S79" i="2" s="1"/>
  <c r="D82" i="2"/>
  <c r="AC82" i="2" s="1"/>
  <c r="AD82" i="2" s="1"/>
  <c r="AE82" i="2" s="1"/>
  <c r="D86" i="2"/>
  <c r="AC86" i="2" s="1"/>
  <c r="AD86" i="2" s="1"/>
  <c r="AE86" i="2" s="1"/>
  <c r="D7" i="2"/>
  <c r="Q7" i="2" s="1"/>
  <c r="R7" i="2" s="1"/>
  <c r="S7" i="2" s="1"/>
  <c r="Q49" i="2"/>
  <c r="R49" i="2" s="1"/>
  <c r="S49" i="2" s="1"/>
  <c r="E49" i="2"/>
  <c r="F49" i="2" s="1"/>
  <c r="Q10" i="2"/>
  <c r="R10" i="2" s="1"/>
  <c r="S10" i="2" s="1"/>
  <c r="E10" i="2"/>
  <c r="F10" i="2" s="1"/>
  <c r="Q33" i="2"/>
  <c r="R33" i="2" s="1"/>
  <c r="S33" i="2" s="1"/>
  <c r="E33" i="2"/>
  <c r="F33" i="2" s="1"/>
  <c r="D27" i="2"/>
  <c r="AC27" i="2" s="1"/>
  <c r="AD27" i="2" s="1"/>
  <c r="AE27" i="2" s="1"/>
  <c r="D83" i="2"/>
  <c r="E83" i="2" s="1"/>
  <c r="D14" i="2"/>
  <c r="Q14" i="2" s="1"/>
  <c r="R14" i="2" s="1"/>
  <c r="S14" i="2" s="1"/>
  <c r="Q31" i="2"/>
  <c r="R31" i="2" s="1"/>
  <c r="S31" i="2" s="1"/>
  <c r="E31" i="2"/>
  <c r="F31" i="2" s="1"/>
  <c r="E54" i="2"/>
  <c r="F54" i="2" s="1"/>
  <c r="Q41" i="2"/>
  <c r="R41" i="2" s="1"/>
  <c r="S41" i="2" s="1"/>
  <c r="E41" i="2"/>
  <c r="D8" i="2"/>
  <c r="Q8" i="2" s="1"/>
  <c r="R8" i="2" s="1"/>
  <c r="S8" i="2" s="1"/>
  <c r="D50" i="2"/>
  <c r="Q50" i="2" s="1"/>
  <c r="R50" i="2" s="1"/>
  <c r="S50" i="2" s="1"/>
  <c r="Q95" i="2"/>
  <c r="R95" i="2" s="1"/>
  <c r="S95" i="2" s="1"/>
  <c r="E95" i="2"/>
  <c r="F95" i="2" s="1"/>
  <c r="Q73" i="2"/>
  <c r="R73" i="2" s="1"/>
  <c r="S73" i="2" s="1"/>
  <c r="E73" i="2"/>
  <c r="F73" i="2" s="1"/>
  <c r="Q35" i="2"/>
  <c r="R35" i="2" s="1"/>
  <c r="S35" i="2" s="1"/>
  <c r="E35" i="2"/>
  <c r="F35" i="2" s="1"/>
  <c r="E93" i="2"/>
  <c r="Q93" i="2"/>
  <c r="R93" i="2" s="1"/>
  <c r="S93" i="2" s="1"/>
  <c r="D97" i="2"/>
  <c r="Q97" i="2" s="1"/>
  <c r="R97" i="2" s="1"/>
  <c r="S97" i="2" s="1"/>
  <c r="Q5" i="2"/>
  <c r="R5" i="2" s="1"/>
  <c r="S5" i="2" s="1"/>
  <c r="E5" i="2"/>
  <c r="Q75" i="2"/>
  <c r="R75" i="2" s="1"/>
  <c r="S75" i="2" s="1"/>
  <c r="E75" i="2"/>
  <c r="E21" i="2"/>
  <c r="Q21" i="2"/>
  <c r="R21" i="2" s="1"/>
  <c r="S21" i="2" s="1"/>
  <c r="Q71" i="2"/>
  <c r="R71" i="2" s="1"/>
  <c r="S71" i="2" s="1"/>
  <c r="E71" i="2"/>
  <c r="F71" i="2" s="1"/>
  <c r="Q22" i="2"/>
  <c r="R22" i="2" s="1"/>
  <c r="S22" i="2" s="1"/>
  <c r="E22" i="2"/>
  <c r="F22" i="2" s="1"/>
  <c r="D45" i="2"/>
  <c r="E45" i="2" s="1"/>
  <c r="D70" i="2"/>
  <c r="Q70" i="2" s="1"/>
  <c r="R70" i="2" s="1"/>
  <c r="S70" i="2" s="1"/>
  <c r="D40" i="2"/>
  <c r="Q40" i="2" s="1"/>
  <c r="R40" i="2" s="1"/>
  <c r="S40" i="2" s="1"/>
  <c r="Q65" i="2"/>
  <c r="R65" i="2" s="1"/>
  <c r="S65" i="2" s="1"/>
  <c r="E65" i="2"/>
  <c r="D91" i="2"/>
  <c r="AC91" i="2" s="1"/>
  <c r="AD91" i="2" s="1"/>
  <c r="AE91" i="2" s="1"/>
  <c r="D94" i="2"/>
  <c r="AC94" i="2" s="1"/>
  <c r="AD94" i="2" s="1"/>
  <c r="AE94" i="2" s="1"/>
  <c r="D89" i="2"/>
  <c r="E89" i="2" s="1"/>
  <c r="D55" i="2"/>
  <c r="AC55" i="2" s="1"/>
  <c r="AD55" i="2" s="1"/>
  <c r="AE55" i="2" s="1"/>
  <c r="D46" i="2"/>
  <c r="AC46" i="2" s="1"/>
  <c r="AD46" i="2" s="1"/>
  <c r="AE46" i="2" s="1"/>
  <c r="D20" i="2"/>
  <c r="E20" i="2" s="1"/>
  <c r="Q13" i="2"/>
  <c r="R13" i="2" s="1"/>
  <c r="S13" i="2" s="1"/>
  <c r="D90" i="2"/>
  <c r="AC90" i="2" s="1"/>
  <c r="AD90" i="2" s="1"/>
  <c r="AE90" i="2" s="1"/>
  <c r="D30" i="2"/>
  <c r="E30" i="2" s="1"/>
  <c r="D76" i="2"/>
  <c r="E76" i="2" s="1"/>
  <c r="D17" i="2"/>
  <c r="Q17" i="2" s="1"/>
  <c r="R17" i="2" s="1"/>
  <c r="S17" i="2" s="1"/>
  <c r="D58" i="2"/>
  <c r="E58" i="2" s="1"/>
  <c r="D37" i="2"/>
  <c r="AC37" i="2" s="1"/>
  <c r="AD37" i="2" s="1"/>
  <c r="AE37" i="2" s="1"/>
  <c r="D19" i="2"/>
  <c r="AC19" i="2" s="1"/>
  <c r="AD19" i="2" s="1"/>
  <c r="AE19" i="2" s="1"/>
  <c r="D85" i="2"/>
  <c r="Q85" i="2" s="1"/>
  <c r="R85" i="2" s="1"/>
  <c r="S85" i="2" s="1"/>
  <c r="D38" i="2"/>
  <c r="Q38" i="2" s="1"/>
  <c r="R38" i="2" s="1"/>
  <c r="S38" i="2" s="1"/>
  <c r="F13" i="2"/>
  <c r="D92" i="2"/>
  <c r="E92" i="2" s="1"/>
  <c r="D36" i="2"/>
  <c r="Q36" i="2" s="1"/>
  <c r="R36" i="2" s="1"/>
  <c r="S36" i="2" s="1"/>
  <c r="D67" i="2"/>
  <c r="Q67" i="2" s="1"/>
  <c r="R67" i="2" s="1"/>
  <c r="S67" i="2" s="1"/>
  <c r="D98" i="2"/>
  <c r="E98" i="2" s="1"/>
  <c r="AC16" i="2" l="1"/>
  <c r="AD16" i="2" s="1"/>
  <c r="AE16" i="2" s="1"/>
  <c r="E16" i="2"/>
  <c r="F16" i="2" s="1"/>
  <c r="AO16" i="2"/>
  <c r="AP16" i="2" s="1"/>
  <c r="AQ16" i="2" s="1"/>
  <c r="BY16" i="2"/>
  <c r="BZ16" i="2" s="1"/>
  <c r="CA16" i="2" s="1"/>
  <c r="Q16" i="2"/>
  <c r="R16" i="2" s="1"/>
  <c r="S16" i="2" s="1"/>
  <c r="BM16" i="2"/>
  <c r="BN16" i="2" s="1"/>
  <c r="BO16" i="2" s="1"/>
  <c r="Q51" i="2"/>
  <c r="R51" i="2" s="1"/>
  <c r="S51" i="2" s="1"/>
  <c r="AC60" i="2"/>
  <c r="AD60" i="2" s="1"/>
  <c r="AE60" i="2" s="1"/>
  <c r="AO102" i="2"/>
  <c r="AP102" i="2" s="1"/>
  <c r="AQ102" i="2" s="1"/>
  <c r="BM51" i="2"/>
  <c r="BN51" i="2" s="1"/>
  <c r="BO51" i="2" s="1"/>
  <c r="CK54" i="2"/>
  <c r="CL54" i="2" s="1"/>
  <c r="CM54" i="2" s="1"/>
  <c r="AC63" i="2"/>
  <c r="AD63" i="2" s="1"/>
  <c r="AE63" i="2" s="1"/>
  <c r="AC102" i="2"/>
  <c r="AD102" i="2" s="1"/>
  <c r="AE102" i="2" s="1"/>
  <c r="E102" i="2"/>
  <c r="F102" i="2" s="1"/>
  <c r="N102" i="2" s="1"/>
  <c r="E63" i="2"/>
  <c r="F63" i="2" s="1"/>
  <c r="J63" i="2" s="1"/>
  <c r="Q60" i="2"/>
  <c r="R60" i="2" s="1"/>
  <c r="S60" i="2" s="1"/>
  <c r="Q102" i="2"/>
  <c r="R102" i="2" s="1"/>
  <c r="S102" i="2" s="1"/>
  <c r="AO54" i="2"/>
  <c r="AP54" i="2" s="1"/>
  <c r="AQ54" i="2" s="1"/>
  <c r="BA60" i="2"/>
  <c r="BB60" i="2" s="1"/>
  <c r="BC60" i="2" s="1"/>
  <c r="Q63" i="2"/>
  <c r="R63" i="2" s="1"/>
  <c r="S63" i="2" s="1"/>
  <c r="E60" i="2"/>
  <c r="F60" i="2" s="1"/>
  <c r="N60" i="2" s="1"/>
  <c r="BM60" i="2"/>
  <c r="BN60" i="2" s="1"/>
  <c r="BO60" i="2" s="1"/>
  <c r="Q54" i="2"/>
  <c r="R54" i="2" s="1"/>
  <c r="S54" i="2" s="1"/>
  <c r="AC51" i="2"/>
  <c r="AD51" i="2" s="1"/>
  <c r="AE51" i="2" s="1"/>
  <c r="BA102" i="2"/>
  <c r="BB102" i="2" s="1"/>
  <c r="BC102" i="2" s="1"/>
  <c r="BA51" i="2"/>
  <c r="BB51" i="2" s="1"/>
  <c r="BC51" i="2" s="1"/>
  <c r="E51" i="2"/>
  <c r="F51" i="2" s="1"/>
  <c r="BM63" i="2"/>
  <c r="BN63" i="2" s="1"/>
  <c r="BO63" i="2" s="1"/>
  <c r="BY102" i="2"/>
  <c r="BZ102" i="2" s="1"/>
  <c r="CA102" i="2" s="1"/>
  <c r="BY51" i="2"/>
  <c r="BZ51" i="2" s="1"/>
  <c r="CA51" i="2" s="1"/>
  <c r="CK65" i="2"/>
  <c r="CL65" i="2" s="1"/>
  <c r="CM65" i="2" s="1"/>
  <c r="BA13" i="2"/>
  <c r="BB13" i="2" s="1"/>
  <c r="BC13" i="2" s="1"/>
  <c r="BY13" i="2"/>
  <c r="BZ13" i="2" s="1"/>
  <c r="CA13" i="2" s="1"/>
  <c r="CW93" i="2"/>
  <c r="CX93" i="2" s="1"/>
  <c r="CY93" i="2" s="1"/>
  <c r="BY65" i="2"/>
  <c r="BZ65" i="2" s="1"/>
  <c r="CA65" i="2" s="1"/>
  <c r="AC57" i="2"/>
  <c r="AD57" i="2" s="1"/>
  <c r="AE57" i="2" s="1"/>
  <c r="Q57" i="2"/>
  <c r="R57" i="2" s="1"/>
  <c r="S57" i="2" s="1"/>
  <c r="AO28" i="2"/>
  <c r="AP28" i="2" s="1"/>
  <c r="AQ28" i="2" s="1"/>
  <c r="BA28" i="2"/>
  <c r="BB28" i="2" s="1"/>
  <c r="BC28" i="2" s="1"/>
  <c r="E57" i="2"/>
  <c r="F57" i="2" s="1"/>
  <c r="CK28" i="2"/>
  <c r="CL28" i="2" s="1"/>
  <c r="CM28" i="2" s="1"/>
  <c r="D42" i="2"/>
  <c r="E42" i="2" s="1"/>
  <c r="F42" i="2" s="1"/>
  <c r="E24" i="2"/>
  <c r="F24" i="2" s="1"/>
  <c r="K24" i="2" s="1"/>
  <c r="Q28" i="2"/>
  <c r="R28" i="2" s="1"/>
  <c r="S28" i="2" s="1"/>
  <c r="AC24" i="2"/>
  <c r="AD24" i="2" s="1"/>
  <c r="AE24" i="2" s="1"/>
  <c r="AO24" i="2"/>
  <c r="AP24" i="2" s="1"/>
  <c r="AQ24" i="2" s="1"/>
  <c r="Q24" i="2"/>
  <c r="R24" i="2" s="1"/>
  <c r="S24" i="2" s="1"/>
  <c r="E28" i="2"/>
  <c r="F28" i="2" s="1"/>
  <c r="BA24" i="2"/>
  <c r="BB24" i="2" s="1"/>
  <c r="BC24" i="2" s="1"/>
  <c r="BA23" i="2"/>
  <c r="BB23" i="2" s="1"/>
  <c r="BC23" i="2" s="1"/>
  <c r="Q23" i="2"/>
  <c r="R23" i="2" s="1"/>
  <c r="S23" i="2" s="1"/>
  <c r="CW41" i="2"/>
  <c r="CX41" i="2" s="1"/>
  <c r="CY41" i="2" s="1"/>
  <c r="BY41" i="2"/>
  <c r="BZ41" i="2" s="1"/>
  <c r="CA41" i="2" s="1"/>
  <c r="CK95" i="2"/>
  <c r="CL95" i="2" s="1"/>
  <c r="CM95" i="2" s="1"/>
  <c r="CW21" i="2"/>
  <c r="CX21" i="2" s="1"/>
  <c r="CY21" i="2" s="1"/>
  <c r="BA21" i="2"/>
  <c r="BB21" i="2" s="1"/>
  <c r="BC21" i="2" s="1"/>
  <c r="CK41" i="2"/>
  <c r="CL41" i="2" s="1"/>
  <c r="CM41" i="2" s="1"/>
  <c r="BA95" i="2"/>
  <c r="BB95" i="2" s="1"/>
  <c r="BC95" i="2" s="1"/>
  <c r="AC21" i="2"/>
  <c r="AD21" i="2" s="1"/>
  <c r="AE21" i="2" s="1"/>
  <c r="AO95" i="2"/>
  <c r="AP95" i="2" s="1"/>
  <c r="AQ95" i="2" s="1"/>
  <c r="BA42" i="2"/>
  <c r="BB42" i="2" s="1"/>
  <c r="BC42" i="2" s="1"/>
  <c r="CW13" i="2"/>
  <c r="CX13" i="2" s="1"/>
  <c r="CY13" i="2" s="1"/>
  <c r="BM57" i="2"/>
  <c r="BN57" i="2" s="1"/>
  <c r="BO57" i="2" s="1"/>
  <c r="CW51" i="2"/>
  <c r="CX51" i="2" s="1"/>
  <c r="CY51" i="2" s="1"/>
  <c r="BA54" i="2"/>
  <c r="BB54" i="2" s="1"/>
  <c r="BC54" i="2" s="1"/>
  <c r="BM54" i="2"/>
  <c r="BN54" i="2" s="1"/>
  <c r="BO54" i="2" s="1"/>
  <c r="CK51" i="2"/>
  <c r="CL51" i="2" s="1"/>
  <c r="CM51" i="2" s="1"/>
  <c r="CW102" i="2"/>
  <c r="CX102" i="2" s="1"/>
  <c r="CY102" i="2" s="1"/>
  <c r="BM102" i="2"/>
  <c r="BN102" i="2" s="1"/>
  <c r="BO102" i="2" s="1"/>
  <c r="CK102" i="2"/>
  <c r="CL102" i="2" s="1"/>
  <c r="CM102" i="2" s="1"/>
  <c r="BA63" i="2"/>
  <c r="BB63" i="2" s="1"/>
  <c r="BC63" i="2" s="1"/>
  <c r="CK21" i="2"/>
  <c r="CL21" i="2" s="1"/>
  <c r="CM21" i="2" s="1"/>
  <c r="BM42" i="2"/>
  <c r="BN42" i="2" s="1"/>
  <c r="BO42" i="2" s="1"/>
  <c r="Q74" i="2"/>
  <c r="R74" i="2" s="1"/>
  <c r="S74" i="2" s="1"/>
  <c r="E29" i="2"/>
  <c r="F29" i="2" s="1"/>
  <c r="N29" i="2" s="1"/>
  <c r="AO74" i="2"/>
  <c r="AP74" i="2" s="1"/>
  <c r="AQ74" i="2" s="1"/>
  <c r="E23" i="2"/>
  <c r="F23" i="2" s="1"/>
  <c r="K23" i="2" s="1"/>
  <c r="AO103" i="2"/>
  <c r="AP103" i="2" s="1"/>
  <c r="AQ103" i="2" s="1"/>
  <c r="E88" i="2"/>
  <c r="F88" i="2" s="1"/>
  <c r="O88" i="2" s="1"/>
  <c r="AC23" i="2"/>
  <c r="AD23" i="2" s="1"/>
  <c r="AE23" i="2" s="1"/>
  <c r="AO88" i="2"/>
  <c r="AP88" i="2" s="1"/>
  <c r="AQ88" i="2" s="1"/>
  <c r="AO29" i="2"/>
  <c r="AP29" i="2" s="1"/>
  <c r="AQ29" i="2" s="1"/>
  <c r="BA74" i="2"/>
  <c r="BB74" i="2" s="1"/>
  <c r="BC74" i="2" s="1"/>
  <c r="Q88" i="2"/>
  <c r="R88" i="2" s="1"/>
  <c r="S88" i="2" s="1"/>
  <c r="AC68" i="2"/>
  <c r="AD68" i="2" s="1"/>
  <c r="AE68" i="2" s="1"/>
  <c r="CK88" i="2"/>
  <c r="CL88" i="2" s="1"/>
  <c r="CM88" i="2" s="1"/>
  <c r="Q68" i="2"/>
  <c r="R68" i="2" s="1"/>
  <c r="S68" i="2" s="1"/>
  <c r="BA68" i="2"/>
  <c r="BB68" i="2" s="1"/>
  <c r="BC68" i="2" s="1"/>
  <c r="BA88" i="2"/>
  <c r="BB88" i="2" s="1"/>
  <c r="BC88" i="2" s="1"/>
  <c r="E68" i="2"/>
  <c r="F68" i="2" s="1"/>
  <c r="G68" i="2" s="1"/>
  <c r="AO23" i="2"/>
  <c r="AP23" i="2" s="1"/>
  <c r="AQ23" i="2" s="1"/>
  <c r="E74" i="2"/>
  <c r="F74" i="2" s="1"/>
  <c r="Q29" i="2"/>
  <c r="R29" i="2" s="1"/>
  <c r="S29" i="2" s="1"/>
  <c r="AC88" i="2"/>
  <c r="AD88" i="2" s="1"/>
  <c r="AE88" i="2" s="1"/>
  <c r="AC29" i="2"/>
  <c r="AD29" i="2" s="1"/>
  <c r="AE29" i="2" s="1"/>
  <c r="BM88" i="2"/>
  <c r="BN88" i="2" s="1"/>
  <c r="BO88" i="2" s="1"/>
  <c r="BM29" i="2"/>
  <c r="BN29" i="2" s="1"/>
  <c r="BO29" i="2" s="1"/>
  <c r="BY29" i="2"/>
  <c r="BZ29" i="2" s="1"/>
  <c r="CA29" i="2" s="1"/>
  <c r="BA57" i="2"/>
  <c r="BB57" i="2" s="1"/>
  <c r="BC57" i="2" s="1"/>
  <c r="BA29" i="2"/>
  <c r="BB29" i="2" s="1"/>
  <c r="BC29" i="2" s="1"/>
  <c r="BM23" i="2"/>
  <c r="BN23" i="2" s="1"/>
  <c r="BO23" i="2" s="1"/>
  <c r="CK29" i="2"/>
  <c r="CL29" i="2" s="1"/>
  <c r="CM29" i="2" s="1"/>
  <c r="E103" i="2"/>
  <c r="F103" i="2" s="1"/>
  <c r="H103" i="2" s="1"/>
  <c r="AC103" i="2"/>
  <c r="AD103" i="2" s="1"/>
  <c r="AE103" i="2" s="1"/>
  <c r="Q103" i="2"/>
  <c r="R103" i="2" s="1"/>
  <c r="S103" i="2" s="1"/>
  <c r="BY103" i="2"/>
  <c r="BZ103" i="2" s="1"/>
  <c r="CA103" i="2" s="1"/>
  <c r="BM103" i="2"/>
  <c r="BN103" i="2" s="1"/>
  <c r="BO103" i="2" s="1"/>
  <c r="CK34" i="2"/>
  <c r="CL34" i="2" s="1"/>
  <c r="CM34" i="2" s="1"/>
  <c r="E78" i="2"/>
  <c r="F78" i="2" s="1"/>
  <c r="L78" i="2" s="1"/>
  <c r="Q96" i="2"/>
  <c r="R96" i="2" s="1"/>
  <c r="S96" i="2" s="1"/>
  <c r="AO61" i="2"/>
  <c r="AP61" i="2" s="1"/>
  <c r="AQ61" i="2" s="1"/>
  <c r="BA61" i="2"/>
  <c r="BB61" i="2" s="1"/>
  <c r="BC61" i="2" s="1"/>
  <c r="D101" i="2"/>
  <c r="CK101" i="2" s="1"/>
  <c r="CL101" i="2" s="1"/>
  <c r="CM101" i="2" s="1"/>
  <c r="CK96" i="2"/>
  <c r="CL96" i="2" s="1"/>
  <c r="CM96" i="2" s="1"/>
  <c r="CW61" i="2"/>
  <c r="CX61" i="2" s="1"/>
  <c r="CY61" i="2" s="1"/>
  <c r="C105" i="2"/>
  <c r="Q78" i="2"/>
  <c r="R78" i="2" s="1"/>
  <c r="S78" i="2" s="1"/>
  <c r="E96" i="2"/>
  <c r="F96" i="2" s="1"/>
  <c r="G96" i="2" s="1"/>
  <c r="AC78" i="2"/>
  <c r="AD78" i="2" s="1"/>
  <c r="AE78" i="2" s="1"/>
  <c r="AO78" i="2"/>
  <c r="AP78" i="2" s="1"/>
  <c r="AQ78" i="2" s="1"/>
  <c r="CK61" i="2"/>
  <c r="CL61" i="2" s="1"/>
  <c r="CM61" i="2" s="1"/>
  <c r="AC96" i="2"/>
  <c r="AD96" i="2" s="1"/>
  <c r="AE96" i="2" s="1"/>
  <c r="BA96" i="2"/>
  <c r="BB96" i="2" s="1"/>
  <c r="BC96" i="2" s="1"/>
  <c r="BM96" i="2"/>
  <c r="BN96" i="2" s="1"/>
  <c r="BO96" i="2" s="1"/>
  <c r="CW78" i="2"/>
  <c r="CX78" i="2" s="1"/>
  <c r="CY78" i="2" s="1"/>
  <c r="E34" i="2"/>
  <c r="F34" i="2" s="1"/>
  <c r="AC61" i="2"/>
  <c r="AD61" i="2" s="1"/>
  <c r="AE61" i="2" s="1"/>
  <c r="AC34" i="2"/>
  <c r="AD34" i="2" s="1"/>
  <c r="AE34" i="2" s="1"/>
  <c r="AO96" i="2"/>
  <c r="AP96" i="2" s="1"/>
  <c r="AQ96" i="2" s="1"/>
  <c r="BY78" i="2"/>
  <c r="BZ78" i="2" s="1"/>
  <c r="CA78" i="2" s="1"/>
  <c r="CW34" i="2"/>
  <c r="CX34" i="2" s="1"/>
  <c r="CY34" i="2" s="1"/>
  <c r="Q61" i="2"/>
  <c r="R61" i="2" s="1"/>
  <c r="S61" i="2" s="1"/>
  <c r="Q34" i="2"/>
  <c r="R34" i="2" s="1"/>
  <c r="S34" i="2" s="1"/>
  <c r="CW96" i="2"/>
  <c r="CX96" i="2" s="1"/>
  <c r="CY96" i="2" s="1"/>
  <c r="E61" i="2"/>
  <c r="F61" i="2" s="1"/>
  <c r="AO34" i="2"/>
  <c r="AP34" i="2" s="1"/>
  <c r="AQ34" i="2" s="1"/>
  <c r="BA34" i="2"/>
  <c r="BB34" i="2" s="1"/>
  <c r="BC34" i="2" s="1"/>
  <c r="CK78" i="2"/>
  <c r="CL78" i="2" s="1"/>
  <c r="CM78" i="2" s="1"/>
  <c r="BM74" i="2"/>
  <c r="BN74" i="2" s="1"/>
  <c r="BO74" i="2" s="1"/>
  <c r="AO57" i="2"/>
  <c r="AP57" i="2" s="1"/>
  <c r="AQ57" i="2" s="1"/>
  <c r="BY68" i="2"/>
  <c r="BZ68" i="2" s="1"/>
  <c r="CA68" i="2" s="1"/>
  <c r="CK16" i="2"/>
  <c r="CL16" i="2" s="1"/>
  <c r="CM16" i="2" s="1"/>
  <c r="CK24" i="2"/>
  <c r="CL24" i="2" s="1"/>
  <c r="CM24" i="2" s="1"/>
  <c r="CW22" i="2"/>
  <c r="CX22" i="2" s="1"/>
  <c r="CY22" i="2" s="1"/>
  <c r="CW88" i="2"/>
  <c r="CX88" i="2" s="1"/>
  <c r="CY88" i="2" s="1"/>
  <c r="CW54" i="2"/>
  <c r="CX54" i="2" s="1"/>
  <c r="CY54" i="2" s="1"/>
  <c r="CK93" i="2"/>
  <c r="CL93" i="2" s="1"/>
  <c r="CM93" i="2" s="1"/>
  <c r="CW16" i="2"/>
  <c r="CX16" i="2" s="1"/>
  <c r="CY16" i="2" s="1"/>
  <c r="CW24" i="2"/>
  <c r="CX24" i="2" s="1"/>
  <c r="CY24" i="2" s="1"/>
  <c r="BM48" i="2"/>
  <c r="BN48" i="2" s="1"/>
  <c r="BO48" i="2" s="1"/>
  <c r="E48" i="2"/>
  <c r="F48" i="2" s="1"/>
  <c r="O48" i="2" s="1"/>
  <c r="AC74" i="2"/>
  <c r="AD74" i="2" s="1"/>
  <c r="AE74" i="2" s="1"/>
  <c r="AO63" i="2"/>
  <c r="AP63" i="2" s="1"/>
  <c r="AQ63" i="2" s="1"/>
  <c r="AO60" i="2"/>
  <c r="AP60" i="2" s="1"/>
  <c r="AQ60" i="2" s="1"/>
  <c r="BA22" i="2"/>
  <c r="BB22" i="2" s="1"/>
  <c r="BC22" i="2" s="1"/>
  <c r="BA5" i="2"/>
  <c r="BB5" i="2" s="1"/>
  <c r="BC5" i="2" s="1"/>
  <c r="BA31" i="2"/>
  <c r="BB31" i="2" s="1"/>
  <c r="BC31" i="2" s="1"/>
  <c r="BM13" i="2"/>
  <c r="BN13" i="2" s="1"/>
  <c r="BO13" i="2" s="1"/>
  <c r="BM33" i="2"/>
  <c r="BN33" i="2" s="1"/>
  <c r="BO33" i="2" s="1"/>
  <c r="BY61" i="2"/>
  <c r="BZ61" i="2" s="1"/>
  <c r="CA61" i="2" s="1"/>
  <c r="BY34" i="2"/>
  <c r="BZ34" i="2" s="1"/>
  <c r="CA34" i="2" s="1"/>
  <c r="BY24" i="2"/>
  <c r="BZ24" i="2" s="1"/>
  <c r="CA24" i="2" s="1"/>
  <c r="BY96" i="2"/>
  <c r="BZ96" i="2" s="1"/>
  <c r="CA96" i="2" s="1"/>
  <c r="BY28" i="2"/>
  <c r="BZ28" i="2" s="1"/>
  <c r="CA28" i="2" s="1"/>
  <c r="CK63" i="2"/>
  <c r="CL63" i="2" s="1"/>
  <c r="CM63" i="2" s="1"/>
  <c r="CK60" i="2"/>
  <c r="CL60" i="2" s="1"/>
  <c r="CM60" i="2" s="1"/>
  <c r="CK35" i="2"/>
  <c r="CL35" i="2" s="1"/>
  <c r="CM35" i="2" s="1"/>
  <c r="CK31" i="2"/>
  <c r="CL31" i="2" s="1"/>
  <c r="CM31" i="2" s="1"/>
  <c r="CW63" i="2"/>
  <c r="CX63" i="2" s="1"/>
  <c r="CY63" i="2" s="1"/>
  <c r="CW60" i="2"/>
  <c r="CX60" i="2" s="1"/>
  <c r="CY60" i="2" s="1"/>
  <c r="CW35" i="2"/>
  <c r="CX35" i="2" s="1"/>
  <c r="CY35" i="2" s="1"/>
  <c r="CW31" i="2"/>
  <c r="CX31" i="2" s="1"/>
  <c r="CY31" i="2" s="1"/>
  <c r="AC13" i="2"/>
  <c r="AD13" i="2" s="1"/>
  <c r="AE13" i="2" s="1"/>
  <c r="AO68" i="2"/>
  <c r="AP68" i="2" s="1"/>
  <c r="AQ68" i="2" s="1"/>
  <c r="AO35" i="2"/>
  <c r="AP35" i="2" s="1"/>
  <c r="AQ35" i="2" s="1"/>
  <c r="BA16" i="2"/>
  <c r="BB16" i="2" s="1"/>
  <c r="BC16" i="2" s="1"/>
  <c r="BA103" i="2"/>
  <c r="BB103" i="2" s="1"/>
  <c r="BC103" i="2" s="1"/>
  <c r="BA78" i="2"/>
  <c r="BB78" i="2" s="1"/>
  <c r="BC78" i="2" s="1"/>
  <c r="BM61" i="2"/>
  <c r="BN61" i="2" s="1"/>
  <c r="BO61" i="2" s="1"/>
  <c r="BM34" i="2"/>
  <c r="BN34" i="2" s="1"/>
  <c r="BO34" i="2" s="1"/>
  <c r="BM78" i="2"/>
  <c r="BN78" i="2" s="1"/>
  <c r="BO78" i="2" s="1"/>
  <c r="BM10" i="2"/>
  <c r="BN10" i="2" s="1"/>
  <c r="BO10" i="2" s="1"/>
  <c r="BY63" i="2"/>
  <c r="BZ63" i="2" s="1"/>
  <c r="CA63" i="2" s="1"/>
  <c r="BY60" i="2"/>
  <c r="BZ60" i="2" s="1"/>
  <c r="CA60" i="2" s="1"/>
  <c r="BY93" i="2"/>
  <c r="BZ93" i="2" s="1"/>
  <c r="CA93" i="2" s="1"/>
  <c r="BY54" i="2"/>
  <c r="BZ54" i="2" s="1"/>
  <c r="CA54" i="2" s="1"/>
  <c r="CK13" i="2"/>
  <c r="CL13" i="2" s="1"/>
  <c r="CM13" i="2" s="1"/>
  <c r="CK68" i="2"/>
  <c r="CL68" i="2" s="1"/>
  <c r="CM68" i="2" s="1"/>
  <c r="CK23" i="2"/>
  <c r="CL23" i="2" s="1"/>
  <c r="CM23" i="2" s="1"/>
  <c r="CK33" i="2"/>
  <c r="CL33" i="2" s="1"/>
  <c r="CM33" i="2" s="1"/>
  <c r="CW68" i="2"/>
  <c r="CX68" i="2" s="1"/>
  <c r="CY68" i="2" s="1"/>
  <c r="CW23" i="2"/>
  <c r="CX23" i="2" s="1"/>
  <c r="CY23" i="2" s="1"/>
  <c r="CW33" i="2"/>
  <c r="CX33" i="2" s="1"/>
  <c r="CY33" i="2" s="1"/>
  <c r="BA53" i="2"/>
  <c r="BB53" i="2" s="1"/>
  <c r="BC53" i="2" s="1"/>
  <c r="E64" i="2"/>
  <c r="F64" i="2" s="1"/>
  <c r="P64" i="2" s="1"/>
  <c r="Q48" i="2"/>
  <c r="R48" i="2" s="1"/>
  <c r="S48" i="2" s="1"/>
  <c r="AO53" i="2"/>
  <c r="AP53" i="2" s="1"/>
  <c r="AQ53" i="2" s="1"/>
  <c r="AC53" i="2"/>
  <c r="AD53" i="2" s="1"/>
  <c r="AE53" i="2" s="1"/>
  <c r="BA48" i="2"/>
  <c r="BB48" i="2" s="1"/>
  <c r="BC48" i="2" s="1"/>
  <c r="AO48" i="2"/>
  <c r="AP48" i="2" s="1"/>
  <c r="AQ48" i="2" s="1"/>
  <c r="Q53" i="2"/>
  <c r="R53" i="2" s="1"/>
  <c r="S53" i="2" s="1"/>
  <c r="AC48" i="2"/>
  <c r="AD48" i="2" s="1"/>
  <c r="AE48" i="2" s="1"/>
  <c r="E53" i="2"/>
  <c r="F53" i="2" s="1"/>
  <c r="G53" i="2" s="1"/>
  <c r="E56" i="2"/>
  <c r="F56" i="2" s="1"/>
  <c r="K56" i="2" s="1"/>
  <c r="Q56" i="2"/>
  <c r="R56" i="2" s="1"/>
  <c r="S56" i="2" s="1"/>
  <c r="Q47" i="2"/>
  <c r="R47" i="2" s="1"/>
  <c r="S47" i="2" s="1"/>
  <c r="BY56" i="2"/>
  <c r="BZ56" i="2" s="1"/>
  <c r="CA56" i="2" s="1"/>
  <c r="AC56" i="2"/>
  <c r="AD56" i="2" s="1"/>
  <c r="AE56" i="2" s="1"/>
  <c r="AO56" i="2"/>
  <c r="AP56" i="2" s="1"/>
  <c r="AQ56" i="2" s="1"/>
  <c r="BA56" i="2"/>
  <c r="BB56" i="2" s="1"/>
  <c r="BC56" i="2" s="1"/>
  <c r="BM56" i="2"/>
  <c r="BN56" i="2" s="1"/>
  <c r="BO56" i="2" s="1"/>
  <c r="G54" i="2"/>
  <c r="N54" i="2"/>
  <c r="M54" i="2"/>
  <c r="L54" i="2"/>
  <c r="K54" i="2"/>
  <c r="J54" i="2"/>
  <c r="I54" i="2"/>
  <c r="O54" i="2"/>
  <c r="P54" i="2"/>
  <c r="H54" i="2"/>
  <c r="G16" i="2"/>
  <c r="P16" i="2"/>
  <c r="H16" i="2"/>
  <c r="O16" i="2"/>
  <c r="N16" i="2"/>
  <c r="M16" i="2"/>
  <c r="J16" i="2"/>
  <c r="I16" i="2"/>
  <c r="K16" i="2"/>
  <c r="L16" i="2"/>
  <c r="G10" i="2"/>
  <c r="J10" i="2"/>
  <c r="L10" i="2"/>
  <c r="I10" i="2"/>
  <c r="P10" i="2"/>
  <c r="H10" i="2"/>
  <c r="O10" i="2"/>
  <c r="N10" i="2"/>
  <c r="M10" i="2"/>
  <c r="K10" i="2"/>
  <c r="G95" i="2"/>
  <c r="L95" i="2"/>
  <c r="K95" i="2"/>
  <c r="J95" i="2"/>
  <c r="I95" i="2"/>
  <c r="P95" i="2"/>
  <c r="H95" i="2"/>
  <c r="O95" i="2"/>
  <c r="M95" i="2"/>
  <c r="N95" i="2"/>
  <c r="G31" i="2"/>
  <c r="O31" i="2"/>
  <c r="N31" i="2"/>
  <c r="M31" i="2"/>
  <c r="L31" i="2"/>
  <c r="K31" i="2"/>
  <c r="J31" i="2"/>
  <c r="P31" i="2"/>
  <c r="H31" i="2"/>
  <c r="I31" i="2"/>
  <c r="AA60" i="2"/>
  <c r="Z60" i="2"/>
  <c r="Y60" i="2"/>
  <c r="X60" i="2"/>
  <c r="W60" i="2"/>
  <c r="V60" i="2"/>
  <c r="AB60" i="2"/>
  <c r="T60" i="2"/>
  <c r="U60" i="2"/>
  <c r="G51" i="2"/>
  <c r="I51" i="2"/>
  <c r="P51" i="2"/>
  <c r="H51" i="2"/>
  <c r="O51" i="2"/>
  <c r="N51" i="2"/>
  <c r="L51" i="2"/>
  <c r="J51" i="2"/>
  <c r="M51" i="2"/>
  <c r="K51" i="2"/>
  <c r="G13" i="2"/>
  <c r="O13" i="2"/>
  <c r="N13" i="2"/>
  <c r="M13" i="2"/>
  <c r="L13" i="2"/>
  <c r="K13" i="2"/>
  <c r="I13" i="2"/>
  <c r="J13" i="2"/>
  <c r="P13" i="2"/>
  <c r="H13" i="2"/>
  <c r="Z36" i="2"/>
  <c r="Y36" i="2"/>
  <c r="X36" i="2"/>
  <c r="W36" i="2"/>
  <c r="V36" i="2"/>
  <c r="U36" i="2"/>
  <c r="AA36" i="2"/>
  <c r="AB36" i="2"/>
  <c r="T36" i="2"/>
  <c r="G33" i="2"/>
  <c r="M33" i="2"/>
  <c r="L33" i="2"/>
  <c r="K33" i="2"/>
  <c r="J33" i="2"/>
  <c r="I33" i="2"/>
  <c r="P33" i="2"/>
  <c r="H33" i="2"/>
  <c r="N33" i="2"/>
  <c r="O33" i="2"/>
  <c r="G22" i="2"/>
  <c r="P22" i="2"/>
  <c r="H22" i="2"/>
  <c r="N22" i="2"/>
  <c r="M22" i="2"/>
  <c r="L22" i="2"/>
  <c r="K22" i="2"/>
  <c r="I22" i="2"/>
  <c r="O22" i="2"/>
  <c r="J22" i="2"/>
  <c r="H60" i="2"/>
  <c r="Z17" i="2"/>
  <c r="Y17" i="2"/>
  <c r="X17" i="2"/>
  <c r="W17" i="2"/>
  <c r="V17" i="2"/>
  <c r="AB17" i="2"/>
  <c r="T17" i="2"/>
  <c r="AA17" i="2"/>
  <c r="U17" i="2"/>
  <c r="W104" i="2"/>
  <c r="V104" i="2"/>
  <c r="U104" i="2"/>
  <c r="AB104" i="2"/>
  <c r="T104" i="2"/>
  <c r="AA104" i="2"/>
  <c r="Z104" i="2"/>
  <c r="Y104" i="2"/>
  <c r="X104" i="2"/>
  <c r="Y61" i="2"/>
  <c r="X61" i="2"/>
  <c r="W61" i="2"/>
  <c r="V61" i="2"/>
  <c r="U61" i="2"/>
  <c r="AB61" i="2"/>
  <c r="T61" i="2"/>
  <c r="Z61" i="2"/>
  <c r="AA61" i="2"/>
  <c r="U65" i="2"/>
  <c r="AB65" i="2"/>
  <c r="T65" i="2"/>
  <c r="AA65" i="2"/>
  <c r="Z65" i="2"/>
  <c r="Y65" i="2"/>
  <c r="X65" i="2"/>
  <c r="V65" i="2"/>
  <c r="W65" i="2"/>
  <c r="AA22" i="2"/>
  <c r="Y22" i="2"/>
  <c r="X22" i="2"/>
  <c r="W22" i="2"/>
  <c r="V22" i="2"/>
  <c r="AB22" i="2"/>
  <c r="T22" i="2"/>
  <c r="Z22" i="2"/>
  <c r="U22" i="2"/>
  <c r="AA88" i="2"/>
  <c r="Z88" i="2"/>
  <c r="Y88" i="2"/>
  <c r="X88" i="2"/>
  <c r="W88" i="2"/>
  <c r="V88" i="2"/>
  <c r="AB88" i="2"/>
  <c r="T88" i="2"/>
  <c r="U88" i="2"/>
  <c r="Y73" i="2"/>
  <c r="X73" i="2"/>
  <c r="W73" i="2"/>
  <c r="V73" i="2"/>
  <c r="U73" i="2"/>
  <c r="AB73" i="2"/>
  <c r="T73" i="2"/>
  <c r="Z73" i="2"/>
  <c r="AA73" i="2"/>
  <c r="X33" i="2"/>
  <c r="W33" i="2"/>
  <c r="V33" i="2"/>
  <c r="U33" i="2"/>
  <c r="AB33" i="2"/>
  <c r="T33" i="2"/>
  <c r="AA33" i="2"/>
  <c r="Y33" i="2"/>
  <c r="Z33" i="2"/>
  <c r="AG80" i="2"/>
  <c r="AN80" i="2"/>
  <c r="AF80" i="2"/>
  <c r="AM80" i="2"/>
  <c r="AL80" i="2"/>
  <c r="AK80" i="2"/>
  <c r="AJ80" i="2"/>
  <c r="AH80" i="2"/>
  <c r="AI80" i="2"/>
  <c r="AH21" i="2"/>
  <c r="AH88" i="2"/>
  <c r="AK31" i="2"/>
  <c r="AJ31" i="2"/>
  <c r="AI31" i="2"/>
  <c r="AH31" i="2"/>
  <c r="AG31" i="2"/>
  <c r="AN31" i="2"/>
  <c r="AF31" i="2"/>
  <c r="AL31" i="2"/>
  <c r="AM31" i="2"/>
  <c r="AV13" i="2"/>
  <c r="AU13" i="2"/>
  <c r="AT13" i="2"/>
  <c r="AS13" i="2"/>
  <c r="AZ13" i="2"/>
  <c r="AR13" i="2"/>
  <c r="AY13" i="2"/>
  <c r="AW13" i="2"/>
  <c r="AX13" i="2"/>
  <c r="AX21" i="2"/>
  <c r="AV21" i="2"/>
  <c r="AU21" i="2"/>
  <c r="AS21" i="2"/>
  <c r="AY21" i="2"/>
  <c r="AZ21" i="2"/>
  <c r="AW21" i="2"/>
  <c r="AT21" i="2"/>
  <c r="AR21" i="2"/>
  <c r="AU88" i="2"/>
  <c r="AT74" i="2"/>
  <c r="AS74" i="2"/>
  <c r="AZ74" i="2"/>
  <c r="AR74" i="2"/>
  <c r="AY74" i="2"/>
  <c r="AX74" i="2"/>
  <c r="AW74" i="2"/>
  <c r="AU74" i="2"/>
  <c r="AV74" i="2"/>
  <c r="AV31" i="2"/>
  <c r="AU31" i="2"/>
  <c r="AT31" i="2"/>
  <c r="AS31" i="2"/>
  <c r="AZ31" i="2"/>
  <c r="AR31" i="2"/>
  <c r="AY31" i="2"/>
  <c r="AW31" i="2"/>
  <c r="AX31" i="2"/>
  <c r="BG13" i="2"/>
  <c r="BI13" i="2"/>
  <c r="BF13" i="2"/>
  <c r="BE13" i="2"/>
  <c r="BL13" i="2"/>
  <c r="BD13" i="2"/>
  <c r="BK13" i="2"/>
  <c r="BJ13" i="2"/>
  <c r="BH13" i="2"/>
  <c r="BD88" i="2"/>
  <c r="BT21" i="2"/>
  <c r="BR21" i="2"/>
  <c r="BQ21" i="2"/>
  <c r="BW21" i="2"/>
  <c r="BU21" i="2"/>
  <c r="BX21" i="2"/>
  <c r="BV21" i="2"/>
  <c r="BS21" i="2"/>
  <c r="BP21" i="2"/>
  <c r="BW95" i="2"/>
  <c r="BV95" i="2"/>
  <c r="BU95" i="2"/>
  <c r="BT95" i="2"/>
  <c r="BS95" i="2"/>
  <c r="BR95" i="2"/>
  <c r="BX95" i="2"/>
  <c r="BP95" i="2"/>
  <c r="BQ95" i="2"/>
  <c r="BR31" i="2"/>
  <c r="BQ31" i="2"/>
  <c r="BX31" i="2"/>
  <c r="BP31" i="2"/>
  <c r="BW31" i="2"/>
  <c r="BV31" i="2"/>
  <c r="BU31" i="2"/>
  <c r="BS31" i="2"/>
  <c r="BT31" i="2"/>
  <c r="CC13" i="2"/>
  <c r="CJ13" i="2"/>
  <c r="CB13" i="2"/>
  <c r="CI13" i="2"/>
  <c r="CH13" i="2"/>
  <c r="CG13" i="2"/>
  <c r="CE13" i="2"/>
  <c r="CF13" i="2"/>
  <c r="CD13" i="2"/>
  <c r="CE21" i="2"/>
  <c r="CC21" i="2"/>
  <c r="CJ21" i="2"/>
  <c r="CB21" i="2"/>
  <c r="CH21" i="2"/>
  <c r="CF21" i="2"/>
  <c r="CD21" i="2"/>
  <c r="CI21" i="2"/>
  <c r="CG21" i="2"/>
  <c r="CD88" i="2"/>
  <c r="CC88" i="2"/>
  <c r="CJ88" i="2"/>
  <c r="CB88" i="2"/>
  <c r="CI88" i="2"/>
  <c r="CH88" i="2"/>
  <c r="CG88" i="2"/>
  <c r="CE88" i="2"/>
  <c r="CF88" i="2"/>
  <c r="CG49" i="2"/>
  <c r="CF49" i="2"/>
  <c r="CE49" i="2"/>
  <c r="CH49" i="2"/>
  <c r="CC49" i="2"/>
  <c r="CB49" i="2"/>
  <c r="CJ49" i="2"/>
  <c r="CD49" i="2"/>
  <c r="CI49" i="2"/>
  <c r="CG57" i="2"/>
  <c r="CF57" i="2"/>
  <c r="CE57" i="2"/>
  <c r="CD57" i="2"/>
  <c r="CC57" i="2"/>
  <c r="CJ57" i="2"/>
  <c r="CB57" i="2"/>
  <c r="CH57" i="2"/>
  <c r="CI57" i="2"/>
  <c r="CU54" i="2"/>
  <c r="CT54" i="2"/>
  <c r="CS54" i="2"/>
  <c r="CR54" i="2"/>
  <c r="CQ54" i="2"/>
  <c r="CP54" i="2"/>
  <c r="CV54" i="2"/>
  <c r="CN54" i="2"/>
  <c r="CO54" i="2"/>
  <c r="DC13" i="2"/>
  <c r="AI33" i="2"/>
  <c r="AH33" i="2"/>
  <c r="AG33" i="2"/>
  <c r="AN33" i="2"/>
  <c r="AF33" i="2"/>
  <c r="AM33" i="2"/>
  <c r="AL33" i="2"/>
  <c r="AJ33" i="2"/>
  <c r="AK33" i="2"/>
  <c r="AT24" i="2"/>
  <c r="AT33" i="2"/>
  <c r="AS33" i="2"/>
  <c r="AZ33" i="2"/>
  <c r="AR33" i="2"/>
  <c r="AY33" i="2"/>
  <c r="AX33" i="2"/>
  <c r="AW33" i="2"/>
  <c r="AU33" i="2"/>
  <c r="AV33" i="2"/>
  <c r="BL34" i="2"/>
  <c r="BF24" i="2"/>
  <c r="BE24" i="2"/>
  <c r="BL24" i="2"/>
  <c r="BD24" i="2"/>
  <c r="BK24" i="2"/>
  <c r="BJ24" i="2"/>
  <c r="BI24" i="2"/>
  <c r="BG24" i="2"/>
  <c r="BH24" i="2"/>
  <c r="BE33" i="2"/>
  <c r="BL33" i="2"/>
  <c r="BD33" i="2"/>
  <c r="BK33" i="2"/>
  <c r="BJ33" i="2"/>
  <c r="BI33" i="2"/>
  <c r="BH33" i="2"/>
  <c r="BF33" i="2"/>
  <c r="BG33" i="2"/>
  <c r="BT34" i="2"/>
  <c r="CG34" i="2"/>
  <c r="CD51" i="2"/>
  <c r="CP34" i="2"/>
  <c r="CV34" i="2"/>
  <c r="CN34" i="2"/>
  <c r="CU34" i="2"/>
  <c r="CS34" i="2"/>
  <c r="CQ34" i="2"/>
  <c r="CT34" i="2"/>
  <c r="CR34" i="2"/>
  <c r="CO34" i="2"/>
  <c r="DF93" i="2"/>
  <c r="DE93" i="2"/>
  <c r="DD93" i="2"/>
  <c r="DC93" i="2"/>
  <c r="DB93" i="2"/>
  <c r="DA93" i="2"/>
  <c r="DG93" i="2"/>
  <c r="DH93" i="2"/>
  <c r="CZ93" i="2"/>
  <c r="DA29" i="2"/>
  <c r="DH29" i="2"/>
  <c r="CZ29" i="2"/>
  <c r="DG29" i="2"/>
  <c r="DF29" i="2"/>
  <c r="DE29" i="2"/>
  <c r="DD29" i="2"/>
  <c r="DB29" i="2"/>
  <c r="DC29" i="2"/>
  <c r="X38" i="2"/>
  <c r="W38" i="2"/>
  <c r="V38" i="2"/>
  <c r="U38" i="2"/>
  <c r="AB38" i="2"/>
  <c r="T38" i="2"/>
  <c r="AA38" i="2"/>
  <c r="Y38" i="2"/>
  <c r="Z38" i="2"/>
  <c r="AL100" i="2"/>
  <c r="AK100" i="2"/>
  <c r="AJ100" i="2"/>
  <c r="AI100" i="2"/>
  <c r="AH100" i="2"/>
  <c r="AG100" i="2"/>
  <c r="AN100" i="2"/>
  <c r="AF100" i="2"/>
  <c r="AM100" i="2"/>
  <c r="G57" i="2"/>
  <c r="K57" i="2"/>
  <c r="J57" i="2"/>
  <c r="I57" i="2"/>
  <c r="P57" i="2"/>
  <c r="H57" i="2"/>
  <c r="O57" i="2"/>
  <c r="N57" i="2"/>
  <c r="L57" i="2"/>
  <c r="M57" i="2"/>
  <c r="V85" i="2"/>
  <c r="U85" i="2"/>
  <c r="AB85" i="2"/>
  <c r="T85" i="2"/>
  <c r="AA85" i="2"/>
  <c r="Z85" i="2"/>
  <c r="Y85" i="2"/>
  <c r="W85" i="2"/>
  <c r="X85" i="2"/>
  <c r="Z44" i="2"/>
  <c r="Y44" i="2"/>
  <c r="X44" i="2"/>
  <c r="W44" i="2"/>
  <c r="V44" i="2"/>
  <c r="U44" i="2"/>
  <c r="AA44" i="2"/>
  <c r="AB44" i="2"/>
  <c r="T44" i="2"/>
  <c r="AB70" i="2"/>
  <c r="T70" i="2"/>
  <c r="AA70" i="2"/>
  <c r="Z70" i="2"/>
  <c r="Y70" i="2"/>
  <c r="X70" i="2"/>
  <c r="W70" i="2"/>
  <c r="U70" i="2"/>
  <c r="V70" i="2"/>
  <c r="AA16" i="2"/>
  <c r="Z16" i="2"/>
  <c r="Y16" i="2"/>
  <c r="X16" i="2"/>
  <c r="U16" i="2"/>
  <c r="AB16" i="2"/>
  <c r="T16" i="2"/>
  <c r="V16" i="2"/>
  <c r="W16" i="2"/>
  <c r="W95" i="2"/>
  <c r="V95" i="2"/>
  <c r="U95" i="2"/>
  <c r="AB95" i="2"/>
  <c r="T95" i="2"/>
  <c r="AA95" i="2"/>
  <c r="Z95" i="2"/>
  <c r="X95" i="2"/>
  <c r="Y95" i="2"/>
  <c r="AA48" i="2"/>
  <c r="Z31" i="2"/>
  <c r="Y31" i="2"/>
  <c r="X31" i="2"/>
  <c r="W31" i="2"/>
  <c r="V31" i="2"/>
  <c r="U31" i="2"/>
  <c r="AA31" i="2"/>
  <c r="AB31" i="2"/>
  <c r="T31" i="2"/>
  <c r="U10" i="2"/>
  <c r="AB10" i="2"/>
  <c r="T10" i="2"/>
  <c r="AA10" i="2"/>
  <c r="W10" i="2"/>
  <c r="Z10" i="2"/>
  <c r="Y10" i="2"/>
  <c r="X10" i="2"/>
  <c r="V10" i="2"/>
  <c r="AG9" i="2"/>
  <c r="AI9" i="2"/>
  <c r="AN9" i="2"/>
  <c r="AF9" i="2"/>
  <c r="AM9" i="2"/>
  <c r="AL9" i="2"/>
  <c r="AK9" i="2"/>
  <c r="AJ9" i="2"/>
  <c r="AH9" i="2"/>
  <c r="E69" i="2"/>
  <c r="F69" i="2" s="1"/>
  <c r="AH63" i="2"/>
  <c r="AG63" i="2"/>
  <c r="AN63" i="2"/>
  <c r="AF63" i="2"/>
  <c r="AM63" i="2"/>
  <c r="AL63" i="2"/>
  <c r="AK63" i="2"/>
  <c r="AI63" i="2"/>
  <c r="AJ63" i="2"/>
  <c r="AL60" i="2"/>
  <c r="AK60" i="2"/>
  <c r="AJ60" i="2"/>
  <c r="AI60" i="2"/>
  <c r="AH60" i="2"/>
  <c r="AG60" i="2"/>
  <c r="AM60" i="2"/>
  <c r="AN60" i="2"/>
  <c r="AF60" i="2"/>
  <c r="AJ93" i="2"/>
  <c r="AI93" i="2"/>
  <c r="AH93" i="2"/>
  <c r="AG93" i="2"/>
  <c r="AN93" i="2"/>
  <c r="AF93" i="2"/>
  <c r="AM93" i="2"/>
  <c r="AK93" i="2"/>
  <c r="AL93" i="2"/>
  <c r="AN41" i="2"/>
  <c r="AF41" i="2"/>
  <c r="AM41" i="2"/>
  <c r="AL41" i="2"/>
  <c r="AK41" i="2"/>
  <c r="AJ41" i="2"/>
  <c r="AI41" i="2"/>
  <c r="AG41" i="2"/>
  <c r="AH41" i="2"/>
  <c r="AN10" i="2"/>
  <c r="AF10" i="2"/>
  <c r="AM10" i="2"/>
  <c r="AL10" i="2"/>
  <c r="AK10" i="2"/>
  <c r="AJ10" i="2"/>
  <c r="AH10" i="2"/>
  <c r="AI10" i="2"/>
  <c r="AG10" i="2"/>
  <c r="AU93" i="2"/>
  <c r="AT93" i="2"/>
  <c r="AS93" i="2"/>
  <c r="AZ93" i="2"/>
  <c r="AR93" i="2"/>
  <c r="AY93" i="2"/>
  <c r="AX93" i="2"/>
  <c r="AV93" i="2"/>
  <c r="AW93" i="2"/>
  <c r="AY41" i="2"/>
  <c r="AX41" i="2"/>
  <c r="AW41" i="2"/>
  <c r="AV41" i="2"/>
  <c r="AU41" i="2"/>
  <c r="AT41" i="2"/>
  <c r="AZ41" i="2"/>
  <c r="AR41" i="2"/>
  <c r="AS41" i="2"/>
  <c r="AY10" i="2"/>
  <c r="AX10" i="2"/>
  <c r="AW10" i="2"/>
  <c r="AV10" i="2"/>
  <c r="AU10" i="2"/>
  <c r="AT10" i="2"/>
  <c r="AZ10" i="2"/>
  <c r="AR10" i="2"/>
  <c r="AS10" i="2"/>
  <c r="BH60" i="2"/>
  <c r="BG60" i="2"/>
  <c r="BF60" i="2"/>
  <c r="BE60" i="2"/>
  <c r="BL60" i="2"/>
  <c r="BD60" i="2"/>
  <c r="BK60" i="2"/>
  <c r="BI60" i="2"/>
  <c r="BJ60" i="2"/>
  <c r="BF93" i="2"/>
  <c r="BE93" i="2"/>
  <c r="BL93" i="2"/>
  <c r="BD93" i="2"/>
  <c r="BK93" i="2"/>
  <c r="BJ93" i="2"/>
  <c r="BI93" i="2"/>
  <c r="BG93" i="2"/>
  <c r="BH93" i="2"/>
  <c r="BJ41" i="2"/>
  <c r="BI41" i="2"/>
  <c r="BH41" i="2"/>
  <c r="BG41" i="2"/>
  <c r="BF41" i="2"/>
  <c r="BE41" i="2"/>
  <c r="BK41" i="2"/>
  <c r="BL41" i="2"/>
  <c r="BD41" i="2"/>
  <c r="BJ10" i="2"/>
  <c r="BI10" i="2"/>
  <c r="BL10" i="2"/>
  <c r="BH10" i="2"/>
  <c r="BG10" i="2"/>
  <c r="BF10" i="2"/>
  <c r="BE10" i="2"/>
  <c r="BD10" i="2"/>
  <c r="BK10" i="2"/>
  <c r="BW63" i="2"/>
  <c r="BV63" i="2"/>
  <c r="BU63" i="2"/>
  <c r="BT63" i="2"/>
  <c r="BS63" i="2"/>
  <c r="BR63" i="2"/>
  <c r="BX63" i="2"/>
  <c r="BP63" i="2"/>
  <c r="BQ63" i="2"/>
  <c r="BR60" i="2"/>
  <c r="BU41" i="2"/>
  <c r="BT41" i="2"/>
  <c r="BS41" i="2"/>
  <c r="BR41" i="2"/>
  <c r="BQ41" i="2"/>
  <c r="BX41" i="2"/>
  <c r="BP41" i="2"/>
  <c r="BV41" i="2"/>
  <c r="BW41" i="2"/>
  <c r="CI28" i="2"/>
  <c r="DH31" i="2"/>
  <c r="Z5" i="2"/>
  <c r="X5" i="2"/>
  <c r="W5" i="2"/>
  <c r="V5" i="2"/>
  <c r="T5" i="2"/>
  <c r="U5" i="2"/>
  <c r="AB5" i="2"/>
  <c r="AA5" i="2"/>
  <c r="Y5" i="2"/>
  <c r="O56" i="2"/>
  <c r="AI19" i="2"/>
  <c r="AH19" i="2"/>
  <c r="AG19" i="2"/>
  <c r="AN19" i="2"/>
  <c r="AF19" i="2"/>
  <c r="AM19" i="2"/>
  <c r="AK19" i="2"/>
  <c r="AJ19" i="2"/>
  <c r="AL19" i="2"/>
  <c r="AM90" i="2"/>
  <c r="AL90" i="2"/>
  <c r="AK90" i="2"/>
  <c r="AJ90" i="2"/>
  <c r="AI90" i="2"/>
  <c r="AH90" i="2"/>
  <c r="AN90" i="2"/>
  <c r="AF90" i="2"/>
  <c r="AG90" i="2"/>
  <c r="AB59" i="2"/>
  <c r="T59" i="2"/>
  <c r="AA59" i="2"/>
  <c r="Z59" i="2"/>
  <c r="Y59" i="2"/>
  <c r="X59" i="2"/>
  <c r="W59" i="2"/>
  <c r="U59" i="2"/>
  <c r="V59" i="2"/>
  <c r="W63" i="2"/>
  <c r="V63" i="2"/>
  <c r="U63" i="2"/>
  <c r="AB63" i="2"/>
  <c r="T63" i="2"/>
  <c r="AA63" i="2"/>
  <c r="Z63" i="2"/>
  <c r="X63" i="2"/>
  <c r="Y63" i="2"/>
  <c r="Y93" i="2"/>
  <c r="X93" i="2"/>
  <c r="W93" i="2"/>
  <c r="V93" i="2"/>
  <c r="U93" i="2"/>
  <c r="AB93" i="2"/>
  <c r="T93" i="2"/>
  <c r="Z93" i="2"/>
  <c r="AA93" i="2"/>
  <c r="U50" i="2"/>
  <c r="AB50" i="2"/>
  <c r="T50" i="2"/>
  <c r="AA50" i="2"/>
  <c r="Z50" i="2"/>
  <c r="X50" i="2"/>
  <c r="V50" i="2"/>
  <c r="Y50" i="2"/>
  <c r="W50" i="2"/>
  <c r="AB14" i="2"/>
  <c r="T14" i="2"/>
  <c r="AA14" i="2"/>
  <c r="Z14" i="2"/>
  <c r="Y14" i="2"/>
  <c r="X14" i="2"/>
  <c r="W14" i="2"/>
  <c r="V14" i="2"/>
  <c r="U14" i="2"/>
  <c r="U28" i="2"/>
  <c r="AB28" i="2"/>
  <c r="T28" i="2"/>
  <c r="AA28" i="2"/>
  <c r="Z28" i="2"/>
  <c r="Y28" i="2"/>
  <c r="X28" i="2"/>
  <c r="V28" i="2"/>
  <c r="W28" i="2"/>
  <c r="U69" i="2"/>
  <c r="AB69" i="2"/>
  <c r="T69" i="2"/>
  <c r="AA69" i="2"/>
  <c r="Z69" i="2"/>
  <c r="Y69" i="2"/>
  <c r="X69" i="2"/>
  <c r="V69" i="2"/>
  <c r="W69" i="2"/>
  <c r="AG64" i="2"/>
  <c r="AN64" i="2"/>
  <c r="AF64" i="2"/>
  <c r="AM64" i="2"/>
  <c r="AL64" i="2"/>
  <c r="AK64" i="2"/>
  <c r="AJ64" i="2"/>
  <c r="AH64" i="2"/>
  <c r="AI64" i="2"/>
  <c r="AK68" i="2"/>
  <c r="AL35" i="2"/>
  <c r="AJ35" i="2"/>
  <c r="AI35" i="2"/>
  <c r="AG35" i="2"/>
  <c r="AM35" i="2"/>
  <c r="AN35" i="2"/>
  <c r="AK35" i="2"/>
  <c r="AH35" i="2"/>
  <c r="AF35" i="2"/>
  <c r="AG49" i="2"/>
  <c r="AN49" i="2"/>
  <c r="AF49" i="2"/>
  <c r="AM49" i="2"/>
  <c r="AH49" i="2"/>
  <c r="AK49" i="2"/>
  <c r="AJ49" i="2"/>
  <c r="AI49" i="2"/>
  <c r="AL49" i="2"/>
  <c r="AZ49" i="2"/>
  <c r="AR49" i="2"/>
  <c r="AY49" i="2"/>
  <c r="AX49" i="2"/>
  <c r="AS49" i="2"/>
  <c r="AW49" i="2"/>
  <c r="AV49" i="2"/>
  <c r="AU49" i="2"/>
  <c r="AT49" i="2"/>
  <c r="BH35" i="2"/>
  <c r="BG35" i="2"/>
  <c r="BF35" i="2"/>
  <c r="BE35" i="2"/>
  <c r="BK35" i="2"/>
  <c r="BI35" i="2"/>
  <c r="BL35" i="2"/>
  <c r="BJ35" i="2"/>
  <c r="BD35" i="2"/>
  <c r="BK49" i="2"/>
  <c r="BJ49" i="2"/>
  <c r="BI49" i="2"/>
  <c r="BL49" i="2"/>
  <c r="BD49" i="2"/>
  <c r="BG49" i="2"/>
  <c r="BF49" i="2"/>
  <c r="BE49" i="2"/>
  <c r="BH49" i="2"/>
  <c r="BV68" i="2"/>
  <c r="BU68" i="2"/>
  <c r="BT68" i="2"/>
  <c r="BS68" i="2"/>
  <c r="BR68" i="2"/>
  <c r="BQ68" i="2"/>
  <c r="BW68" i="2"/>
  <c r="BP68" i="2"/>
  <c r="BX68" i="2"/>
  <c r="BV23" i="2"/>
  <c r="BV96" i="2"/>
  <c r="BU96" i="2"/>
  <c r="BT96" i="2"/>
  <c r="BS96" i="2"/>
  <c r="BR96" i="2"/>
  <c r="BQ96" i="2"/>
  <c r="BW96" i="2"/>
  <c r="BX96" i="2"/>
  <c r="BP96" i="2"/>
  <c r="BV49" i="2"/>
  <c r="BU49" i="2"/>
  <c r="BT49" i="2"/>
  <c r="BW49" i="2"/>
  <c r="BX49" i="2"/>
  <c r="BS49" i="2"/>
  <c r="BR49" i="2"/>
  <c r="BQ49" i="2"/>
  <c r="BP49" i="2"/>
  <c r="CC23" i="2"/>
  <c r="CJ23" i="2"/>
  <c r="CB23" i="2"/>
  <c r="CI23" i="2"/>
  <c r="CH23" i="2"/>
  <c r="CG23" i="2"/>
  <c r="CF23" i="2"/>
  <c r="CD23" i="2"/>
  <c r="CE23" i="2"/>
  <c r="CD35" i="2"/>
  <c r="CC35" i="2"/>
  <c r="CJ35" i="2"/>
  <c r="CB35" i="2"/>
  <c r="CI35" i="2"/>
  <c r="CG35" i="2"/>
  <c r="CE35" i="2"/>
  <c r="CH35" i="2"/>
  <c r="CF35" i="2"/>
  <c r="CR68" i="2"/>
  <c r="CT68" i="2"/>
  <c r="CR23" i="2"/>
  <c r="CU73" i="2"/>
  <c r="CT73" i="2"/>
  <c r="CS73" i="2"/>
  <c r="CR73" i="2"/>
  <c r="CQ73" i="2"/>
  <c r="CP73" i="2"/>
  <c r="CV73" i="2"/>
  <c r="CN73" i="2"/>
  <c r="CO73" i="2"/>
  <c r="DF73" i="2"/>
  <c r="DE73" i="2"/>
  <c r="DD73" i="2"/>
  <c r="DC73" i="2"/>
  <c r="DB73" i="2"/>
  <c r="DA73" i="2"/>
  <c r="DG73" i="2"/>
  <c r="DH73" i="2"/>
  <c r="CZ73" i="2"/>
  <c r="AB87" i="2"/>
  <c r="T87" i="2"/>
  <c r="AA87" i="2"/>
  <c r="Z87" i="2"/>
  <c r="Y87" i="2"/>
  <c r="X87" i="2"/>
  <c r="W87" i="2"/>
  <c r="U87" i="2"/>
  <c r="V87" i="2"/>
  <c r="AA71" i="2"/>
  <c r="Z71" i="2"/>
  <c r="Y71" i="2"/>
  <c r="X71" i="2"/>
  <c r="W71" i="2"/>
  <c r="V71" i="2"/>
  <c r="AB71" i="2"/>
  <c r="T71" i="2"/>
  <c r="U71" i="2"/>
  <c r="Z23" i="2"/>
  <c r="T23" i="2"/>
  <c r="U97" i="2"/>
  <c r="AB97" i="2"/>
  <c r="T97" i="2"/>
  <c r="AA97" i="2"/>
  <c r="Z97" i="2"/>
  <c r="Y97" i="2"/>
  <c r="X97" i="2"/>
  <c r="V97" i="2"/>
  <c r="W97" i="2"/>
  <c r="W8" i="2"/>
  <c r="V8" i="2"/>
  <c r="Y8" i="2"/>
  <c r="U8" i="2"/>
  <c r="AB8" i="2"/>
  <c r="T8" i="2"/>
  <c r="AA8" i="2"/>
  <c r="Z8" i="2"/>
  <c r="X8" i="2"/>
  <c r="AB49" i="2"/>
  <c r="W49" i="2"/>
  <c r="U49" i="2"/>
  <c r="T49" i="2"/>
  <c r="AA49" i="2"/>
  <c r="Z49" i="2"/>
  <c r="Y49" i="2"/>
  <c r="V49" i="2"/>
  <c r="X49" i="2"/>
  <c r="AB11" i="2"/>
  <c r="T11" i="2"/>
  <c r="AA11" i="2"/>
  <c r="Z11" i="2"/>
  <c r="Y11" i="2"/>
  <c r="X11" i="2"/>
  <c r="W11" i="2"/>
  <c r="V11" i="2"/>
  <c r="U11" i="2"/>
  <c r="AN65" i="2"/>
  <c r="AF65" i="2"/>
  <c r="AM65" i="2"/>
  <c r="AL65" i="2"/>
  <c r="AK65" i="2"/>
  <c r="AJ65" i="2"/>
  <c r="AI65" i="2"/>
  <c r="AG65" i="2"/>
  <c r="AH65" i="2"/>
  <c r="AL75" i="2"/>
  <c r="AM75" i="2"/>
  <c r="AH75" i="2"/>
  <c r="AG75" i="2"/>
  <c r="AF75" i="2"/>
  <c r="AN75" i="2"/>
  <c r="AK75" i="2"/>
  <c r="AI75" i="2"/>
  <c r="AJ75" i="2"/>
  <c r="AJ73" i="2"/>
  <c r="AI73" i="2"/>
  <c r="AH73" i="2"/>
  <c r="AG73" i="2"/>
  <c r="AN73" i="2"/>
  <c r="AF73" i="2"/>
  <c r="AM73" i="2"/>
  <c r="AK73" i="2"/>
  <c r="AL73" i="2"/>
  <c r="AJ54" i="2"/>
  <c r="AI54" i="2"/>
  <c r="AH54" i="2"/>
  <c r="AG54" i="2"/>
  <c r="AN54" i="2"/>
  <c r="AF54" i="2"/>
  <c r="AM54" i="2"/>
  <c r="AK54" i="2"/>
  <c r="AL54" i="2"/>
  <c r="AY65" i="2"/>
  <c r="AX65" i="2"/>
  <c r="AW65" i="2"/>
  <c r="AV65" i="2"/>
  <c r="AU65" i="2"/>
  <c r="AT65" i="2"/>
  <c r="AZ65" i="2"/>
  <c r="AR65" i="2"/>
  <c r="AS65" i="2"/>
  <c r="AW75" i="2"/>
  <c r="AV75" i="2"/>
  <c r="AU75" i="2"/>
  <c r="AT75" i="2"/>
  <c r="AX75" i="2"/>
  <c r="AZ75" i="2"/>
  <c r="AY75" i="2"/>
  <c r="AS75" i="2"/>
  <c r="AR75" i="2"/>
  <c r="AU73" i="2"/>
  <c r="AT73" i="2"/>
  <c r="AS73" i="2"/>
  <c r="AZ73" i="2"/>
  <c r="AR73" i="2"/>
  <c r="AY73" i="2"/>
  <c r="AX73" i="2"/>
  <c r="AV73" i="2"/>
  <c r="AW73" i="2"/>
  <c r="AU54" i="2"/>
  <c r="AT54" i="2"/>
  <c r="AS54" i="2"/>
  <c r="AZ54" i="2"/>
  <c r="AR54" i="2"/>
  <c r="AY54" i="2"/>
  <c r="AX54" i="2"/>
  <c r="AV54" i="2"/>
  <c r="AW54" i="2"/>
  <c r="BJ65" i="2"/>
  <c r="BI65" i="2"/>
  <c r="BH65" i="2"/>
  <c r="BG65" i="2"/>
  <c r="BF65" i="2"/>
  <c r="BE65" i="2"/>
  <c r="BK65" i="2"/>
  <c r="BL65" i="2"/>
  <c r="BD65" i="2"/>
  <c r="BH75" i="2"/>
  <c r="BG75" i="2"/>
  <c r="BF75" i="2"/>
  <c r="BE75" i="2"/>
  <c r="BI75" i="2"/>
  <c r="BL75" i="2"/>
  <c r="BK75" i="2"/>
  <c r="BD75" i="2"/>
  <c r="BJ75" i="2"/>
  <c r="BF73" i="2"/>
  <c r="BE73" i="2"/>
  <c r="BL73" i="2"/>
  <c r="BD73" i="2"/>
  <c r="BK73" i="2"/>
  <c r="BJ73" i="2"/>
  <c r="BI73" i="2"/>
  <c r="BG73" i="2"/>
  <c r="BH73" i="2"/>
  <c r="BK54" i="2"/>
  <c r="BU65" i="2"/>
  <c r="BT65" i="2"/>
  <c r="BS65" i="2"/>
  <c r="BR65" i="2"/>
  <c r="BQ65" i="2"/>
  <c r="BX65" i="2"/>
  <c r="BP65" i="2"/>
  <c r="BV65" i="2"/>
  <c r="BW65" i="2"/>
  <c r="BS75" i="2"/>
  <c r="BR75" i="2"/>
  <c r="BQ75" i="2"/>
  <c r="BX75" i="2"/>
  <c r="BP75" i="2"/>
  <c r="BV75" i="2"/>
  <c r="BT75" i="2"/>
  <c r="BW75" i="2"/>
  <c r="BU75" i="2"/>
  <c r="BQ24" i="2"/>
  <c r="BX24" i="2"/>
  <c r="BP24" i="2"/>
  <c r="BW24" i="2"/>
  <c r="BV24" i="2"/>
  <c r="BU24" i="2"/>
  <c r="BT24" i="2"/>
  <c r="BR24" i="2"/>
  <c r="BS24" i="2"/>
  <c r="CF65" i="2"/>
  <c r="CE65" i="2"/>
  <c r="CD65" i="2"/>
  <c r="CC65" i="2"/>
  <c r="CJ65" i="2"/>
  <c r="CB65" i="2"/>
  <c r="CI65" i="2"/>
  <c r="CG65" i="2"/>
  <c r="CH65" i="2"/>
  <c r="CD75" i="2"/>
  <c r="CC75" i="2"/>
  <c r="CJ75" i="2"/>
  <c r="CB75" i="2"/>
  <c r="CI75" i="2"/>
  <c r="CG75" i="2"/>
  <c r="CE75" i="2"/>
  <c r="CH75" i="2"/>
  <c r="CF75" i="2"/>
  <c r="CJ73" i="2"/>
  <c r="CB73" i="2"/>
  <c r="CI73" i="2"/>
  <c r="CH73" i="2"/>
  <c r="CG73" i="2"/>
  <c r="CF73" i="2"/>
  <c r="CE73" i="2"/>
  <c r="CC73" i="2"/>
  <c r="CD73" i="2"/>
  <c r="CO75" i="2"/>
  <c r="CV75" i="2"/>
  <c r="CN75" i="2"/>
  <c r="CU75" i="2"/>
  <c r="CT75" i="2"/>
  <c r="CS75" i="2"/>
  <c r="CR75" i="2"/>
  <c r="CP75" i="2"/>
  <c r="CQ75" i="2"/>
  <c r="CN95" i="2"/>
  <c r="CQ10" i="2"/>
  <c r="CP10" i="2"/>
  <c r="CO10" i="2"/>
  <c r="CS10" i="2"/>
  <c r="CV10" i="2"/>
  <c r="CN10" i="2"/>
  <c r="CU10" i="2"/>
  <c r="CT10" i="2"/>
  <c r="CR10" i="2"/>
  <c r="DB65" i="2"/>
  <c r="DA65" i="2"/>
  <c r="DH65" i="2"/>
  <c r="CZ65" i="2"/>
  <c r="DG65" i="2"/>
  <c r="DF65" i="2"/>
  <c r="DE65" i="2"/>
  <c r="DC65" i="2"/>
  <c r="DD65" i="2"/>
  <c r="DH75" i="2"/>
  <c r="CZ75" i="2"/>
  <c r="DG75" i="2"/>
  <c r="DF75" i="2"/>
  <c r="DE75" i="2"/>
  <c r="DD75" i="2"/>
  <c r="DC75" i="2"/>
  <c r="DA75" i="2"/>
  <c r="DB75" i="2"/>
  <c r="DD95" i="2"/>
  <c r="DC95" i="2"/>
  <c r="DB95" i="2"/>
  <c r="DA95" i="2"/>
  <c r="DH95" i="2"/>
  <c r="CZ95" i="2"/>
  <c r="DG95" i="2"/>
  <c r="DE95" i="2"/>
  <c r="DF95" i="2"/>
  <c r="DB10" i="2"/>
  <c r="DA10" i="2"/>
  <c r="DH10" i="2"/>
  <c r="CZ10" i="2"/>
  <c r="DG10" i="2"/>
  <c r="DF10" i="2"/>
  <c r="DD10" i="2"/>
  <c r="DE10" i="2"/>
  <c r="DC10" i="2"/>
  <c r="V40" i="2"/>
  <c r="U40" i="2"/>
  <c r="AB40" i="2"/>
  <c r="T40" i="2"/>
  <c r="AA40" i="2"/>
  <c r="Z40" i="2"/>
  <c r="Y40" i="2"/>
  <c r="W40" i="2"/>
  <c r="X40" i="2"/>
  <c r="G71" i="2"/>
  <c r="P71" i="2"/>
  <c r="H71" i="2"/>
  <c r="O71" i="2"/>
  <c r="N71" i="2"/>
  <c r="M71" i="2"/>
  <c r="L71" i="2"/>
  <c r="K71" i="2"/>
  <c r="I71" i="2"/>
  <c r="J71" i="2"/>
  <c r="G73" i="2"/>
  <c r="N73" i="2"/>
  <c r="M73" i="2"/>
  <c r="L73" i="2"/>
  <c r="K73" i="2"/>
  <c r="J73" i="2"/>
  <c r="I73" i="2"/>
  <c r="O73" i="2"/>
  <c r="P73" i="2"/>
  <c r="H73" i="2"/>
  <c r="Z13" i="2"/>
  <c r="Y13" i="2"/>
  <c r="X13" i="2"/>
  <c r="W13" i="2"/>
  <c r="AB13" i="2"/>
  <c r="V13" i="2"/>
  <c r="U13" i="2"/>
  <c r="T13" i="2"/>
  <c r="AA13" i="2"/>
  <c r="AA43" i="2"/>
  <c r="Z43" i="2"/>
  <c r="Y43" i="2"/>
  <c r="X43" i="2"/>
  <c r="W43" i="2"/>
  <c r="V43" i="2"/>
  <c r="AB43" i="2"/>
  <c r="T43" i="2"/>
  <c r="U43" i="2"/>
  <c r="G49" i="2"/>
  <c r="J49" i="2"/>
  <c r="I49" i="2"/>
  <c r="P49" i="2"/>
  <c r="H49" i="2"/>
  <c r="O49" i="2"/>
  <c r="N49" i="2"/>
  <c r="M49" i="2"/>
  <c r="K49" i="2"/>
  <c r="L49" i="2"/>
  <c r="G74" i="2"/>
  <c r="M74" i="2"/>
  <c r="L74" i="2"/>
  <c r="K74" i="2"/>
  <c r="J74" i="2"/>
  <c r="I74" i="2"/>
  <c r="P74" i="2"/>
  <c r="H74" i="2"/>
  <c r="N74" i="2"/>
  <c r="O74" i="2"/>
  <c r="AB15" i="2"/>
  <c r="T15" i="2"/>
  <c r="AA15" i="2"/>
  <c r="Z15" i="2"/>
  <c r="V15" i="2"/>
  <c r="Y15" i="2"/>
  <c r="X15" i="2"/>
  <c r="W15" i="2"/>
  <c r="U15" i="2"/>
  <c r="Z72" i="2"/>
  <c r="Y72" i="2"/>
  <c r="X72" i="2"/>
  <c r="W72" i="2"/>
  <c r="V72" i="2"/>
  <c r="U72" i="2"/>
  <c r="AA72" i="2"/>
  <c r="AB72" i="2"/>
  <c r="T72" i="2"/>
  <c r="X25" i="2"/>
  <c r="W25" i="2"/>
  <c r="V25" i="2"/>
  <c r="U25" i="2"/>
  <c r="AB25" i="2"/>
  <c r="T25" i="2"/>
  <c r="AA25" i="2"/>
  <c r="Y25" i="2"/>
  <c r="Z25" i="2"/>
  <c r="AB21" i="2"/>
  <c r="T21" i="2"/>
  <c r="Z21" i="2"/>
  <c r="Y21" i="2"/>
  <c r="W21" i="2"/>
  <c r="U21" i="2"/>
  <c r="X21" i="2"/>
  <c r="V21" i="2"/>
  <c r="AA21" i="2"/>
  <c r="AJ6" i="2"/>
  <c r="AI6" i="2"/>
  <c r="AH6" i="2"/>
  <c r="AF6" i="2"/>
  <c r="AG6" i="2"/>
  <c r="AN6" i="2"/>
  <c r="AM6" i="2"/>
  <c r="AL6" i="2"/>
  <c r="AK6" i="2"/>
  <c r="G102" i="2"/>
  <c r="H102" i="2"/>
  <c r="G35" i="2"/>
  <c r="P35" i="2"/>
  <c r="H35" i="2"/>
  <c r="N35" i="2"/>
  <c r="M35" i="2"/>
  <c r="K35" i="2"/>
  <c r="I35" i="2"/>
  <c r="O35" i="2"/>
  <c r="L35" i="2"/>
  <c r="J35" i="2"/>
  <c r="AA12" i="2"/>
  <c r="U12" i="2"/>
  <c r="Z12" i="2"/>
  <c r="Y12" i="2"/>
  <c r="X12" i="2"/>
  <c r="W12" i="2"/>
  <c r="V12" i="2"/>
  <c r="AB12" i="2"/>
  <c r="T12" i="2"/>
  <c r="X7" i="2"/>
  <c r="W7" i="2"/>
  <c r="V7" i="2"/>
  <c r="AB7" i="2"/>
  <c r="U7" i="2"/>
  <c r="T7" i="2"/>
  <c r="AA7" i="2"/>
  <c r="Z7" i="2"/>
  <c r="Y7" i="2"/>
  <c r="AN86" i="2"/>
  <c r="AF86" i="2"/>
  <c r="AM86" i="2"/>
  <c r="AL86" i="2"/>
  <c r="AK86" i="2"/>
  <c r="AJ86" i="2"/>
  <c r="AI86" i="2"/>
  <c r="AG86" i="2"/>
  <c r="AH86" i="2"/>
  <c r="AH26" i="2"/>
  <c r="AG26" i="2"/>
  <c r="AN26" i="2"/>
  <c r="AF26" i="2"/>
  <c r="AM26" i="2"/>
  <c r="AL26" i="2"/>
  <c r="AK26" i="2"/>
  <c r="AI26" i="2"/>
  <c r="AJ26" i="2"/>
  <c r="AL22" i="2"/>
  <c r="AJ22" i="2"/>
  <c r="AI22" i="2"/>
  <c r="AH22" i="2"/>
  <c r="AG22" i="2"/>
  <c r="AM22" i="2"/>
  <c r="AN22" i="2"/>
  <c r="AK22" i="2"/>
  <c r="AF22" i="2"/>
  <c r="AK5" i="2"/>
  <c r="AJ5" i="2"/>
  <c r="AI5" i="2"/>
  <c r="AG5" i="2"/>
  <c r="AH5" i="2"/>
  <c r="AM5" i="2"/>
  <c r="AN5" i="2"/>
  <c r="AF5" i="2"/>
  <c r="AL5" i="2"/>
  <c r="AH95" i="2"/>
  <c r="AG95" i="2"/>
  <c r="AN95" i="2"/>
  <c r="AF95" i="2"/>
  <c r="AM95" i="2"/>
  <c r="AL95" i="2"/>
  <c r="AK95" i="2"/>
  <c r="AI95" i="2"/>
  <c r="AJ95" i="2"/>
  <c r="AM51" i="2"/>
  <c r="AL51" i="2"/>
  <c r="AK51" i="2"/>
  <c r="AJ51" i="2"/>
  <c r="AH51" i="2"/>
  <c r="AN51" i="2"/>
  <c r="AF51" i="2"/>
  <c r="AI51" i="2"/>
  <c r="AG51" i="2"/>
  <c r="AW22" i="2"/>
  <c r="AU22" i="2"/>
  <c r="AT22" i="2"/>
  <c r="AS22" i="2"/>
  <c r="AZ22" i="2"/>
  <c r="AR22" i="2"/>
  <c r="AX22" i="2"/>
  <c r="AY22" i="2"/>
  <c r="AV22" i="2"/>
  <c r="AV5" i="2"/>
  <c r="AX5" i="2"/>
  <c r="AT5" i="2"/>
  <c r="AS5" i="2"/>
  <c r="AZ5" i="2"/>
  <c r="AY5" i="2"/>
  <c r="AW5" i="2"/>
  <c r="AU5" i="2"/>
  <c r="AR5" i="2"/>
  <c r="AS95" i="2"/>
  <c r="AZ95" i="2"/>
  <c r="AR95" i="2"/>
  <c r="AY95" i="2"/>
  <c r="AX95" i="2"/>
  <c r="AW95" i="2"/>
  <c r="AV95" i="2"/>
  <c r="AT95" i="2"/>
  <c r="AU95" i="2"/>
  <c r="AX51" i="2"/>
  <c r="AW51" i="2"/>
  <c r="AV51" i="2"/>
  <c r="AU51" i="2"/>
  <c r="AS51" i="2"/>
  <c r="AY51" i="2"/>
  <c r="AZ51" i="2"/>
  <c r="AT51" i="2"/>
  <c r="AR51" i="2"/>
  <c r="BK5" i="2"/>
  <c r="BI29" i="2"/>
  <c r="BH29" i="2"/>
  <c r="BG29" i="2"/>
  <c r="BF29" i="2"/>
  <c r="BE29" i="2"/>
  <c r="BL29" i="2"/>
  <c r="BD29" i="2"/>
  <c r="BJ29" i="2"/>
  <c r="BK29" i="2"/>
  <c r="BI51" i="2"/>
  <c r="BH51" i="2"/>
  <c r="BG51" i="2"/>
  <c r="BF51" i="2"/>
  <c r="BL51" i="2"/>
  <c r="BD51" i="2"/>
  <c r="BJ51" i="2"/>
  <c r="BK51" i="2"/>
  <c r="BE51" i="2"/>
  <c r="BS22" i="2"/>
  <c r="BQ22" i="2"/>
  <c r="BX22" i="2"/>
  <c r="BP22" i="2"/>
  <c r="BW22" i="2"/>
  <c r="BV22" i="2"/>
  <c r="BT22" i="2"/>
  <c r="BU22" i="2"/>
  <c r="BR22" i="2"/>
  <c r="BR5" i="2"/>
  <c r="BX5" i="2"/>
  <c r="BP5" i="2"/>
  <c r="BT5" i="2"/>
  <c r="BW5" i="2"/>
  <c r="BV5" i="2"/>
  <c r="BU5" i="2"/>
  <c r="BS5" i="2"/>
  <c r="BQ5" i="2"/>
  <c r="BQ93" i="2"/>
  <c r="BX93" i="2"/>
  <c r="BP93" i="2"/>
  <c r="BW93" i="2"/>
  <c r="BV93" i="2"/>
  <c r="BU93" i="2"/>
  <c r="BT93" i="2"/>
  <c r="BR93" i="2"/>
  <c r="BS93" i="2"/>
  <c r="BT29" i="2"/>
  <c r="BV29" i="2"/>
  <c r="BT51" i="2"/>
  <c r="BS51" i="2"/>
  <c r="BR51" i="2"/>
  <c r="BQ51" i="2"/>
  <c r="BW51" i="2"/>
  <c r="BU51" i="2"/>
  <c r="BX51" i="2"/>
  <c r="BP51" i="2"/>
  <c r="BV51" i="2"/>
  <c r="CD22" i="2"/>
  <c r="CJ22" i="2"/>
  <c r="CB22" i="2"/>
  <c r="CI22" i="2"/>
  <c r="CH22" i="2"/>
  <c r="CG22" i="2"/>
  <c r="CE22" i="2"/>
  <c r="CF22" i="2"/>
  <c r="CC22" i="2"/>
  <c r="CC5" i="2"/>
  <c r="CJ5" i="2"/>
  <c r="CI5" i="2"/>
  <c r="CH5" i="2"/>
  <c r="CG5" i="2"/>
  <c r="CF5" i="2"/>
  <c r="CD5" i="2"/>
  <c r="CB5" i="2"/>
  <c r="CE5" i="2"/>
  <c r="CH95" i="2"/>
  <c r="CG95" i="2"/>
  <c r="CF95" i="2"/>
  <c r="CE95" i="2"/>
  <c r="CD95" i="2"/>
  <c r="CC95" i="2"/>
  <c r="CI95" i="2"/>
  <c r="CB95" i="2"/>
  <c r="CJ95" i="2"/>
  <c r="CC31" i="2"/>
  <c r="CJ31" i="2"/>
  <c r="CB31" i="2"/>
  <c r="CI31" i="2"/>
  <c r="CH31" i="2"/>
  <c r="CG31" i="2"/>
  <c r="CF31" i="2"/>
  <c r="CD31" i="2"/>
  <c r="CE31" i="2"/>
  <c r="CT103" i="2"/>
  <c r="CS103" i="2"/>
  <c r="CR103" i="2"/>
  <c r="CQ103" i="2"/>
  <c r="CP103" i="2"/>
  <c r="CO103" i="2"/>
  <c r="CV103" i="2"/>
  <c r="CN103" i="2"/>
  <c r="CU103" i="2"/>
  <c r="CO22" i="2"/>
  <c r="CV22" i="2"/>
  <c r="CN22" i="2"/>
  <c r="CU22" i="2"/>
  <c r="CT22" i="2"/>
  <c r="CS22" i="2"/>
  <c r="CR22" i="2"/>
  <c r="CP22" i="2"/>
  <c r="CQ22" i="2"/>
  <c r="CV5" i="2"/>
  <c r="CN5" i="2"/>
  <c r="CP5" i="2"/>
  <c r="CT5" i="2"/>
  <c r="CS5" i="2"/>
  <c r="CR5" i="2"/>
  <c r="CQ5" i="2"/>
  <c r="CO5" i="2"/>
  <c r="CU5" i="2"/>
  <c r="CR49" i="2"/>
  <c r="CQ49" i="2"/>
  <c r="CP49" i="2"/>
  <c r="CU49" i="2"/>
  <c r="CS49" i="2"/>
  <c r="CV49" i="2"/>
  <c r="CT49" i="2"/>
  <c r="CO49" i="2"/>
  <c r="CN49" i="2"/>
  <c r="DH22" i="2"/>
  <c r="DG5" i="2"/>
  <c r="DF5" i="2"/>
  <c r="DE5" i="2"/>
  <c r="DC5" i="2"/>
  <c r="DD5" i="2"/>
  <c r="DB5" i="2"/>
  <c r="DA5" i="2"/>
  <c r="DH5" i="2"/>
  <c r="CZ5" i="2"/>
  <c r="DC49" i="2"/>
  <c r="DB49" i="2"/>
  <c r="DA49" i="2"/>
  <c r="DH49" i="2"/>
  <c r="CZ49" i="2"/>
  <c r="DF49" i="2"/>
  <c r="DD49" i="2"/>
  <c r="DE49" i="2"/>
  <c r="DG49" i="2"/>
  <c r="AA67" i="2"/>
  <c r="Z67" i="2"/>
  <c r="Y67" i="2"/>
  <c r="X67" i="2"/>
  <c r="W67" i="2"/>
  <c r="V67" i="2"/>
  <c r="AB67" i="2"/>
  <c r="T67" i="2"/>
  <c r="U67" i="2"/>
  <c r="AJ37" i="2"/>
  <c r="AI37" i="2"/>
  <c r="AH37" i="2"/>
  <c r="AG37" i="2"/>
  <c r="AN37" i="2"/>
  <c r="AF37" i="2"/>
  <c r="AM37" i="2"/>
  <c r="AK37" i="2"/>
  <c r="AL37" i="2"/>
  <c r="AI94" i="2"/>
  <c r="AH94" i="2"/>
  <c r="AG94" i="2"/>
  <c r="AN94" i="2"/>
  <c r="AF94" i="2"/>
  <c r="AM94" i="2"/>
  <c r="AL94" i="2"/>
  <c r="AJ94" i="2"/>
  <c r="AK94" i="2"/>
  <c r="Y102" i="2"/>
  <c r="X102" i="2"/>
  <c r="W102" i="2"/>
  <c r="V102" i="2"/>
  <c r="U102" i="2"/>
  <c r="AB102" i="2"/>
  <c r="T102" i="2"/>
  <c r="AA102" i="2"/>
  <c r="Z102" i="2"/>
  <c r="AA35" i="2"/>
  <c r="Y35" i="2"/>
  <c r="X35" i="2"/>
  <c r="V35" i="2"/>
  <c r="AB35" i="2"/>
  <c r="T35" i="2"/>
  <c r="U35" i="2"/>
  <c r="W35" i="2"/>
  <c r="Z35" i="2"/>
  <c r="U41" i="2"/>
  <c r="AB41" i="2"/>
  <c r="T41" i="2"/>
  <c r="AA41" i="2"/>
  <c r="Z41" i="2"/>
  <c r="Y41" i="2"/>
  <c r="X41" i="2"/>
  <c r="V41" i="2"/>
  <c r="W41" i="2"/>
  <c r="AG27" i="2"/>
  <c r="AN27" i="2"/>
  <c r="AF27" i="2"/>
  <c r="AM27" i="2"/>
  <c r="AL27" i="2"/>
  <c r="AK27" i="2"/>
  <c r="AJ27" i="2"/>
  <c r="AH27" i="2"/>
  <c r="AI27" i="2"/>
  <c r="AM82" i="2"/>
  <c r="AL82" i="2"/>
  <c r="AK82" i="2"/>
  <c r="AJ82" i="2"/>
  <c r="AI82" i="2"/>
  <c r="AH82" i="2"/>
  <c r="AN82" i="2"/>
  <c r="AF82" i="2"/>
  <c r="AG82" i="2"/>
  <c r="W79" i="2"/>
  <c r="V79" i="2"/>
  <c r="U79" i="2"/>
  <c r="AB79" i="2"/>
  <c r="T79" i="2"/>
  <c r="AA79" i="2"/>
  <c r="Z79" i="2"/>
  <c r="X79" i="2"/>
  <c r="Y79" i="2"/>
  <c r="AL16" i="2"/>
  <c r="AK16" i="2"/>
  <c r="AJ16" i="2"/>
  <c r="AI16" i="2"/>
  <c r="AN16" i="2"/>
  <c r="AF16" i="2"/>
  <c r="AM16" i="2"/>
  <c r="AH16" i="2"/>
  <c r="AG16" i="2"/>
  <c r="AN28" i="2"/>
  <c r="AF28" i="2"/>
  <c r="AM28" i="2"/>
  <c r="AL28" i="2"/>
  <c r="AK28" i="2"/>
  <c r="AJ28" i="2"/>
  <c r="AI28" i="2"/>
  <c r="AG28" i="2"/>
  <c r="AH28" i="2"/>
  <c r="AW16" i="2"/>
  <c r="AV16" i="2"/>
  <c r="AU16" i="2"/>
  <c r="AT16" i="2"/>
  <c r="AY16" i="2"/>
  <c r="AX16" i="2"/>
  <c r="AZ16" i="2"/>
  <c r="AS16" i="2"/>
  <c r="AR16" i="2"/>
  <c r="AX103" i="2"/>
  <c r="AU28" i="2"/>
  <c r="BL42" i="2"/>
  <c r="BS16" i="2"/>
  <c r="BR16" i="2"/>
  <c r="BQ16" i="2"/>
  <c r="BX16" i="2"/>
  <c r="BP16" i="2"/>
  <c r="BU16" i="2"/>
  <c r="BT16" i="2"/>
  <c r="BW16" i="2"/>
  <c r="BV16" i="2"/>
  <c r="BS35" i="2"/>
  <c r="BR35" i="2"/>
  <c r="BQ35" i="2"/>
  <c r="BX35" i="2"/>
  <c r="BP35" i="2"/>
  <c r="BV35" i="2"/>
  <c r="BT35" i="2"/>
  <c r="BW35" i="2"/>
  <c r="BU35" i="2"/>
  <c r="BS42" i="2"/>
  <c r="BU28" i="2"/>
  <c r="BT28" i="2"/>
  <c r="BS28" i="2"/>
  <c r="BR28" i="2"/>
  <c r="BQ28" i="2"/>
  <c r="BX28" i="2"/>
  <c r="BP28" i="2"/>
  <c r="BV28" i="2"/>
  <c r="BW28" i="2"/>
  <c r="CD16" i="2"/>
  <c r="CC16" i="2"/>
  <c r="CJ16" i="2"/>
  <c r="CB16" i="2"/>
  <c r="CI16" i="2"/>
  <c r="CF16" i="2"/>
  <c r="CE16" i="2"/>
  <c r="CH16" i="2"/>
  <c r="CG16" i="2"/>
  <c r="CI33" i="2"/>
  <c r="CH33" i="2"/>
  <c r="CG33" i="2"/>
  <c r="CF33" i="2"/>
  <c r="CE33" i="2"/>
  <c r="CD33" i="2"/>
  <c r="CJ33" i="2"/>
  <c r="CB33" i="2"/>
  <c r="CC33" i="2"/>
  <c r="CS56" i="2"/>
  <c r="CR56" i="2"/>
  <c r="CQ56" i="2"/>
  <c r="CP56" i="2"/>
  <c r="CO56" i="2"/>
  <c r="CV56" i="2"/>
  <c r="CN56" i="2"/>
  <c r="CT56" i="2"/>
  <c r="CU56" i="2"/>
  <c r="CT102" i="2"/>
  <c r="CT41" i="2"/>
  <c r="DB16" i="2"/>
  <c r="DF102" i="2"/>
  <c r="DE102" i="2"/>
  <c r="DD102" i="2"/>
  <c r="DC102" i="2"/>
  <c r="DB102" i="2"/>
  <c r="DA102" i="2"/>
  <c r="DH102" i="2"/>
  <c r="CZ102" i="2"/>
  <c r="DG102" i="2"/>
  <c r="DB41" i="2"/>
  <c r="DA41" i="2"/>
  <c r="DH41" i="2"/>
  <c r="CZ41" i="2"/>
  <c r="DG41" i="2"/>
  <c r="DF41" i="2"/>
  <c r="DE41" i="2"/>
  <c r="DC41" i="2"/>
  <c r="DD41" i="2"/>
  <c r="AI46" i="2"/>
  <c r="AH46" i="2"/>
  <c r="AG46" i="2"/>
  <c r="AN46" i="2"/>
  <c r="AF46" i="2"/>
  <c r="AM46" i="2"/>
  <c r="AL46" i="2"/>
  <c r="AJ46" i="2"/>
  <c r="AK46" i="2"/>
  <c r="N63" i="2"/>
  <c r="AI55" i="2"/>
  <c r="AH55" i="2"/>
  <c r="AG55" i="2"/>
  <c r="AN55" i="2"/>
  <c r="AF55" i="2"/>
  <c r="AM55" i="2"/>
  <c r="AL55" i="2"/>
  <c r="AJ55" i="2"/>
  <c r="AK55" i="2"/>
  <c r="AL91" i="2"/>
  <c r="AK91" i="2"/>
  <c r="AJ91" i="2"/>
  <c r="AI91" i="2"/>
  <c r="AH91" i="2"/>
  <c r="AG91" i="2"/>
  <c r="AM91" i="2"/>
  <c r="AN91" i="2"/>
  <c r="AF91" i="2"/>
  <c r="W75" i="2"/>
  <c r="V75" i="2"/>
  <c r="U75" i="2"/>
  <c r="AB75" i="2"/>
  <c r="T75" i="2"/>
  <c r="AA75" i="2"/>
  <c r="Z75" i="2"/>
  <c r="X75" i="2"/>
  <c r="Y75" i="2"/>
  <c r="AI62" i="2"/>
  <c r="AH62" i="2"/>
  <c r="AG62" i="2"/>
  <c r="AN62" i="2"/>
  <c r="AF62" i="2"/>
  <c r="AM62" i="2"/>
  <c r="AL62" i="2"/>
  <c r="AJ62" i="2"/>
  <c r="AK62" i="2"/>
  <c r="AJ18" i="2"/>
  <c r="AI18" i="2"/>
  <c r="AH18" i="2"/>
  <c r="AG18" i="2"/>
  <c r="AN18" i="2"/>
  <c r="AF18" i="2"/>
  <c r="AL18" i="2"/>
  <c r="AK18" i="2"/>
  <c r="AM18" i="2"/>
  <c r="AL71" i="2"/>
  <c r="AK71" i="2"/>
  <c r="AJ71" i="2"/>
  <c r="AI71" i="2"/>
  <c r="AH71" i="2"/>
  <c r="AG71" i="2"/>
  <c r="AM71" i="2"/>
  <c r="AN71" i="2"/>
  <c r="AF71" i="2"/>
  <c r="AL102" i="2"/>
  <c r="AG57" i="2"/>
  <c r="AN57" i="2"/>
  <c r="AF57" i="2"/>
  <c r="AM57" i="2"/>
  <c r="AL57" i="2"/>
  <c r="AK57" i="2"/>
  <c r="AJ57" i="2"/>
  <c r="AH57" i="2"/>
  <c r="AI57" i="2"/>
  <c r="AW71" i="2"/>
  <c r="AV71" i="2"/>
  <c r="AU71" i="2"/>
  <c r="AT71" i="2"/>
  <c r="AS71" i="2"/>
  <c r="AZ71" i="2"/>
  <c r="AR71" i="2"/>
  <c r="AX71" i="2"/>
  <c r="AY71" i="2"/>
  <c r="AU102" i="2"/>
  <c r="AT102" i="2"/>
  <c r="AS102" i="2"/>
  <c r="AZ102" i="2"/>
  <c r="AR102" i="2"/>
  <c r="AY102" i="2"/>
  <c r="AX102" i="2"/>
  <c r="AW102" i="2"/>
  <c r="AV102" i="2"/>
  <c r="AS57" i="2"/>
  <c r="BH71" i="2"/>
  <c r="BG71" i="2"/>
  <c r="BF71" i="2"/>
  <c r="BE71" i="2"/>
  <c r="BL71" i="2"/>
  <c r="BD71" i="2"/>
  <c r="BK71" i="2"/>
  <c r="BI71" i="2"/>
  <c r="BJ71" i="2"/>
  <c r="BF102" i="2"/>
  <c r="BE102" i="2"/>
  <c r="BL102" i="2"/>
  <c r="BD102" i="2"/>
  <c r="BK102" i="2"/>
  <c r="BJ102" i="2"/>
  <c r="BI102" i="2"/>
  <c r="BH102" i="2"/>
  <c r="BG102" i="2"/>
  <c r="BS71" i="2"/>
  <c r="BR71" i="2"/>
  <c r="BQ71" i="2"/>
  <c r="BX71" i="2"/>
  <c r="BP71" i="2"/>
  <c r="BW71" i="2"/>
  <c r="BV71" i="2"/>
  <c r="BT71" i="2"/>
  <c r="BU71" i="2"/>
  <c r="BR53" i="2"/>
  <c r="BQ53" i="2"/>
  <c r="BX53" i="2"/>
  <c r="BP53" i="2"/>
  <c r="BW53" i="2"/>
  <c r="BV53" i="2"/>
  <c r="BU53" i="2"/>
  <c r="BS53" i="2"/>
  <c r="BT53" i="2"/>
  <c r="BQ73" i="2"/>
  <c r="BX73" i="2"/>
  <c r="BP73" i="2"/>
  <c r="BW73" i="2"/>
  <c r="BV73" i="2"/>
  <c r="BU73" i="2"/>
  <c r="BT73" i="2"/>
  <c r="BR73" i="2"/>
  <c r="BS73" i="2"/>
  <c r="CD71" i="2"/>
  <c r="CC71" i="2"/>
  <c r="CJ71" i="2"/>
  <c r="CB71" i="2"/>
  <c r="CI71" i="2"/>
  <c r="CH71" i="2"/>
  <c r="CG71" i="2"/>
  <c r="CE71" i="2"/>
  <c r="CF71" i="2"/>
  <c r="CB102" i="2"/>
  <c r="CI74" i="2"/>
  <c r="CH74" i="2"/>
  <c r="CG74" i="2"/>
  <c r="CF74" i="2"/>
  <c r="CE74" i="2"/>
  <c r="CD74" i="2"/>
  <c r="CJ74" i="2"/>
  <c r="CB74" i="2"/>
  <c r="CC74" i="2"/>
  <c r="CF10" i="2"/>
  <c r="CH10" i="2"/>
  <c r="CE10" i="2"/>
  <c r="CD10" i="2"/>
  <c r="CC10" i="2"/>
  <c r="CJ10" i="2"/>
  <c r="CB10" i="2"/>
  <c r="CI10" i="2"/>
  <c r="CG10" i="2"/>
  <c r="CO71" i="2"/>
  <c r="CV71" i="2"/>
  <c r="CN71" i="2"/>
  <c r="CU71" i="2"/>
  <c r="CT71" i="2"/>
  <c r="CS71" i="2"/>
  <c r="CR71" i="2"/>
  <c r="CP71" i="2"/>
  <c r="CQ71" i="2"/>
  <c r="CV88" i="2"/>
  <c r="DH71" i="2"/>
  <c r="CZ71" i="2"/>
  <c r="DG71" i="2"/>
  <c r="DF71" i="2"/>
  <c r="DE71" i="2"/>
  <c r="DD71" i="2"/>
  <c r="DC71" i="2"/>
  <c r="DA71" i="2"/>
  <c r="DB71" i="2"/>
  <c r="DB28" i="2"/>
  <c r="DA28" i="2"/>
  <c r="DH28" i="2"/>
  <c r="CZ28" i="2"/>
  <c r="DG28" i="2"/>
  <c r="DF28" i="2"/>
  <c r="DE28" i="2"/>
  <c r="DC28" i="2"/>
  <c r="DD28" i="2"/>
  <c r="BY42" i="2"/>
  <c r="BZ42" i="2" s="1"/>
  <c r="CA42" i="2" s="1"/>
  <c r="CW104" i="2"/>
  <c r="CX104" i="2" s="1"/>
  <c r="CY104" i="2" s="1"/>
  <c r="CW43" i="2"/>
  <c r="CX43" i="2" s="1"/>
  <c r="CY43" i="2" s="1"/>
  <c r="CW70" i="2"/>
  <c r="CX70" i="2" s="1"/>
  <c r="CY70" i="2" s="1"/>
  <c r="CW92" i="2"/>
  <c r="CX92" i="2" s="1"/>
  <c r="CY92" i="2" s="1"/>
  <c r="CW7" i="2"/>
  <c r="CX7" i="2" s="1"/>
  <c r="CY7" i="2" s="1"/>
  <c r="CW100" i="2"/>
  <c r="CX100" i="2" s="1"/>
  <c r="CY100" i="2" s="1"/>
  <c r="CW64" i="2"/>
  <c r="CX64" i="2" s="1"/>
  <c r="CY64" i="2" s="1"/>
  <c r="CW32" i="2"/>
  <c r="CX32" i="2" s="1"/>
  <c r="CY32" i="2" s="1"/>
  <c r="CW87" i="2"/>
  <c r="CX87" i="2" s="1"/>
  <c r="CY87" i="2" s="1"/>
  <c r="CW98" i="2"/>
  <c r="CX98" i="2" s="1"/>
  <c r="CY98" i="2" s="1"/>
  <c r="CW45" i="2"/>
  <c r="CX45" i="2" s="1"/>
  <c r="CY45" i="2" s="1"/>
  <c r="CW103" i="2"/>
  <c r="CX103" i="2" s="1"/>
  <c r="CY103" i="2" s="1"/>
  <c r="CW8" i="2"/>
  <c r="CX8" i="2" s="1"/>
  <c r="CY8" i="2" s="1"/>
  <c r="CW14" i="2"/>
  <c r="CX14" i="2" s="1"/>
  <c r="CY14" i="2" s="1"/>
  <c r="CW69" i="2"/>
  <c r="CX69" i="2" s="1"/>
  <c r="CY69" i="2" s="1"/>
  <c r="CW47" i="2"/>
  <c r="CX47" i="2" s="1"/>
  <c r="CY47" i="2" s="1"/>
  <c r="CW15" i="2"/>
  <c r="CX15" i="2" s="1"/>
  <c r="CY15" i="2" s="1"/>
  <c r="CW44" i="2"/>
  <c r="CX44" i="2" s="1"/>
  <c r="CY44" i="2" s="1"/>
  <c r="CW66" i="2"/>
  <c r="CX66" i="2" s="1"/>
  <c r="CY66" i="2" s="1"/>
  <c r="CW97" i="2"/>
  <c r="CX97" i="2" s="1"/>
  <c r="CY97" i="2" s="1"/>
  <c r="CW83" i="2"/>
  <c r="CX83" i="2" s="1"/>
  <c r="CY83" i="2" s="1"/>
  <c r="CW11" i="2"/>
  <c r="CX11" i="2" s="1"/>
  <c r="CY11" i="2" s="1"/>
  <c r="CW77" i="2"/>
  <c r="CX77" i="2" s="1"/>
  <c r="CY77" i="2" s="1"/>
  <c r="CW37" i="2"/>
  <c r="CX37" i="2" s="1"/>
  <c r="CY37" i="2" s="1"/>
  <c r="CW59" i="2"/>
  <c r="CX59" i="2" s="1"/>
  <c r="CY59" i="2" s="1"/>
  <c r="CW25" i="2"/>
  <c r="CX25" i="2" s="1"/>
  <c r="CY25" i="2" s="1"/>
  <c r="CW84" i="2"/>
  <c r="CX84" i="2" s="1"/>
  <c r="CY84" i="2" s="1"/>
  <c r="CW12" i="2"/>
  <c r="CX12" i="2" s="1"/>
  <c r="CY12" i="2" s="1"/>
  <c r="CW9" i="2"/>
  <c r="CX9" i="2" s="1"/>
  <c r="CY9" i="2" s="1"/>
  <c r="CW26" i="2"/>
  <c r="CX26" i="2" s="1"/>
  <c r="CY26" i="2" s="1"/>
  <c r="CW18" i="2"/>
  <c r="CX18" i="2" s="1"/>
  <c r="CY18" i="2" s="1"/>
  <c r="CW58" i="2"/>
  <c r="CX58" i="2" s="1"/>
  <c r="CY58" i="2" s="1"/>
  <c r="CW89" i="2"/>
  <c r="CX89" i="2" s="1"/>
  <c r="CY89" i="2" s="1"/>
  <c r="CW39" i="2"/>
  <c r="CX39" i="2" s="1"/>
  <c r="CY39" i="2" s="1"/>
  <c r="CW53" i="2"/>
  <c r="CX53" i="2" s="1"/>
  <c r="CY53" i="2" s="1"/>
  <c r="CW27" i="2"/>
  <c r="CX27" i="2" s="1"/>
  <c r="CY27" i="2" s="1"/>
  <c r="CW79" i="2"/>
  <c r="CX79" i="2" s="1"/>
  <c r="CY79" i="2" s="1"/>
  <c r="CW99" i="2"/>
  <c r="CX99" i="2" s="1"/>
  <c r="CY99" i="2" s="1"/>
  <c r="CW17" i="2"/>
  <c r="CX17" i="2" s="1"/>
  <c r="CY17" i="2" s="1"/>
  <c r="CW20" i="2"/>
  <c r="CX20" i="2" s="1"/>
  <c r="CY20" i="2" s="1"/>
  <c r="CW72" i="2"/>
  <c r="CX72" i="2" s="1"/>
  <c r="CY72" i="2" s="1"/>
  <c r="CW52" i="2"/>
  <c r="CX52" i="2" s="1"/>
  <c r="CY52" i="2" s="1"/>
  <c r="CW36" i="2"/>
  <c r="CX36" i="2" s="1"/>
  <c r="CY36" i="2" s="1"/>
  <c r="CW74" i="2"/>
  <c r="CX74" i="2" s="1"/>
  <c r="CY74" i="2" s="1"/>
  <c r="CW86" i="2"/>
  <c r="CX86" i="2" s="1"/>
  <c r="CY86" i="2" s="1"/>
  <c r="CW62" i="2"/>
  <c r="CX62" i="2" s="1"/>
  <c r="CY62" i="2" s="1"/>
  <c r="CW38" i="2"/>
  <c r="CX38" i="2" s="1"/>
  <c r="CY38" i="2" s="1"/>
  <c r="CW76" i="2"/>
  <c r="CX76" i="2" s="1"/>
  <c r="CY76" i="2" s="1"/>
  <c r="CW46" i="2"/>
  <c r="CX46" i="2" s="1"/>
  <c r="CY46" i="2" s="1"/>
  <c r="CW94" i="2"/>
  <c r="CX94" i="2" s="1"/>
  <c r="CY94" i="2" s="1"/>
  <c r="CW67" i="2"/>
  <c r="CX67" i="2" s="1"/>
  <c r="CY67" i="2" s="1"/>
  <c r="CW6" i="2"/>
  <c r="CX6" i="2" s="1"/>
  <c r="CY6" i="2" s="1"/>
  <c r="CW48" i="2"/>
  <c r="CX48" i="2" s="1"/>
  <c r="CY48" i="2" s="1"/>
  <c r="CW42" i="2"/>
  <c r="CX42" i="2" s="1"/>
  <c r="CY42" i="2" s="1"/>
  <c r="CW82" i="2"/>
  <c r="CX82" i="2" s="1"/>
  <c r="CY82" i="2" s="1"/>
  <c r="CW80" i="2"/>
  <c r="CX80" i="2" s="1"/>
  <c r="CY80" i="2" s="1"/>
  <c r="CW85" i="2"/>
  <c r="CX85" i="2" s="1"/>
  <c r="CY85" i="2" s="1"/>
  <c r="CW30" i="2"/>
  <c r="CX30" i="2" s="1"/>
  <c r="CY30" i="2" s="1"/>
  <c r="CW55" i="2"/>
  <c r="CX55" i="2" s="1"/>
  <c r="CY55" i="2" s="1"/>
  <c r="CW91" i="2"/>
  <c r="CX91" i="2" s="1"/>
  <c r="CY91" i="2" s="1"/>
  <c r="CW40" i="2"/>
  <c r="CX40" i="2" s="1"/>
  <c r="CY40" i="2" s="1"/>
  <c r="CW50" i="2"/>
  <c r="CX50" i="2" s="1"/>
  <c r="CY50" i="2" s="1"/>
  <c r="CW56" i="2"/>
  <c r="CX56" i="2" s="1"/>
  <c r="CY56" i="2" s="1"/>
  <c r="CW57" i="2"/>
  <c r="CX57" i="2" s="1"/>
  <c r="CY57" i="2" s="1"/>
  <c r="CW81" i="2"/>
  <c r="CX81" i="2" s="1"/>
  <c r="CY81" i="2" s="1"/>
  <c r="CW19" i="2"/>
  <c r="CX19" i="2" s="1"/>
  <c r="CY19" i="2" s="1"/>
  <c r="CW90" i="2"/>
  <c r="CX90" i="2" s="1"/>
  <c r="CY90" i="2" s="1"/>
  <c r="BY92" i="2"/>
  <c r="BZ92" i="2" s="1"/>
  <c r="CA92" i="2" s="1"/>
  <c r="CK20" i="2"/>
  <c r="CL20" i="2" s="1"/>
  <c r="CM20" i="2" s="1"/>
  <c r="CK72" i="2"/>
  <c r="CL72" i="2" s="1"/>
  <c r="CM72" i="2" s="1"/>
  <c r="CK45" i="2"/>
  <c r="CL45" i="2" s="1"/>
  <c r="CM45" i="2" s="1"/>
  <c r="CK40" i="2"/>
  <c r="CL40" i="2" s="1"/>
  <c r="CM40" i="2" s="1"/>
  <c r="CK97" i="2"/>
  <c r="CL97" i="2" s="1"/>
  <c r="CM97" i="2" s="1"/>
  <c r="CK12" i="2"/>
  <c r="CL12" i="2" s="1"/>
  <c r="CM12" i="2" s="1"/>
  <c r="CK11" i="2"/>
  <c r="CL11" i="2" s="1"/>
  <c r="CM11" i="2" s="1"/>
  <c r="CK77" i="2"/>
  <c r="CL77" i="2" s="1"/>
  <c r="CM77" i="2" s="1"/>
  <c r="CK37" i="2"/>
  <c r="CL37" i="2" s="1"/>
  <c r="CM37" i="2" s="1"/>
  <c r="CK46" i="2"/>
  <c r="CL46" i="2" s="1"/>
  <c r="CM46" i="2" s="1"/>
  <c r="CK94" i="2"/>
  <c r="CL94" i="2" s="1"/>
  <c r="CM94" i="2" s="1"/>
  <c r="CK25" i="2"/>
  <c r="CL25" i="2" s="1"/>
  <c r="CM25" i="2" s="1"/>
  <c r="CK70" i="2"/>
  <c r="CL70" i="2" s="1"/>
  <c r="CM70" i="2" s="1"/>
  <c r="CK53" i="2"/>
  <c r="CL53" i="2" s="1"/>
  <c r="CM53" i="2" s="1"/>
  <c r="CK27" i="2"/>
  <c r="CL27" i="2" s="1"/>
  <c r="CM27" i="2" s="1"/>
  <c r="CK9" i="2"/>
  <c r="CL9" i="2" s="1"/>
  <c r="CM9" i="2" s="1"/>
  <c r="CK26" i="2"/>
  <c r="CL26" i="2" s="1"/>
  <c r="CM26" i="2" s="1"/>
  <c r="CK18" i="2"/>
  <c r="CL18" i="2" s="1"/>
  <c r="CM18" i="2" s="1"/>
  <c r="CK58" i="2"/>
  <c r="CL58" i="2" s="1"/>
  <c r="CM58" i="2" s="1"/>
  <c r="CK55" i="2"/>
  <c r="CL55" i="2" s="1"/>
  <c r="CM55" i="2" s="1"/>
  <c r="CK91" i="2"/>
  <c r="CL91" i="2" s="1"/>
  <c r="CM91" i="2" s="1"/>
  <c r="CK66" i="2"/>
  <c r="CL66" i="2" s="1"/>
  <c r="CM66" i="2" s="1"/>
  <c r="CK74" i="2"/>
  <c r="CL74" i="2" s="1"/>
  <c r="CM74" i="2" s="1"/>
  <c r="CK36" i="2"/>
  <c r="CL36" i="2" s="1"/>
  <c r="CM36" i="2" s="1"/>
  <c r="CK79" i="2"/>
  <c r="CL79" i="2" s="1"/>
  <c r="CM79" i="2" s="1"/>
  <c r="CK67" i="2"/>
  <c r="CL67" i="2" s="1"/>
  <c r="CM67" i="2" s="1"/>
  <c r="CK17" i="2"/>
  <c r="CL17" i="2" s="1"/>
  <c r="CM17" i="2" s="1"/>
  <c r="Q37" i="2"/>
  <c r="R37" i="2" s="1"/>
  <c r="S37" i="2" s="1"/>
  <c r="CK104" i="2"/>
  <c r="CL104" i="2" s="1"/>
  <c r="CM104" i="2" s="1"/>
  <c r="CK39" i="2"/>
  <c r="CL39" i="2" s="1"/>
  <c r="CM39" i="2" s="1"/>
  <c r="CK48" i="2"/>
  <c r="CL48" i="2" s="1"/>
  <c r="CM48" i="2" s="1"/>
  <c r="CK86" i="2"/>
  <c r="CL86" i="2" s="1"/>
  <c r="CM86" i="2" s="1"/>
  <c r="CK62" i="2"/>
  <c r="CL62" i="2" s="1"/>
  <c r="CM62" i="2" s="1"/>
  <c r="CK38" i="2"/>
  <c r="CL38" i="2" s="1"/>
  <c r="CM38" i="2" s="1"/>
  <c r="CK76" i="2"/>
  <c r="CL76" i="2" s="1"/>
  <c r="CM76" i="2" s="1"/>
  <c r="CK87" i="2"/>
  <c r="CL87" i="2" s="1"/>
  <c r="CM87" i="2" s="1"/>
  <c r="CK98" i="2"/>
  <c r="CL98" i="2" s="1"/>
  <c r="CM98" i="2" s="1"/>
  <c r="CK6" i="2"/>
  <c r="CL6" i="2" s="1"/>
  <c r="CM6" i="2" s="1"/>
  <c r="CK50" i="2"/>
  <c r="CL50" i="2" s="1"/>
  <c r="CM50" i="2" s="1"/>
  <c r="CK82" i="2"/>
  <c r="CL82" i="2" s="1"/>
  <c r="CM82" i="2" s="1"/>
  <c r="CK80" i="2"/>
  <c r="CL80" i="2" s="1"/>
  <c r="CM80" i="2" s="1"/>
  <c r="CK85" i="2"/>
  <c r="CL85" i="2" s="1"/>
  <c r="CM85" i="2" s="1"/>
  <c r="CK30" i="2"/>
  <c r="CL30" i="2" s="1"/>
  <c r="CM30" i="2" s="1"/>
  <c r="BY45" i="2"/>
  <c r="BZ45" i="2" s="1"/>
  <c r="CA45" i="2" s="1"/>
  <c r="CK44" i="2"/>
  <c r="CL44" i="2" s="1"/>
  <c r="CM44" i="2" s="1"/>
  <c r="CK43" i="2"/>
  <c r="CL43" i="2" s="1"/>
  <c r="CM43" i="2" s="1"/>
  <c r="CK57" i="2"/>
  <c r="CL57" i="2" s="1"/>
  <c r="CM57" i="2" s="1"/>
  <c r="CK81" i="2"/>
  <c r="CL81" i="2" s="1"/>
  <c r="CM81" i="2" s="1"/>
  <c r="CK19" i="2"/>
  <c r="CL19" i="2" s="1"/>
  <c r="CM19" i="2" s="1"/>
  <c r="CK90" i="2"/>
  <c r="CL90" i="2" s="1"/>
  <c r="CM90" i="2" s="1"/>
  <c r="CK59" i="2"/>
  <c r="CL59" i="2" s="1"/>
  <c r="CM59" i="2" s="1"/>
  <c r="CK52" i="2"/>
  <c r="CL52" i="2" s="1"/>
  <c r="CM52" i="2" s="1"/>
  <c r="CK8" i="2"/>
  <c r="CL8" i="2" s="1"/>
  <c r="CM8" i="2" s="1"/>
  <c r="CK14" i="2"/>
  <c r="CL14" i="2" s="1"/>
  <c r="CM14" i="2" s="1"/>
  <c r="CK7" i="2"/>
  <c r="CL7" i="2" s="1"/>
  <c r="CM7" i="2" s="1"/>
  <c r="CK100" i="2"/>
  <c r="CL100" i="2" s="1"/>
  <c r="CM100" i="2" s="1"/>
  <c r="CK64" i="2"/>
  <c r="CL64" i="2" s="1"/>
  <c r="CM64" i="2" s="1"/>
  <c r="CK32" i="2"/>
  <c r="CL32" i="2" s="1"/>
  <c r="CM32" i="2" s="1"/>
  <c r="CK99" i="2"/>
  <c r="CL99" i="2" s="1"/>
  <c r="CM99" i="2" s="1"/>
  <c r="BY104" i="2"/>
  <c r="BZ104" i="2" s="1"/>
  <c r="CA104" i="2" s="1"/>
  <c r="CK89" i="2"/>
  <c r="CL89" i="2" s="1"/>
  <c r="CM89" i="2" s="1"/>
  <c r="CK92" i="2"/>
  <c r="CL92" i="2" s="1"/>
  <c r="CM92" i="2" s="1"/>
  <c r="CK83" i="2"/>
  <c r="CL83" i="2" s="1"/>
  <c r="CM83" i="2" s="1"/>
  <c r="CK69" i="2"/>
  <c r="CL69" i="2" s="1"/>
  <c r="CM69" i="2" s="1"/>
  <c r="CK47" i="2"/>
  <c r="CL47" i="2" s="1"/>
  <c r="CM47" i="2" s="1"/>
  <c r="CK15" i="2"/>
  <c r="CL15" i="2" s="1"/>
  <c r="CM15" i="2" s="1"/>
  <c r="CK84" i="2"/>
  <c r="CL84" i="2" s="1"/>
  <c r="CM84" i="2" s="1"/>
  <c r="F93" i="2"/>
  <c r="E37" i="2"/>
  <c r="F37" i="2" s="1"/>
  <c r="BY87" i="2"/>
  <c r="BZ87" i="2" s="1"/>
  <c r="CA87" i="2" s="1"/>
  <c r="BY66" i="2"/>
  <c r="BZ66" i="2" s="1"/>
  <c r="CA66" i="2" s="1"/>
  <c r="BY27" i="2"/>
  <c r="BZ27" i="2" s="1"/>
  <c r="CA27" i="2" s="1"/>
  <c r="BY9" i="2"/>
  <c r="BZ9" i="2" s="1"/>
  <c r="CA9" i="2" s="1"/>
  <c r="BY11" i="2"/>
  <c r="BZ11" i="2" s="1"/>
  <c r="CA11" i="2" s="1"/>
  <c r="BY77" i="2"/>
  <c r="BZ77" i="2" s="1"/>
  <c r="CA77" i="2" s="1"/>
  <c r="BY37" i="2"/>
  <c r="BZ37" i="2" s="1"/>
  <c r="CA37" i="2" s="1"/>
  <c r="BY44" i="2"/>
  <c r="BZ44" i="2" s="1"/>
  <c r="CA44" i="2" s="1"/>
  <c r="BY25" i="2"/>
  <c r="BZ25" i="2" s="1"/>
  <c r="CA25" i="2" s="1"/>
  <c r="BY36" i="2"/>
  <c r="BZ36" i="2" s="1"/>
  <c r="CA36" i="2" s="1"/>
  <c r="BY26" i="2"/>
  <c r="BZ26" i="2" s="1"/>
  <c r="CA26" i="2" s="1"/>
  <c r="BY18" i="2"/>
  <c r="BZ18" i="2" s="1"/>
  <c r="CA18" i="2" s="1"/>
  <c r="BY58" i="2"/>
  <c r="BZ58" i="2" s="1"/>
  <c r="CA58" i="2" s="1"/>
  <c r="BY59" i="2"/>
  <c r="BZ59" i="2" s="1"/>
  <c r="CA59" i="2" s="1"/>
  <c r="BY39" i="2"/>
  <c r="BZ39" i="2" s="1"/>
  <c r="CA39" i="2" s="1"/>
  <c r="BY6" i="2"/>
  <c r="BZ6" i="2" s="1"/>
  <c r="CA6" i="2" s="1"/>
  <c r="BY48" i="2"/>
  <c r="BZ48" i="2" s="1"/>
  <c r="CA48" i="2" s="1"/>
  <c r="BY86" i="2"/>
  <c r="BZ86" i="2" s="1"/>
  <c r="CA86" i="2" s="1"/>
  <c r="BY79" i="2"/>
  <c r="BZ79" i="2" s="1"/>
  <c r="CA79" i="2" s="1"/>
  <c r="BY67" i="2"/>
  <c r="BZ67" i="2" s="1"/>
  <c r="CA67" i="2" s="1"/>
  <c r="BY17" i="2"/>
  <c r="BZ17" i="2" s="1"/>
  <c r="CA17" i="2" s="1"/>
  <c r="BY89" i="2"/>
  <c r="BZ89" i="2" s="1"/>
  <c r="CA89" i="2" s="1"/>
  <c r="BY52" i="2"/>
  <c r="BZ52" i="2" s="1"/>
  <c r="CA52" i="2" s="1"/>
  <c r="BY50" i="2"/>
  <c r="BZ50" i="2" s="1"/>
  <c r="CA50" i="2" s="1"/>
  <c r="BY82" i="2"/>
  <c r="BZ82" i="2" s="1"/>
  <c r="CA82" i="2" s="1"/>
  <c r="BY62" i="2"/>
  <c r="BZ62" i="2" s="1"/>
  <c r="CA62" i="2" s="1"/>
  <c r="BY38" i="2"/>
  <c r="BZ38" i="2" s="1"/>
  <c r="CA38" i="2" s="1"/>
  <c r="BY76" i="2"/>
  <c r="BZ76" i="2" s="1"/>
  <c r="CA76" i="2" s="1"/>
  <c r="BY20" i="2"/>
  <c r="BZ20" i="2" s="1"/>
  <c r="CA20" i="2" s="1"/>
  <c r="BY72" i="2"/>
  <c r="BZ72" i="2" s="1"/>
  <c r="CA72" i="2" s="1"/>
  <c r="BY43" i="2"/>
  <c r="BZ43" i="2" s="1"/>
  <c r="CA43" i="2" s="1"/>
  <c r="BY80" i="2"/>
  <c r="BZ80" i="2" s="1"/>
  <c r="CA80" i="2" s="1"/>
  <c r="BY85" i="2"/>
  <c r="BZ85" i="2" s="1"/>
  <c r="CA85" i="2" s="1"/>
  <c r="BY30" i="2"/>
  <c r="BZ30" i="2" s="1"/>
  <c r="CA30" i="2" s="1"/>
  <c r="BY46" i="2"/>
  <c r="BZ46" i="2" s="1"/>
  <c r="CA46" i="2" s="1"/>
  <c r="BY94" i="2"/>
  <c r="BZ94" i="2" s="1"/>
  <c r="CA94" i="2" s="1"/>
  <c r="BY40" i="2"/>
  <c r="BZ40" i="2" s="1"/>
  <c r="CA40" i="2" s="1"/>
  <c r="BY8" i="2"/>
  <c r="BZ8" i="2" s="1"/>
  <c r="CA8" i="2" s="1"/>
  <c r="BY14" i="2"/>
  <c r="BZ14" i="2" s="1"/>
  <c r="CA14" i="2" s="1"/>
  <c r="BY7" i="2"/>
  <c r="BZ7" i="2" s="1"/>
  <c r="CA7" i="2" s="1"/>
  <c r="BY100" i="2"/>
  <c r="BZ100" i="2" s="1"/>
  <c r="CA100" i="2" s="1"/>
  <c r="BY81" i="2"/>
  <c r="BZ81" i="2" s="1"/>
  <c r="CA81" i="2" s="1"/>
  <c r="BY19" i="2"/>
  <c r="BZ19" i="2" s="1"/>
  <c r="CA19" i="2" s="1"/>
  <c r="BY90" i="2"/>
  <c r="BZ90" i="2" s="1"/>
  <c r="CA90" i="2" s="1"/>
  <c r="BY55" i="2"/>
  <c r="BZ55" i="2" s="1"/>
  <c r="CA55" i="2" s="1"/>
  <c r="BY91" i="2"/>
  <c r="BZ91" i="2" s="1"/>
  <c r="CA91" i="2" s="1"/>
  <c r="BY70" i="2"/>
  <c r="BZ70" i="2" s="1"/>
  <c r="CA70" i="2" s="1"/>
  <c r="BY97" i="2"/>
  <c r="BZ97" i="2" s="1"/>
  <c r="CA97" i="2" s="1"/>
  <c r="BY83" i="2"/>
  <c r="BZ83" i="2" s="1"/>
  <c r="CA83" i="2" s="1"/>
  <c r="BY98" i="2"/>
  <c r="BZ98" i="2" s="1"/>
  <c r="CA98" i="2" s="1"/>
  <c r="BY64" i="2"/>
  <c r="BZ64" i="2" s="1"/>
  <c r="CA64" i="2" s="1"/>
  <c r="BY32" i="2"/>
  <c r="BZ32" i="2" s="1"/>
  <c r="CA32" i="2" s="1"/>
  <c r="BY99" i="2"/>
  <c r="BZ99" i="2" s="1"/>
  <c r="CA99" i="2" s="1"/>
  <c r="BY53" i="2"/>
  <c r="BZ53" i="2" s="1"/>
  <c r="CA53" i="2" s="1"/>
  <c r="BY12" i="2"/>
  <c r="BZ12" i="2" s="1"/>
  <c r="CA12" i="2" s="1"/>
  <c r="BY69" i="2"/>
  <c r="BZ69" i="2" s="1"/>
  <c r="CA69" i="2" s="1"/>
  <c r="BY47" i="2"/>
  <c r="BZ47" i="2" s="1"/>
  <c r="CA47" i="2" s="1"/>
  <c r="BY15" i="2"/>
  <c r="BZ15" i="2" s="1"/>
  <c r="CA15" i="2" s="1"/>
  <c r="BY84" i="2"/>
  <c r="BZ84" i="2" s="1"/>
  <c r="CA84" i="2" s="1"/>
  <c r="BA45" i="2"/>
  <c r="BB45" i="2" s="1"/>
  <c r="BC45" i="2" s="1"/>
  <c r="BA64" i="2"/>
  <c r="BB64" i="2" s="1"/>
  <c r="BC64" i="2" s="1"/>
  <c r="BM44" i="2"/>
  <c r="BN44" i="2" s="1"/>
  <c r="BO44" i="2" s="1"/>
  <c r="BM45" i="2"/>
  <c r="BN45" i="2" s="1"/>
  <c r="BO45" i="2" s="1"/>
  <c r="BM8" i="2"/>
  <c r="BN8" i="2" s="1"/>
  <c r="BO8" i="2" s="1"/>
  <c r="BM14" i="2"/>
  <c r="BN14" i="2" s="1"/>
  <c r="BO14" i="2" s="1"/>
  <c r="BM7" i="2"/>
  <c r="BN7" i="2" s="1"/>
  <c r="BO7" i="2" s="1"/>
  <c r="BM100" i="2"/>
  <c r="BN100" i="2" s="1"/>
  <c r="BO100" i="2" s="1"/>
  <c r="BM81" i="2"/>
  <c r="BN81" i="2" s="1"/>
  <c r="BO81" i="2" s="1"/>
  <c r="BM90" i="2"/>
  <c r="BN90" i="2" s="1"/>
  <c r="BO90" i="2" s="1"/>
  <c r="Q90" i="2"/>
  <c r="R90" i="2" s="1"/>
  <c r="S90" i="2" s="1"/>
  <c r="E18" i="2"/>
  <c r="BA37" i="2"/>
  <c r="BB37" i="2" s="1"/>
  <c r="BC37" i="2" s="1"/>
  <c r="BM59" i="2"/>
  <c r="BN59" i="2" s="1"/>
  <c r="BO59" i="2" s="1"/>
  <c r="BM25" i="2"/>
  <c r="BN25" i="2" s="1"/>
  <c r="BO25" i="2" s="1"/>
  <c r="BM40" i="2"/>
  <c r="BN40" i="2" s="1"/>
  <c r="BO40" i="2" s="1"/>
  <c r="BM83" i="2"/>
  <c r="BN83" i="2" s="1"/>
  <c r="BO83" i="2" s="1"/>
  <c r="BM76" i="2"/>
  <c r="BN76" i="2" s="1"/>
  <c r="BO76" i="2" s="1"/>
  <c r="BM64" i="2"/>
  <c r="BN64" i="2" s="1"/>
  <c r="BO64" i="2" s="1"/>
  <c r="BM38" i="2"/>
  <c r="BN38" i="2" s="1"/>
  <c r="BO38" i="2" s="1"/>
  <c r="BM89" i="2"/>
  <c r="BN89" i="2" s="1"/>
  <c r="BO89" i="2" s="1"/>
  <c r="BM39" i="2"/>
  <c r="BN39" i="2" s="1"/>
  <c r="BO39" i="2" s="1"/>
  <c r="BM70" i="2"/>
  <c r="BN70" i="2" s="1"/>
  <c r="BO70" i="2" s="1"/>
  <c r="BM84" i="2"/>
  <c r="BN84" i="2" s="1"/>
  <c r="BO84" i="2" s="1"/>
  <c r="BM12" i="2"/>
  <c r="BN12" i="2" s="1"/>
  <c r="BO12" i="2" s="1"/>
  <c r="BM69" i="2"/>
  <c r="BN69" i="2" s="1"/>
  <c r="BO69" i="2" s="1"/>
  <c r="BM47" i="2"/>
  <c r="BN47" i="2" s="1"/>
  <c r="BO47" i="2" s="1"/>
  <c r="BM85" i="2"/>
  <c r="BN85" i="2" s="1"/>
  <c r="BO85" i="2" s="1"/>
  <c r="BA97" i="2"/>
  <c r="BB97" i="2" s="1"/>
  <c r="BC97" i="2" s="1"/>
  <c r="BA7" i="2"/>
  <c r="BB7" i="2" s="1"/>
  <c r="BC7" i="2" s="1"/>
  <c r="BM20" i="2"/>
  <c r="BN20" i="2" s="1"/>
  <c r="BO20" i="2" s="1"/>
  <c r="BM72" i="2"/>
  <c r="BN72" i="2" s="1"/>
  <c r="BO72" i="2" s="1"/>
  <c r="BM67" i="2"/>
  <c r="BN67" i="2" s="1"/>
  <c r="BO67" i="2" s="1"/>
  <c r="BM66" i="2"/>
  <c r="BN66" i="2" s="1"/>
  <c r="BO66" i="2" s="1"/>
  <c r="BM6" i="2"/>
  <c r="BN6" i="2" s="1"/>
  <c r="BO6" i="2" s="1"/>
  <c r="BM27" i="2"/>
  <c r="BN27" i="2" s="1"/>
  <c r="BO27" i="2" s="1"/>
  <c r="BM9" i="2"/>
  <c r="BN9" i="2" s="1"/>
  <c r="BO9" i="2" s="1"/>
  <c r="BM11" i="2"/>
  <c r="BN11" i="2" s="1"/>
  <c r="BO11" i="2" s="1"/>
  <c r="BM77" i="2"/>
  <c r="BN77" i="2" s="1"/>
  <c r="BO77" i="2" s="1"/>
  <c r="BM19" i="2"/>
  <c r="BN19" i="2" s="1"/>
  <c r="BO19" i="2" s="1"/>
  <c r="E12" i="2"/>
  <c r="F12" i="2" s="1"/>
  <c r="BM46" i="2"/>
  <c r="BN46" i="2" s="1"/>
  <c r="BO46" i="2" s="1"/>
  <c r="BM94" i="2"/>
  <c r="BN94" i="2" s="1"/>
  <c r="BO94" i="2" s="1"/>
  <c r="BM58" i="2"/>
  <c r="BN58" i="2" s="1"/>
  <c r="BO58" i="2" s="1"/>
  <c r="BM26" i="2"/>
  <c r="BN26" i="2" s="1"/>
  <c r="BO26" i="2" s="1"/>
  <c r="BM18" i="2"/>
  <c r="BN18" i="2" s="1"/>
  <c r="BO18" i="2" s="1"/>
  <c r="BM32" i="2"/>
  <c r="BN32" i="2" s="1"/>
  <c r="BO32" i="2" s="1"/>
  <c r="BM55" i="2"/>
  <c r="BN55" i="2" s="1"/>
  <c r="BO55" i="2" s="1"/>
  <c r="BM91" i="2"/>
  <c r="BN91" i="2" s="1"/>
  <c r="BO91" i="2" s="1"/>
  <c r="BM86" i="2"/>
  <c r="BN86" i="2" s="1"/>
  <c r="BO86" i="2" s="1"/>
  <c r="BM79" i="2"/>
  <c r="BN79" i="2" s="1"/>
  <c r="BO79" i="2" s="1"/>
  <c r="BM43" i="2"/>
  <c r="BN43" i="2" s="1"/>
  <c r="BO43" i="2" s="1"/>
  <c r="BM15" i="2"/>
  <c r="BN15" i="2" s="1"/>
  <c r="BO15" i="2" s="1"/>
  <c r="E82" i="2"/>
  <c r="BM104" i="2"/>
  <c r="BN104" i="2" s="1"/>
  <c r="BO104" i="2" s="1"/>
  <c r="BM99" i="2"/>
  <c r="BN99" i="2" s="1"/>
  <c r="BO99" i="2" s="1"/>
  <c r="BM50" i="2"/>
  <c r="BN50" i="2" s="1"/>
  <c r="BO50" i="2" s="1"/>
  <c r="BM82" i="2"/>
  <c r="BN82" i="2" s="1"/>
  <c r="BO82" i="2" s="1"/>
  <c r="BM62" i="2"/>
  <c r="BN62" i="2" s="1"/>
  <c r="BO62" i="2" s="1"/>
  <c r="BM37" i="2"/>
  <c r="BN37" i="2" s="1"/>
  <c r="BO37" i="2" s="1"/>
  <c r="BM30" i="2"/>
  <c r="BN30" i="2" s="1"/>
  <c r="BO30" i="2" s="1"/>
  <c r="Q82" i="2"/>
  <c r="R82" i="2" s="1"/>
  <c r="S82" i="2" s="1"/>
  <c r="BA8" i="2"/>
  <c r="BB8" i="2" s="1"/>
  <c r="BC8" i="2" s="1"/>
  <c r="BA14" i="2"/>
  <c r="BB14" i="2" s="1"/>
  <c r="BC14" i="2" s="1"/>
  <c r="BM87" i="2"/>
  <c r="BN87" i="2" s="1"/>
  <c r="BO87" i="2" s="1"/>
  <c r="BM98" i="2"/>
  <c r="BN98" i="2" s="1"/>
  <c r="BO98" i="2" s="1"/>
  <c r="BM52" i="2"/>
  <c r="BN52" i="2" s="1"/>
  <c r="BO52" i="2" s="1"/>
  <c r="BM97" i="2"/>
  <c r="BN97" i="2" s="1"/>
  <c r="BO97" i="2" s="1"/>
  <c r="BM92" i="2"/>
  <c r="BN92" i="2" s="1"/>
  <c r="BO92" i="2" s="1"/>
  <c r="BM80" i="2"/>
  <c r="BN80" i="2" s="1"/>
  <c r="BO80" i="2" s="1"/>
  <c r="BM17" i="2"/>
  <c r="BN17" i="2" s="1"/>
  <c r="BO17" i="2" s="1"/>
  <c r="BM36" i="2"/>
  <c r="BN36" i="2" s="1"/>
  <c r="BO36" i="2" s="1"/>
  <c r="F75" i="2"/>
  <c r="F41" i="2"/>
  <c r="E91" i="2"/>
  <c r="Q52" i="2"/>
  <c r="R52" i="2" s="1"/>
  <c r="S52" i="2" s="1"/>
  <c r="Q100" i="2"/>
  <c r="R100" i="2" s="1"/>
  <c r="S100" i="2" s="1"/>
  <c r="E62" i="2"/>
  <c r="Q77" i="2"/>
  <c r="R77" i="2" s="1"/>
  <c r="S77" i="2" s="1"/>
  <c r="BA104" i="2"/>
  <c r="BB104" i="2" s="1"/>
  <c r="BC104" i="2" s="1"/>
  <c r="BA99" i="2"/>
  <c r="BB99" i="2" s="1"/>
  <c r="BC99" i="2" s="1"/>
  <c r="BA70" i="2"/>
  <c r="BB70" i="2" s="1"/>
  <c r="BC70" i="2" s="1"/>
  <c r="BA92" i="2"/>
  <c r="BB92" i="2" s="1"/>
  <c r="BC92" i="2" s="1"/>
  <c r="BA81" i="2"/>
  <c r="BB81" i="2" s="1"/>
  <c r="BC81" i="2" s="1"/>
  <c r="BA15" i="2"/>
  <c r="BB15" i="2" s="1"/>
  <c r="BC15" i="2" s="1"/>
  <c r="F21" i="2"/>
  <c r="BA44" i="2"/>
  <c r="BB44" i="2" s="1"/>
  <c r="BC44" i="2" s="1"/>
  <c r="BA66" i="2"/>
  <c r="BB66" i="2" s="1"/>
  <c r="BC66" i="2" s="1"/>
  <c r="BA84" i="2"/>
  <c r="BB84" i="2" s="1"/>
  <c r="BC84" i="2" s="1"/>
  <c r="BA83" i="2"/>
  <c r="BB83" i="2" s="1"/>
  <c r="BC83" i="2" s="1"/>
  <c r="BA69" i="2"/>
  <c r="BB69" i="2" s="1"/>
  <c r="BC69" i="2" s="1"/>
  <c r="BA47" i="2"/>
  <c r="BB47" i="2" s="1"/>
  <c r="BC47" i="2" s="1"/>
  <c r="BA58" i="2"/>
  <c r="BB58" i="2" s="1"/>
  <c r="BC58" i="2" s="1"/>
  <c r="BA100" i="2"/>
  <c r="BB100" i="2" s="1"/>
  <c r="BC100" i="2" s="1"/>
  <c r="BA59" i="2"/>
  <c r="BB59" i="2" s="1"/>
  <c r="BC59" i="2" s="1"/>
  <c r="BA25" i="2"/>
  <c r="BB25" i="2" s="1"/>
  <c r="BC25" i="2" s="1"/>
  <c r="BA43" i="2"/>
  <c r="BB43" i="2" s="1"/>
  <c r="BC43" i="2" s="1"/>
  <c r="BA12" i="2"/>
  <c r="BB12" i="2" s="1"/>
  <c r="BC12" i="2" s="1"/>
  <c r="BA11" i="2"/>
  <c r="BB11" i="2" s="1"/>
  <c r="BC11" i="2" s="1"/>
  <c r="BA77" i="2"/>
  <c r="BB77" i="2" s="1"/>
  <c r="BC77" i="2" s="1"/>
  <c r="BA17" i="2"/>
  <c r="BB17" i="2" s="1"/>
  <c r="BC17" i="2" s="1"/>
  <c r="BA87" i="2"/>
  <c r="BB87" i="2" s="1"/>
  <c r="BC87" i="2" s="1"/>
  <c r="BA89" i="2"/>
  <c r="BB89" i="2" s="1"/>
  <c r="BC89" i="2" s="1"/>
  <c r="BA39" i="2"/>
  <c r="BB39" i="2" s="1"/>
  <c r="BC39" i="2" s="1"/>
  <c r="BA27" i="2"/>
  <c r="BB27" i="2" s="1"/>
  <c r="BC27" i="2" s="1"/>
  <c r="BA9" i="2"/>
  <c r="BB9" i="2" s="1"/>
  <c r="BC9" i="2" s="1"/>
  <c r="BA26" i="2"/>
  <c r="BB26" i="2" s="1"/>
  <c r="BC26" i="2" s="1"/>
  <c r="BA38" i="2"/>
  <c r="BB38" i="2" s="1"/>
  <c r="BC38" i="2" s="1"/>
  <c r="BA76" i="2"/>
  <c r="BB76" i="2" s="1"/>
  <c r="BC76" i="2" s="1"/>
  <c r="BA98" i="2"/>
  <c r="BB98" i="2" s="1"/>
  <c r="BC98" i="2" s="1"/>
  <c r="E26" i="2"/>
  <c r="BA20" i="2"/>
  <c r="BB20" i="2" s="1"/>
  <c r="BC20" i="2" s="1"/>
  <c r="BA72" i="2"/>
  <c r="BB72" i="2" s="1"/>
  <c r="BC72" i="2" s="1"/>
  <c r="BA52" i="2"/>
  <c r="BB52" i="2" s="1"/>
  <c r="BC52" i="2" s="1"/>
  <c r="BA67" i="2"/>
  <c r="BB67" i="2" s="1"/>
  <c r="BC67" i="2" s="1"/>
  <c r="BA6" i="2"/>
  <c r="BB6" i="2" s="1"/>
  <c r="BC6" i="2" s="1"/>
  <c r="BA18" i="2"/>
  <c r="BB18" i="2" s="1"/>
  <c r="BC18" i="2" s="1"/>
  <c r="BA79" i="2"/>
  <c r="BB79" i="2" s="1"/>
  <c r="BC79" i="2" s="1"/>
  <c r="BA85" i="2"/>
  <c r="BB85" i="2" s="1"/>
  <c r="BC85" i="2" s="1"/>
  <c r="BA30" i="2"/>
  <c r="BB30" i="2" s="1"/>
  <c r="BC30" i="2" s="1"/>
  <c r="BA46" i="2"/>
  <c r="BB46" i="2" s="1"/>
  <c r="BC46" i="2" s="1"/>
  <c r="BA94" i="2"/>
  <c r="BB94" i="2" s="1"/>
  <c r="BC94" i="2" s="1"/>
  <c r="BA86" i="2"/>
  <c r="BB86" i="2" s="1"/>
  <c r="BC86" i="2" s="1"/>
  <c r="BA62" i="2"/>
  <c r="BB62" i="2" s="1"/>
  <c r="BC62" i="2" s="1"/>
  <c r="BA19" i="2"/>
  <c r="BB19" i="2" s="1"/>
  <c r="BC19" i="2" s="1"/>
  <c r="BA90" i="2"/>
  <c r="BB90" i="2" s="1"/>
  <c r="BC90" i="2" s="1"/>
  <c r="Q91" i="2"/>
  <c r="R91" i="2" s="1"/>
  <c r="S91" i="2" s="1"/>
  <c r="E97" i="2"/>
  <c r="F97" i="2" s="1"/>
  <c r="BA55" i="2"/>
  <c r="BB55" i="2" s="1"/>
  <c r="BC55" i="2" s="1"/>
  <c r="BA91" i="2"/>
  <c r="BB91" i="2" s="1"/>
  <c r="BC91" i="2" s="1"/>
  <c r="BA40" i="2"/>
  <c r="BB40" i="2" s="1"/>
  <c r="BC40" i="2" s="1"/>
  <c r="BA50" i="2"/>
  <c r="BB50" i="2" s="1"/>
  <c r="BC50" i="2" s="1"/>
  <c r="BA82" i="2"/>
  <c r="BB82" i="2" s="1"/>
  <c r="BC82" i="2" s="1"/>
  <c r="BA80" i="2"/>
  <c r="BB80" i="2" s="1"/>
  <c r="BC80" i="2" s="1"/>
  <c r="BA32" i="2"/>
  <c r="BB32" i="2" s="1"/>
  <c r="BC32" i="2" s="1"/>
  <c r="BA36" i="2"/>
  <c r="BB36" i="2" s="1"/>
  <c r="BC36" i="2" s="1"/>
  <c r="AO104" i="2"/>
  <c r="AP104" i="2" s="1"/>
  <c r="AQ104" i="2" s="1"/>
  <c r="AO99" i="2"/>
  <c r="AP99" i="2" s="1"/>
  <c r="AQ99" i="2" s="1"/>
  <c r="AO70" i="2"/>
  <c r="AP70" i="2" s="1"/>
  <c r="AQ70" i="2" s="1"/>
  <c r="AO84" i="2"/>
  <c r="AP84" i="2" s="1"/>
  <c r="AQ84" i="2" s="1"/>
  <c r="AO12" i="2"/>
  <c r="AP12" i="2" s="1"/>
  <c r="AQ12" i="2" s="1"/>
  <c r="AO9" i="2"/>
  <c r="AP9" i="2" s="1"/>
  <c r="AQ9" i="2" s="1"/>
  <c r="AO11" i="2"/>
  <c r="AP11" i="2" s="1"/>
  <c r="AQ11" i="2" s="1"/>
  <c r="AO77" i="2"/>
  <c r="AP77" i="2" s="1"/>
  <c r="AQ77" i="2" s="1"/>
  <c r="AO15" i="2"/>
  <c r="AP15" i="2" s="1"/>
  <c r="AQ15" i="2" s="1"/>
  <c r="E9" i="2"/>
  <c r="F9" i="2" s="1"/>
  <c r="AO87" i="2"/>
  <c r="AP87" i="2" s="1"/>
  <c r="AQ87" i="2" s="1"/>
  <c r="AO98" i="2"/>
  <c r="AP98" i="2" s="1"/>
  <c r="AQ98" i="2" s="1"/>
  <c r="AO45" i="2"/>
  <c r="AP45" i="2" s="1"/>
  <c r="AQ45" i="2" s="1"/>
  <c r="AO27" i="2"/>
  <c r="AP27" i="2" s="1"/>
  <c r="AQ27" i="2" s="1"/>
  <c r="AO26" i="2"/>
  <c r="AP26" i="2" s="1"/>
  <c r="AQ26" i="2" s="1"/>
  <c r="AO18" i="2"/>
  <c r="AP18" i="2" s="1"/>
  <c r="AQ18" i="2" s="1"/>
  <c r="AO37" i="2"/>
  <c r="AP37" i="2" s="1"/>
  <c r="AQ37" i="2" s="1"/>
  <c r="Q9" i="2"/>
  <c r="R9" i="2" s="1"/>
  <c r="S9" i="2" s="1"/>
  <c r="AO44" i="2"/>
  <c r="AP44" i="2" s="1"/>
  <c r="AQ44" i="2" s="1"/>
  <c r="AO66" i="2"/>
  <c r="AP66" i="2" s="1"/>
  <c r="AQ66" i="2" s="1"/>
  <c r="AO86" i="2"/>
  <c r="AP86" i="2" s="1"/>
  <c r="AQ86" i="2" s="1"/>
  <c r="AO79" i="2"/>
  <c r="AP79" i="2" s="1"/>
  <c r="AQ79" i="2" s="1"/>
  <c r="AO43" i="2"/>
  <c r="AP43" i="2" s="1"/>
  <c r="AQ43" i="2" s="1"/>
  <c r="AO58" i="2"/>
  <c r="AP58" i="2" s="1"/>
  <c r="AQ58" i="2" s="1"/>
  <c r="AO59" i="2"/>
  <c r="AP59" i="2" s="1"/>
  <c r="AQ59" i="2" s="1"/>
  <c r="AO25" i="2"/>
  <c r="AP25" i="2" s="1"/>
  <c r="AQ25" i="2" s="1"/>
  <c r="AO6" i="2"/>
  <c r="AP6" i="2" s="1"/>
  <c r="AQ6" i="2" s="1"/>
  <c r="AO82" i="2"/>
  <c r="AP82" i="2" s="1"/>
  <c r="AQ82" i="2" s="1"/>
  <c r="AO62" i="2"/>
  <c r="AP62" i="2" s="1"/>
  <c r="AQ62" i="2" s="1"/>
  <c r="AO67" i="2"/>
  <c r="AP67" i="2" s="1"/>
  <c r="AQ67" i="2" s="1"/>
  <c r="AO17" i="2"/>
  <c r="AP17" i="2" s="1"/>
  <c r="AQ17" i="2" s="1"/>
  <c r="AO89" i="2"/>
  <c r="AP89" i="2" s="1"/>
  <c r="AQ89" i="2" s="1"/>
  <c r="AO50" i="2"/>
  <c r="AP50" i="2" s="1"/>
  <c r="AQ50" i="2" s="1"/>
  <c r="AO80" i="2"/>
  <c r="AP80" i="2" s="1"/>
  <c r="AQ80" i="2" s="1"/>
  <c r="AO38" i="2"/>
  <c r="AP38" i="2" s="1"/>
  <c r="AQ38" i="2" s="1"/>
  <c r="AO76" i="2"/>
  <c r="AP76" i="2" s="1"/>
  <c r="AQ76" i="2" s="1"/>
  <c r="Q58" i="2"/>
  <c r="R58" i="2" s="1"/>
  <c r="S58" i="2" s="1"/>
  <c r="Q26" i="2"/>
  <c r="R26" i="2" s="1"/>
  <c r="S26" i="2" s="1"/>
  <c r="AO20" i="2"/>
  <c r="AP20" i="2" s="1"/>
  <c r="AQ20" i="2" s="1"/>
  <c r="AO72" i="2"/>
  <c r="AP72" i="2" s="1"/>
  <c r="AQ72" i="2" s="1"/>
  <c r="AO52" i="2"/>
  <c r="AP52" i="2" s="1"/>
  <c r="AQ52" i="2" s="1"/>
  <c r="AO92" i="2"/>
  <c r="AP92" i="2" s="1"/>
  <c r="AQ92" i="2" s="1"/>
  <c r="AO7" i="2"/>
  <c r="AP7" i="2" s="1"/>
  <c r="AQ7" i="2" s="1"/>
  <c r="AO100" i="2"/>
  <c r="AP100" i="2" s="1"/>
  <c r="AQ100" i="2" s="1"/>
  <c r="AO81" i="2"/>
  <c r="AP81" i="2" s="1"/>
  <c r="AQ81" i="2" s="1"/>
  <c r="AO85" i="2"/>
  <c r="AP85" i="2" s="1"/>
  <c r="AQ85" i="2" s="1"/>
  <c r="AO30" i="2"/>
  <c r="AP30" i="2" s="1"/>
  <c r="AQ30" i="2" s="1"/>
  <c r="E46" i="2"/>
  <c r="E86" i="2"/>
  <c r="AO46" i="2"/>
  <c r="AP46" i="2" s="1"/>
  <c r="AQ46" i="2" s="1"/>
  <c r="AO94" i="2"/>
  <c r="AP94" i="2" s="1"/>
  <c r="AQ94" i="2" s="1"/>
  <c r="AO8" i="2"/>
  <c r="AP8" i="2" s="1"/>
  <c r="AQ8" i="2" s="1"/>
  <c r="AO14" i="2"/>
  <c r="AP14" i="2" s="1"/>
  <c r="AQ14" i="2" s="1"/>
  <c r="AO39" i="2"/>
  <c r="AP39" i="2" s="1"/>
  <c r="AQ39" i="2" s="1"/>
  <c r="AO64" i="2"/>
  <c r="AP64" i="2" s="1"/>
  <c r="AQ64" i="2" s="1"/>
  <c r="AO19" i="2"/>
  <c r="AP19" i="2" s="1"/>
  <c r="AQ19" i="2" s="1"/>
  <c r="AO90" i="2"/>
  <c r="AP90" i="2" s="1"/>
  <c r="AQ90" i="2" s="1"/>
  <c r="Q46" i="2"/>
  <c r="R46" i="2" s="1"/>
  <c r="S46" i="2" s="1"/>
  <c r="Q86" i="2"/>
  <c r="R86" i="2" s="1"/>
  <c r="S86" i="2" s="1"/>
  <c r="E100" i="2"/>
  <c r="F100" i="2" s="1"/>
  <c r="AO55" i="2"/>
  <c r="AP55" i="2" s="1"/>
  <c r="AQ55" i="2" s="1"/>
  <c r="AO91" i="2"/>
  <c r="AP91" i="2" s="1"/>
  <c r="AQ91" i="2" s="1"/>
  <c r="AO40" i="2"/>
  <c r="AP40" i="2" s="1"/>
  <c r="AQ40" i="2" s="1"/>
  <c r="AO97" i="2"/>
  <c r="AP97" i="2" s="1"/>
  <c r="AQ97" i="2" s="1"/>
  <c r="AO83" i="2"/>
  <c r="AP83" i="2" s="1"/>
  <c r="AQ83" i="2" s="1"/>
  <c r="AO69" i="2"/>
  <c r="AP69" i="2" s="1"/>
  <c r="AQ69" i="2" s="1"/>
  <c r="AO47" i="2"/>
  <c r="AP47" i="2" s="1"/>
  <c r="AQ47" i="2" s="1"/>
  <c r="AO32" i="2"/>
  <c r="AP32" i="2" s="1"/>
  <c r="AQ32" i="2" s="1"/>
  <c r="AO36" i="2"/>
  <c r="AP36" i="2" s="1"/>
  <c r="AQ36" i="2" s="1"/>
  <c r="F66" i="2"/>
  <c r="F77" i="2"/>
  <c r="E104" i="2"/>
  <c r="Q66" i="2"/>
  <c r="R66" i="2" s="1"/>
  <c r="S66" i="2" s="1"/>
  <c r="AC104" i="2"/>
  <c r="AD104" i="2" s="1"/>
  <c r="AE104" i="2" s="1"/>
  <c r="AC99" i="2"/>
  <c r="AD99" i="2" s="1"/>
  <c r="AE99" i="2" s="1"/>
  <c r="AC70" i="2"/>
  <c r="AD70" i="2" s="1"/>
  <c r="AE70" i="2" s="1"/>
  <c r="AC8" i="2"/>
  <c r="AD8" i="2" s="1"/>
  <c r="AE8" i="2" s="1"/>
  <c r="AC14" i="2"/>
  <c r="AD14" i="2" s="1"/>
  <c r="AE14" i="2" s="1"/>
  <c r="AC69" i="2"/>
  <c r="AD69" i="2" s="1"/>
  <c r="AE69" i="2" s="1"/>
  <c r="AC47" i="2"/>
  <c r="AD47" i="2" s="1"/>
  <c r="AE47" i="2" s="1"/>
  <c r="AC15" i="2"/>
  <c r="AD15" i="2" s="1"/>
  <c r="AE15" i="2" s="1"/>
  <c r="AC87" i="2"/>
  <c r="AD87" i="2" s="1"/>
  <c r="AE87" i="2" s="1"/>
  <c r="AC98" i="2"/>
  <c r="AD98" i="2" s="1"/>
  <c r="AE98" i="2" s="1"/>
  <c r="AC45" i="2"/>
  <c r="AD45" i="2" s="1"/>
  <c r="AE45" i="2" s="1"/>
  <c r="AC97" i="2"/>
  <c r="AD97" i="2" s="1"/>
  <c r="AE97" i="2" s="1"/>
  <c r="AC83" i="2"/>
  <c r="AD83" i="2" s="1"/>
  <c r="AE83" i="2" s="1"/>
  <c r="AC11" i="2"/>
  <c r="AD11" i="2" s="1"/>
  <c r="AE11" i="2" s="1"/>
  <c r="AC77" i="2"/>
  <c r="AD77" i="2" s="1"/>
  <c r="AE77" i="2" s="1"/>
  <c r="E19" i="2"/>
  <c r="E94" i="2"/>
  <c r="E6" i="2"/>
  <c r="E27" i="2"/>
  <c r="F27" i="2" s="1"/>
  <c r="E11" i="2"/>
  <c r="Q62" i="2"/>
  <c r="R62" i="2" s="1"/>
  <c r="S62" i="2" s="1"/>
  <c r="Q64" i="2"/>
  <c r="R64" i="2" s="1"/>
  <c r="S64" i="2" s="1"/>
  <c r="Q18" i="2"/>
  <c r="R18" i="2" s="1"/>
  <c r="S18" i="2" s="1"/>
  <c r="AC44" i="2"/>
  <c r="AD44" i="2" s="1"/>
  <c r="AE44" i="2" s="1"/>
  <c r="AC66" i="2"/>
  <c r="AD66" i="2" s="1"/>
  <c r="AE66" i="2" s="1"/>
  <c r="AC84" i="2"/>
  <c r="AD84" i="2" s="1"/>
  <c r="AE84" i="2" s="1"/>
  <c r="AC12" i="2"/>
  <c r="AD12" i="2" s="1"/>
  <c r="AE12" i="2" s="1"/>
  <c r="AC58" i="2"/>
  <c r="AD58" i="2" s="1"/>
  <c r="AE58" i="2" s="1"/>
  <c r="Q19" i="2"/>
  <c r="R19" i="2" s="1"/>
  <c r="S19" i="2" s="1"/>
  <c r="E90" i="2"/>
  <c r="Q94" i="2"/>
  <c r="R94" i="2" s="1"/>
  <c r="S94" i="2" s="1"/>
  <c r="E70" i="2"/>
  <c r="Q6" i="2"/>
  <c r="R6" i="2" s="1"/>
  <c r="S6" i="2" s="1"/>
  <c r="Q27" i="2"/>
  <c r="R27" i="2" s="1"/>
  <c r="S27" i="2" s="1"/>
  <c r="AC59" i="2"/>
  <c r="AD59" i="2" s="1"/>
  <c r="AE59" i="2" s="1"/>
  <c r="AC25" i="2"/>
  <c r="AD25" i="2" s="1"/>
  <c r="AE25" i="2" s="1"/>
  <c r="AC79" i="2"/>
  <c r="AD79" i="2" s="1"/>
  <c r="AE79" i="2" s="1"/>
  <c r="AC43" i="2"/>
  <c r="AD43" i="2" s="1"/>
  <c r="AE43" i="2" s="1"/>
  <c r="AC17" i="2"/>
  <c r="AD17" i="2" s="1"/>
  <c r="AE17" i="2" s="1"/>
  <c r="E55" i="2"/>
  <c r="F55" i="2" s="1"/>
  <c r="E59" i="2"/>
  <c r="E80" i="2"/>
  <c r="AC89" i="2"/>
  <c r="AD89" i="2" s="1"/>
  <c r="AE89" i="2" s="1"/>
  <c r="AC39" i="2"/>
  <c r="AD39" i="2" s="1"/>
  <c r="AE39" i="2" s="1"/>
  <c r="AC38" i="2"/>
  <c r="AD38" i="2" s="1"/>
  <c r="AE38" i="2" s="1"/>
  <c r="AC76" i="2"/>
  <c r="AD76" i="2" s="1"/>
  <c r="AE76" i="2" s="1"/>
  <c r="F46" i="2"/>
  <c r="Q32" i="2"/>
  <c r="R32" i="2" s="1"/>
  <c r="S32" i="2" s="1"/>
  <c r="Q55" i="2"/>
  <c r="R55" i="2" s="1"/>
  <c r="S55" i="2" s="1"/>
  <c r="Q45" i="2"/>
  <c r="R45" i="2" s="1"/>
  <c r="S45" i="2" s="1"/>
  <c r="E8" i="2"/>
  <c r="Q80" i="2"/>
  <c r="R80" i="2" s="1"/>
  <c r="S80" i="2" s="1"/>
  <c r="AC20" i="2"/>
  <c r="AD20" i="2" s="1"/>
  <c r="AE20" i="2" s="1"/>
  <c r="AC72" i="2"/>
  <c r="AD72" i="2" s="1"/>
  <c r="AE72" i="2" s="1"/>
  <c r="AC52" i="2"/>
  <c r="AD52" i="2" s="1"/>
  <c r="AE52" i="2" s="1"/>
  <c r="AC67" i="2"/>
  <c r="AD67" i="2" s="1"/>
  <c r="AE67" i="2" s="1"/>
  <c r="AC85" i="2"/>
  <c r="AD85" i="2" s="1"/>
  <c r="AE85" i="2" s="1"/>
  <c r="AC30" i="2"/>
  <c r="AD30" i="2" s="1"/>
  <c r="AE30" i="2" s="1"/>
  <c r="E17" i="2"/>
  <c r="E36" i="2"/>
  <c r="F36" i="2" s="1"/>
  <c r="AC50" i="2"/>
  <c r="AD50" i="2" s="1"/>
  <c r="AE50" i="2" s="1"/>
  <c r="AC81" i="2"/>
  <c r="AD81" i="2" s="1"/>
  <c r="AE81" i="2" s="1"/>
  <c r="Q89" i="2"/>
  <c r="R89" i="2" s="1"/>
  <c r="S89" i="2" s="1"/>
  <c r="Q81" i="2"/>
  <c r="R81" i="2" s="1"/>
  <c r="S81" i="2" s="1"/>
  <c r="AC40" i="2"/>
  <c r="AD40" i="2" s="1"/>
  <c r="AE40" i="2" s="1"/>
  <c r="AC92" i="2"/>
  <c r="AD92" i="2" s="1"/>
  <c r="AE92" i="2" s="1"/>
  <c r="AC7" i="2"/>
  <c r="AD7" i="2" s="1"/>
  <c r="AE7" i="2" s="1"/>
  <c r="AC32" i="2"/>
  <c r="AD32" i="2" s="1"/>
  <c r="AE32" i="2" s="1"/>
  <c r="AC36" i="2"/>
  <c r="AD36" i="2" s="1"/>
  <c r="AE36" i="2" s="1"/>
  <c r="F47" i="2"/>
  <c r="F32" i="2"/>
  <c r="F45" i="2"/>
  <c r="F83" i="2"/>
  <c r="F52" i="2"/>
  <c r="F89" i="2"/>
  <c r="F81" i="2"/>
  <c r="F76" i="2"/>
  <c r="F30" i="2"/>
  <c r="F39" i="2"/>
  <c r="E85" i="2"/>
  <c r="E15" i="2"/>
  <c r="Q30" i="2"/>
  <c r="R30" i="2" s="1"/>
  <c r="S30" i="2" s="1"/>
  <c r="Q20" i="2"/>
  <c r="R20" i="2" s="1"/>
  <c r="S20" i="2" s="1"/>
  <c r="E44" i="2"/>
  <c r="E72" i="2"/>
  <c r="E40" i="2"/>
  <c r="Q39" i="2"/>
  <c r="R39" i="2" s="1"/>
  <c r="S39" i="2" s="1"/>
  <c r="Q83" i="2"/>
  <c r="R83" i="2" s="1"/>
  <c r="S83" i="2" s="1"/>
  <c r="Q99" i="2"/>
  <c r="R99" i="2" s="1"/>
  <c r="S99" i="2" s="1"/>
  <c r="Q92" i="2"/>
  <c r="R92" i="2" s="1"/>
  <c r="S92" i="2" s="1"/>
  <c r="F58" i="2"/>
  <c r="E67" i="2"/>
  <c r="F67" i="2" s="1"/>
  <c r="F65" i="2"/>
  <c r="Q98" i="2"/>
  <c r="R98" i="2" s="1"/>
  <c r="S98" i="2" s="1"/>
  <c r="E38" i="2"/>
  <c r="Q76" i="2"/>
  <c r="R76" i="2" s="1"/>
  <c r="S76" i="2" s="1"/>
  <c r="E87" i="2"/>
  <c r="E25" i="2"/>
  <c r="E14" i="2"/>
  <c r="Q84" i="2"/>
  <c r="R84" i="2" s="1"/>
  <c r="S84" i="2" s="1"/>
  <c r="E50" i="2"/>
  <c r="E7" i="2"/>
  <c r="E79" i="2"/>
  <c r="E43" i="2"/>
  <c r="F43" i="2" s="1"/>
  <c r="F99" i="2"/>
  <c r="F92" i="2"/>
  <c r="F20" i="2"/>
  <c r="F98" i="2"/>
  <c r="F5" i="2"/>
  <c r="F84" i="2"/>
  <c r="BX57" i="2" l="1"/>
  <c r="BL28" i="2"/>
  <c r="L63" i="2"/>
  <c r="V54" i="2"/>
  <c r="DC21" i="2"/>
  <c r="CU65" i="2"/>
  <c r="Y68" i="2"/>
  <c r="T24" i="2"/>
  <c r="T51" i="2"/>
  <c r="BP57" i="2"/>
  <c r="BV57" i="2"/>
  <c r="K63" i="2"/>
  <c r="BD28" i="2"/>
  <c r="BJ28" i="2"/>
  <c r="CT65" i="2"/>
  <c r="AA51" i="2"/>
  <c r="U54" i="2"/>
  <c r="Z24" i="2"/>
  <c r="CZ21" i="2"/>
  <c r="AN61" i="2"/>
  <c r="BW57" i="2"/>
  <c r="M63" i="2"/>
  <c r="G63" i="2"/>
  <c r="BK28" i="2"/>
  <c r="AG29" i="2"/>
  <c r="CN65" i="2"/>
  <c r="X51" i="2"/>
  <c r="AB51" i="2"/>
  <c r="W54" i="2"/>
  <c r="AB24" i="2"/>
  <c r="DE21" i="2"/>
  <c r="CQ24" i="2"/>
  <c r="BQ57" i="2"/>
  <c r="O63" i="2"/>
  <c r="BE28" i="2"/>
  <c r="AM29" i="2"/>
  <c r="CV65" i="2"/>
  <c r="V51" i="2"/>
  <c r="AR35" i="2"/>
  <c r="P103" i="2"/>
  <c r="X54" i="2"/>
  <c r="U24" i="2"/>
  <c r="DB21" i="2"/>
  <c r="BR57" i="2"/>
  <c r="H63" i="2"/>
  <c r="BF28" i="2"/>
  <c r="CO65" i="2"/>
  <c r="U51" i="2"/>
  <c r="AA54" i="2"/>
  <c r="Y54" i="2"/>
  <c r="V24" i="2"/>
  <c r="DD21" i="2"/>
  <c r="BS57" i="2"/>
  <c r="P63" i="2"/>
  <c r="BG28" i="2"/>
  <c r="CP65" i="2"/>
  <c r="W51" i="2"/>
  <c r="DG68" i="2"/>
  <c r="CR35" i="2"/>
  <c r="Z54" i="2"/>
  <c r="W24" i="2"/>
  <c r="DF21" i="2"/>
  <c r="BT57" i="2"/>
  <c r="I63" i="2"/>
  <c r="BH28" i="2"/>
  <c r="AM78" i="2"/>
  <c r="CS65" i="2"/>
  <c r="CQ65" i="2"/>
  <c r="Y51" i="2"/>
  <c r="T54" i="2"/>
  <c r="X24" i="2"/>
  <c r="H88" i="2"/>
  <c r="DG21" i="2"/>
  <c r="H48" i="2"/>
  <c r="BU57" i="2"/>
  <c r="BI28" i="2"/>
  <c r="CR65" i="2"/>
  <c r="CG56" i="2"/>
  <c r="Z51" i="2"/>
  <c r="CD63" i="2"/>
  <c r="BG63" i="2"/>
  <c r="AB54" i="2"/>
  <c r="AA24" i="2"/>
  <c r="Y24" i="2"/>
  <c r="AZ61" i="2"/>
  <c r="BU33" i="2"/>
  <c r="DH21" i="2"/>
  <c r="DA21" i="2"/>
  <c r="CQ88" i="2"/>
  <c r="CO88" i="2"/>
  <c r="AL53" i="2"/>
  <c r="CN102" i="2"/>
  <c r="CU102" i="2"/>
  <c r="AV28" i="2"/>
  <c r="AY103" i="2"/>
  <c r="P102" i="2"/>
  <c r="CV95" i="2"/>
  <c r="BS60" i="2"/>
  <c r="CG51" i="2"/>
  <c r="CE51" i="2"/>
  <c r="AW24" i="2"/>
  <c r="AU24" i="2"/>
  <c r="DD13" i="2"/>
  <c r="CP88" i="2"/>
  <c r="CV102" i="2"/>
  <c r="CV16" i="2"/>
  <c r="AW28" i="2"/>
  <c r="AR103" i="2"/>
  <c r="I102" i="2"/>
  <c r="CO95" i="2"/>
  <c r="BU60" i="2"/>
  <c r="CI51" i="2"/>
  <c r="AV24" i="2"/>
  <c r="DE13" i="2"/>
  <c r="CR88" i="2"/>
  <c r="CO102" i="2"/>
  <c r="AX28" i="2"/>
  <c r="AZ103" i="2"/>
  <c r="J102" i="2"/>
  <c r="CP95" i="2"/>
  <c r="BV60" i="2"/>
  <c r="BX60" i="2"/>
  <c r="CF51" i="2"/>
  <c r="AX24" i="2"/>
  <c r="DF13" i="2"/>
  <c r="CS88" i="2"/>
  <c r="CP102" i="2"/>
  <c r="AS28" i="2"/>
  <c r="AY28" i="2"/>
  <c r="AS103" i="2"/>
  <c r="K102" i="2"/>
  <c r="CQ95" i="2"/>
  <c r="BT60" i="2"/>
  <c r="CH51" i="2"/>
  <c r="AY24" i="2"/>
  <c r="CZ13" i="2"/>
  <c r="DG13" i="2"/>
  <c r="N96" i="2"/>
  <c r="CT88" i="2"/>
  <c r="CQ102" i="2"/>
  <c r="AR28" i="2"/>
  <c r="AU103" i="2"/>
  <c r="AT103" i="2"/>
  <c r="L102" i="2"/>
  <c r="CR95" i="2"/>
  <c r="BW60" i="2"/>
  <c r="CB51" i="2"/>
  <c r="AR24" i="2"/>
  <c r="DH13" i="2"/>
  <c r="CU88" i="2"/>
  <c r="T96" i="2"/>
  <c r="CR102" i="2"/>
  <c r="AZ28" i="2"/>
  <c r="AV103" i="2"/>
  <c r="M102" i="2"/>
  <c r="CU95" i="2"/>
  <c r="CS95" i="2"/>
  <c r="BP60" i="2"/>
  <c r="CV29" i="2"/>
  <c r="CJ51" i="2"/>
  <c r="AZ24" i="2"/>
  <c r="DA13" i="2"/>
  <c r="DA96" i="2"/>
  <c r="CN88" i="2"/>
  <c r="CS102" i="2"/>
  <c r="AT28" i="2"/>
  <c r="AW103" i="2"/>
  <c r="O102" i="2"/>
  <c r="CT95" i="2"/>
  <c r="BQ60" i="2"/>
  <c r="CO29" i="2"/>
  <c r="CC51" i="2"/>
  <c r="AS24" i="2"/>
  <c r="DB13" i="2"/>
  <c r="AG88" i="2"/>
  <c r="CI102" i="2"/>
  <c r="AK102" i="2"/>
  <c r="AJ102" i="2"/>
  <c r="BU102" i="2"/>
  <c r="Z57" i="2"/>
  <c r="O60" i="2"/>
  <c r="CC102" i="2"/>
  <c r="CJ102" i="2"/>
  <c r="AM102" i="2"/>
  <c r="CZ78" i="2"/>
  <c r="BQ78" i="2"/>
  <c r="N78" i="2"/>
  <c r="V56" i="2"/>
  <c r="J60" i="2"/>
  <c r="P60" i="2"/>
  <c r="CD102" i="2"/>
  <c r="AW53" i="2"/>
  <c r="AF102" i="2"/>
  <c r="G78" i="2"/>
  <c r="CH41" i="2"/>
  <c r="I60" i="2"/>
  <c r="G60" i="2"/>
  <c r="CE102" i="2"/>
  <c r="AN102" i="2"/>
  <c r="CR63" i="2"/>
  <c r="DE24" i="2"/>
  <c r="CF41" i="2"/>
  <c r="K60" i="2"/>
  <c r="CF102" i="2"/>
  <c r="AG102" i="2"/>
  <c r="L60" i="2"/>
  <c r="CG102" i="2"/>
  <c r="AH102" i="2"/>
  <c r="V78" i="2"/>
  <c r="CE68" i="2"/>
  <c r="AA29" i="2"/>
  <c r="M23" i="2"/>
  <c r="AM13" i="2"/>
  <c r="M60" i="2"/>
  <c r="CH102" i="2"/>
  <c r="AI102" i="2"/>
  <c r="AN24" i="2"/>
  <c r="BF42" i="2"/>
  <c r="AX53" i="2"/>
  <c r="AV53" i="2"/>
  <c r="BD42" i="2"/>
  <c r="DF78" i="2"/>
  <c r="U78" i="2"/>
  <c r="CQ23" i="2"/>
  <c r="CD68" i="2"/>
  <c r="BU23" i="2"/>
  <c r="AJ68" i="2"/>
  <c r="Z29" i="2"/>
  <c r="L23" i="2"/>
  <c r="AF24" i="2"/>
  <c r="CQ63" i="2"/>
  <c r="BT102" i="2"/>
  <c r="BR78" i="2"/>
  <c r="BX78" i="2"/>
  <c r="O78" i="2"/>
  <c r="M78" i="2"/>
  <c r="DD24" i="2"/>
  <c r="CE41" i="2"/>
  <c r="BI31" i="2"/>
  <c r="BG31" i="2"/>
  <c r="AH13" i="2"/>
  <c r="Y57" i="2"/>
  <c r="U56" i="2"/>
  <c r="BH31" i="2"/>
  <c r="AY53" i="2"/>
  <c r="BE42" i="2"/>
  <c r="DH78" i="2"/>
  <c r="W78" i="2"/>
  <c r="CS23" i="2"/>
  <c r="CF68" i="2"/>
  <c r="BW23" i="2"/>
  <c r="AL68" i="2"/>
  <c r="T29" i="2"/>
  <c r="N23" i="2"/>
  <c r="AG24" i="2"/>
  <c r="CU63" i="2"/>
  <c r="CS63" i="2"/>
  <c r="BV102" i="2"/>
  <c r="BS78" i="2"/>
  <c r="H78" i="2"/>
  <c r="CZ24" i="2"/>
  <c r="DF24" i="2"/>
  <c r="CG41" i="2"/>
  <c r="BJ31" i="2"/>
  <c r="AI13" i="2"/>
  <c r="AA57" i="2"/>
  <c r="Z78" i="2"/>
  <c r="X78" i="2"/>
  <c r="CT23" i="2"/>
  <c r="CI68" i="2"/>
  <c r="CG68" i="2"/>
  <c r="BP23" i="2"/>
  <c r="AM68" i="2"/>
  <c r="V29" i="2"/>
  <c r="AB29" i="2"/>
  <c r="I23" i="2"/>
  <c r="O23" i="2"/>
  <c r="AH24" i="2"/>
  <c r="CT63" i="2"/>
  <c r="BW102" i="2"/>
  <c r="BT78" i="2"/>
  <c r="P78" i="2"/>
  <c r="DH24" i="2"/>
  <c r="CI41" i="2"/>
  <c r="BK31" i="2"/>
  <c r="AJ13" i="2"/>
  <c r="T57" i="2"/>
  <c r="AR53" i="2"/>
  <c r="DA78" i="2"/>
  <c r="AZ53" i="2"/>
  <c r="BG42" i="2"/>
  <c r="DB78" i="2"/>
  <c r="Y78" i="2"/>
  <c r="CU23" i="2"/>
  <c r="CH68" i="2"/>
  <c r="BX23" i="2"/>
  <c r="AF68" i="2"/>
  <c r="U29" i="2"/>
  <c r="H23" i="2"/>
  <c r="G23" i="2"/>
  <c r="AI24" i="2"/>
  <c r="CN63" i="2"/>
  <c r="BP102" i="2"/>
  <c r="BU78" i="2"/>
  <c r="I78" i="2"/>
  <c r="DG24" i="2"/>
  <c r="CB41" i="2"/>
  <c r="BD31" i="2"/>
  <c r="AL13" i="2"/>
  <c r="AK13" i="2"/>
  <c r="AB57" i="2"/>
  <c r="T34" i="2"/>
  <c r="AS53" i="2"/>
  <c r="BH42" i="2"/>
  <c r="DC78" i="2"/>
  <c r="AA78" i="2"/>
  <c r="CN23" i="2"/>
  <c r="CB68" i="2"/>
  <c r="BQ23" i="2"/>
  <c r="AN68" i="2"/>
  <c r="W29" i="2"/>
  <c r="P23" i="2"/>
  <c r="AL24" i="2"/>
  <c r="AJ24" i="2"/>
  <c r="CV63" i="2"/>
  <c r="BX102" i="2"/>
  <c r="BV78" i="2"/>
  <c r="J78" i="2"/>
  <c r="DA24" i="2"/>
  <c r="CJ41" i="2"/>
  <c r="BL31" i="2"/>
  <c r="AF13" i="2"/>
  <c r="U57" i="2"/>
  <c r="AT53" i="2"/>
  <c r="BK42" i="2"/>
  <c r="BI42" i="2"/>
  <c r="DD78" i="2"/>
  <c r="T78" i="2"/>
  <c r="CP23" i="2"/>
  <c r="CV23" i="2"/>
  <c r="CJ68" i="2"/>
  <c r="BT23" i="2"/>
  <c r="BR23" i="2"/>
  <c r="AI68" i="2"/>
  <c r="AG68" i="2"/>
  <c r="X29" i="2"/>
  <c r="J23" i="2"/>
  <c r="AK24" i="2"/>
  <c r="CO63" i="2"/>
  <c r="BR102" i="2"/>
  <c r="BQ102" i="2"/>
  <c r="BW78" i="2"/>
  <c r="K78" i="2"/>
  <c r="DB24" i="2"/>
  <c r="CC41" i="2"/>
  <c r="BE31" i="2"/>
  <c r="AN13" i="2"/>
  <c r="X57" i="2"/>
  <c r="V57" i="2"/>
  <c r="AU53" i="2"/>
  <c r="BJ42" i="2"/>
  <c r="DG78" i="2"/>
  <c r="DE78" i="2"/>
  <c r="AB78" i="2"/>
  <c r="CO23" i="2"/>
  <c r="CC68" i="2"/>
  <c r="BS23" i="2"/>
  <c r="AH68" i="2"/>
  <c r="Y29" i="2"/>
  <c r="AM24" i="2"/>
  <c r="CP63" i="2"/>
  <c r="BS102" i="2"/>
  <c r="BP78" i="2"/>
  <c r="DC24" i="2"/>
  <c r="CD41" i="2"/>
  <c r="BF31" i="2"/>
  <c r="AG13" i="2"/>
  <c r="W57" i="2"/>
  <c r="AB23" i="2"/>
  <c r="AA23" i="2"/>
  <c r="CS51" i="2"/>
  <c r="U23" i="2"/>
  <c r="BI57" i="2"/>
  <c r="O29" i="2"/>
  <c r="V23" i="2"/>
  <c r="BP103" i="2"/>
  <c r="W23" i="2"/>
  <c r="BH74" i="2"/>
  <c r="X23" i="2"/>
  <c r="AX23" i="2"/>
  <c r="Y23" i="2"/>
  <c r="AV23" i="2"/>
  <c r="AN96" i="2"/>
  <c r="BF23" i="2"/>
  <c r="BH61" i="2"/>
  <c r="L24" i="2"/>
  <c r="BJ21" i="2"/>
  <c r="CT28" i="2"/>
  <c r="DH51" i="2"/>
  <c r="CN96" i="2"/>
  <c r="CQ31" i="2"/>
  <c r="CO21" i="2"/>
  <c r="BJ78" i="2"/>
  <c r="CP21" i="2"/>
  <c r="BI23" i="2"/>
  <c r="BG23" i="2"/>
  <c r="V74" i="2"/>
  <c r="M24" i="2"/>
  <c r="AY29" i="2"/>
  <c r="BH23" i="2"/>
  <c r="W74" i="2"/>
  <c r="H24" i="2"/>
  <c r="N24" i="2"/>
  <c r="CF78" i="2"/>
  <c r="AS29" i="2"/>
  <c r="BS54" i="2"/>
  <c r="BJ23" i="2"/>
  <c r="CD54" i="2"/>
  <c r="AY60" i="2"/>
  <c r="CD24" i="2"/>
  <c r="DB54" i="2"/>
  <c r="P24" i="2"/>
  <c r="G24" i="2"/>
  <c r="BK53" i="2"/>
  <c r="CG78" i="2"/>
  <c r="AF48" i="2"/>
  <c r="BX54" i="2"/>
  <c r="BK23" i="2"/>
  <c r="CB54" i="2"/>
  <c r="AV60" i="2"/>
  <c r="CC24" i="2"/>
  <c r="DC54" i="2"/>
  <c r="O24" i="2"/>
  <c r="BD53" i="2"/>
  <c r="CE103" i="2"/>
  <c r="CQ78" i="2"/>
  <c r="AN48" i="2"/>
  <c r="BQ54" i="2"/>
  <c r="BD23" i="2"/>
  <c r="DE60" i="2"/>
  <c r="CJ54" i="2"/>
  <c r="AW60" i="2"/>
  <c r="CJ24" i="2"/>
  <c r="I24" i="2"/>
  <c r="CF103" i="2"/>
  <c r="CR78" i="2"/>
  <c r="BK95" i="2"/>
  <c r="CF29" i="2"/>
  <c r="BL23" i="2"/>
  <c r="DF60" i="2"/>
  <c r="J68" i="2"/>
  <c r="J24" i="2"/>
  <c r="CU96" i="2"/>
  <c r="BI78" i="2"/>
  <c r="BD95" i="2"/>
  <c r="CH29" i="2"/>
  <c r="BE23" i="2"/>
  <c r="AF96" i="2"/>
  <c r="CS28" i="2"/>
  <c r="CQ28" i="2"/>
  <c r="DG51" i="2"/>
  <c r="DH23" i="2"/>
  <c r="AL34" i="2"/>
  <c r="CN21" i="2"/>
  <c r="BH21" i="2"/>
  <c r="CR28" i="2"/>
  <c r="CZ51" i="2"/>
  <c r="DB22" i="2"/>
  <c r="CG60" i="2"/>
  <c r="CV21" i="2"/>
  <c r="BK21" i="2"/>
  <c r="CU28" i="2"/>
  <c r="DE51" i="2"/>
  <c r="DA51" i="2"/>
  <c r="BD16" i="2"/>
  <c r="AH103" i="2"/>
  <c r="BH68" i="2"/>
  <c r="CF61" i="2"/>
  <c r="BF61" i="2"/>
  <c r="CR21" i="2"/>
  <c r="BD21" i="2"/>
  <c r="CN28" i="2"/>
  <c r="DC51" i="2"/>
  <c r="BH16" i="2"/>
  <c r="AG23" i="2"/>
  <c r="CT21" i="2"/>
  <c r="BL21" i="2"/>
  <c r="CV28" i="2"/>
  <c r="DB51" i="2"/>
  <c r="BP88" i="2"/>
  <c r="CQ21" i="2"/>
  <c r="BF21" i="2"/>
  <c r="CO28" i="2"/>
  <c r="DD51" i="2"/>
  <c r="AR78" i="2"/>
  <c r="AY34" i="2"/>
  <c r="CS21" i="2"/>
  <c r="BG21" i="2"/>
  <c r="CP28" i="2"/>
  <c r="DF51" i="2"/>
  <c r="CU21" i="2"/>
  <c r="BE21" i="2"/>
  <c r="BI21" i="2"/>
  <c r="AM74" i="2"/>
  <c r="CK42" i="2"/>
  <c r="CL42" i="2" s="1"/>
  <c r="AO42" i="2"/>
  <c r="AP42" i="2" s="1"/>
  <c r="AC42" i="2"/>
  <c r="AD42" i="2" s="1"/>
  <c r="Q42" i="2"/>
  <c r="R42" i="2" s="1"/>
  <c r="CU41" i="2"/>
  <c r="BV42" i="2"/>
  <c r="BT42" i="2"/>
  <c r="BI103" i="2"/>
  <c r="BU29" i="2"/>
  <c r="AB53" i="2"/>
  <c r="BD54" i="2"/>
  <c r="BL88" i="2"/>
  <c r="AV88" i="2"/>
  <c r="CN41" i="2"/>
  <c r="BU42" i="2"/>
  <c r="BW29" i="2"/>
  <c r="Z53" i="2"/>
  <c r="BL54" i="2"/>
  <c r="DF63" i="2"/>
  <c r="BE88" i="2"/>
  <c r="AY88" i="2"/>
  <c r="AW88" i="2"/>
  <c r="CV41" i="2"/>
  <c r="BW42" i="2"/>
  <c r="BP29" i="2"/>
  <c r="BE54" i="2"/>
  <c r="DG33" i="2"/>
  <c r="AR96" i="2"/>
  <c r="DD63" i="2"/>
  <c r="CC93" i="2"/>
  <c r="CS61" i="2"/>
  <c r="BF88" i="2"/>
  <c r="AX88" i="2"/>
  <c r="CZ88" i="2"/>
  <c r="CO41" i="2"/>
  <c r="BP42" i="2"/>
  <c r="BX29" i="2"/>
  <c r="BH54" i="2"/>
  <c r="BF54" i="2"/>
  <c r="DE33" i="2"/>
  <c r="W103" i="2"/>
  <c r="BG88" i="2"/>
  <c r="AR88" i="2"/>
  <c r="CP41" i="2"/>
  <c r="BX42" i="2"/>
  <c r="BQ29" i="2"/>
  <c r="BG54" i="2"/>
  <c r="AU63" i="2"/>
  <c r="BJ88" i="2"/>
  <c r="BH88" i="2"/>
  <c r="AZ88" i="2"/>
  <c r="CS41" i="2"/>
  <c r="CQ41" i="2"/>
  <c r="BQ42" i="2"/>
  <c r="BR29" i="2"/>
  <c r="BI54" i="2"/>
  <c r="AS63" i="2"/>
  <c r="BI88" i="2"/>
  <c r="AS88" i="2"/>
  <c r="CR41" i="2"/>
  <c r="BR42" i="2"/>
  <c r="BS29" i="2"/>
  <c r="BJ54" i="2"/>
  <c r="BF34" i="2"/>
  <c r="BK88" i="2"/>
  <c r="AT88" i="2"/>
  <c r="CU51" i="2"/>
  <c r="CV96" i="2"/>
  <c r="BE57" i="2"/>
  <c r="BK57" i="2"/>
  <c r="BL53" i="2"/>
  <c r="CN51" i="2"/>
  <c r="CH78" i="2"/>
  <c r="CG103" i="2"/>
  <c r="BR103" i="2"/>
  <c r="BK78" i="2"/>
  <c r="CS78" i="2"/>
  <c r="BF95" i="2"/>
  <c r="BL95" i="2"/>
  <c r="AT29" i="2"/>
  <c r="AI48" i="2"/>
  <c r="AG48" i="2"/>
  <c r="BR54" i="2"/>
  <c r="P29" i="2"/>
  <c r="CI29" i="2"/>
  <c r="AY23" i="2"/>
  <c r="AI96" i="2"/>
  <c r="AG96" i="2"/>
  <c r="DA60" i="2"/>
  <c r="DG60" i="2"/>
  <c r="CC54" i="2"/>
  <c r="AX60" i="2"/>
  <c r="CO93" i="2"/>
  <c r="CE24" i="2"/>
  <c r="DD54" i="2"/>
  <c r="BJ74" i="2"/>
  <c r="AK21" i="2"/>
  <c r="Z74" i="2"/>
  <c r="X74" i="2"/>
  <c r="L68" i="2"/>
  <c r="DA35" i="2"/>
  <c r="CO96" i="2"/>
  <c r="BD57" i="2"/>
  <c r="BE56" i="2"/>
  <c r="BE53" i="2"/>
  <c r="CV51" i="2"/>
  <c r="CC78" i="2"/>
  <c r="CI78" i="2"/>
  <c r="CH103" i="2"/>
  <c r="BS103" i="2"/>
  <c r="BD78" i="2"/>
  <c r="CN78" i="2"/>
  <c r="CT78" i="2"/>
  <c r="BE95" i="2"/>
  <c r="AU29" i="2"/>
  <c r="AH48" i="2"/>
  <c r="BT54" i="2"/>
  <c r="K29" i="2"/>
  <c r="I29" i="2"/>
  <c r="CB29" i="2"/>
  <c r="AR23" i="2"/>
  <c r="AH96" i="2"/>
  <c r="CZ60" i="2"/>
  <c r="CE54" i="2"/>
  <c r="AR60" i="2"/>
  <c r="CU93" i="2"/>
  <c r="CF24" i="2"/>
  <c r="DE54" i="2"/>
  <c r="BK74" i="2"/>
  <c r="AG21" i="2"/>
  <c r="AM21" i="2"/>
  <c r="Y74" i="2"/>
  <c r="N68" i="2"/>
  <c r="BJ57" i="2"/>
  <c r="BX103" i="2"/>
  <c r="BG96" i="2"/>
  <c r="AJ21" i="2"/>
  <c r="CP96" i="2"/>
  <c r="BL57" i="2"/>
  <c r="BG56" i="2"/>
  <c r="BF53" i="2"/>
  <c r="CO51" i="2"/>
  <c r="CB78" i="2"/>
  <c r="CB103" i="2"/>
  <c r="CI103" i="2"/>
  <c r="BT103" i="2"/>
  <c r="BL78" i="2"/>
  <c r="CV78" i="2"/>
  <c r="BG95" i="2"/>
  <c r="BJ22" i="2"/>
  <c r="AV29" i="2"/>
  <c r="AJ48" i="2"/>
  <c r="BU54" i="2"/>
  <c r="J29" i="2"/>
  <c r="G29" i="2"/>
  <c r="CJ29" i="2"/>
  <c r="AZ23" i="2"/>
  <c r="AJ96" i="2"/>
  <c r="DH60" i="2"/>
  <c r="CF54" i="2"/>
  <c r="AZ60" i="2"/>
  <c r="CG24" i="2"/>
  <c r="CZ54" i="2"/>
  <c r="DF54" i="2"/>
  <c r="BU13" i="2"/>
  <c r="BD74" i="2"/>
  <c r="AI21" i="2"/>
  <c r="AA74" i="2"/>
  <c r="O68" i="2"/>
  <c r="BQ103" i="2"/>
  <c r="AW23" i="2"/>
  <c r="BI74" i="2"/>
  <c r="M68" i="2"/>
  <c r="CQ96" i="2"/>
  <c r="BF57" i="2"/>
  <c r="BI53" i="2"/>
  <c r="BG53" i="2"/>
  <c r="CR51" i="2"/>
  <c r="CP51" i="2"/>
  <c r="CJ78" i="2"/>
  <c r="CJ103" i="2"/>
  <c r="BU103" i="2"/>
  <c r="BG78" i="2"/>
  <c r="BE78" i="2"/>
  <c r="CU78" i="2"/>
  <c r="BH95" i="2"/>
  <c r="AW29" i="2"/>
  <c r="H53" i="2"/>
  <c r="AK48" i="2"/>
  <c r="BV54" i="2"/>
  <c r="L29" i="2"/>
  <c r="CC29" i="2"/>
  <c r="AS23" i="2"/>
  <c r="AK96" i="2"/>
  <c r="DB60" i="2"/>
  <c r="CG54" i="2"/>
  <c r="AS60" i="2"/>
  <c r="I64" i="2"/>
  <c r="CH24" i="2"/>
  <c r="BW74" i="2"/>
  <c r="DH54" i="2"/>
  <c r="BL74" i="2"/>
  <c r="AL21" i="2"/>
  <c r="T74" i="2"/>
  <c r="P68" i="2"/>
  <c r="H29" i="2"/>
  <c r="CT96" i="2"/>
  <c r="CR96" i="2"/>
  <c r="BT56" i="2"/>
  <c r="BG57" i="2"/>
  <c r="BH53" i="2"/>
  <c r="CT51" i="2"/>
  <c r="CD78" i="2"/>
  <c r="CC103" i="2"/>
  <c r="BV103" i="2"/>
  <c r="BF78" i="2"/>
  <c r="CO78" i="2"/>
  <c r="BI95" i="2"/>
  <c r="AR29" i="2"/>
  <c r="AX29" i="2"/>
  <c r="AL48" i="2"/>
  <c r="BW54" i="2"/>
  <c r="M29" i="2"/>
  <c r="CN13" i="2"/>
  <c r="CD29" i="2"/>
  <c r="AT23" i="2"/>
  <c r="AL96" i="2"/>
  <c r="DC60" i="2"/>
  <c r="CH54" i="2"/>
  <c r="AT60" i="2"/>
  <c r="DH34" i="2"/>
  <c r="CI24" i="2"/>
  <c r="DG54" i="2"/>
  <c r="BG74" i="2"/>
  <c r="BE74" i="2"/>
  <c r="AF21" i="2"/>
  <c r="AB74" i="2"/>
  <c r="I68" i="2"/>
  <c r="K68" i="2"/>
  <c r="CS96" i="2"/>
  <c r="BH57" i="2"/>
  <c r="BJ53" i="2"/>
  <c r="CQ51" i="2"/>
  <c r="CE78" i="2"/>
  <c r="CD103" i="2"/>
  <c r="BW103" i="2"/>
  <c r="BH78" i="2"/>
  <c r="CP78" i="2"/>
  <c r="BJ95" i="2"/>
  <c r="AZ29" i="2"/>
  <c r="AM48" i="2"/>
  <c r="BP54" i="2"/>
  <c r="CG29" i="2"/>
  <c r="CE29" i="2"/>
  <c r="AU23" i="2"/>
  <c r="AM96" i="2"/>
  <c r="DD60" i="2"/>
  <c r="CI54" i="2"/>
  <c r="AU60" i="2"/>
  <c r="DG61" i="2"/>
  <c r="CC96" i="2"/>
  <c r="CB24" i="2"/>
  <c r="DA54" i="2"/>
  <c r="BF74" i="2"/>
  <c r="AN21" i="2"/>
  <c r="U74" i="2"/>
  <c r="H68" i="2"/>
  <c r="AF78" i="2"/>
  <c r="AF29" i="2"/>
  <c r="CB56" i="2"/>
  <c r="CH56" i="2"/>
  <c r="Z68" i="2"/>
  <c r="CZ68" i="2"/>
  <c r="AZ35" i="2"/>
  <c r="I103" i="2"/>
  <c r="CT35" i="2"/>
  <c r="CE63" i="2"/>
  <c r="BH63" i="2"/>
  <c r="J88" i="2"/>
  <c r="P88" i="2"/>
  <c r="AS61" i="2"/>
  <c r="BV33" i="2"/>
  <c r="BI48" i="2"/>
  <c r="CR24" i="2"/>
  <c r="AG61" i="2"/>
  <c r="P48" i="2"/>
  <c r="AN78" i="2"/>
  <c r="AN29" i="2"/>
  <c r="CJ56" i="2"/>
  <c r="AA68" i="2"/>
  <c r="DH68" i="2"/>
  <c r="AT35" i="2"/>
  <c r="J103" i="2"/>
  <c r="CU35" i="2"/>
  <c r="CF63" i="2"/>
  <c r="BI63" i="2"/>
  <c r="I88" i="2"/>
  <c r="G88" i="2"/>
  <c r="AT61" i="2"/>
  <c r="CR29" i="2"/>
  <c r="CP29" i="2"/>
  <c r="BW33" i="2"/>
  <c r="BJ48" i="2"/>
  <c r="CS24" i="2"/>
  <c r="AI88" i="2"/>
  <c r="AH61" i="2"/>
  <c r="I48" i="2"/>
  <c r="AG78" i="2"/>
  <c r="AH29" i="2"/>
  <c r="CI56" i="2"/>
  <c r="T68" i="2"/>
  <c r="DA68" i="2"/>
  <c r="AU35" i="2"/>
  <c r="K103" i="2"/>
  <c r="CN35" i="2"/>
  <c r="CG63" i="2"/>
  <c r="BJ63" i="2"/>
  <c r="K88" i="2"/>
  <c r="AW61" i="2"/>
  <c r="AU61" i="2"/>
  <c r="CQ29" i="2"/>
  <c r="BP33" i="2"/>
  <c r="CT24" i="2"/>
  <c r="AJ88" i="2"/>
  <c r="AI61" i="2"/>
  <c r="J48" i="2"/>
  <c r="AH78" i="2"/>
  <c r="AI29" i="2"/>
  <c r="CC56" i="2"/>
  <c r="AB68" i="2"/>
  <c r="DB68" i="2"/>
  <c r="AY35" i="2"/>
  <c r="AW35" i="2"/>
  <c r="L103" i="2"/>
  <c r="CV35" i="2"/>
  <c r="CB63" i="2"/>
  <c r="CH63" i="2"/>
  <c r="BK63" i="2"/>
  <c r="L88" i="2"/>
  <c r="AV61" i="2"/>
  <c r="CS29" i="2"/>
  <c r="BR33" i="2"/>
  <c r="BX33" i="2"/>
  <c r="CO24" i="2"/>
  <c r="CU24" i="2"/>
  <c r="AK88" i="2"/>
  <c r="AL61" i="2"/>
  <c r="AJ61" i="2"/>
  <c r="M48" i="2"/>
  <c r="K48" i="2"/>
  <c r="AK78" i="2"/>
  <c r="AI78" i="2"/>
  <c r="AJ29" i="2"/>
  <c r="CD56" i="2"/>
  <c r="U68" i="2"/>
  <c r="DE68" i="2"/>
  <c r="DC68" i="2"/>
  <c r="AS35" i="2"/>
  <c r="N103" i="2"/>
  <c r="G103" i="2"/>
  <c r="CS35" i="2"/>
  <c r="CO35" i="2"/>
  <c r="CJ63" i="2"/>
  <c r="BQ10" i="2"/>
  <c r="BD63" i="2"/>
  <c r="M88" i="2"/>
  <c r="AX61" i="2"/>
  <c r="CT29" i="2"/>
  <c r="BQ33" i="2"/>
  <c r="CN24" i="2"/>
  <c r="AF88" i="2"/>
  <c r="AL88" i="2"/>
  <c r="AK61" i="2"/>
  <c r="L48" i="2"/>
  <c r="G48" i="2"/>
  <c r="AJ78" i="2"/>
  <c r="AK29" i="2"/>
  <c r="CE56" i="2"/>
  <c r="X68" i="2"/>
  <c r="V68" i="2"/>
  <c r="DD68" i="2"/>
  <c r="CN33" i="2"/>
  <c r="AV35" i="2"/>
  <c r="AS68" i="2"/>
  <c r="O103" i="2"/>
  <c r="M103" i="2"/>
  <c r="CQ35" i="2"/>
  <c r="CQ60" i="2"/>
  <c r="CI63" i="2"/>
  <c r="BF63" i="2"/>
  <c r="BL63" i="2"/>
  <c r="N88" i="2"/>
  <c r="AY61" i="2"/>
  <c r="CU29" i="2"/>
  <c r="BS33" i="2"/>
  <c r="CV24" i="2"/>
  <c r="BR48" i="2"/>
  <c r="AN88" i="2"/>
  <c r="AM61" i="2"/>
  <c r="N48" i="2"/>
  <c r="AL78" i="2"/>
  <c r="AL29" i="2"/>
  <c r="CF56" i="2"/>
  <c r="W68" i="2"/>
  <c r="DF68" i="2"/>
  <c r="AX35" i="2"/>
  <c r="CP35" i="2"/>
  <c r="CC63" i="2"/>
  <c r="BE63" i="2"/>
  <c r="AR61" i="2"/>
  <c r="CN29" i="2"/>
  <c r="BT33" i="2"/>
  <c r="CP24" i="2"/>
  <c r="AM88" i="2"/>
  <c r="AF61" i="2"/>
  <c r="BL16" i="2"/>
  <c r="AZ78" i="2"/>
  <c r="AJ103" i="2"/>
  <c r="AI103" i="2"/>
  <c r="DA22" i="2"/>
  <c r="DB23" i="2"/>
  <c r="BX88" i="2"/>
  <c r="BI68" i="2"/>
  <c r="AH23" i="2"/>
  <c r="CR31" i="2"/>
  <c r="CH60" i="2"/>
  <c r="CG61" i="2"/>
  <c r="BG61" i="2"/>
  <c r="AR34" i="2"/>
  <c r="AM34" i="2"/>
  <c r="AF74" i="2"/>
  <c r="BK16" i="2"/>
  <c r="AS78" i="2"/>
  <c r="AK103" i="2"/>
  <c r="DC22" i="2"/>
  <c r="DC23" i="2"/>
  <c r="BQ88" i="2"/>
  <c r="BJ68" i="2"/>
  <c r="AI23" i="2"/>
  <c r="CS31" i="2"/>
  <c r="CI60" i="2"/>
  <c r="CH61" i="2"/>
  <c r="BI61" i="2"/>
  <c r="AZ34" i="2"/>
  <c r="AF34" i="2"/>
  <c r="AN74" i="2"/>
  <c r="BI16" i="2"/>
  <c r="AV78" i="2"/>
  <c r="AT78" i="2"/>
  <c r="AL103" i="2"/>
  <c r="DD22" i="2"/>
  <c r="DD23" i="2"/>
  <c r="BR88" i="2"/>
  <c r="BE68" i="2"/>
  <c r="BK68" i="2"/>
  <c r="AJ23" i="2"/>
  <c r="CT31" i="2"/>
  <c r="CB60" i="2"/>
  <c r="CI61" i="2"/>
  <c r="BJ61" i="2"/>
  <c r="AU34" i="2"/>
  <c r="AS34" i="2"/>
  <c r="AN34" i="2"/>
  <c r="AG74" i="2"/>
  <c r="BJ16" i="2"/>
  <c r="AU78" i="2"/>
  <c r="AM103" i="2"/>
  <c r="DE22" i="2"/>
  <c r="DE23" i="2"/>
  <c r="BU88" i="2"/>
  <c r="BS88" i="2"/>
  <c r="BD68" i="2"/>
  <c r="AM23" i="2"/>
  <c r="AK23" i="2"/>
  <c r="CU31" i="2"/>
  <c r="CJ60" i="2"/>
  <c r="CB61" i="2"/>
  <c r="BK61" i="2"/>
  <c r="AT34" i="2"/>
  <c r="AG34" i="2"/>
  <c r="AH74" i="2"/>
  <c r="BE16" i="2"/>
  <c r="AW78" i="2"/>
  <c r="AF103" i="2"/>
  <c r="DF22" i="2"/>
  <c r="DF23" i="2"/>
  <c r="BT88" i="2"/>
  <c r="BL68" i="2"/>
  <c r="AL23" i="2"/>
  <c r="CN31" i="2"/>
  <c r="CE60" i="2"/>
  <c r="CC60" i="2"/>
  <c r="CD61" i="2"/>
  <c r="CJ61" i="2"/>
  <c r="BD61" i="2"/>
  <c r="AV34" i="2"/>
  <c r="AJ34" i="2"/>
  <c r="AH34" i="2"/>
  <c r="AK74" i="2"/>
  <c r="AI74" i="2"/>
  <c r="BF16" i="2"/>
  <c r="AX78" i="2"/>
  <c r="AN103" i="2"/>
  <c r="DG22" i="2"/>
  <c r="DA23" i="2"/>
  <c r="DG23" i="2"/>
  <c r="BV88" i="2"/>
  <c r="BF68" i="2"/>
  <c r="AF23" i="2"/>
  <c r="CP31" i="2"/>
  <c r="CV31" i="2"/>
  <c r="CD60" i="2"/>
  <c r="CC61" i="2"/>
  <c r="BL61" i="2"/>
  <c r="AW34" i="2"/>
  <c r="AI34" i="2"/>
  <c r="AJ74" i="2"/>
  <c r="BG16" i="2"/>
  <c r="AY78" i="2"/>
  <c r="AG103" i="2"/>
  <c r="CZ22" i="2"/>
  <c r="CZ23" i="2"/>
  <c r="BW88" i="2"/>
  <c r="BG68" i="2"/>
  <c r="AN23" i="2"/>
  <c r="CO31" i="2"/>
  <c r="CF60" i="2"/>
  <c r="CE61" i="2"/>
  <c r="BE61" i="2"/>
  <c r="AX34" i="2"/>
  <c r="AK34" i="2"/>
  <c r="AL74" i="2"/>
  <c r="DB88" i="2"/>
  <c r="DH88" i="2"/>
  <c r="BJ103" i="2"/>
  <c r="V53" i="2"/>
  <c r="DF33" i="2"/>
  <c r="AT96" i="2"/>
  <c r="AZ96" i="2"/>
  <c r="Y103" i="2"/>
  <c r="X103" i="2"/>
  <c r="DE63" i="2"/>
  <c r="CE93" i="2"/>
  <c r="AT63" i="2"/>
  <c r="CT61" i="2"/>
  <c r="CH34" i="2"/>
  <c r="BE34" i="2"/>
  <c r="DA88" i="2"/>
  <c r="BK103" i="2"/>
  <c r="T53" i="2"/>
  <c r="CZ33" i="2"/>
  <c r="AS96" i="2"/>
  <c r="Z103" i="2"/>
  <c r="DG63" i="2"/>
  <c r="CF93" i="2"/>
  <c r="AV63" i="2"/>
  <c r="CO61" i="2"/>
  <c r="CU61" i="2"/>
  <c r="CI34" i="2"/>
  <c r="BG34" i="2"/>
  <c r="DC88" i="2"/>
  <c r="BD103" i="2"/>
  <c r="AA53" i="2"/>
  <c r="DH33" i="2"/>
  <c r="AU96" i="2"/>
  <c r="AA103" i="2"/>
  <c r="CZ63" i="2"/>
  <c r="CG93" i="2"/>
  <c r="AW63" i="2"/>
  <c r="CN61" i="2"/>
  <c r="CF34" i="2"/>
  <c r="BH34" i="2"/>
  <c r="DD88" i="2"/>
  <c r="BL103" i="2"/>
  <c r="U53" i="2"/>
  <c r="DA33" i="2"/>
  <c r="AV96" i="2"/>
  <c r="T103" i="2"/>
  <c r="DH63" i="2"/>
  <c r="CH93" i="2"/>
  <c r="AX63" i="2"/>
  <c r="CV61" i="2"/>
  <c r="CJ34" i="2"/>
  <c r="BI34" i="2"/>
  <c r="DE88" i="2"/>
  <c r="BF103" i="2"/>
  <c r="BE103" i="2"/>
  <c r="W53" i="2"/>
  <c r="DB33" i="2"/>
  <c r="AW96" i="2"/>
  <c r="AB103" i="2"/>
  <c r="DA63" i="2"/>
  <c r="CI93" i="2"/>
  <c r="AY63" i="2"/>
  <c r="CP61" i="2"/>
  <c r="CC34" i="2"/>
  <c r="BJ34" i="2"/>
  <c r="DF88" i="2"/>
  <c r="BG103" i="2"/>
  <c r="X53" i="2"/>
  <c r="DC33" i="2"/>
  <c r="AX96" i="2"/>
  <c r="U103" i="2"/>
  <c r="DB63" i="2"/>
  <c r="CB93" i="2"/>
  <c r="AR63" i="2"/>
  <c r="CQ61" i="2"/>
  <c r="CD34" i="2"/>
  <c r="CE34" i="2"/>
  <c r="BK34" i="2"/>
  <c r="DG88" i="2"/>
  <c r="CP101" i="2"/>
  <c r="BH103" i="2"/>
  <c r="Y53" i="2"/>
  <c r="DD33" i="2"/>
  <c r="AY96" i="2"/>
  <c r="V103" i="2"/>
  <c r="DC63" i="2"/>
  <c r="CD93" i="2"/>
  <c r="CJ93" i="2"/>
  <c r="AZ63" i="2"/>
  <c r="CR61" i="2"/>
  <c r="CB34" i="2"/>
  <c r="BD34" i="2"/>
  <c r="BV61" i="2"/>
  <c r="DB96" i="2"/>
  <c r="AF53" i="2"/>
  <c r="AB96" i="2"/>
  <c r="CS16" i="2"/>
  <c r="CO16" i="2"/>
  <c r="CU33" i="2"/>
  <c r="AU68" i="2"/>
  <c r="CR60" i="2"/>
  <c r="BW10" i="2"/>
  <c r="BS48" i="2"/>
  <c r="BV13" i="2"/>
  <c r="O96" i="2"/>
  <c r="DE96" i="2"/>
  <c r="DC96" i="2"/>
  <c r="AN53" i="2"/>
  <c r="U96" i="2"/>
  <c r="CR16" i="2"/>
  <c r="CO33" i="2"/>
  <c r="AV68" i="2"/>
  <c r="CS60" i="2"/>
  <c r="BR10" i="2"/>
  <c r="BT48" i="2"/>
  <c r="BW13" i="2"/>
  <c r="H96" i="2"/>
  <c r="DD96" i="2"/>
  <c r="AH53" i="2"/>
  <c r="X96" i="2"/>
  <c r="V96" i="2"/>
  <c r="CP16" i="2"/>
  <c r="CP33" i="2"/>
  <c r="AW68" i="2"/>
  <c r="CT60" i="2"/>
  <c r="BS10" i="2"/>
  <c r="BU48" i="2"/>
  <c r="BP13" i="2"/>
  <c r="P96" i="2"/>
  <c r="DF96" i="2"/>
  <c r="AI53" i="2"/>
  <c r="W96" i="2"/>
  <c r="CQ16" i="2"/>
  <c r="CQ33" i="2"/>
  <c r="AX68" i="2"/>
  <c r="CU60" i="2"/>
  <c r="BT10" i="2"/>
  <c r="BP48" i="2"/>
  <c r="BV48" i="2"/>
  <c r="BX13" i="2"/>
  <c r="I96" i="2"/>
  <c r="DG96" i="2"/>
  <c r="AJ53" i="2"/>
  <c r="Y96" i="2"/>
  <c r="CT16" i="2"/>
  <c r="CR33" i="2"/>
  <c r="AY68" i="2"/>
  <c r="CN60" i="2"/>
  <c r="BV10" i="2"/>
  <c r="BU10" i="2"/>
  <c r="BX48" i="2"/>
  <c r="BQ13" i="2"/>
  <c r="J96" i="2"/>
  <c r="CZ96" i="2"/>
  <c r="AG53" i="2"/>
  <c r="AK53" i="2"/>
  <c r="Z96" i="2"/>
  <c r="CU16" i="2"/>
  <c r="X47" i="2"/>
  <c r="CS33" i="2"/>
  <c r="AR68" i="2"/>
  <c r="CP60" i="2"/>
  <c r="CV60" i="2"/>
  <c r="BP10" i="2"/>
  <c r="BW48" i="2"/>
  <c r="BS13" i="2"/>
  <c r="BR13" i="2"/>
  <c r="M96" i="2"/>
  <c r="K96" i="2"/>
  <c r="DH96" i="2"/>
  <c r="AM53" i="2"/>
  <c r="AA96" i="2"/>
  <c r="CN16" i="2"/>
  <c r="CV33" i="2"/>
  <c r="CT33" i="2"/>
  <c r="AT68" i="2"/>
  <c r="AZ68" i="2"/>
  <c r="CO60" i="2"/>
  <c r="BX10" i="2"/>
  <c r="BQ48" i="2"/>
  <c r="BT13" i="2"/>
  <c r="L96" i="2"/>
  <c r="BU56" i="2"/>
  <c r="BI22" i="2"/>
  <c r="P53" i="2"/>
  <c r="CO13" i="2"/>
  <c r="CV13" i="2"/>
  <c r="BH96" i="2"/>
  <c r="DC35" i="2"/>
  <c r="J64" i="2"/>
  <c r="DB34" i="2"/>
  <c r="DA61" i="2"/>
  <c r="CN93" i="2"/>
  <c r="CD96" i="2"/>
  <c r="BP74" i="2"/>
  <c r="BW61" i="2"/>
  <c r="BV56" i="2"/>
  <c r="BK22" i="2"/>
  <c r="J53" i="2"/>
  <c r="CP13" i="2"/>
  <c r="BI96" i="2"/>
  <c r="DE35" i="2"/>
  <c r="M64" i="2"/>
  <c r="K64" i="2"/>
  <c r="DD34" i="2"/>
  <c r="DB61" i="2"/>
  <c r="CV93" i="2"/>
  <c r="CE96" i="2"/>
  <c r="BR74" i="2"/>
  <c r="BX74" i="2"/>
  <c r="BP61" i="2"/>
  <c r="BQ56" i="2"/>
  <c r="BW56" i="2"/>
  <c r="BD22" i="2"/>
  <c r="L53" i="2"/>
  <c r="CQ13" i="2"/>
  <c r="BJ96" i="2"/>
  <c r="DF35" i="2"/>
  <c r="L64" i="2"/>
  <c r="G64" i="2"/>
  <c r="DF34" i="2"/>
  <c r="DC61" i="2"/>
  <c r="CP93" i="2"/>
  <c r="CF96" i="2"/>
  <c r="BQ74" i="2"/>
  <c r="BX61" i="2"/>
  <c r="BP56" i="2"/>
  <c r="BL22" i="2"/>
  <c r="M53" i="2"/>
  <c r="CR13" i="2"/>
  <c r="BE96" i="2"/>
  <c r="BK96" i="2"/>
  <c r="DG35" i="2"/>
  <c r="N64" i="2"/>
  <c r="DG34" i="2"/>
  <c r="DD61" i="2"/>
  <c r="CQ93" i="2"/>
  <c r="CI96" i="2"/>
  <c r="CG96" i="2"/>
  <c r="BS74" i="2"/>
  <c r="BS61" i="2"/>
  <c r="BQ61" i="2"/>
  <c r="BX56" i="2"/>
  <c r="BE22" i="2"/>
  <c r="N53" i="2"/>
  <c r="CS13" i="2"/>
  <c r="BD96" i="2"/>
  <c r="CZ35" i="2"/>
  <c r="O64" i="2"/>
  <c r="DC34" i="2"/>
  <c r="DA34" i="2"/>
  <c r="DE61" i="2"/>
  <c r="CR93" i="2"/>
  <c r="CH96" i="2"/>
  <c r="BT74" i="2"/>
  <c r="BR61" i="2"/>
  <c r="BR56" i="2"/>
  <c r="BF22" i="2"/>
  <c r="I53" i="2"/>
  <c r="O53" i="2"/>
  <c r="CT13" i="2"/>
  <c r="BL96" i="2"/>
  <c r="DB35" i="2"/>
  <c r="DH35" i="2"/>
  <c r="H64" i="2"/>
  <c r="CZ34" i="2"/>
  <c r="DH61" i="2"/>
  <c r="DF61" i="2"/>
  <c r="CS93" i="2"/>
  <c r="CB96" i="2"/>
  <c r="BU74" i="2"/>
  <c r="BT61" i="2"/>
  <c r="BS56" i="2"/>
  <c r="BG22" i="2"/>
  <c r="BH22" i="2"/>
  <c r="K53" i="2"/>
  <c r="CU13" i="2"/>
  <c r="BF96" i="2"/>
  <c r="DD35" i="2"/>
  <c r="DE34" i="2"/>
  <c r="CZ61" i="2"/>
  <c r="CT93" i="2"/>
  <c r="CJ96" i="2"/>
  <c r="BV74" i="2"/>
  <c r="BU61" i="2"/>
  <c r="CW101" i="2"/>
  <c r="CX101" i="2" s="1"/>
  <c r="CY101" i="2" s="1"/>
  <c r="CY105" i="2" s="1"/>
  <c r="BY101" i="2"/>
  <c r="BZ101" i="2" s="1"/>
  <c r="CA101" i="2" s="1"/>
  <c r="CA105" i="2" s="1"/>
  <c r="CN101" i="2"/>
  <c r="AR57" i="2"/>
  <c r="DC16" i="2"/>
  <c r="BD5" i="2"/>
  <c r="CP68" i="2"/>
  <c r="N56" i="2"/>
  <c r="L56" i="2"/>
  <c r="DA31" i="2"/>
  <c r="DG31" i="2"/>
  <c r="CH28" i="2"/>
  <c r="CF28" i="2"/>
  <c r="Y48" i="2"/>
  <c r="BR34" i="2"/>
  <c r="Z34" i="2"/>
  <c r="CO101" i="2"/>
  <c r="CV101" i="2"/>
  <c r="AT57" i="2"/>
  <c r="AZ57" i="2"/>
  <c r="DA16" i="2"/>
  <c r="BL5" i="2"/>
  <c r="CQ68" i="2"/>
  <c r="M56" i="2"/>
  <c r="G56" i="2"/>
  <c r="CZ31" i="2"/>
  <c r="CG28" i="2"/>
  <c r="Z48" i="2"/>
  <c r="BS34" i="2"/>
  <c r="AA34" i="2"/>
  <c r="Q101" i="2"/>
  <c r="R101" i="2" s="1"/>
  <c r="R105" i="2" s="1"/>
  <c r="BA101" i="2"/>
  <c r="BB101" i="2" s="1"/>
  <c r="CQ101" i="2"/>
  <c r="AU57" i="2"/>
  <c r="DE16" i="2"/>
  <c r="BE5" i="2"/>
  <c r="CS68" i="2"/>
  <c r="H56" i="2"/>
  <c r="DB31" i="2"/>
  <c r="CB28" i="2"/>
  <c r="T48" i="2"/>
  <c r="BV34" i="2"/>
  <c r="AB34" i="2"/>
  <c r="BM101" i="2"/>
  <c r="BN101" i="2" s="1"/>
  <c r="CR101" i="2"/>
  <c r="AV57" i="2"/>
  <c r="DF16" i="2"/>
  <c r="BF5" i="2"/>
  <c r="CU68" i="2"/>
  <c r="P56" i="2"/>
  <c r="DC31" i="2"/>
  <c r="CJ28" i="2"/>
  <c r="AB48" i="2"/>
  <c r="BW34" i="2"/>
  <c r="U34" i="2"/>
  <c r="CS101" i="2"/>
  <c r="AW57" i="2"/>
  <c r="DG16" i="2"/>
  <c r="BH5" i="2"/>
  <c r="BG5" i="2"/>
  <c r="CN68" i="2"/>
  <c r="I56" i="2"/>
  <c r="DD31" i="2"/>
  <c r="CC28" i="2"/>
  <c r="U48" i="2"/>
  <c r="BX34" i="2"/>
  <c r="V34" i="2"/>
  <c r="CT101" i="2"/>
  <c r="AX57" i="2"/>
  <c r="CZ16" i="2"/>
  <c r="BI5" i="2"/>
  <c r="CV68" i="2"/>
  <c r="J56" i="2"/>
  <c r="DE31" i="2"/>
  <c r="CD28" i="2"/>
  <c r="X48" i="2"/>
  <c r="V48" i="2"/>
  <c r="BQ34" i="2"/>
  <c r="BU34" i="2"/>
  <c r="Y34" i="2"/>
  <c r="W34" i="2"/>
  <c r="AO101" i="2"/>
  <c r="AP101" i="2" s="1"/>
  <c r="AC101" i="2"/>
  <c r="AD101" i="2" s="1"/>
  <c r="AD105" i="2" s="1"/>
  <c r="D105" i="2"/>
  <c r="B13" i="1" s="1"/>
  <c r="CU101" i="2"/>
  <c r="AY57" i="2"/>
  <c r="DD16" i="2"/>
  <c r="DH16" i="2"/>
  <c r="BJ5" i="2"/>
  <c r="CO68" i="2"/>
  <c r="DF31" i="2"/>
  <c r="CE28" i="2"/>
  <c r="W48" i="2"/>
  <c r="BP34" i="2"/>
  <c r="X34" i="2"/>
  <c r="E101" i="2"/>
  <c r="F101" i="2" s="1"/>
  <c r="AI56" i="2"/>
  <c r="AJ56" i="2"/>
  <c r="AH56" i="2"/>
  <c r="AK56" i="2"/>
  <c r="AL56" i="2"/>
  <c r="AM56" i="2"/>
  <c r="AF56" i="2"/>
  <c r="AN56" i="2"/>
  <c r="AG56" i="2"/>
  <c r="Y47" i="2"/>
  <c r="W47" i="2"/>
  <c r="BH48" i="2"/>
  <c r="AT48" i="2"/>
  <c r="AZ48" i="2"/>
  <c r="AB56" i="2"/>
  <c r="Z47" i="2"/>
  <c r="AU48" i="2"/>
  <c r="AA47" i="2"/>
  <c r="BE48" i="2"/>
  <c r="BK48" i="2"/>
  <c r="AV48" i="2"/>
  <c r="Y56" i="2"/>
  <c r="W56" i="2"/>
  <c r="T47" i="2"/>
  <c r="BD48" i="2"/>
  <c r="AW48" i="2"/>
  <c r="X56" i="2"/>
  <c r="AB47" i="2"/>
  <c r="BL48" i="2"/>
  <c r="AX48" i="2"/>
  <c r="Z56" i="2"/>
  <c r="AS48" i="2"/>
  <c r="U47" i="2"/>
  <c r="BF48" i="2"/>
  <c r="AY48" i="2"/>
  <c r="AA56" i="2"/>
  <c r="V47" i="2"/>
  <c r="BG48" i="2"/>
  <c r="AR48" i="2"/>
  <c r="T56" i="2"/>
  <c r="BF56" i="2"/>
  <c r="BL56" i="2"/>
  <c r="BH56" i="2"/>
  <c r="BI56" i="2"/>
  <c r="BJ56" i="2"/>
  <c r="AT56" i="2"/>
  <c r="BK56" i="2"/>
  <c r="AX56" i="2"/>
  <c r="BD56" i="2"/>
  <c r="AW56" i="2"/>
  <c r="AY56" i="2"/>
  <c r="AR56" i="2"/>
  <c r="AZ56" i="2"/>
  <c r="AU56" i="2"/>
  <c r="AS56" i="2"/>
  <c r="AV56" i="2"/>
  <c r="G43" i="2"/>
  <c r="P43" i="2"/>
  <c r="H43" i="2"/>
  <c r="O43" i="2"/>
  <c r="N43" i="2"/>
  <c r="M43" i="2"/>
  <c r="L43" i="2"/>
  <c r="K43" i="2"/>
  <c r="I43" i="2"/>
  <c r="J43" i="2"/>
  <c r="Z76" i="2"/>
  <c r="Y76" i="2"/>
  <c r="X76" i="2"/>
  <c r="W76" i="2"/>
  <c r="V76" i="2"/>
  <c r="U76" i="2"/>
  <c r="AA76" i="2"/>
  <c r="AB76" i="2"/>
  <c r="T76" i="2"/>
  <c r="AB99" i="2"/>
  <c r="T99" i="2"/>
  <c r="AA99" i="2"/>
  <c r="Z99" i="2"/>
  <c r="Y99" i="2"/>
  <c r="X99" i="2"/>
  <c r="W99" i="2"/>
  <c r="V99" i="2"/>
  <c r="U99" i="2"/>
  <c r="G52" i="2"/>
  <c r="P52" i="2"/>
  <c r="H52" i="2"/>
  <c r="O52" i="2"/>
  <c r="N52" i="2"/>
  <c r="M52" i="2"/>
  <c r="K52" i="2"/>
  <c r="I52" i="2"/>
  <c r="L52" i="2"/>
  <c r="J52" i="2"/>
  <c r="AK92" i="2"/>
  <c r="AJ92" i="2"/>
  <c r="AI92" i="2"/>
  <c r="AH92" i="2"/>
  <c r="AG92" i="2"/>
  <c r="AN92" i="2"/>
  <c r="AF92" i="2"/>
  <c r="AL92" i="2"/>
  <c r="AM92" i="2"/>
  <c r="AL30" i="2"/>
  <c r="AK30" i="2"/>
  <c r="AJ30" i="2"/>
  <c r="AI30" i="2"/>
  <c r="AH30" i="2"/>
  <c r="AG30" i="2"/>
  <c r="AM30" i="2"/>
  <c r="AN30" i="2"/>
  <c r="AF30" i="2"/>
  <c r="Y45" i="2"/>
  <c r="X45" i="2"/>
  <c r="W45" i="2"/>
  <c r="V45" i="2"/>
  <c r="U45" i="2"/>
  <c r="AB45" i="2"/>
  <c r="T45" i="2"/>
  <c r="Z45" i="2"/>
  <c r="AA45" i="2"/>
  <c r="V27" i="2"/>
  <c r="U27" i="2"/>
  <c r="AB27" i="2"/>
  <c r="T27" i="2"/>
  <c r="AA27" i="2"/>
  <c r="Z27" i="2"/>
  <c r="Y27" i="2"/>
  <c r="W27" i="2"/>
  <c r="X27" i="2"/>
  <c r="AH84" i="2"/>
  <c r="AG84" i="2"/>
  <c r="AN84" i="2"/>
  <c r="AF84" i="2"/>
  <c r="AM84" i="2"/>
  <c r="AL84" i="2"/>
  <c r="AK84" i="2"/>
  <c r="AI84" i="2"/>
  <c r="AJ84" i="2"/>
  <c r="AJ45" i="2"/>
  <c r="AI45" i="2"/>
  <c r="AH45" i="2"/>
  <c r="AG45" i="2"/>
  <c r="AN45" i="2"/>
  <c r="AF45" i="2"/>
  <c r="AM45" i="2"/>
  <c r="AK45" i="2"/>
  <c r="AL45" i="2"/>
  <c r="AM70" i="2"/>
  <c r="AL70" i="2"/>
  <c r="AK70" i="2"/>
  <c r="AJ70" i="2"/>
  <c r="AI70" i="2"/>
  <c r="AH70" i="2"/>
  <c r="AN70" i="2"/>
  <c r="AF70" i="2"/>
  <c r="AG70" i="2"/>
  <c r="AU32" i="2"/>
  <c r="AT32" i="2"/>
  <c r="AS32" i="2"/>
  <c r="AZ32" i="2"/>
  <c r="AR32" i="2"/>
  <c r="AY32" i="2"/>
  <c r="AX32" i="2"/>
  <c r="AV32" i="2"/>
  <c r="AW32" i="2"/>
  <c r="AS8" i="2"/>
  <c r="AU8" i="2"/>
  <c r="AZ8" i="2"/>
  <c r="AR8" i="2"/>
  <c r="AY8" i="2"/>
  <c r="AX8" i="2"/>
  <c r="AW8" i="2"/>
  <c r="AV8" i="2"/>
  <c r="AT8" i="2"/>
  <c r="AW100" i="2"/>
  <c r="AV100" i="2"/>
  <c r="AU100" i="2"/>
  <c r="AT100" i="2"/>
  <c r="AS100" i="2"/>
  <c r="AZ100" i="2"/>
  <c r="AR100" i="2"/>
  <c r="AY100" i="2"/>
  <c r="AX100" i="2"/>
  <c r="AV76" i="2"/>
  <c r="AU76" i="2"/>
  <c r="AT76" i="2"/>
  <c r="AS76" i="2"/>
  <c r="AZ76" i="2"/>
  <c r="AR76" i="2"/>
  <c r="AY76" i="2"/>
  <c r="AW76" i="2"/>
  <c r="AX76" i="2"/>
  <c r="AX82" i="2"/>
  <c r="AV82" i="2"/>
  <c r="AZ82" i="2"/>
  <c r="AY82" i="2"/>
  <c r="AW82" i="2"/>
  <c r="AU82" i="2"/>
  <c r="AT82" i="2"/>
  <c r="AS82" i="2"/>
  <c r="AR82" i="2"/>
  <c r="AX66" i="2"/>
  <c r="AW66" i="2"/>
  <c r="AV66" i="2"/>
  <c r="AU66" i="2"/>
  <c r="AT66" i="2"/>
  <c r="AS66" i="2"/>
  <c r="AY66" i="2"/>
  <c r="AZ66" i="2"/>
  <c r="AR66" i="2"/>
  <c r="AY98" i="2"/>
  <c r="AX98" i="2"/>
  <c r="AW98" i="2"/>
  <c r="AV98" i="2"/>
  <c r="AT98" i="2"/>
  <c r="AS98" i="2"/>
  <c r="AZ98" i="2"/>
  <c r="AR98" i="2"/>
  <c r="AU98" i="2"/>
  <c r="AS84" i="2"/>
  <c r="AZ84" i="2"/>
  <c r="AR84" i="2"/>
  <c r="AY84" i="2"/>
  <c r="AX84" i="2"/>
  <c r="AW84" i="2"/>
  <c r="AV84" i="2"/>
  <c r="AT84" i="2"/>
  <c r="AU84" i="2"/>
  <c r="BJ50" i="2"/>
  <c r="BI50" i="2"/>
  <c r="BH50" i="2"/>
  <c r="BG50" i="2"/>
  <c r="BE50" i="2"/>
  <c r="BK50" i="2"/>
  <c r="BL50" i="2"/>
  <c r="BF50" i="2"/>
  <c r="BD50" i="2"/>
  <c r="BE62" i="2"/>
  <c r="BL62" i="2"/>
  <c r="BD62" i="2"/>
  <c r="BK62" i="2"/>
  <c r="BJ62" i="2"/>
  <c r="BI62" i="2"/>
  <c r="BH62" i="2"/>
  <c r="BF62" i="2"/>
  <c r="BG62" i="2"/>
  <c r="BF6" i="2"/>
  <c r="BE6" i="2"/>
  <c r="BL6" i="2"/>
  <c r="BD6" i="2"/>
  <c r="BJ6" i="2"/>
  <c r="BK6" i="2"/>
  <c r="BI6" i="2"/>
  <c r="BG6" i="2"/>
  <c r="BH6" i="2"/>
  <c r="BE38" i="2"/>
  <c r="BL38" i="2"/>
  <c r="BD38" i="2"/>
  <c r="BK38" i="2"/>
  <c r="BJ38" i="2"/>
  <c r="BI38" i="2"/>
  <c r="BH38" i="2"/>
  <c r="BF38" i="2"/>
  <c r="BG38" i="2"/>
  <c r="BF77" i="2"/>
  <c r="BE77" i="2"/>
  <c r="BL77" i="2"/>
  <c r="BD77" i="2"/>
  <c r="BK77" i="2"/>
  <c r="BJ77" i="2"/>
  <c r="BI77" i="2"/>
  <c r="BG77" i="2"/>
  <c r="BH77" i="2"/>
  <c r="BJ58" i="2"/>
  <c r="BI58" i="2"/>
  <c r="BH58" i="2"/>
  <c r="BG58" i="2"/>
  <c r="BF58" i="2"/>
  <c r="BE58" i="2"/>
  <c r="BK58" i="2"/>
  <c r="BD58" i="2"/>
  <c r="BL58" i="2"/>
  <c r="BI15" i="2"/>
  <c r="BH15" i="2"/>
  <c r="BG15" i="2"/>
  <c r="BF15" i="2"/>
  <c r="BK15" i="2"/>
  <c r="BJ15" i="2"/>
  <c r="BL15" i="2"/>
  <c r="BE15" i="2"/>
  <c r="BD15" i="2"/>
  <c r="AA100" i="2"/>
  <c r="Z100" i="2"/>
  <c r="Y100" i="2"/>
  <c r="X100" i="2"/>
  <c r="W100" i="2"/>
  <c r="V100" i="2"/>
  <c r="U100" i="2"/>
  <c r="AB100" i="2"/>
  <c r="T100" i="2"/>
  <c r="BV80" i="2"/>
  <c r="BU80" i="2"/>
  <c r="BT80" i="2"/>
  <c r="BS80" i="2"/>
  <c r="BR80" i="2"/>
  <c r="BQ80" i="2"/>
  <c r="BW80" i="2"/>
  <c r="BP80" i="2"/>
  <c r="BX80" i="2"/>
  <c r="AB82" i="2"/>
  <c r="T82" i="2"/>
  <c r="AA82" i="2"/>
  <c r="Z82" i="2"/>
  <c r="Y82" i="2"/>
  <c r="X82" i="2"/>
  <c r="W82" i="2"/>
  <c r="U82" i="2"/>
  <c r="V82" i="2"/>
  <c r="BQ32" i="2"/>
  <c r="BX32" i="2"/>
  <c r="BP32" i="2"/>
  <c r="BW32" i="2"/>
  <c r="BV32" i="2"/>
  <c r="BU32" i="2"/>
  <c r="BT32" i="2"/>
  <c r="BR32" i="2"/>
  <c r="BS32" i="2"/>
  <c r="BQ77" i="2"/>
  <c r="BX77" i="2"/>
  <c r="BP77" i="2"/>
  <c r="BW77" i="2"/>
  <c r="BV77" i="2"/>
  <c r="BU77" i="2"/>
  <c r="BT77" i="2"/>
  <c r="BR77" i="2"/>
  <c r="BS77" i="2"/>
  <c r="BU20" i="2"/>
  <c r="BS20" i="2"/>
  <c r="BR20" i="2"/>
  <c r="BX20" i="2"/>
  <c r="BP20" i="2"/>
  <c r="BV20" i="2"/>
  <c r="BW20" i="2"/>
  <c r="BT20" i="2"/>
  <c r="BQ20" i="2"/>
  <c r="BT70" i="2"/>
  <c r="BS70" i="2"/>
  <c r="BR70" i="2"/>
  <c r="BQ70" i="2"/>
  <c r="BX70" i="2"/>
  <c r="BP70" i="2"/>
  <c r="BW70" i="2"/>
  <c r="BU70" i="2"/>
  <c r="BV70" i="2"/>
  <c r="BX25" i="2"/>
  <c r="BP25" i="2"/>
  <c r="BW25" i="2"/>
  <c r="BV25" i="2"/>
  <c r="BU25" i="2"/>
  <c r="BT25" i="2"/>
  <c r="BS25" i="2"/>
  <c r="BQ25" i="2"/>
  <c r="BR25" i="2"/>
  <c r="BX7" i="2"/>
  <c r="BP7" i="2"/>
  <c r="BR7" i="2"/>
  <c r="BW7" i="2"/>
  <c r="BV7" i="2"/>
  <c r="BU7" i="2"/>
  <c r="BT7" i="2"/>
  <c r="BS7" i="2"/>
  <c r="BQ7" i="2"/>
  <c r="CE15" i="2"/>
  <c r="CD15" i="2"/>
  <c r="CC15" i="2"/>
  <c r="CJ15" i="2"/>
  <c r="CB15" i="2"/>
  <c r="CG15" i="2"/>
  <c r="CF15" i="2"/>
  <c r="CI15" i="2"/>
  <c r="CH15" i="2"/>
  <c r="CF98" i="2"/>
  <c r="CE98" i="2"/>
  <c r="CD98" i="2"/>
  <c r="CC98" i="2"/>
  <c r="CI98" i="2"/>
  <c r="CH98" i="2"/>
  <c r="CG98" i="2"/>
  <c r="CJ98" i="2"/>
  <c r="CB98" i="2"/>
  <c r="CF81" i="2"/>
  <c r="CE81" i="2"/>
  <c r="CD81" i="2"/>
  <c r="CC81" i="2"/>
  <c r="CJ81" i="2"/>
  <c r="CB81" i="2"/>
  <c r="CI81" i="2"/>
  <c r="CG81" i="2"/>
  <c r="CH81" i="2"/>
  <c r="CD30" i="2"/>
  <c r="CC30" i="2"/>
  <c r="CJ30" i="2"/>
  <c r="CB30" i="2"/>
  <c r="CI30" i="2"/>
  <c r="CH30" i="2"/>
  <c r="CG30" i="2"/>
  <c r="CE30" i="2"/>
  <c r="CF30" i="2"/>
  <c r="CI62" i="2"/>
  <c r="CH62" i="2"/>
  <c r="CG62" i="2"/>
  <c r="CF62" i="2"/>
  <c r="CE62" i="2"/>
  <c r="CD62" i="2"/>
  <c r="CJ62" i="2"/>
  <c r="CB62" i="2"/>
  <c r="CC62" i="2"/>
  <c r="CF86" i="2"/>
  <c r="CE86" i="2"/>
  <c r="CD86" i="2"/>
  <c r="CC86" i="2"/>
  <c r="CJ86" i="2"/>
  <c r="CB86" i="2"/>
  <c r="CI86" i="2"/>
  <c r="CG86" i="2"/>
  <c r="CH86" i="2"/>
  <c r="CC36" i="2"/>
  <c r="CJ36" i="2"/>
  <c r="CB36" i="2"/>
  <c r="CI36" i="2"/>
  <c r="CH36" i="2"/>
  <c r="CG36" i="2"/>
  <c r="CF36" i="2"/>
  <c r="CD36" i="2"/>
  <c r="CE36" i="2"/>
  <c r="CE66" i="2"/>
  <c r="CD66" i="2"/>
  <c r="CC66" i="2"/>
  <c r="CJ66" i="2"/>
  <c r="CB66" i="2"/>
  <c r="CI66" i="2"/>
  <c r="CH66" i="2"/>
  <c r="CF66" i="2"/>
  <c r="CG66" i="2"/>
  <c r="CT83" i="2"/>
  <c r="CS83" i="2"/>
  <c r="CR83" i="2"/>
  <c r="CQ83" i="2"/>
  <c r="CP83" i="2"/>
  <c r="CO83" i="2"/>
  <c r="CU83" i="2"/>
  <c r="CV83" i="2"/>
  <c r="CN83" i="2"/>
  <c r="CT7" i="2"/>
  <c r="CS7" i="2"/>
  <c r="CR7" i="2"/>
  <c r="CN7" i="2"/>
  <c r="CQ7" i="2"/>
  <c r="CP7" i="2"/>
  <c r="CV7" i="2"/>
  <c r="CO7" i="2"/>
  <c r="CU7" i="2"/>
  <c r="CR57" i="2"/>
  <c r="CQ57" i="2"/>
  <c r="CP57" i="2"/>
  <c r="CO57" i="2"/>
  <c r="CV57" i="2"/>
  <c r="CN57" i="2"/>
  <c r="CU57" i="2"/>
  <c r="CS57" i="2"/>
  <c r="CT57" i="2"/>
  <c r="CQ50" i="2"/>
  <c r="CP50" i="2"/>
  <c r="CO50" i="2"/>
  <c r="CV50" i="2"/>
  <c r="CN50" i="2"/>
  <c r="CT50" i="2"/>
  <c r="CR50" i="2"/>
  <c r="CU50" i="2"/>
  <c r="CS50" i="2"/>
  <c r="CR48" i="2"/>
  <c r="CQ48" i="2"/>
  <c r="CP48" i="2"/>
  <c r="CO48" i="2"/>
  <c r="CV48" i="2"/>
  <c r="CN48" i="2"/>
  <c r="CU48" i="2"/>
  <c r="CS48" i="2"/>
  <c r="CT48" i="2"/>
  <c r="CT74" i="2"/>
  <c r="CS74" i="2"/>
  <c r="CR74" i="2"/>
  <c r="CQ74" i="2"/>
  <c r="CP74" i="2"/>
  <c r="CO74" i="2"/>
  <c r="CU74" i="2"/>
  <c r="CN74" i="2"/>
  <c r="CV74" i="2"/>
  <c r="CR27" i="2"/>
  <c r="CQ27" i="2"/>
  <c r="CP27" i="2"/>
  <c r="CO27" i="2"/>
  <c r="CV27" i="2"/>
  <c r="CN27" i="2"/>
  <c r="CU27" i="2"/>
  <c r="CS27" i="2"/>
  <c r="CT27" i="2"/>
  <c r="CP11" i="2"/>
  <c r="CO11" i="2"/>
  <c r="CV11" i="2"/>
  <c r="CN11" i="2"/>
  <c r="CU11" i="2"/>
  <c r="CT11" i="2"/>
  <c r="CR11" i="2"/>
  <c r="CS11" i="2"/>
  <c r="CQ11" i="2"/>
  <c r="DA90" i="2"/>
  <c r="DH90" i="2"/>
  <c r="CZ90" i="2"/>
  <c r="DG90" i="2"/>
  <c r="DF90" i="2"/>
  <c r="DE90" i="2"/>
  <c r="DD90" i="2"/>
  <c r="DB90" i="2"/>
  <c r="DC90" i="2"/>
  <c r="DE55" i="2"/>
  <c r="DD55" i="2"/>
  <c r="DC55" i="2"/>
  <c r="DB55" i="2"/>
  <c r="DA55" i="2"/>
  <c r="DH55" i="2"/>
  <c r="CZ55" i="2"/>
  <c r="DF55" i="2"/>
  <c r="DG55" i="2"/>
  <c r="DH67" i="2"/>
  <c r="CZ67" i="2"/>
  <c r="DG67" i="2"/>
  <c r="DF67" i="2"/>
  <c r="DE67" i="2"/>
  <c r="DD67" i="2"/>
  <c r="DC67" i="2"/>
  <c r="DA67" i="2"/>
  <c r="DB67" i="2"/>
  <c r="DG36" i="2"/>
  <c r="DF36" i="2"/>
  <c r="DE36" i="2"/>
  <c r="DD36" i="2"/>
  <c r="DC36" i="2"/>
  <c r="DB36" i="2"/>
  <c r="DH36" i="2"/>
  <c r="CZ36" i="2"/>
  <c r="DA36" i="2"/>
  <c r="DG53" i="2"/>
  <c r="DF53" i="2"/>
  <c r="DE53" i="2"/>
  <c r="DD53" i="2"/>
  <c r="DC53" i="2"/>
  <c r="DB53" i="2"/>
  <c r="DH53" i="2"/>
  <c r="CZ53" i="2"/>
  <c r="DA53" i="2"/>
  <c r="DD84" i="2"/>
  <c r="DC84" i="2"/>
  <c r="DB84" i="2"/>
  <c r="DA84" i="2"/>
  <c r="DH84" i="2"/>
  <c r="CZ84" i="2"/>
  <c r="DG84" i="2"/>
  <c r="DE84" i="2"/>
  <c r="DF84" i="2"/>
  <c r="DA66" i="2"/>
  <c r="DH66" i="2"/>
  <c r="CZ66" i="2"/>
  <c r="DG66" i="2"/>
  <c r="DF66" i="2"/>
  <c r="DE66" i="2"/>
  <c r="DD66" i="2"/>
  <c r="DB66" i="2"/>
  <c r="DC66" i="2"/>
  <c r="DE103" i="2"/>
  <c r="DD103" i="2"/>
  <c r="DC103" i="2"/>
  <c r="DB103" i="2"/>
  <c r="DA103" i="2"/>
  <c r="DH103" i="2"/>
  <c r="CZ103" i="2"/>
  <c r="DG103" i="2"/>
  <c r="DF103" i="2"/>
  <c r="DG92" i="2"/>
  <c r="DF92" i="2"/>
  <c r="DE92" i="2"/>
  <c r="DD92" i="2"/>
  <c r="DC92" i="2"/>
  <c r="DB92" i="2"/>
  <c r="DH92" i="2"/>
  <c r="CZ92" i="2"/>
  <c r="DA92" i="2"/>
  <c r="X83" i="2"/>
  <c r="V83" i="2"/>
  <c r="AB83" i="2"/>
  <c r="T83" i="2"/>
  <c r="AA83" i="2"/>
  <c r="Y83" i="2"/>
  <c r="U83" i="2"/>
  <c r="W83" i="2"/>
  <c r="Z83" i="2"/>
  <c r="G83" i="2"/>
  <c r="M83" i="2"/>
  <c r="K83" i="2"/>
  <c r="I83" i="2"/>
  <c r="P83" i="2"/>
  <c r="H83" i="2"/>
  <c r="N83" i="2"/>
  <c r="O83" i="2"/>
  <c r="L83" i="2"/>
  <c r="J83" i="2"/>
  <c r="AG40" i="2"/>
  <c r="AN40" i="2"/>
  <c r="AF40" i="2"/>
  <c r="AM40" i="2"/>
  <c r="AL40" i="2"/>
  <c r="AK40" i="2"/>
  <c r="AJ40" i="2"/>
  <c r="AH40" i="2"/>
  <c r="AI40" i="2"/>
  <c r="AG85" i="2"/>
  <c r="AN85" i="2"/>
  <c r="AF85" i="2"/>
  <c r="AM85" i="2"/>
  <c r="AL85" i="2"/>
  <c r="AK85" i="2"/>
  <c r="AJ85" i="2"/>
  <c r="AH85" i="2"/>
  <c r="AI85" i="2"/>
  <c r="X55" i="2"/>
  <c r="W55" i="2"/>
  <c r="V55" i="2"/>
  <c r="U55" i="2"/>
  <c r="AB55" i="2"/>
  <c r="T55" i="2"/>
  <c r="AA55" i="2"/>
  <c r="Y55" i="2"/>
  <c r="Z55" i="2"/>
  <c r="Y6" i="2"/>
  <c r="AA6" i="2"/>
  <c r="X6" i="2"/>
  <c r="W6" i="2"/>
  <c r="V6" i="2"/>
  <c r="U6" i="2"/>
  <c r="AB6" i="2"/>
  <c r="T6" i="2"/>
  <c r="Z6" i="2"/>
  <c r="AM66" i="2"/>
  <c r="AL66" i="2"/>
  <c r="AK66" i="2"/>
  <c r="AJ66" i="2"/>
  <c r="AI66" i="2"/>
  <c r="AH66" i="2"/>
  <c r="AN66" i="2"/>
  <c r="AF66" i="2"/>
  <c r="AG66" i="2"/>
  <c r="AN98" i="2"/>
  <c r="AF98" i="2"/>
  <c r="AM98" i="2"/>
  <c r="AL98" i="2"/>
  <c r="AK98" i="2"/>
  <c r="AI98" i="2"/>
  <c r="AH98" i="2"/>
  <c r="AG98" i="2"/>
  <c r="AJ98" i="2"/>
  <c r="AM99" i="2"/>
  <c r="AL99" i="2"/>
  <c r="AK99" i="2"/>
  <c r="AJ99" i="2"/>
  <c r="AI99" i="2"/>
  <c r="AH99" i="2"/>
  <c r="AG99" i="2"/>
  <c r="AN99" i="2"/>
  <c r="AF99" i="2"/>
  <c r="AS47" i="2"/>
  <c r="AZ47" i="2"/>
  <c r="AR47" i="2"/>
  <c r="AY47" i="2"/>
  <c r="AX47" i="2"/>
  <c r="AW47" i="2"/>
  <c r="AV47" i="2"/>
  <c r="AT47" i="2"/>
  <c r="AU47" i="2"/>
  <c r="U86" i="2"/>
  <c r="AB86" i="2"/>
  <c r="T86" i="2"/>
  <c r="AA86" i="2"/>
  <c r="Z86" i="2"/>
  <c r="Y86" i="2"/>
  <c r="X86" i="2"/>
  <c r="V86" i="2"/>
  <c r="W86" i="2"/>
  <c r="AT94" i="2"/>
  <c r="AS94" i="2"/>
  <c r="AZ94" i="2"/>
  <c r="AR94" i="2"/>
  <c r="AY94" i="2"/>
  <c r="AX94" i="2"/>
  <c r="AW94" i="2"/>
  <c r="AU94" i="2"/>
  <c r="AV94" i="2"/>
  <c r="AT7" i="2"/>
  <c r="AS7" i="2"/>
  <c r="AV7" i="2"/>
  <c r="AZ7" i="2"/>
  <c r="AR7" i="2"/>
  <c r="AY7" i="2"/>
  <c r="AX7" i="2"/>
  <c r="AW7" i="2"/>
  <c r="AU7" i="2"/>
  <c r="AT38" i="2"/>
  <c r="AS38" i="2"/>
  <c r="AZ38" i="2"/>
  <c r="AR38" i="2"/>
  <c r="AY38" i="2"/>
  <c r="AX38" i="2"/>
  <c r="AW38" i="2"/>
  <c r="AU38" i="2"/>
  <c r="AV38" i="2"/>
  <c r="AU6" i="2"/>
  <c r="AS6" i="2"/>
  <c r="AW6" i="2"/>
  <c r="AZ6" i="2"/>
  <c r="AR6" i="2"/>
  <c r="AY6" i="2"/>
  <c r="AX6" i="2"/>
  <c r="AV6" i="2"/>
  <c r="AT6" i="2"/>
  <c r="AV44" i="2"/>
  <c r="AU44" i="2"/>
  <c r="AT44" i="2"/>
  <c r="AS44" i="2"/>
  <c r="AZ44" i="2"/>
  <c r="AR44" i="2"/>
  <c r="AY44" i="2"/>
  <c r="AW44" i="2"/>
  <c r="AX44" i="2"/>
  <c r="AX87" i="2"/>
  <c r="AW87" i="2"/>
  <c r="AV87" i="2"/>
  <c r="AU87" i="2"/>
  <c r="AT87" i="2"/>
  <c r="AS87" i="2"/>
  <c r="AY87" i="2"/>
  <c r="AZ87" i="2"/>
  <c r="AR87" i="2"/>
  <c r="AX70" i="2"/>
  <c r="AW70" i="2"/>
  <c r="AV70" i="2"/>
  <c r="AU70" i="2"/>
  <c r="AT70" i="2"/>
  <c r="AS70" i="2"/>
  <c r="AY70" i="2"/>
  <c r="AZ70" i="2"/>
  <c r="AR70" i="2"/>
  <c r="BK40" i="2"/>
  <c r="BJ40" i="2"/>
  <c r="BI40" i="2"/>
  <c r="BH40" i="2"/>
  <c r="BG40" i="2"/>
  <c r="BF40" i="2"/>
  <c r="BL40" i="2"/>
  <c r="BD40" i="2"/>
  <c r="BE40" i="2"/>
  <c r="BJ86" i="2"/>
  <c r="BI86" i="2"/>
  <c r="BH86" i="2"/>
  <c r="BG86" i="2"/>
  <c r="BF86" i="2"/>
  <c r="BE86" i="2"/>
  <c r="BK86" i="2"/>
  <c r="BL86" i="2"/>
  <c r="BD86" i="2"/>
  <c r="BH67" i="2"/>
  <c r="BG67" i="2"/>
  <c r="BF67" i="2"/>
  <c r="BE67" i="2"/>
  <c r="BL67" i="2"/>
  <c r="BD67" i="2"/>
  <c r="BK67" i="2"/>
  <c r="BI67" i="2"/>
  <c r="BJ67" i="2"/>
  <c r="BL26" i="2"/>
  <c r="BD26" i="2"/>
  <c r="BK26" i="2"/>
  <c r="BJ26" i="2"/>
  <c r="BI26" i="2"/>
  <c r="BH26" i="2"/>
  <c r="BG26" i="2"/>
  <c r="BE26" i="2"/>
  <c r="BF26" i="2"/>
  <c r="BI11" i="2"/>
  <c r="BH11" i="2"/>
  <c r="BG11" i="2"/>
  <c r="BK11" i="2"/>
  <c r="BF11" i="2"/>
  <c r="BE11" i="2"/>
  <c r="BL11" i="2"/>
  <c r="BD11" i="2"/>
  <c r="BJ11" i="2"/>
  <c r="BL47" i="2"/>
  <c r="BD47" i="2"/>
  <c r="BK47" i="2"/>
  <c r="BJ47" i="2"/>
  <c r="BI47" i="2"/>
  <c r="BH47" i="2"/>
  <c r="BG47" i="2"/>
  <c r="BE47" i="2"/>
  <c r="BF47" i="2"/>
  <c r="BJ81" i="2"/>
  <c r="BI81" i="2"/>
  <c r="BH81" i="2"/>
  <c r="BG81" i="2"/>
  <c r="BF81" i="2"/>
  <c r="BE81" i="2"/>
  <c r="BK81" i="2"/>
  <c r="BL81" i="2"/>
  <c r="BD81" i="2"/>
  <c r="AA52" i="2"/>
  <c r="Z52" i="2"/>
  <c r="Y52" i="2"/>
  <c r="X52" i="2"/>
  <c r="V52" i="2"/>
  <c r="AB52" i="2"/>
  <c r="T52" i="2"/>
  <c r="W52" i="2"/>
  <c r="U52" i="2"/>
  <c r="BR92" i="2"/>
  <c r="BQ92" i="2"/>
  <c r="BX92" i="2"/>
  <c r="BP92" i="2"/>
  <c r="BW92" i="2"/>
  <c r="BV92" i="2"/>
  <c r="BU92" i="2"/>
  <c r="BS92" i="2"/>
  <c r="BT92" i="2"/>
  <c r="BS30" i="2"/>
  <c r="BR30" i="2"/>
  <c r="BQ30" i="2"/>
  <c r="BX30" i="2"/>
  <c r="BP30" i="2"/>
  <c r="BW30" i="2"/>
  <c r="BV30" i="2"/>
  <c r="BT30" i="2"/>
  <c r="BU30" i="2"/>
  <c r="BT15" i="2"/>
  <c r="BS15" i="2"/>
  <c r="BR15" i="2"/>
  <c r="BQ15" i="2"/>
  <c r="BV15" i="2"/>
  <c r="BU15" i="2"/>
  <c r="BW15" i="2"/>
  <c r="BP15" i="2"/>
  <c r="BX15" i="2"/>
  <c r="BQ18" i="2"/>
  <c r="BX18" i="2"/>
  <c r="BP18" i="2"/>
  <c r="BW18" i="2"/>
  <c r="BV18" i="2"/>
  <c r="BU18" i="2"/>
  <c r="BS18" i="2"/>
  <c r="BR18" i="2"/>
  <c r="BT18" i="2"/>
  <c r="BT11" i="2"/>
  <c r="BS11" i="2"/>
  <c r="BV11" i="2"/>
  <c r="BR11" i="2"/>
  <c r="BQ11" i="2"/>
  <c r="BX11" i="2"/>
  <c r="BP11" i="2"/>
  <c r="BW11" i="2"/>
  <c r="BU11" i="2"/>
  <c r="BE7" i="2"/>
  <c r="BL7" i="2"/>
  <c r="BD7" i="2"/>
  <c r="BK7" i="2"/>
  <c r="BJ7" i="2"/>
  <c r="BI7" i="2"/>
  <c r="BH7" i="2"/>
  <c r="BG7" i="2"/>
  <c r="BF7" i="2"/>
  <c r="BW39" i="2"/>
  <c r="BV39" i="2"/>
  <c r="BU39" i="2"/>
  <c r="BT39" i="2"/>
  <c r="BS39" i="2"/>
  <c r="BR39" i="2"/>
  <c r="BX39" i="2"/>
  <c r="BP39" i="2"/>
  <c r="BQ39" i="2"/>
  <c r="BT59" i="2"/>
  <c r="BS59" i="2"/>
  <c r="BR59" i="2"/>
  <c r="BQ59" i="2"/>
  <c r="BX59" i="2"/>
  <c r="BP59" i="2"/>
  <c r="BW59" i="2"/>
  <c r="BU59" i="2"/>
  <c r="BV59" i="2"/>
  <c r="BT14" i="2"/>
  <c r="BW14" i="2"/>
  <c r="BP14" i="2"/>
  <c r="BX14" i="2"/>
  <c r="BV14" i="2"/>
  <c r="BU14" i="2"/>
  <c r="BS14" i="2"/>
  <c r="BR14" i="2"/>
  <c r="BQ14" i="2"/>
  <c r="CH47" i="2"/>
  <c r="CG47" i="2"/>
  <c r="CF47" i="2"/>
  <c r="CE47" i="2"/>
  <c r="CD47" i="2"/>
  <c r="CC47" i="2"/>
  <c r="CI47" i="2"/>
  <c r="CJ47" i="2"/>
  <c r="CB47" i="2"/>
  <c r="CI83" i="2"/>
  <c r="CH83" i="2"/>
  <c r="CG83" i="2"/>
  <c r="CF83" i="2"/>
  <c r="CE83" i="2"/>
  <c r="CD83" i="2"/>
  <c r="CJ83" i="2"/>
  <c r="CB83" i="2"/>
  <c r="CC83" i="2"/>
  <c r="CD100" i="2"/>
  <c r="CC100" i="2"/>
  <c r="CJ100" i="2"/>
  <c r="CB100" i="2"/>
  <c r="CI100" i="2"/>
  <c r="CH100" i="2"/>
  <c r="CG100" i="2"/>
  <c r="CF100" i="2"/>
  <c r="CE100" i="2"/>
  <c r="CG85" i="2"/>
  <c r="CF85" i="2"/>
  <c r="CE85" i="2"/>
  <c r="CD85" i="2"/>
  <c r="CC85" i="2"/>
  <c r="CJ85" i="2"/>
  <c r="CB85" i="2"/>
  <c r="CH85" i="2"/>
  <c r="CI85" i="2"/>
  <c r="CJ82" i="2"/>
  <c r="CB82" i="2"/>
  <c r="CH82" i="2"/>
  <c r="CE82" i="2"/>
  <c r="CC82" i="2"/>
  <c r="CI82" i="2"/>
  <c r="CG82" i="2"/>
  <c r="CF82" i="2"/>
  <c r="CD82" i="2"/>
  <c r="CG48" i="2"/>
  <c r="CF48" i="2"/>
  <c r="CE48" i="2"/>
  <c r="CD48" i="2"/>
  <c r="CC48" i="2"/>
  <c r="CJ48" i="2"/>
  <c r="CB48" i="2"/>
  <c r="CH48" i="2"/>
  <c r="CI48" i="2"/>
  <c r="CI25" i="2"/>
  <c r="CH25" i="2"/>
  <c r="CG25" i="2"/>
  <c r="CF25" i="2"/>
  <c r="CE25" i="2"/>
  <c r="CD25" i="2"/>
  <c r="CJ25" i="2"/>
  <c r="CB25" i="2"/>
  <c r="CC25" i="2"/>
  <c r="CE87" i="2"/>
  <c r="CD87" i="2"/>
  <c r="CC87" i="2"/>
  <c r="CJ87" i="2"/>
  <c r="CB87" i="2"/>
  <c r="CI87" i="2"/>
  <c r="CH87" i="2"/>
  <c r="CF87" i="2"/>
  <c r="CG87" i="2"/>
  <c r="CV92" i="2"/>
  <c r="CN92" i="2"/>
  <c r="CU92" i="2"/>
  <c r="CT92" i="2"/>
  <c r="CS92" i="2"/>
  <c r="CR92" i="2"/>
  <c r="CQ92" i="2"/>
  <c r="CO92" i="2"/>
  <c r="CP92" i="2"/>
  <c r="CP14" i="2"/>
  <c r="CS14" i="2"/>
  <c r="CQ14" i="2"/>
  <c r="CT14" i="2"/>
  <c r="CO14" i="2"/>
  <c r="CN14" i="2"/>
  <c r="CV14" i="2"/>
  <c r="CU14" i="2"/>
  <c r="CR14" i="2"/>
  <c r="CO43" i="2"/>
  <c r="CV43" i="2"/>
  <c r="CN43" i="2"/>
  <c r="CU43" i="2"/>
  <c r="CT43" i="2"/>
  <c r="CS43" i="2"/>
  <c r="CR43" i="2"/>
  <c r="CP43" i="2"/>
  <c r="CQ43" i="2"/>
  <c r="CU6" i="2"/>
  <c r="CO6" i="2"/>
  <c r="CT6" i="2"/>
  <c r="CS6" i="2"/>
  <c r="CQ6" i="2"/>
  <c r="CR6" i="2"/>
  <c r="CP6" i="2"/>
  <c r="CV6" i="2"/>
  <c r="CN6" i="2"/>
  <c r="CS39" i="2"/>
  <c r="CR39" i="2"/>
  <c r="CQ39" i="2"/>
  <c r="CP39" i="2"/>
  <c r="CO39" i="2"/>
  <c r="CV39" i="2"/>
  <c r="CN39" i="2"/>
  <c r="CT39" i="2"/>
  <c r="CU39" i="2"/>
  <c r="CP66" i="2"/>
  <c r="CO66" i="2"/>
  <c r="CV66" i="2"/>
  <c r="CN66" i="2"/>
  <c r="CU66" i="2"/>
  <c r="CT66" i="2"/>
  <c r="CS66" i="2"/>
  <c r="CQ66" i="2"/>
  <c r="CR66" i="2"/>
  <c r="CV53" i="2"/>
  <c r="CN53" i="2"/>
  <c r="CU53" i="2"/>
  <c r="CT53" i="2"/>
  <c r="CS53" i="2"/>
  <c r="CR53" i="2"/>
  <c r="CQ53" i="2"/>
  <c r="CO53" i="2"/>
  <c r="CP53" i="2"/>
  <c r="CO12" i="2"/>
  <c r="CV12" i="2"/>
  <c r="CN12" i="2"/>
  <c r="CQ12" i="2"/>
  <c r="CU12" i="2"/>
  <c r="CT12" i="2"/>
  <c r="CS12" i="2"/>
  <c r="CR12" i="2"/>
  <c r="CP12" i="2"/>
  <c r="DE19" i="2"/>
  <c r="DD19" i="2"/>
  <c r="DC19" i="2"/>
  <c r="DB19" i="2"/>
  <c r="DA19" i="2"/>
  <c r="DH19" i="2"/>
  <c r="CZ19" i="2"/>
  <c r="DG19" i="2"/>
  <c r="DF19" i="2"/>
  <c r="DH30" i="2"/>
  <c r="CZ30" i="2"/>
  <c r="DG30" i="2"/>
  <c r="DF30" i="2"/>
  <c r="DE30" i="2"/>
  <c r="DD30" i="2"/>
  <c r="DC30" i="2"/>
  <c r="DA30" i="2"/>
  <c r="DB30" i="2"/>
  <c r="DE94" i="2"/>
  <c r="DD94" i="2"/>
  <c r="DC94" i="2"/>
  <c r="DB94" i="2"/>
  <c r="DA94" i="2"/>
  <c r="DH94" i="2"/>
  <c r="CZ94" i="2"/>
  <c r="DF94" i="2"/>
  <c r="DG94" i="2"/>
  <c r="DH52" i="2"/>
  <c r="CZ52" i="2"/>
  <c r="DG52" i="2"/>
  <c r="DF52" i="2"/>
  <c r="DE52" i="2"/>
  <c r="DC52" i="2"/>
  <c r="DA52" i="2"/>
  <c r="DD52" i="2"/>
  <c r="DB52" i="2"/>
  <c r="DD39" i="2"/>
  <c r="DC39" i="2"/>
  <c r="DB39" i="2"/>
  <c r="DA39" i="2"/>
  <c r="DH39" i="2"/>
  <c r="CZ39" i="2"/>
  <c r="DG39" i="2"/>
  <c r="DE39" i="2"/>
  <c r="DF39" i="2"/>
  <c r="DE25" i="2"/>
  <c r="DD25" i="2"/>
  <c r="DC25" i="2"/>
  <c r="DB25" i="2"/>
  <c r="DA25" i="2"/>
  <c r="DH25" i="2"/>
  <c r="CZ25" i="2"/>
  <c r="DF25" i="2"/>
  <c r="DG25" i="2"/>
  <c r="DG44" i="2"/>
  <c r="DF44" i="2"/>
  <c r="DE44" i="2"/>
  <c r="DD44" i="2"/>
  <c r="DC44" i="2"/>
  <c r="DB44" i="2"/>
  <c r="DH44" i="2"/>
  <c r="CZ44" i="2"/>
  <c r="DA44" i="2"/>
  <c r="DF45" i="2"/>
  <c r="DE45" i="2"/>
  <c r="DD45" i="2"/>
  <c r="DC45" i="2"/>
  <c r="DB45" i="2"/>
  <c r="DA45" i="2"/>
  <c r="DG45" i="2"/>
  <c r="CZ45" i="2"/>
  <c r="DH45" i="2"/>
  <c r="DA70" i="2"/>
  <c r="DH70" i="2"/>
  <c r="CZ70" i="2"/>
  <c r="DG70" i="2"/>
  <c r="DF70" i="2"/>
  <c r="DE70" i="2"/>
  <c r="DD70" i="2"/>
  <c r="DB70" i="2"/>
  <c r="DC70" i="2"/>
  <c r="U98" i="2"/>
  <c r="AB98" i="2"/>
  <c r="T98" i="2"/>
  <c r="AA98" i="2"/>
  <c r="Z98" i="2"/>
  <c r="X98" i="2"/>
  <c r="W98" i="2"/>
  <c r="V98" i="2"/>
  <c r="Y98" i="2"/>
  <c r="G61" i="2"/>
  <c r="N61" i="2"/>
  <c r="M61" i="2"/>
  <c r="L61" i="2"/>
  <c r="K61" i="2"/>
  <c r="J61" i="2"/>
  <c r="I61" i="2"/>
  <c r="O61" i="2"/>
  <c r="P61" i="2"/>
  <c r="H61" i="2"/>
  <c r="G45" i="2"/>
  <c r="N45" i="2"/>
  <c r="M45" i="2"/>
  <c r="L45" i="2"/>
  <c r="K45" i="2"/>
  <c r="J45" i="2"/>
  <c r="I45" i="2"/>
  <c r="O45" i="2"/>
  <c r="H45" i="2"/>
  <c r="P45" i="2"/>
  <c r="AL67" i="2"/>
  <c r="AK67" i="2"/>
  <c r="AJ67" i="2"/>
  <c r="AI67" i="2"/>
  <c r="AH67" i="2"/>
  <c r="AG67" i="2"/>
  <c r="AM67" i="2"/>
  <c r="AN67" i="2"/>
  <c r="AF67" i="2"/>
  <c r="Y32" i="2"/>
  <c r="X32" i="2"/>
  <c r="W32" i="2"/>
  <c r="V32" i="2"/>
  <c r="U32" i="2"/>
  <c r="AB32" i="2"/>
  <c r="T32" i="2"/>
  <c r="Z32" i="2"/>
  <c r="AA32" i="2"/>
  <c r="AK44" i="2"/>
  <c r="AJ44" i="2"/>
  <c r="AI44" i="2"/>
  <c r="AH44" i="2"/>
  <c r="AG44" i="2"/>
  <c r="AN44" i="2"/>
  <c r="AF44" i="2"/>
  <c r="AL44" i="2"/>
  <c r="AM44" i="2"/>
  <c r="AM87" i="2"/>
  <c r="AL87" i="2"/>
  <c r="AK87" i="2"/>
  <c r="AJ87" i="2"/>
  <c r="AI87" i="2"/>
  <c r="AH87" i="2"/>
  <c r="AN87" i="2"/>
  <c r="AF87" i="2"/>
  <c r="AG87" i="2"/>
  <c r="AH104" i="2"/>
  <c r="AG104" i="2"/>
  <c r="AN104" i="2"/>
  <c r="AF104" i="2"/>
  <c r="AM104" i="2"/>
  <c r="AL104" i="2"/>
  <c r="AK104" i="2"/>
  <c r="AJ104" i="2"/>
  <c r="AI104" i="2"/>
  <c r="AY69" i="2"/>
  <c r="AX69" i="2"/>
  <c r="AW69" i="2"/>
  <c r="AV69" i="2"/>
  <c r="AU69" i="2"/>
  <c r="AT69" i="2"/>
  <c r="AZ69" i="2"/>
  <c r="AR69" i="2"/>
  <c r="AS69" i="2"/>
  <c r="X46" i="2"/>
  <c r="W46" i="2"/>
  <c r="V46" i="2"/>
  <c r="U46" i="2"/>
  <c r="AB46" i="2"/>
  <c r="T46" i="2"/>
  <c r="AA46" i="2"/>
  <c r="Y46" i="2"/>
  <c r="Z46" i="2"/>
  <c r="AT46" i="2"/>
  <c r="AS46" i="2"/>
  <c r="AZ46" i="2"/>
  <c r="AR46" i="2"/>
  <c r="AY46" i="2"/>
  <c r="AX46" i="2"/>
  <c r="AW46" i="2"/>
  <c r="AU46" i="2"/>
  <c r="AV46" i="2"/>
  <c r="AV92" i="2"/>
  <c r="AU92" i="2"/>
  <c r="AT92" i="2"/>
  <c r="AS92" i="2"/>
  <c r="AZ92" i="2"/>
  <c r="AR92" i="2"/>
  <c r="AY92" i="2"/>
  <c r="AW92" i="2"/>
  <c r="AX92" i="2"/>
  <c r="AZ80" i="2"/>
  <c r="AR80" i="2"/>
  <c r="AY80" i="2"/>
  <c r="AX80" i="2"/>
  <c r="AW80" i="2"/>
  <c r="AV80" i="2"/>
  <c r="AU80" i="2"/>
  <c r="AS80" i="2"/>
  <c r="AT80" i="2"/>
  <c r="AT25" i="2"/>
  <c r="AS25" i="2"/>
  <c r="AZ25" i="2"/>
  <c r="AR25" i="2"/>
  <c r="AY25" i="2"/>
  <c r="AX25" i="2"/>
  <c r="AW25" i="2"/>
  <c r="AU25" i="2"/>
  <c r="AV25" i="2"/>
  <c r="V9" i="2"/>
  <c r="U9" i="2"/>
  <c r="AB9" i="2"/>
  <c r="T9" i="2"/>
  <c r="AA9" i="2"/>
  <c r="X9" i="2"/>
  <c r="Z9" i="2"/>
  <c r="Y9" i="2"/>
  <c r="W9" i="2"/>
  <c r="AX99" i="2"/>
  <c r="AW99" i="2"/>
  <c r="AV99" i="2"/>
  <c r="AU99" i="2"/>
  <c r="AT99" i="2"/>
  <c r="AS99" i="2"/>
  <c r="AZ99" i="2"/>
  <c r="AR99" i="2"/>
  <c r="AY99" i="2"/>
  <c r="BH91" i="2"/>
  <c r="BG91" i="2"/>
  <c r="BF91" i="2"/>
  <c r="BE91" i="2"/>
  <c r="BL91" i="2"/>
  <c r="BD91" i="2"/>
  <c r="BK91" i="2"/>
  <c r="BI91" i="2"/>
  <c r="BJ91" i="2"/>
  <c r="BE94" i="2"/>
  <c r="BL94" i="2"/>
  <c r="BD94" i="2"/>
  <c r="BK94" i="2"/>
  <c r="BJ94" i="2"/>
  <c r="BI94" i="2"/>
  <c r="BH94" i="2"/>
  <c r="BF94" i="2"/>
  <c r="BG94" i="2"/>
  <c r="BH52" i="2"/>
  <c r="BG52" i="2"/>
  <c r="BF52" i="2"/>
  <c r="BE52" i="2"/>
  <c r="BK52" i="2"/>
  <c r="BI52" i="2"/>
  <c r="BL52" i="2"/>
  <c r="BJ52" i="2"/>
  <c r="BD52" i="2"/>
  <c r="BK9" i="2"/>
  <c r="BJ9" i="2"/>
  <c r="BI9" i="2"/>
  <c r="BH9" i="2"/>
  <c r="BG9" i="2"/>
  <c r="BE9" i="2"/>
  <c r="BF9" i="2"/>
  <c r="BL9" i="2"/>
  <c r="BD9" i="2"/>
  <c r="BH12" i="2"/>
  <c r="BG12" i="2"/>
  <c r="BF12" i="2"/>
  <c r="BE12" i="2"/>
  <c r="BL12" i="2"/>
  <c r="BD12" i="2"/>
  <c r="BK12" i="2"/>
  <c r="BI12" i="2"/>
  <c r="BJ12" i="2"/>
  <c r="BJ69" i="2"/>
  <c r="BI69" i="2"/>
  <c r="BH69" i="2"/>
  <c r="BG69" i="2"/>
  <c r="BF69" i="2"/>
  <c r="BE69" i="2"/>
  <c r="BK69" i="2"/>
  <c r="BL69" i="2"/>
  <c r="BD69" i="2"/>
  <c r="BG92" i="2"/>
  <c r="BF92" i="2"/>
  <c r="BE92" i="2"/>
  <c r="BL92" i="2"/>
  <c r="BD92" i="2"/>
  <c r="BK92" i="2"/>
  <c r="BJ92" i="2"/>
  <c r="BH92" i="2"/>
  <c r="BI92" i="2"/>
  <c r="BU97" i="2"/>
  <c r="BT97" i="2"/>
  <c r="BS97" i="2"/>
  <c r="BR97" i="2"/>
  <c r="BQ97" i="2"/>
  <c r="BX97" i="2"/>
  <c r="BP97" i="2"/>
  <c r="BV97" i="2"/>
  <c r="BW97" i="2"/>
  <c r="BQ37" i="2"/>
  <c r="BX37" i="2"/>
  <c r="BP37" i="2"/>
  <c r="BW37" i="2"/>
  <c r="BV37" i="2"/>
  <c r="BU37" i="2"/>
  <c r="BT37" i="2"/>
  <c r="BR37" i="2"/>
  <c r="BS37" i="2"/>
  <c r="BS43" i="2"/>
  <c r="BR43" i="2"/>
  <c r="BQ43" i="2"/>
  <c r="BX43" i="2"/>
  <c r="BP43" i="2"/>
  <c r="BW43" i="2"/>
  <c r="BV43" i="2"/>
  <c r="BT43" i="2"/>
  <c r="BU43" i="2"/>
  <c r="BW26" i="2"/>
  <c r="BV26" i="2"/>
  <c r="BU26" i="2"/>
  <c r="BT26" i="2"/>
  <c r="BS26" i="2"/>
  <c r="BR26" i="2"/>
  <c r="BX26" i="2"/>
  <c r="BP26" i="2"/>
  <c r="BQ26" i="2"/>
  <c r="BV9" i="2"/>
  <c r="BU9" i="2"/>
  <c r="BX9" i="2"/>
  <c r="BT9" i="2"/>
  <c r="BS9" i="2"/>
  <c r="BR9" i="2"/>
  <c r="BQ9" i="2"/>
  <c r="BW9" i="2"/>
  <c r="BP9" i="2"/>
  <c r="BJ97" i="2"/>
  <c r="BI97" i="2"/>
  <c r="BH97" i="2"/>
  <c r="BG97" i="2"/>
  <c r="BF97" i="2"/>
  <c r="BE97" i="2"/>
  <c r="BK97" i="2"/>
  <c r="BL97" i="2"/>
  <c r="BD97" i="2"/>
  <c r="BV89" i="2"/>
  <c r="BR89" i="2"/>
  <c r="BQ89" i="2"/>
  <c r="BP89" i="2"/>
  <c r="BX89" i="2"/>
  <c r="BW89" i="2"/>
  <c r="BU89" i="2"/>
  <c r="BS89" i="2"/>
  <c r="BT89" i="2"/>
  <c r="BF37" i="2"/>
  <c r="BE37" i="2"/>
  <c r="BL37" i="2"/>
  <c r="BD37" i="2"/>
  <c r="BK37" i="2"/>
  <c r="BJ37" i="2"/>
  <c r="BI37" i="2"/>
  <c r="BG37" i="2"/>
  <c r="BH37" i="2"/>
  <c r="BW8" i="2"/>
  <c r="BV8" i="2"/>
  <c r="BU8" i="2"/>
  <c r="BQ8" i="2"/>
  <c r="BT8" i="2"/>
  <c r="BS8" i="2"/>
  <c r="BR8" i="2"/>
  <c r="BX8" i="2"/>
  <c r="BP8" i="2"/>
  <c r="CF69" i="2"/>
  <c r="CE69" i="2"/>
  <c r="CD69" i="2"/>
  <c r="CC69" i="2"/>
  <c r="CJ69" i="2"/>
  <c r="CB69" i="2"/>
  <c r="CI69" i="2"/>
  <c r="CG69" i="2"/>
  <c r="CH69" i="2"/>
  <c r="CF97" i="2"/>
  <c r="CE97" i="2"/>
  <c r="CD97" i="2"/>
  <c r="CC97" i="2"/>
  <c r="CJ97" i="2"/>
  <c r="CB97" i="2"/>
  <c r="CI97" i="2"/>
  <c r="CG97" i="2"/>
  <c r="CH97" i="2"/>
  <c r="CI7" i="2"/>
  <c r="CH7" i="2"/>
  <c r="CG7" i="2"/>
  <c r="CF7" i="2"/>
  <c r="CC7" i="2"/>
  <c r="CE7" i="2"/>
  <c r="CD7" i="2"/>
  <c r="CJ7" i="2"/>
  <c r="CB7" i="2"/>
  <c r="CG80" i="2"/>
  <c r="CF80" i="2"/>
  <c r="CE80" i="2"/>
  <c r="CD80" i="2"/>
  <c r="CC80" i="2"/>
  <c r="CJ80" i="2"/>
  <c r="CB80" i="2"/>
  <c r="CH80" i="2"/>
  <c r="CI80" i="2"/>
  <c r="CF50" i="2"/>
  <c r="CE50" i="2"/>
  <c r="CD50" i="2"/>
  <c r="CC50" i="2"/>
  <c r="CI50" i="2"/>
  <c r="CG50" i="2"/>
  <c r="CH50" i="2"/>
  <c r="CB50" i="2"/>
  <c r="CJ50" i="2"/>
  <c r="CJ6" i="2"/>
  <c r="CB6" i="2"/>
  <c r="CI6" i="2"/>
  <c r="CH6" i="2"/>
  <c r="CG6" i="2"/>
  <c r="CF6" i="2"/>
  <c r="CE6" i="2"/>
  <c r="CD6" i="2"/>
  <c r="CC6" i="2"/>
  <c r="CC44" i="2"/>
  <c r="CJ44" i="2"/>
  <c r="CB44" i="2"/>
  <c r="CI44" i="2"/>
  <c r="CH44" i="2"/>
  <c r="CG44" i="2"/>
  <c r="CF44" i="2"/>
  <c r="CD44" i="2"/>
  <c r="CE44" i="2"/>
  <c r="CQ89" i="2"/>
  <c r="CV89" i="2"/>
  <c r="CN89" i="2"/>
  <c r="CT89" i="2"/>
  <c r="CR89" i="2"/>
  <c r="CU89" i="2"/>
  <c r="CS89" i="2"/>
  <c r="CP89" i="2"/>
  <c r="CO89" i="2"/>
  <c r="CS8" i="2"/>
  <c r="CR8" i="2"/>
  <c r="CQ8" i="2"/>
  <c r="CP8" i="2"/>
  <c r="CO8" i="2"/>
  <c r="CV8" i="2"/>
  <c r="CN8" i="2"/>
  <c r="CU8" i="2"/>
  <c r="CT8" i="2"/>
  <c r="CV44" i="2"/>
  <c r="CN44" i="2"/>
  <c r="CU44" i="2"/>
  <c r="CT44" i="2"/>
  <c r="CS44" i="2"/>
  <c r="CR44" i="2"/>
  <c r="CQ44" i="2"/>
  <c r="CO44" i="2"/>
  <c r="CP44" i="2"/>
  <c r="CQ98" i="2"/>
  <c r="CP98" i="2"/>
  <c r="CO98" i="2"/>
  <c r="CV98" i="2"/>
  <c r="CN98" i="2"/>
  <c r="CU98" i="2"/>
  <c r="CT98" i="2"/>
  <c r="CS98" i="2"/>
  <c r="CR98" i="2"/>
  <c r="CS104" i="2"/>
  <c r="CR104" i="2"/>
  <c r="CQ104" i="2"/>
  <c r="CP104" i="2"/>
  <c r="CO104" i="2"/>
  <c r="CV104" i="2"/>
  <c r="CN104" i="2"/>
  <c r="CU104" i="2"/>
  <c r="CT104" i="2"/>
  <c r="CO91" i="2"/>
  <c r="CV91" i="2"/>
  <c r="CN91" i="2"/>
  <c r="CU91" i="2"/>
  <c r="CT91" i="2"/>
  <c r="CS91" i="2"/>
  <c r="CR91" i="2"/>
  <c r="CP91" i="2"/>
  <c r="CQ91" i="2"/>
  <c r="CP70" i="2"/>
  <c r="CO70" i="2"/>
  <c r="CV70" i="2"/>
  <c r="CN70" i="2"/>
  <c r="CU70" i="2"/>
  <c r="CT70" i="2"/>
  <c r="CS70" i="2"/>
  <c r="CQ70" i="2"/>
  <c r="CR70" i="2"/>
  <c r="CQ97" i="2"/>
  <c r="CP97" i="2"/>
  <c r="CO97" i="2"/>
  <c r="CV97" i="2"/>
  <c r="CN97" i="2"/>
  <c r="CU97" i="2"/>
  <c r="CT97" i="2"/>
  <c r="CR97" i="2"/>
  <c r="CS97" i="2"/>
  <c r="DB81" i="2"/>
  <c r="DA81" i="2"/>
  <c r="DH81" i="2"/>
  <c r="CZ81" i="2"/>
  <c r="DG81" i="2"/>
  <c r="DF81" i="2"/>
  <c r="DE81" i="2"/>
  <c r="DC81" i="2"/>
  <c r="DD81" i="2"/>
  <c r="DC85" i="2"/>
  <c r="DB85" i="2"/>
  <c r="DA85" i="2"/>
  <c r="DH85" i="2"/>
  <c r="CZ85" i="2"/>
  <c r="DG85" i="2"/>
  <c r="DF85" i="2"/>
  <c r="DD85" i="2"/>
  <c r="DE85" i="2"/>
  <c r="DE46" i="2"/>
  <c r="DD46" i="2"/>
  <c r="DC46" i="2"/>
  <c r="DB46" i="2"/>
  <c r="DA46" i="2"/>
  <c r="DH46" i="2"/>
  <c r="CZ46" i="2"/>
  <c r="DF46" i="2"/>
  <c r="DG46" i="2"/>
  <c r="DG72" i="2"/>
  <c r="DF72" i="2"/>
  <c r="DE72" i="2"/>
  <c r="DD72" i="2"/>
  <c r="DC72" i="2"/>
  <c r="DB72" i="2"/>
  <c r="DH72" i="2"/>
  <c r="CZ72" i="2"/>
  <c r="DA72" i="2"/>
  <c r="DB89" i="2"/>
  <c r="DA89" i="2"/>
  <c r="DH89" i="2"/>
  <c r="CZ89" i="2"/>
  <c r="DG89" i="2"/>
  <c r="DF89" i="2"/>
  <c r="DE89" i="2"/>
  <c r="DC89" i="2"/>
  <c r="DD89" i="2"/>
  <c r="DA59" i="2"/>
  <c r="DH59" i="2"/>
  <c r="CZ59" i="2"/>
  <c r="DG59" i="2"/>
  <c r="DF59" i="2"/>
  <c r="DE59" i="2"/>
  <c r="DD59" i="2"/>
  <c r="DB59" i="2"/>
  <c r="DC59" i="2"/>
  <c r="DA15" i="2"/>
  <c r="DH15" i="2"/>
  <c r="CZ15" i="2"/>
  <c r="DG15" i="2"/>
  <c r="DF15" i="2"/>
  <c r="DC15" i="2"/>
  <c r="DB15" i="2"/>
  <c r="DE15" i="2"/>
  <c r="DD15" i="2"/>
  <c r="DB98" i="2"/>
  <c r="DA98" i="2"/>
  <c r="DH98" i="2"/>
  <c r="CZ98" i="2"/>
  <c r="DG98" i="2"/>
  <c r="DF98" i="2"/>
  <c r="DE98" i="2"/>
  <c r="DD98" i="2"/>
  <c r="DC98" i="2"/>
  <c r="DH43" i="2"/>
  <c r="CZ43" i="2"/>
  <c r="DG43" i="2"/>
  <c r="DF43" i="2"/>
  <c r="DE43" i="2"/>
  <c r="DD43" i="2"/>
  <c r="DC43" i="2"/>
  <c r="DA43" i="2"/>
  <c r="DB43" i="2"/>
  <c r="W39" i="2"/>
  <c r="V39" i="2"/>
  <c r="U39" i="2"/>
  <c r="AB39" i="2"/>
  <c r="T39" i="2"/>
  <c r="AA39" i="2"/>
  <c r="Z39" i="2"/>
  <c r="X39" i="2"/>
  <c r="Y39" i="2"/>
  <c r="U81" i="2"/>
  <c r="AB81" i="2"/>
  <c r="T81" i="2"/>
  <c r="AA81" i="2"/>
  <c r="Z81" i="2"/>
  <c r="Y81" i="2"/>
  <c r="X81" i="2"/>
  <c r="V81" i="2"/>
  <c r="W81" i="2"/>
  <c r="G84" i="2"/>
  <c r="L84" i="2"/>
  <c r="K84" i="2"/>
  <c r="J84" i="2"/>
  <c r="I84" i="2"/>
  <c r="P84" i="2"/>
  <c r="H84" i="2"/>
  <c r="O84" i="2"/>
  <c r="M84" i="2"/>
  <c r="N84" i="2"/>
  <c r="G97" i="2"/>
  <c r="J97" i="2"/>
  <c r="I97" i="2"/>
  <c r="P97" i="2"/>
  <c r="H97" i="2"/>
  <c r="O97" i="2"/>
  <c r="N97" i="2"/>
  <c r="M97" i="2"/>
  <c r="K97" i="2"/>
  <c r="L97" i="2"/>
  <c r="G65" i="2"/>
  <c r="J65" i="2"/>
  <c r="I65" i="2"/>
  <c r="P65" i="2"/>
  <c r="H65" i="2"/>
  <c r="O65" i="2"/>
  <c r="N65" i="2"/>
  <c r="M65" i="2"/>
  <c r="K65" i="2"/>
  <c r="L65" i="2"/>
  <c r="G39" i="2"/>
  <c r="L39" i="2"/>
  <c r="K39" i="2"/>
  <c r="J39" i="2"/>
  <c r="I39" i="2"/>
  <c r="P39" i="2"/>
  <c r="H39" i="2"/>
  <c r="O39" i="2"/>
  <c r="M39" i="2"/>
  <c r="N39" i="2"/>
  <c r="G32" i="2"/>
  <c r="N32" i="2"/>
  <c r="M32" i="2"/>
  <c r="L32" i="2"/>
  <c r="K32" i="2"/>
  <c r="J32" i="2"/>
  <c r="I32" i="2"/>
  <c r="O32" i="2"/>
  <c r="P32" i="2"/>
  <c r="H32" i="2"/>
  <c r="Z89" i="2"/>
  <c r="Y89" i="2"/>
  <c r="X89" i="2"/>
  <c r="W89" i="2"/>
  <c r="V89" i="2"/>
  <c r="U89" i="2"/>
  <c r="AA89" i="2"/>
  <c r="T89" i="2"/>
  <c r="AB89" i="2"/>
  <c r="AL52" i="2"/>
  <c r="AK52" i="2"/>
  <c r="AJ52" i="2"/>
  <c r="AI52" i="2"/>
  <c r="AG52" i="2"/>
  <c r="AM52" i="2"/>
  <c r="AN52" i="2"/>
  <c r="AH52" i="2"/>
  <c r="AF52" i="2"/>
  <c r="G46" i="2"/>
  <c r="M46" i="2"/>
  <c r="L46" i="2"/>
  <c r="K46" i="2"/>
  <c r="J46" i="2"/>
  <c r="I46" i="2"/>
  <c r="P46" i="2"/>
  <c r="H46" i="2"/>
  <c r="N46" i="2"/>
  <c r="O46" i="2"/>
  <c r="AK17" i="2"/>
  <c r="AJ17" i="2"/>
  <c r="AI17" i="2"/>
  <c r="AH17" i="2"/>
  <c r="AG17" i="2"/>
  <c r="AM17" i="2"/>
  <c r="AL17" i="2"/>
  <c r="AN17" i="2"/>
  <c r="AF17" i="2"/>
  <c r="X94" i="2"/>
  <c r="W94" i="2"/>
  <c r="V94" i="2"/>
  <c r="U94" i="2"/>
  <c r="AB94" i="2"/>
  <c r="T94" i="2"/>
  <c r="AA94" i="2"/>
  <c r="Y94" i="2"/>
  <c r="Z94" i="2"/>
  <c r="Y18" i="2"/>
  <c r="X18" i="2"/>
  <c r="W18" i="2"/>
  <c r="V18" i="2"/>
  <c r="U18" i="2"/>
  <c r="AA18" i="2"/>
  <c r="Z18" i="2"/>
  <c r="T18" i="2"/>
  <c r="AB18" i="2"/>
  <c r="G37" i="2"/>
  <c r="N37" i="2"/>
  <c r="M37" i="2"/>
  <c r="L37" i="2"/>
  <c r="K37" i="2"/>
  <c r="J37" i="2"/>
  <c r="I37" i="2"/>
  <c r="O37" i="2"/>
  <c r="P37" i="2"/>
  <c r="H37" i="2"/>
  <c r="AM15" i="2"/>
  <c r="AL15" i="2"/>
  <c r="AK15" i="2"/>
  <c r="AJ15" i="2"/>
  <c r="AG15" i="2"/>
  <c r="AN15" i="2"/>
  <c r="AI15" i="2"/>
  <c r="AH15" i="2"/>
  <c r="AF15" i="2"/>
  <c r="AB66" i="2"/>
  <c r="T66" i="2"/>
  <c r="AA66" i="2"/>
  <c r="Z66" i="2"/>
  <c r="Y66" i="2"/>
  <c r="X66" i="2"/>
  <c r="W66" i="2"/>
  <c r="U66" i="2"/>
  <c r="V66" i="2"/>
  <c r="AT83" i="2"/>
  <c r="AS83" i="2"/>
  <c r="AZ83" i="2"/>
  <c r="AR83" i="2"/>
  <c r="AY83" i="2"/>
  <c r="AX83" i="2"/>
  <c r="AW83" i="2"/>
  <c r="AU83" i="2"/>
  <c r="AV83" i="2"/>
  <c r="AX90" i="2"/>
  <c r="AW90" i="2"/>
  <c r="AV90" i="2"/>
  <c r="AU90" i="2"/>
  <c r="AT90" i="2"/>
  <c r="AS90" i="2"/>
  <c r="AY90" i="2"/>
  <c r="AZ90" i="2"/>
  <c r="AR90" i="2"/>
  <c r="AW52" i="2"/>
  <c r="AV52" i="2"/>
  <c r="AU52" i="2"/>
  <c r="AT52" i="2"/>
  <c r="AZ52" i="2"/>
  <c r="AR52" i="2"/>
  <c r="AX52" i="2"/>
  <c r="AS52" i="2"/>
  <c r="AY52" i="2"/>
  <c r="AY50" i="2"/>
  <c r="AX50" i="2"/>
  <c r="AW50" i="2"/>
  <c r="AV50" i="2"/>
  <c r="AT50" i="2"/>
  <c r="AZ50" i="2"/>
  <c r="AR50" i="2"/>
  <c r="AS50" i="2"/>
  <c r="AU50" i="2"/>
  <c r="AX59" i="2"/>
  <c r="AW59" i="2"/>
  <c r="AV59" i="2"/>
  <c r="AU59" i="2"/>
  <c r="AT59" i="2"/>
  <c r="AS59" i="2"/>
  <c r="AY59" i="2"/>
  <c r="AR59" i="2"/>
  <c r="AZ59" i="2"/>
  <c r="AU37" i="2"/>
  <c r="AT37" i="2"/>
  <c r="AS37" i="2"/>
  <c r="AZ37" i="2"/>
  <c r="AR37" i="2"/>
  <c r="AY37" i="2"/>
  <c r="AX37" i="2"/>
  <c r="AV37" i="2"/>
  <c r="AW37" i="2"/>
  <c r="AX15" i="2"/>
  <c r="AW15" i="2"/>
  <c r="AV15" i="2"/>
  <c r="AU15" i="2"/>
  <c r="AZ15" i="2"/>
  <c r="AR15" i="2"/>
  <c r="AT15" i="2"/>
  <c r="AY15" i="2"/>
  <c r="AS15" i="2"/>
  <c r="AS104" i="2"/>
  <c r="AZ104" i="2"/>
  <c r="AR104" i="2"/>
  <c r="AY104" i="2"/>
  <c r="AX104" i="2"/>
  <c r="AW104" i="2"/>
  <c r="AV104" i="2"/>
  <c r="AU104" i="2"/>
  <c r="AT104" i="2"/>
  <c r="BE55" i="2"/>
  <c r="BL55" i="2"/>
  <c r="BD55" i="2"/>
  <c r="BK55" i="2"/>
  <c r="BJ55" i="2"/>
  <c r="BI55" i="2"/>
  <c r="BH55" i="2"/>
  <c r="BF55" i="2"/>
  <c r="BG55" i="2"/>
  <c r="BE46" i="2"/>
  <c r="BL46" i="2"/>
  <c r="BD46" i="2"/>
  <c r="BK46" i="2"/>
  <c r="BJ46" i="2"/>
  <c r="BI46" i="2"/>
  <c r="BH46" i="2"/>
  <c r="BF46" i="2"/>
  <c r="BG46" i="2"/>
  <c r="BG72" i="2"/>
  <c r="BF72" i="2"/>
  <c r="BE72" i="2"/>
  <c r="BL72" i="2"/>
  <c r="BD72" i="2"/>
  <c r="BK72" i="2"/>
  <c r="BJ72" i="2"/>
  <c r="BH72" i="2"/>
  <c r="BI72" i="2"/>
  <c r="BK27" i="2"/>
  <c r="BJ27" i="2"/>
  <c r="BI27" i="2"/>
  <c r="BH27" i="2"/>
  <c r="BG27" i="2"/>
  <c r="BF27" i="2"/>
  <c r="BL27" i="2"/>
  <c r="BD27" i="2"/>
  <c r="BE27" i="2"/>
  <c r="BH43" i="2"/>
  <c r="BG43" i="2"/>
  <c r="BF43" i="2"/>
  <c r="BE43" i="2"/>
  <c r="BL43" i="2"/>
  <c r="BD43" i="2"/>
  <c r="BK43" i="2"/>
  <c r="BI43" i="2"/>
  <c r="BJ43" i="2"/>
  <c r="BE83" i="2"/>
  <c r="BL83" i="2"/>
  <c r="BD83" i="2"/>
  <c r="BK83" i="2"/>
  <c r="BJ83" i="2"/>
  <c r="BI83" i="2"/>
  <c r="BH83" i="2"/>
  <c r="BF83" i="2"/>
  <c r="BG83" i="2"/>
  <c r="BI70" i="2"/>
  <c r="BH70" i="2"/>
  <c r="BG70" i="2"/>
  <c r="BF70" i="2"/>
  <c r="BE70" i="2"/>
  <c r="BL70" i="2"/>
  <c r="BD70" i="2"/>
  <c r="BJ70" i="2"/>
  <c r="BK70" i="2"/>
  <c r="G41" i="2"/>
  <c r="J41" i="2"/>
  <c r="I41" i="2"/>
  <c r="P41" i="2"/>
  <c r="H41" i="2"/>
  <c r="O41" i="2"/>
  <c r="N41" i="2"/>
  <c r="M41" i="2"/>
  <c r="K41" i="2"/>
  <c r="L41" i="2"/>
  <c r="BS52" i="2"/>
  <c r="BR52" i="2"/>
  <c r="BQ52" i="2"/>
  <c r="BX52" i="2"/>
  <c r="BP52" i="2"/>
  <c r="BV52" i="2"/>
  <c r="BT52" i="2"/>
  <c r="BW52" i="2"/>
  <c r="BU52" i="2"/>
  <c r="BX62" i="2"/>
  <c r="BP62" i="2"/>
  <c r="BW62" i="2"/>
  <c r="BV62" i="2"/>
  <c r="BU62" i="2"/>
  <c r="BT62" i="2"/>
  <c r="BS62" i="2"/>
  <c r="BQ62" i="2"/>
  <c r="BR62" i="2"/>
  <c r="BW79" i="2"/>
  <c r="BV79" i="2"/>
  <c r="BU79" i="2"/>
  <c r="BT79" i="2"/>
  <c r="BS79" i="2"/>
  <c r="BR79" i="2"/>
  <c r="BX79" i="2"/>
  <c r="BP79" i="2"/>
  <c r="BQ79" i="2"/>
  <c r="BU58" i="2"/>
  <c r="BT58" i="2"/>
  <c r="BS58" i="2"/>
  <c r="BR58" i="2"/>
  <c r="BQ58" i="2"/>
  <c r="BX58" i="2"/>
  <c r="BP58" i="2"/>
  <c r="BV58" i="2"/>
  <c r="BW58" i="2"/>
  <c r="BV27" i="2"/>
  <c r="BU27" i="2"/>
  <c r="BT27" i="2"/>
  <c r="BS27" i="2"/>
  <c r="BR27" i="2"/>
  <c r="BQ27" i="2"/>
  <c r="BW27" i="2"/>
  <c r="BX27" i="2"/>
  <c r="BP27" i="2"/>
  <c r="BV85" i="2"/>
  <c r="BU85" i="2"/>
  <c r="BT85" i="2"/>
  <c r="BS85" i="2"/>
  <c r="BR85" i="2"/>
  <c r="BQ85" i="2"/>
  <c r="BW85" i="2"/>
  <c r="BX85" i="2"/>
  <c r="BP85" i="2"/>
  <c r="BX38" i="2"/>
  <c r="BP38" i="2"/>
  <c r="BW38" i="2"/>
  <c r="BV38" i="2"/>
  <c r="BU38" i="2"/>
  <c r="BT38" i="2"/>
  <c r="BS38" i="2"/>
  <c r="BQ38" i="2"/>
  <c r="BR38" i="2"/>
  <c r="BQ45" i="2"/>
  <c r="BX45" i="2"/>
  <c r="BP45" i="2"/>
  <c r="BW45" i="2"/>
  <c r="BV45" i="2"/>
  <c r="BU45" i="2"/>
  <c r="BT45" i="2"/>
  <c r="BR45" i="2"/>
  <c r="BS45" i="2"/>
  <c r="CD12" i="2"/>
  <c r="CF12" i="2"/>
  <c r="CC12" i="2"/>
  <c r="CJ12" i="2"/>
  <c r="CB12" i="2"/>
  <c r="CI12" i="2"/>
  <c r="CH12" i="2"/>
  <c r="CG12" i="2"/>
  <c r="CE12" i="2"/>
  <c r="CE70" i="2"/>
  <c r="CD70" i="2"/>
  <c r="CC70" i="2"/>
  <c r="CJ70" i="2"/>
  <c r="CB70" i="2"/>
  <c r="CI70" i="2"/>
  <c r="CH70" i="2"/>
  <c r="CF70" i="2"/>
  <c r="CG70" i="2"/>
  <c r="CE14" i="2"/>
  <c r="CH14" i="2"/>
  <c r="CC14" i="2"/>
  <c r="CB14" i="2"/>
  <c r="CJ14" i="2"/>
  <c r="CI14" i="2"/>
  <c r="CG14" i="2"/>
  <c r="CF14" i="2"/>
  <c r="CD14" i="2"/>
  <c r="CD43" i="2"/>
  <c r="CC43" i="2"/>
  <c r="CJ43" i="2"/>
  <c r="CB43" i="2"/>
  <c r="CI43" i="2"/>
  <c r="CH43" i="2"/>
  <c r="CG43" i="2"/>
  <c r="CE43" i="2"/>
  <c r="CF43" i="2"/>
  <c r="CD52" i="2"/>
  <c r="CC52" i="2"/>
  <c r="CJ52" i="2"/>
  <c r="CB52" i="2"/>
  <c r="CI52" i="2"/>
  <c r="CG52" i="2"/>
  <c r="CE52" i="2"/>
  <c r="CF52" i="2"/>
  <c r="CH52" i="2"/>
  <c r="CH39" i="2"/>
  <c r="CG39" i="2"/>
  <c r="CF39" i="2"/>
  <c r="CE39" i="2"/>
  <c r="CD39" i="2"/>
  <c r="CC39" i="2"/>
  <c r="CI39" i="2"/>
  <c r="CJ39" i="2"/>
  <c r="CB39" i="2"/>
  <c r="CJ37" i="2"/>
  <c r="CB37" i="2"/>
  <c r="CI37" i="2"/>
  <c r="CH37" i="2"/>
  <c r="CG37" i="2"/>
  <c r="CF37" i="2"/>
  <c r="CE37" i="2"/>
  <c r="CC37" i="2"/>
  <c r="CD37" i="2"/>
  <c r="G93" i="2"/>
  <c r="N93" i="2"/>
  <c r="M93" i="2"/>
  <c r="L93" i="2"/>
  <c r="K93" i="2"/>
  <c r="J93" i="2"/>
  <c r="I93" i="2"/>
  <c r="O93" i="2"/>
  <c r="P93" i="2"/>
  <c r="H93" i="2"/>
  <c r="CH104" i="2"/>
  <c r="CG104" i="2"/>
  <c r="CF104" i="2"/>
  <c r="CE104" i="2"/>
  <c r="CD104" i="2"/>
  <c r="CC104" i="2"/>
  <c r="CJ104" i="2"/>
  <c r="CB104" i="2"/>
  <c r="CI104" i="2"/>
  <c r="CO52" i="2"/>
  <c r="CV52" i="2"/>
  <c r="CN52" i="2"/>
  <c r="CU52" i="2"/>
  <c r="CT52" i="2"/>
  <c r="CR52" i="2"/>
  <c r="CP52" i="2"/>
  <c r="CS52" i="2"/>
  <c r="CQ52" i="2"/>
  <c r="CJ45" i="2"/>
  <c r="CB45" i="2"/>
  <c r="CI45" i="2"/>
  <c r="CH45" i="2"/>
  <c r="CG45" i="2"/>
  <c r="CF45" i="2"/>
  <c r="CE45" i="2"/>
  <c r="CC45" i="2"/>
  <c r="CD45" i="2"/>
  <c r="CP87" i="2"/>
  <c r="CO87" i="2"/>
  <c r="CV87" i="2"/>
  <c r="CN87" i="2"/>
  <c r="CU87" i="2"/>
  <c r="CT87" i="2"/>
  <c r="CS87" i="2"/>
  <c r="CQ87" i="2"/>
  <c r="CR87" i="2"/>
  <c r="Y37" i="2"/>
  <c r="X37" i="2"/>
  <c r="W37" i="2"/>
  <c r="V37" i="2"/>
  <c r="U37" i="2"/>
  <c r="AB37" i="2"/>
  <c r="T37" i="2"/>
  <c r="Z37" i="2"/>
  <c r="AA37" i="2"/>
  <c r="CT55" i="2"/>
  <c r="CS55" i="2"/>
  <c r="CR55" i="2"/>
  <c r="CQ55" i="2"/>
  <c r="CP55" i="2"/>
  <c r="CO55" i="2"/>
  <c r="CU55" i="2"/>
  <c r="CV55" i="2"/>
  <c r="CN55" i="2"/>
  <c r="CT25" i="2"/>
  <c r="CS25" i="2"/>
  <c r="CR25" i="2"/>
  <c r="CQ25" i="2"/>
  <c r="CP25" i="2"/>
  <c r="CO25" i="2"/>
  <c r="CU25" i="2"/>
  <c r="CV25" i="2"/>
  <c r="CN25" i="2"/>
  <c r="CR40" i="2"/>
  <c r="CQ40" i="2"/>
  <c r="CP40" i="2"/>
  <c r="CO40" i="2"/>
  <c r="CV40" i="2"/>
  <c r="CN40" i="2"/>
  <c r="CU40" i="2"/>
  <c r="CS40" i="2"/>
  <c r="CT40" i="2"/>
  <c r="DC57" i="2"/>
  <c r="DB57" i="2"/>
  <c r="DA57" i="2"/>
  <c r="DH57" i="2"/>
  <c r="CZ57" i="2"/>
  <c r="DG57" i="2"/>
  <c r="DF57" i="2"/>
  <c r="DD57" i="2"/>
  <c r="DE57" i="2"/>
  <c r="DC80" i="2"/>
  <c r="DB80" i="2"/>
  <c r="DA80" i="2"/>
  <c r="DH80" i="2"/>
  <c r="CZ80" i="2"/>
  <c r="DG80" i="2"/>
  <c r="DF80" i="2"/>
  <c r="DD80" i="2"/>
  <c r="DE80" i="2"/>
  <c r="DG76" i="2"/>
  <c r="DF76" i="2"/>
  <c r="DE76" i="2"/>
  <c r="DD76" i="2"/>
  <c r="DC76" i="2"/>
  <c r="DB76" i="2"/>
  <c r="DH76" i="2"/>
  <c r="CZ76" i="2"/>
  <c r="DA76" i="2"/>
  <c r="DB20" i="2"/>
  <c r="DH20" i="2"/>
  <c r="CZ20" i="2"/>
  <c r="DG20" i="2"/>
  <c r="DE20" i="2"/>
  <c r="DC20" i="2"/>
  <c r="DA20" i="2"/>
  <c r="DF20" i="2"/>
  <c r="DD20" i="2"/>
  <c r="DB58" i="2"/>
  <c r="DA58" i="2"/>
  <c r="DH58" i="2"/>
  <c r="CZ58" i="2"/>
  <c r="DG58" i="2"/>
  <c r="DF58" i="2"/>
  <c r="DE58" i="2"/>
  <c r="DC58" i="2"/>
  <c r="DD58" i="2"/>
  <c r="DF37" i="2"/>
  <c r="DE37" i="2"/>
  <c r="DD37" i="2"/>
  <c r="DC37" i="2"/>
  <c r="DB37" i="2"/>
  <c r="DA37" i="2"/>
  <c r="DG37" i="2"/>
  <c r="CZ37" i="2"/>
  <c r="DH37" i="2"/>
  <c r="DD47" i="2"/>
  <c r="DC47" i="2"/>
  <c r="DB47" i="2"/>
  <c r="DA47" i="2"/>
  <c r="DH47" i="2"/>
  <c r="CZ47" i="2"/>
  <c r="DG47" i="2"/>
  <c r="DE47" i="2"/>
  <c r="DF47" i="2"/>
  <c r="DA87" i="2"/>
  <c r="DH87" i="2"/>
  <c r="CZ87" i="2"/>
  <c r="DG87" i="2"/>
  <c r="DF87" i="2"/>
  <c r="DE87" i="2"/>
  <c r="DD87" i="2"/>
  <c r="DB87" i="2"/>
  <c r="DC87" i="2"/>
  <c r="DD104" i="2"/>
  <c r="DC104" i="2"/>
  <c r="DB104" i="2"/>
  <c r="DA104" i="2"/>
  <c r="DH104" i="2"/>
  <c r="CZ104" i="2"/>
  <c r="DG104" i="2"/>
  <c r="DF104" i="2"/>
  <c r="DE104" i="2"/>
  <c r="G9" i="2"/>
  <c r="K9" i="2"/>
  <c r="J9" i="2"/>
  <c r="I9" i="2"/>
  <c r="P9" i="2"/>
  <c r="H9" i="2"/>
  <c r="O9" i="2"/>
  <c r="N9" i="2"/>
  <c r="M9" i="2"/>
  <c r="L9" i="2"/>
  <c r="G5" i="2"/>
  <c r="O5" i="2"/>
  <c r="N5" i="2"/>
  <c r="I5" i="2"/>
  <c r="M5" i="2"/>
  <c r="L5" i="2"/>
  <c r="K5" i="2"/>
  <c r="J5" i="2"/>
  <c r="P5" i="2"/>
  <c r="H5" i="2"/>
  <c r="G30" i="2"/>
  <c r="P30" i="2"/>
  <c r="H30" i="2"/>
  <c r="O30" i="2"/>
  <c r="N30" i="2"/>
  <c r="M30" i="2"/>
  <c r="L30" i="2"/>
  <c r="K30" i="2"/>
  <c r="I30" i="2"/>
  <c r="J30" i="2"/>
  <c r="G47" i="2"/>
  <c r="L47" i="2"/>
  <c r="K47" i="2"/>
  <c r="J47" i="2"/>
  <c r="I47" i="2"/>
  <c r="P47" i="2"/>
  <c r="H47" i="2"/>
  <c r="O47" i="2"/>
  <c r="M47" i="2"/>
  <c r="N47" i="2"/>
  <c r="AN81" i="2"/>
  <c r="AF81" i="2"/>
  <c r="AM81" i="2"/>
  <c r="AL81" i="2"/>
  <c r="AK81" i="2"/>
  <c r="AJ81" i="2"/>
  <c r="AI81" i="2"/>
  <c r="AG81" i="2"/>
  <c r="AH81" i="2"/>
  <c r="AK72" i="2"/>
  <c r="AJ72" i="2"/>
  <c r="AI72" i="2"/>
  <c r="AH72" i="2"/>
  <c r="AG72" i="2"/>
  <c r="AN72" i="2"/>
  <c r="AF72" i="2"/>
  <c r="AL72" i="2"/>
  <c r="AM72" i="2"/>
  <c r="AK76" i="2"/>
  <c r="AJ76" i="2"/>
  <c r="AI76" i="2"/>
  <c r="AH76" i="2"/>
  <c r="AG76" i="2"/>
  <c r="AN76" i="2"/>
  <c r="AF76" i="2"/>
  <c r="AL76" i="2"/>
  <c r="AM76" i="2"/>
  <c r="AL43" i="2"/>
  <c r="AK43" i="2"/>
  <c r="AJ43" i="2"/>
  <c r="AI43" i="2"/>
  <c r="AH43" i="2"/>
  <c r="AG43" i="2"/>
  <c r="AM43" i="2"/>
  <c r="AN43" i="2"/>
  <c r="AF43" i="2"/>
  <c r="V64" i="2"/>
  <c r="U64" i="2"/>
  <c r="AB64" i="2"/>
  <c r="T64" i="2"/>
  <c r="AA64" i="2"/>
  <c r="Z64" i="2"/>
  <c r="Y64" i="2"/>
  <c r="W64" i="2"/>
  <c r="X64" i="2"/>
  <c r="AJ77" i="2"/>
  <c r="AI77" i="2"/>
  <c r="AH77" i="2"/>
  <c r="AG77" i="2"/>
  <c r="AN77" i="2"/>
  <c r="AF77" i="2"/>
  <c r="AM77" i="2"/>
  <c r="AK77" i="2"/>
  <c r="AL77" i="2"/>
  <c r="AH47" i="2"/>
  <c r="AG47" i="2"/>
  <c r="AN47" i="2"/>
  <c r="AF47" i="2"/>
  <c r="AM47" i="2"/>
  <c r="AL47" i="2"/>
  <c r="AK47" i="2"/>
  <c r="AI47" i="2"/>
  <c r="AJ47" i="2"/>
  <c r="AY97" i="2"/>
  <c r="AX97" i="2"/>
  <c r="AW97" i="2"/>
  <c r="AV97" i="2"/>
  <c r="AU97" i="2"/>
  <c r="AT97" i="2"/>
  <c r="AZ97" i="2"/>
  <c r="AR97" i="2"/>
  <c r="AS97" i="2"/>
  <c r="AT19" i="2"/>
  <c r="AS19" i="2"/>
  <c r="AZ19" i="2"/>
  <c r="AR19" i="2"/>
  <c r="AY19" i="2"/>
  <c r="AX19" i="2"/>
  <c r="AV19" i="2"/>
  <c r="AU19" i="2"/>
  <c r="AW19" i="2"/>
  <c r="AV72" i="2"/>
  <c r="AU72" i="2"/>
  <c r="AT72" i="2"/>
  <c r="AS72" i="2"/>
  <c r="AZ72" i="2"/>
  <c r="AR72" i="2"/>
  <c r="AY72" i="2"/>
  <c r="AW72" i="2"/>
  <c r="AX72" i="2"/>
  <c r="AV89" i="2"/>
  <c r="AU89" i="2"/>
  <c r="AT89" i="2"/>
  <c r="AS89" i="2"/>
  <c r="AZ89" i="2"/>
  <c r="AR89" i="2"/>
  <c r="AY89" i="2"/>
  <c r="AW89" i="2"/>
  <c r="AX89" i="2"/>
  <c r="AY58" i="2"/>
  <c r="AX58" i="2"/>
  <c r="AW58" i="2"/>
  <c r="AV58" i="2"/>
  <c r="AU58" i="2"/>
  <c r="AT58" i="2"/>
  <c r="AZ58" i="2"/>
  <c r="AR58" i="2"/>
  <c r="AS58" i="2"/>
  <c r="AU18" i="2"/>
  <c r="AT18" i="2"/>
  <c r="AS18" i="2"/>
  <c r="AZ18" i="2"/>
  <c r="AR18" i="2"/>
  <c r="AY18" i="2"/>
  <c r="AW18" i="2"/>
  <c r="AV18" i="2"/>
  <c r="AX18" i="2"/>
  <c r="AU77" i="2"/>
  <c r="AT77" i="2"/>
  <c r="AS77" i="2"/>
  <c r="AZ77" i="2"/>
  <c r="AR77" i="2"/>
  <c r="AY77" i="2"/>
  <c r="AX77" i="2"/>
  <c r="AV77" i="2"/>
  <c r="AW77" i="2"/>
  <c r="BG36" i="2"/>
  <c r="BF36" i="2"/>
  <c r="BE36" i="2"/>
  <c r="BL36" i="2"/>
  <c r="BD36" i="2"/>
  <c r="BK36" i="2"/>
  <c r="BJ36" i="2"/>
  <c r="BH36" i="2"/>
  <c r="BI36" i="2"/>
  <c r="BH30" i="2"/>
  <c r="BG30" i="2"/>
  <c r="BF30" i="2"/>
  <c r="BE30" i="2"/>
  <c r="BL30" i="2"/>
  <c r="BD30" i="2"/>
  <c r="BK30" i="2"/>
  <c r="BI30" i="2"/>
  <c r="BJ30" i="2"/>
  <c r="BJ20" i="2"/>
  <c r="BH20" i="2"/>
  <c r="BG20" i="2"/>
  <c r="BE20" i="2"/>
  <c r="BK20" i="2"/>
  <c r="BL20" i="2"/>
  <c r="BI20" i="2"/>
  <c r="BF20" i="2"/>
  <c r="BD20" i="2"/>
  <c r="BL39" i="2"/>
  <c r="BD39" i="2"/>
  <c r="BK39" i="2"/>
  <c r="BJ39" i="2"/>
  <c r="BI39" i="2"/>
  <c r="BH39" i="2"/>
  <c r="BG39" i="2"/>
  <c r="BE39" i="2"/>
  <c r="BF39" i="2"/>
  <c r="BE25" i="2"/>
  <c r="BL25" i="2"/>
  <c r="BD25" i="2"/>
  <c r="BK25" i="2"/>
  <c r="BJ25" i="2"/>
  <c r="BI25" i="2"/>
  <c r="BH25" i="2"/>
  <c r="BF25" i="2"/>
  <c r="BG25" i="2"/>
  <c r="BL84" i="2"/>
  <c r="BD84" i="2"/>
  <c r="BK84" i="2"/>
  <c r="BJ84" i="2"/>
  <c r="BI84" i="2"/>
  <c r="BH84" i="2"/>
  <c r="BG84" i="2"/>
  <c r="BE84" i="2"/>
  <c r="BF84" i="2"/>
  <c r="BI99" i="2"/>
  <c r="BH99" i="2"/>
  <c r="BG99" i="2"/>
  <c r="BF99" i="2"/>
  <c r="BE99" i="2"/>
  <c r="BL99" i="2"/>
  <c r="BD99" i="2"/>
  <c r="BK99" i="2"/>
  <c r="BJ99" i="2"/>
  <c r="G75" i="2"/>
  <c r="L75" i="2"/>
  <c r="K75" i="2"/>
  <c r="J75" i="2"/>
  <c r="I75" i="2"/>
  <c r="P75" i="2"/>
  <c r="H75" i="2"/>
  <c r="O75" i="2"/>
  <c r="M75" i="2"/>
  <c r="N75" i="2"/>
  <c r="BU98" i="2"/>
  <c r="BT98" i="2"/>
  <c r="BS98" i="2"/>
  <c r="BR98" i="2"/>
  <c r="BX98" i="2"/>
  <c r="BP98" i="2"/>
  <c r="BW98" i="2"/>
  <c r="BV98" i="2"/>
  <c r="BQ98" i="2"/>
  <c r="BQ82" i="2"/>
  <c r="BW82" i="2"/>
  <c r="BT82" i="2"/>
  <c r="BR82" i="2"/>
  <c r="BV82" i="2"/>
  <c r="BU82" i="2"/>
  <c r="BS82" i="2"/>
  <c r="BP82" i="2"/>
  <c r="BX82" i="2"/>
  <c r="BU86" i="2"/>
  <c r="BT86" i="2"/>
  <c r="BS86" i="2"/>
  <c r="BR86" i="2"/>
  <c r="BQ86" i="2"/>
  <c r="BX86" i="2"/>
  <c r="BP86" i="2"/>
  <c r="BV86" i="2"/>
  <c r="BW86" i="2"/>
  <c r="BX94" i="2"/>
  <c r="BP94" i="2"/>
  <c r="BW94" i="2"/>
  <c r="BV94" i="2"/>
  <c r="BU94" i="2"/>
  <c r="BT94" i="2"/>
  <c r="BS94" i="2"/>
  <c r="BQ94" i="2"/>
  <c r="BR94" i="2"/>
  <c r="BQ6" i="2"/>
  <c r="BX6" i="2"/>
  <c r="BP6" i="2"/>
  <c r="BS6" i="2"/>
  <c r="BW6" i="2"/>
  <c r="BV6" i="2"/>
  <c r="BU6" i="2"/>
  <c r="BT6" i="2"/>
  <c r="BR6" i="2"/>
  <c r="BW47" i="2"/>
  <c r="BV47" i="2"/>
  <c r="BU47" i="2"/>
  <c r="BT47" i="2"/>
  <c r="BS47" i="2"/>
  <c r="BR47" i="2"/>
  <c r="BX47" i="2"/>
  <c r="BP47" i="2"/>
  <c r="BQ47" i="2"/>
  <c r="BV64" i="2"/>
  <c r="BU64" i="2"/>
  <c r="BT64" i="2"/>
  <c r="BS64" i="2"/>
  <c r="BR64" i="2"/>
  <c r="BQ64" i="2"/>
  <c r="BW64" i="2"/>
  <c r="BX64" i="2"/>
  <c r="BP64" i="2"/>
  <c r="AB90" i="2"/>
  <c r="T90" i="2"/>
  <c r="AA90" i="2"/>
  <c r="Z90" i="2"/>
  <c r="Y90" i="2"/>
  <c r="X90" i="2"/>
  <c r="W90" i="2"/>
  <c r="U90" i="2"/>
  <c r="V90" i="2"/>
  <c r="BR44" i="2"/>
  <c r="BQ44" i="2"/>
  <c r="BX44" i="2"/>
  <c r="BP44" i="2"/>
  <c r="BW44" i="2"/>
  <c r="BV44" i="2"/>
  <c r="BU44" i="2"/>
  <c r="BS44" i="2"/>
  <c r="BT44" i="2"/>
  <c r="CC53" i="2"/>
  <c r="CJ53" i="2"/>
  <c r="CB53" i="2"/>
  <c r="CI53" i="2"/>
  <c r="CH53" i="2"/>
  <c r="CG53" i="2"/>
  <c r="CF53" i="2"/>
  <c r="CD53" i="2"/>
  <c r="CE53" i="2"/>
  <c r="CD91" i="2"/>
  <c r="CC91" i="2"/>
  <c r="CJ91" i="2"/>
  <c r="CB91" i="2"/>
  <c r="CI91" i="2"/>
  <c r="CH91" i="2"/>
  <c r="CG91" i="2"/>
  <c r="CE91" i="2"/>
  <c r="CF91" i="2"/>
  <c r="CH8" i="2"/>
  <c r="CG8" i="2"/>
  <c r="CF8" i="2"/>
  <c r="CE8" i="2"/>
  <c r="CD8" i="2"/>
  <c r="CB8" i="2"/>
  <c r="CC8" i="2"/>
  <c r="CI8" i="2"/>
  <c r="CJ8" i="2"/>
  <c r="CC72" i="2"/>
  <c r="CJ72" i="2"/>
  <c r="CB72" i="2"/>
  <c r="CI72" i="2"/>
  <c r="CH72" i="2"/>
  <c r="CG72" i="2"/>
  <c r="CF72" i="2"/>
  <c r="CD72" i="2"/>
  <c r="CE72" i="2"/>
  <c r="CF89" i="2"/>
  <c r="CC89" i="2"/>
  <c r="CI89" i="2"/>
  <c r="CG89" i="2"/>
  <c r="CE89" i="2"/>
  <c r="CD89" i="2"/>
  <c r="CB89" i="2"/>
  <c r="CH89" i="2"/>
  <c r="CJ89" i="2"/>
  <c r="CE59" i="2"/>
  <c r="CD59" i="2"/>
  <c r="CC59" i="2"/>
  <c r="CJ59" i="2"/>
  <c r="CB59" i="2"/>
  <c r="CI59" i="2"/>
  <c r="CH59" i="2"/>
  <c r="CF59" i="2"/>
  <c r="CG59" i="2"/>
  <c r="CJ77" i="2"/>
  <c r="CB77" i="2"/>
  <c r="CI77" i="2"/>
  <c r="CH77" i="2"/>
  <c r="CG77" i="2"/>
  <c r="CF77" i="2"/>
  <c r="CE77" i="2"/>
  <c r="CC77" i="2"/>
  <c r="CD77" i="2"/>
  <c r="CS84" i="2"/>
  <c r="CR84" i="2"/>
  <c r="CQ84" i="2"/>
  <c r="CP84" i="2"/>
  <c r="CO84" i="2"/>
  <c r="CV84" i="2"/>
  <c r="CN84" i="2"/>
  <c r="CT84" i="2"/>
  <c r="CU84" i="2"/>
  <c r="CP99" i="2"/>
  <c r="CO99" i="2"/>
  <c r="CV99" i="2"/>
  <c r="CN99" i="2"/>
  <c r="CU99" i="2"/>
  <c r="CT99" i="2"/>
  <c r="CS99" i="2"/>
  <c r="CR99" i="2"/>
  <c r="CQ99" i="2"/>
  <c r="CP59" i="2"/>
  <c r="CO59" i="2"/>
  <c r="CV59" i="2"/>
  <c r="CN59" i="2"/>
  <c r="CU59" i="2"/>
  <c r="CT59" i="2"/>
  <c r="CS59" i="2"/>
  <c r="CQ59" i="2"/>
  <c r="CR59" i="2"/>
  <c r="CO30" i="2"/>
  <c r="CV30" i="2"/>
  <c r="CN30" i="2"/>
  <c r="CU30" i="2"/>
  <c r="CT30" i="2"/>
  <c r="CS30" i="2"/>
  <c r="CR30" i="2"/>
  <c r="CP30" i="2"/>
  <c r="CQ30" i="2"/>
  <c r="CV76" i="2"/>
  <c r="CN76" i="2"/>
  <c r="CU76" i="2"/>
  <c r="CT76" i="2"/>
  <c r="CS76" i="2"/>
  <c r="CR76" i="2"/>
  <c r="CQ76" i="2"/>
  <c r="CO76" i="2"/>
  <c r="CP76" i="2"/>
  <c r="CV17" i="2"/>
  <c r="CN17" i="2"/>
  <c r="CU17" i="2"/>
  <c r="CT17" i="2"/>
  <c r="CS17" i="2"/>
  <c r="CR17" i="2"/>
  <c r="CP17" i="2"/>
  <c r="CO17" i="2"/>
  <c r="CQ17" i="2"/>
  <c r="CQ58" i="2"/>
  <c r="CP58" i="2"/>
  <c r="CO58" i="2"/>
  <c r="CV58" i="2"/>
  <c r="CN58" i="2"/>
  <c r="CU58" i="2"/>
  <c r="CT58" i="2"/>
  <c r="CR58" i="2"/>
  <c r="CS58" i="2"/>
  <c r="CT94" i="2"/>
  <c r="CS94" i="2"/>
  <c r="CR94" i="2"/>
  <c r="CQ94" i="2"/>
  <c r="CP94" i="2"/>
  <c r="CO94" i="2"/>
  <c r="CU94" i="2"/>
  <c r="CN94" i="2"/>
  <c r="CV94" i="2"/>
  <c r="CU45" i="2"/>
  <c r="CT45" i="2"/>
  <c r="CS45" i="2"/>
  <c r="CR45" i="2"/>
  <c r="CQ45" i="2"/>
  <c r="CP45" i="2"/>
  <c r="CV45" i="2"/>
  <c r="CN45" i="2"/>
  <c r="CO45" i="2"/>
  <c r="DD56" i="2"/>
  <c r="DC56" i="2"/>
  <c r="DB56" i="2"/>
  <c r="DA56" i="2"/>
  <c r="DH56" i="2"/>
  <c r="CZ56" i="2"/>
  <c r="DG56" i="2"/>
  <c r="DE56" i="2"/>
  <c r="DF56" i="2"/>
  <c r="DF82" i="2"/>
  <c r="DD82" i="2"/>
  <c r="DB82" i="2"/>
  <c r="DA82" i="2"/>
  <c r="DG82" i="2"/>
  <c r="DH82" i="2"/>
  <c r="DE82" i="2"/>
  <c r="CZ82" i="2"/>
  <c r="DC82" i="2"/>
  <c r="DE38" i="2"/>
  <c r="DD38" i="2"/>
  <c r="DC38" i="2"/>
  <c r="DB38" i="2"/>
  <c r="DA38" i="2"/>
  <c r="DH38" i="2"/>
  <c r="CZ38" i="2"/>
  <c r="DF38" i="2"/>
  <c r="DG38" i="2"/>
  <c r="DG17" i="2"/>
  <c r="DF17" i="2"/>
  <c r="DE17" i="2"/>
  <c r="DD17" i="2"/>
  <c r="DC17" i="2"/>
  <c r="DA17" i="2"/>
  <c r="DH17" i="2"/>
  <c r="CZ17" i="2"/>
  <c r="DB17" i="2"/>
  <c r="DF18" i="2"/>
  <c r="DE18" i="2"/>
  <c r="DD18" i="2"/>
  <c r="DC18" i="2"/>
  <c r="DB18" i="2"/>
  <c r="DH18" i="2"/>
  <c r="CZ18" i="2"/>
  <c r="DG18" i="2"/>
  <c r="DA18" i="2"/>
  <c r="DF77" i="2"/>
  <c r="DE77" i="2"/>
  <c r="DD77" i="2"/>
  <c r="DC77" i="2"/>
  <c r="DB77" i="2"/>
  <c r="DA77" i="2"/>
  <c r="DG77" i="2"/>
  <c r="DH77" i="2"/>
  <c r="CZ77" i="2"/>
  <c r="DB69" i="2"/>
  <c r="DA69" i="2"/>
  <c r="DH69" i="2"/>
  <c r="CZ69" i="2"/>
  <c r="DG69" i="2"/>
  <c r="DF69" i="2"/>
  <c r="DE69" i="2"/>
  <c r="DC69" i="2"/>
  <c r="DD69" i="2"/>
  <c r="DF32" i="2"/>
  <c r="DE32" i="2"/>
  <c r="DD32" i="2"/>
  <c r="DC32" i="2"/>
  <c r="DB32" i="2"/>
  <c r="DA32" i="2"/>
  <c r="DG32" i="2"/>
  <c r="DH32" i="2"/>
  <c r="CZ32" i="2"/>
  <c r="CE42" i="2"/>
  <c r="CD42" i="2"/>
  <c r="CC42" i="2"/>
  <c r="CJ42" i="2"/>
  <c r="CB42" i="2"/>
  <c r="CI42" i="2"/>
  <c r="CH42" i="2"/>
  <c r="CF42" i="2"/>
  <c r="CG42" i="2"/>
  <c r="J98" i="2"/>
  <c r="I98" i="2"/>
  <c r="P98" i="2"/>
  <c r="H98" i="2"/>
  <c r="O98" i="2"/>
  <c r="G98" i="2"/>
  <c r="M98" i="2"/>
  <c r="L98" i="2"/>
  <c r="K98" i="2"/>
  <c r="N98" i="2"/>
  <c r="G67" i="2"/>
  <c r="P67" i="2"/>
  <c r="H67" i="2"/>
  <c r="O67" i="2"/>
  <c r="N67" i="2"/>
  <c r="M67" i="2"/>
  <c r="L67" i="2"/>
  <c r="K67" i="2"/>
  <c r="I67" i="2"/>
  <c r="J67" i="2"/>
  <c r="G36" i="2"/>
  <c r="O36" i="2"/>
  <c r="N36" i="2"/>
  <c r="M36" i="2"/>
  <c r="L36" i="2"/>
  <c r="K36" i="2"/>
  <c r="J36" i="2"/>
  <c r="P36" i="2"/>
  <c r="H36" i="2"/>
  <c r="I36" i="2"/>
  <c r="G92" i="2"/>
  <c r="O92" i="2"/>
  <c r="N92" i="2"/>
  <c r="M92" i="2"/>
  <c r="L92" i="2"/>
  <c r="K92" i="2"/>
  <c r="J92" i="2"/>
  <c r="P92" i="2"/>
  <c r="H92" i="2"/>
  <c r="I92" i="2"/>
  <c r="G55" i="2"/>
  <c r="M55" i="2"/>
  <c r="L55" i="2"/>
  <c r="K55" i="2"/>
  <c r="J55" i="2"/>
  <c r="I55" i="2"/>
  <c r="P55" i="2"/>
  <c r="H55" i="2"/>
  <c r="N55" i="2"/>
  <c r="O55" i="2"/>
  <c r="G76" i="2"/>
  <c r="O76" i="2"/>
  <c r="N76" i="2"/>
  <c r="M76" i="2"/>
  <c r="L76" i="2"/>
  <c r="K76" i="2"/>
  <c r="J76" i="2"/>
  <c r="P76" i="2"/>
  <c r="H76" i="2"/>
  <c r="I76" i="2"/>
  <c r="AK36" i="2"/>
  <c r="AJ36" i="2"/>
  <c r="AI36" i="2"/>
  <c r="AH36" i="2"/>
  <c r="AG36" i="2"/>
  <c r="AN36" i="2"/>
  <c r="AF36" i="2"/>
  <c r="AL36" i="2"/>
  <c r="AM36" i="2"/>
  <c r="AN50" i="2"/>
  <c r="AF50" i="2"/>
  <c r="AM50" i="2"/>
  <c r="AL50" i="2"/>
  <c r="AK50" i="2"/>
  <c r="AI50" i="2"/>
  <c r="AG50" i="2"/>
  <c r="AJ50" i="2"/>
  <c r="AH50" i="2"/>
  <c r="AL20" i="2"/>
  <c r="AG20" i="2"/>
  <c r="AI20" i="2"/>
  <c r="AH20" i="2"/>
  <c r="AF20" i="2"/>
  <c r="AN20" i="2"/>
  <c r="AM20" i="2"/>
  <c r="AK20" i="2"/>
  <c r="AJ20" i="2"/>
  <c r="AI38" i="2"/>
  <c r="AH38" i="2"/>
  <c r="AG38" i="2"/>
  <c r="AN38" i="2"/>
  <c r="AF38" i="2"/>
  <c r="AM38" i="2"/>
  <c r="AL38" i="2"/>
  <c r="AJ38" i="2"/>
  <c r="AK38" i="2"/>
  <c r="AH79" i="2"/>
  <c r="AG79" i="2"/>
  <c r="AN79" i="2"/>
  <c r="AF79" i="2"/>
  <c r="AM79" i="2"/>
  <c r="AL79" i="2"/>
  <c r="AK79" i="2"/>
  <c r="AI79" i="2"/>
  <c r="AJ79" i="2"/>
  <c r="X19" i="2"/>
  <c r="W19" i="2"/>
  <c r="V19" i="2"/>
  <c r="U19" i="2"/>
  <c r="AB19" i="2"/>
  <c r="T19" i="2"/>
  <c r="Z19" i="2"/>
  <c r="Y19" i="2"/>
  <c r="AA19" i="2"/>
  <c r="X62" i="2"/>
  <c r="W62" i="2"/>
  <c r="V62" i="2"/>
  <c r="U62" i="2"/>
  <c r="AB62" i="2"/>
  <c r="T62" i="2"/>
  <c r="AA62" i="2"/>
  <c r="Y62" i="2"/>
  <c r="Z62" i="2"/>
  <c r="AM11" i="2"/>
  <c r="AL11" i="2"/>
  <c r="AK11" i="2"/>
  <c r="AJ11" i="2"/>
  <c r="AI11" i="2"/>
  <c r="AH11" i="2"/>
  <c r="AG11" i="2"/>
  <c r="AN11" i="2"/>
  <c r="AF11" i="2"/>
  <c r="AN69" i="2"/>
  <c r="AF69" i="2"/>
  <c r="AM69" i="2"/>
  <c r="AL69" i="2"/>
  <c r="AK69" i="2"/>
  <c r="AJ69" i="2"/>
  <c r="AI69" i="2"/>
  <c r="AG69" i="2"/>
  <c r="AH69" i="2"/>
  <c r="G77" i="2"/>
  <c r="N77" i="2"/>
  <c r="M77" i="2"/>
  <c r="L77" i="2"/>
  <c r="K77" i="2"/>
  <c r="J77" i="2"/>
  <c r="I77" i="2"/>
  <c r="O77" i="2"/>
  <c r="P77" i="2"/>
  <c r="H77" i="2"/>
  <c r="AZ40" i="2"/>
  <c r="AR40" i="2"/>
  <c r="AY40" i="2"/>
  <c r="AX40" i="2"/>
  <c r="AW40" i="2"/>
  <c r="AV40" i="2"/>
  <c r="AU40" i="2"/>
  <c r="AS40" i="2"/>
  <c r="AT40" i="2"/>
  <c r="AZ64" i="2"/>
  <c r="AR64" i="2"/>
  <c r="AY64" i="2"/>
  <c r="AX64" i="2"/>
  <c r="AW64" i="2"/>
  <c r="AV64" i="2"/>
  <c r="AU64" i="2"/>
  <c r="AS64" i="2"/>
  <c r="AT64" i="2"/>
  <c r="AW30" i="2"/>
  <c r="AV30" i="2"/>
  <c r="AU30" i="2"/>
  <c r="AT30" i="2"/>
  <c r="AS30" i="2"/>
  <c r="AZ30" i="2"/>
  <c r="AR30" i="2"/>
  <c r="AX30" i="2"/>
  <c r="AY30" i="2"/>
  <c r="AW20" i="2"/>
  <c r="AV20" i="2"/>
  <c r="AZ20" i="2"/>
  <c r="AR20" i="2"/>
  <c r="AX20" i="2"/>
  <c r="AU20" i="2"/>
  <c r="AT20" i="2"/>
  <c r="AS20" i="2"/>
  <c r="AY20" i="2"/>
  <c r="AV17" i="2"/>
  <c r="AU17" i="2"/>
  <c r="AT17" i="2"/>
  <c r="AS17" i="2"/>
  <c r="AZ17" i="2"/>
  <c r="AR17" i="2"/>
  <c r="AX17" i="2"/>
  <c r="AW17" i="2"/>
  <c r="AY17" i="2"/>
  <c r="AW43" i="2"/>
  <c r="AV43" i="2"/>
  <c r="AU43" i="2"/>
  <c r="AT43" i="2"/>
  <c r="AS43" i="2"/>
  <c r="AZ43" i="2"/>
  <c r="AR43" i="2"/>
  <c r="AX43" i="2"/>
  <c r="AY43" i="2"/>
  <c r="AS26" i="2"/>
  <c r="AZ26" i="2"/>
  <c r="AR26" i="2"/>
  <c r="AY26" i="2"/>
  <c r="AX26" i="2"/>
  <c r="AW26" i="2"/>
  <c r="AV26" i="2"/>
  <c r="AT26" i="2"/>
  <c r="AU26" i="2"/>
  <c r="AX11" i="2"/>
  <c r="AZ11" i="2"/>
  <c r="AW11" i="2"/>
  <c r="AV11" i="2"/>
  <c r="AU11" i="2"/>
  <c r="AR11" i="2"/>
  <c r="AT11" i="2"/>
  <c r="AS11" i="2"/>
  <c r="AY11" i="2"/>
  <c r="BF32" i="2"/>
  <c r="BE32" i="2"/>
  <c r="BL32" i="2"/>
  <c r="BD32" i="2"/>
  <c r="BK32" i="2"/>
  <c r="BJ32" i="2"/>
  <c r="BI32" i="2"/>
  <c r="BG32" i="2"/>
  <c r="BH32" i="2"/>
  <c r="AA91" i="2"/>
  <c r="Z91" i="2"/>
  <c r="Y91" i="2"/>
  <c r="X91" i="2"/>
  <c r="W91" i="2"/>
  <c r="V91" i="2"/>
  <c r="AB91" i="2"/>
  <c r="T91" i="2"/>
  <c r="U91" i="2"/>
  <c r="BK85" i="2"/>
  <c r="BJ85" i="2"/>
  <c r="BI85" i="2"/>
  <c r="BH85" i="2"/>
  <c r="BG85" i="2"/>
  <c r="BF85" i="2"/>
  <c r="BL85" i="2"/>
  <c r="BD85" i="2"/>
  <c r="BE85" i="2"/>
  <c r="BG89" i="2"/>
  <c r="BF89" i="2"/>
  <c r="BE89" i="2"/>
  <c r="BL89" i="2"/>
  <c r="BD89" i="2"/>
  <c r="BK89" i="2"/>
  <c r="BJ89" i="2"/>
  <c r="BH89" i="2"/>
  <c r="BI89" i="2"/>
  <c r="BI59" i="2"/>
  <c r="BH59" i="2"/>
  <c r="BG59" i="2"/>
  <c r="BF59" i="2"/>
  <c r="BE59" i="2"/>
  <c r="BL59" i="2"/>
  <c r="BD59" i="2"/>
  <c r="BJ59" i="2"/>
  <c r="BK59" i="2"/>
  <c r="BI66" i="2"/>
  <c r="BH66" i="2"/>
  <c r="BG66" i="2"/>
  <c r="BF66" i="2"/>
  <c r="BE66" i="2"/>
  <c r="BL66" i="2"/>
  <c r="BD66" i="2"/>
  <c r="BJ66" i="2"/>
  <c r="BK66" i="2"/>
  <c r="BL104" i="2"/>
  <c r="BD104" i="2"/>
  <c r="BK104" i="2"/>
  <c r="BJ104" i="2"/>
  <c r="BI104" i="2"/>
  <c r="BH104" i="2"/>
  <c r="BG104" i="2"/>
  <c r="BF104" i="2"/>
  <c r="BE104" i="2"/>
  <c r="G42" i="2"/>
  <c r="I42" i="2"/>
  <c r="P42" i="2"/>
  <c r="H42" i="2"/>
  <c r="O42" i="2"/>
  <c r="N42" i="2"/>
  <c r="M42" i="2"/>
  <c r="L42" i="2"/>
  <c r="J42" i="2"/>
  <c r="K42" i="2"/>
  <c r="BT87" i="2"/>
  <c r="BS87" i="2"/>
  <c r="BR87" i="2"/>
  <c r="BQ87" i="2"/>
  <c r="BX87" i="2"/>
  <c r="BP87" i="2"/>
  <c r="BW87" i="2"/>
  <c r="BU87" i="2"/>
  <c r="BV87" i="2"/>
  <c r="BU50" i="2"/>
  <c r="BT50" i="2"/>
  <c r="BS50" i="2"/>
  <c r="BR50" i="2"/>
  <c r="BX50" i="2"/>
  <c r="BP50" i="2"/>
  <c r="BV50" i="2"/>
  <c r="BW50" i="2"/>
  <c r="BQ50" i="2"/>
  <c r="BS91" i="2"/>
  <c r="BR91" i="2"/>
  <c r="BQ91" i="2"/>
  <c r="BX91" i="2"/>
  <c r="BP91" i="2"/>
  <c r="BW91" i="2"/>
  <c r="BV91" i="2"/>
  <c r="BT91" i="2"/>
  <c r="BU91" i="2"/>
  <c r="BX46" i="2"/>
  <c r="BP46" i="2"/>
  <c r="BW46" i="2"/>
  <c r="BV46" i="2"/>
  <c r="BU46" i="2"/>
  <c r="BT46" i="2"/>
  <c r="BS46" i="2"/>
  <c r="BQ46" i="2"/>
  <c r="BR46" i="2"/>
  <c r="BT66" i="2"/>
  <c r="BS66" i="2"/>
  <c r="BR66" i="2"/>
  <c r="BQ66" i="2"/>
  <c r="BX66" i="2"/>
  <c r="BP66" i="2"/>
  <c r="BW66" i="2"/>
  <c r="BU66" i="2"/>
  <c r="BV66" i="2"/>
  <c r="BU69" i="2"/>
  <c r="BT69" i="2"/>
  <c r="BS69" i="2"/>
  <c r="BR69" i="2"/>
  <c r="BQ69" i="2"/>
  <c r="BX69" i="2"/>
  <c r="BP69" i="2"/>
  <c r="BV69" i="2"/>
  <c r="BW69" i="2"/>
  <c r="BR76" i="2"/>
  <c r="BQ76" i="2"/>
  <c r="BX76" i="2"/>
  <c r="BP76" i="2"/>
  <c r="BW76" i="2"/>
  <c r="BV76" i="2"/>
  <c r="BU76" i="2"/>
  <c r="BS76" i="2"/>
  <c r="BT76" i="2"/>
  <c r="BT90" i="2"/>
  <c r="BS90" i="2"/>
  <c r="BR90" i="2"/>
  <c r="BQ90" i="2"/>
  <c r="BX90" i="2"/>
  <c r="BP90" i="2"/>
  <c r="BW90" i="2"/>
  <c r="BU90" i="2"/>
  <c r="BV90" i="2"/>
  <c r="BK64" i="2"/>
  <c r="BJ64" i="2"/>
  <c r="BI64" i="2"/>
  <c r="BH64" i="2"/>
  <c r="BG64" i="2"/>
  <c r="BF64" i="2"/>
  <c r="BL64" i="2"/>
  <c r="BD64" i="2"/>
  <c r="BE64" i="2"/>
  <c r="CE99" i="2"/>
  <c r="CD99" i="2"/>
  <c r="CC99" i="2"/>
  <c r="CJ99" i="2"/>
  <c r="CB99" i="2"/>
  <c r="CI99" i="2"/>
  <c r="CH99" i="2"/>
  <c r="CG99" i="2"/>
  <c r="CF99" i="2"/>
  <c r="CI55" i="2"/>
  <c r="CH55" i="2"/>
  <c r="CG55" i="2"/>
  <c r="CF55" i="2"/>
  <c r="CE55" i="2"/>
  <c r="CD55" i="2"/>
  <c r="CJ55" i="2"/>
  <c r="CB55" i="2"/>
  <c r="CC55" i="2"/>
  <c r="CG40" i="2"/>
  <c r="CF40" i="2"/>
  <c r="CE40" i="2"/>
  <c r="CD40" i="2"/>
  <c r="CC40" i="2"/>
  <c r="CJ40" i="2"/>
  <c r="CB40" i="2"/>
  <c r="CH40" i="2"/>
  <c r="CI40" i="2"/>
  <c r="CF20" i="2"/>
  <c r="CD20" i="2"/>
  <c r="CC20" i="2"/>
  <c r="CI20" i="2"/>
  <c r="CG20" i="2"/>
  <c r="CJ20" i="2"/>
  <c r="CH20" i="2"/>
  <c r="CE20" i="2"/>
  <c r="CB20" i="2"/>
  <c r="CC17" i="2"/>
  <c r="CJ17" i="2"/>
  <c r="CB17" i="2"/>
  <c r="CI17" i="2"/>
  <c r="CH17" i="2"/>
  <c r="CG17" i="2"/>
  <c r="CE17" i="2"/>
  <c r="CD17" i="2"/>
  <c r="CF17" i="2"/>
  <c r="CF58" i="2"/>
  <c r="CE58" i="2"/>
  <c r="CD58" i="2"/>
  <c r="CC58" i="2"/>
  <c r="CJ58" i="2"/>
  <c r="CB58" i="2"/>
  <c r="CI58" i="2"/>
  <c r="CG58" i="2"/>
  <c r="CH58" i="2"/>
  <c r="CE11" i="2"/>
  <c r="CD11" i="2"/>
  <c r="CC11" i="2"/>
  <c r="CJ11" i="2"/>
  <c r="CB11" i="2"/>
  <c r="CI11" i="2"/>
  <c r="CH11" i="2"/>
  <c r="CF11" i="2"/>
  <c r="CG11" i="2"/>
  <c r="CP15" i="2"/>
  <c r="CO15" i="2"/>
  <c r="CV15" i="2"/>
  <c r="CN15" i="2"/>
  <c r="CU15" i="2"/>
  <c r="CR15" i="2"/>
  <c r="CQ15" i="2"/>
  <c r="CT15" i="2"/>
  <c r="CS15" i="2"/>
  <c r="CU32" i="2"/>
  <c r="CT32" i="2"/>
  <c r="CS32" i="2"/>
  <c r="CR32" i="2"/>
  <c r="CQ32" i="2"/>
  <c r="CP32" i="2"/>
  <c r="CV32" i="2"/>
  <c r="CN32" i="2"/>
  <c r="CO32" i="2"/>
  <c r="CP90" i="2"/>
  <c r="CO90" i="2"/>
  <c r="CV90" i="2"/>
  <c r="CN90" i="2"/>
  <c r="CU90" i="2"/>
  <c r="CT90" i="2"/>
  <c r="CS90" i="2"/>
  <c r="CQ90" i="2"/>
  <c r="CR90" i="2"/>
  <c r="CR85" i="2"/>
  <c r="CQ85" i="2"/>
  <c r="CP85" i="2"/>
  <c r="CO85" i="2"/>
  <c r="CV85" i="2"/>
  <c r="CN85" i="2"/>
  <c r="CU85" i="2"/>
  <c r="CS85" i="2"/>
  <c r="CT85" i="2"/>
  <c r="CT38" i="2"/>
  <c r="CS38" i="2"/>
  <c r="CR38" i="2"/>
  <c r="CQ38" i="2"/>
  <c r="CP38" i="2"/>
  <c r="CO38" i="2"/>
  <c r="CU38" i="2"/>
  <c r="CN38" i="2"/>
  <c r="CV38" i="2"/>
  <c r="CO67" i="2"/>
  <c r="CV67" i="2"/>
  <c r="CN67" i="2"/>
  <c r="CU67" i="2"/>
  <c r="CT67" i="2"/>
  <c r="CS67" i="2"/>
  <c r="CR67" i="2"/>
  <c r="CP67" i="2"/>
  <c r="CQ67" i="2"/>
  <c r="CU18" i="2"/>
  <c r="CT18" i="2"/>
  <c r="CS18" i="2"/>
  <c r="CR18" i="2"/>
  <c r="CQ18" i="2"/>
  <c r="CO18" i="2"/>
  <c r="CV18" i="2"/>
  <c r="CN18" i="2"/>
  <c r="CP18" i="2"/>
  <c r="CT46" i="2"/>
  <c r="CS46" i="2"/>
  <c r="CR46" i="2"/>
  <c r="CQ46" i="2"/>
  <c r="CP46" i="2"/>
  <c r="CO46" i="2"/>
  <c r="CU46" i="2"/>
  <c r="CV46" i="2"/>
  <c r="CN46" i="2"/>
  <c r="CV72" i="2"/>
  <c r="CN72" i="2"/>
  <c r="CU72" i="2"/>
  <c r="CT72" i="2"/>
  <c r="CS72" i="2"/>
  <c r="CR72" i="2"/>
  <c r="CQ72" i="2"/>
  <c r="CO72" i="2"/>
  <c r="CP72" i="2"/>
  <c r="DB50" i="2"/>
  <c r="DA50" i="2"/>
  <c r="DH50" i="2"/>
  <c r="CZ50" i="2"/>
  <c r="DG50" i="2"/>
  <c r="DE50" i="2"/>
  <c r="DC50" i="2"/>
  <c r="DF50" i="2"/>
  <c r="DD50" i="2"/>
  <c r="DA42" i="2"/>
  <c r="DH42" i="2"/>
  <c r="CZ42" i="2"/>
  <c r="DG42" i="2"/>
  <c r="DF42" i="2"/>
  <c r="DE42" i="2"/>
  <c r="DD42" i="2"/>
  <c r="DB42" i="2"/>
  <c r="DC42" i="2"/>
  <c r="DE62" i="2"/>
  <c r="DD62" i="2"/>
  <c r="DC62" i="2"/>
  <c r="DB62" i="2"/>
  <c r="DA62" i="2"/>
  <c r="DH62" i="2"/>
  <c r="CZ62" i="2"/>
  <c r="DF62" i="2"/>
  <c r="DG62" i="2"/>
  <c r="DA99" i="2"/>
  <c r="DH99" i="2"/>
  <c r="CZ99" i="2"/>
  <c r="DG99" i="2"/>
  <c r="DF99" i="2"/>
  <c r="DE99" i="2"/>
  <c r="DD99" i="2"/>
  <c r="DC99" i="2"/>
  <c r="DB99" i="2"/>
  <c r="DD26" i="2"/>
  <c r="DC26" i="2"/>
  <c r="DB26" i="2"/>
  <c r="DA26" i="2"/>
  <c r="DH26" i="2"/>
  <c r="CZ26" i="2"/>
  <c r="DG26" i="2"/>
  <c r="DE26" i="2"/>
  <c r="DF26" i="2"/>
  <c r="DA11" i="2"/>
  <c r="DH11" i="2"/>
  <c r="CZ11" i="2"/>
  <c r="DG11" i="2"/>
  <c r="DF11" i="2"/>
  <c r="DE11" i="2"/>
  <c r="DD11" i="2"/>
  <c r="DC11" i="2"/>
  <c r="DB11" i="2"/>
  <c r="DC64" i="2"/>
  <c r="DB64" i="2"/>
  <c r="DA64" i="2"/>
  <c r="DH64" i="2"/>
  <c r="CZ64" i="2"/>
  <c r="DG64" i="2"/>
  <c r="DF64" i="2"/>
  <c r="DD64" i="2"/>
  <c r="DE64" i="2"/>
  <c r="CG101" i="2"/>
  <c r="W84" i="2"/>
  <c r="V84" i="2"/>
  <c r="U84" i="2"/>
  <c r="AB84" i="2"/>
  <c r="T84" i="2"/>
  <c r="AA84" i="2"/>
  <c r="Z84" i="2"/>
  <c r="X84" i="2"/>
  <c r="Y84" i="2"/>
  <c r="P100" i="2"/>
  <c r="H100" i="2"/>
  <c r="O100" i="2"/>
  <c r="N100" i="2"/>
  <c r="M100" i="2"/>
  <c r="L100" i="2"/>
  <c r="K100" i="2"/>
  <c r="G100" i="2"/>
  <c r="J100" i="2"/>
  <c r="I100" i="2"/>
  <c r="G12" i="2"/>
  <c r="P12" i="2"/>
  <c r="H12" i="2"/>
  <c r="O12" i="2"/>
  <c r="N12" i="2"/>
  <c r="M12" i="2"/>
  <c r="L12" i="2"/>
  <c r="K12" i="2"/>
  <c r="J12" i="2"/>
  <c r="I12" i="2"/>
  <c r="G58" i="2"/>
  <c r="J58" i="2"/>
  <c r="I58" i="2"/>
  <c r="P58" i="2"/>
  <c r="H58" i="2"/>
  <c r="O58" i="2"/>
  <c r="N58" i="2"/>
  <c r="M58" i="2"/>
  <c r="K58" i="2"/>
  <c r="L58" i="2"/>
  <c r="W20" i="2"/>
  <c r="V20" i="2"/>
  <c r="U20" i="2"/>
  <c r="AB20" i="2"/>
  <c r="T20" i="2"/>
  <c r="AA20" i="2"/>
  <c r="Z20" i="2"/>
  <c r="Y20" i="2"/>
  <c r="X20" i="2"/>
  <c r="G81" i="2"/>
  <c r="J81" i="2"/>
  <c r="I81" i="2"/>
  <c r="P81" i="2"/>
  <c r="H81" i="2"/>
  <c r="O81" i="2"/>
  <c r="N81" i="2"/>
  <c r="M81" i="2"/>
  <c r="K81" i="2"/>
  <c r="L81" i="2"/>
  <c r="AJ32" i="2"/>
  <c r="AI32" i="2"/>
  <c r="AH32" i="2"/>
  <c r="AG32" i="2"/>
  <c r="AN32" i="2"/>
  <c r="AF32" i="2"/>
  <c r="AM32" i="2"/>
  <c r="AK32" i="2"/>
  <c r="AL32" i="2"/>
  <c r="V80" i="2"/>
  <c r="U80" i="2"/>
  <c r="AB80" i="2"/>
  <c r="T80" i="2"/>
  <c r="AA80" i="2"/>
  <c r="Z80" i="2"/>
  <c r="Y80" i="2"/>
  <c r="W80" i="2"/>
  <c r="X80" i="2"/>
  <c r="AH39" i="2"/>
  <c r="AG39" i="2"/>
  <c r="AN39" i="2"/>
  <c r="AF39" i="2"/>
  <c r="AM39" i="2"/>
  <c r="AL39" i="2"/>
  <c r="AK39" i="2"/>
  <c r="AI39" i="2"/>
  <c r="AJ39" i="2"/>
  <c r="AI25" i="2"/>
  <c r="AH25" i="2"/>
  <c r="AG25" i="2"/>
  <c r="AN25" i="2"/>
  <c r="AF25" i="2"/>
  <c r="AM25" i="2"/>
  <c r="AL25" i="2"/>
  <c r="AJ25" i="2"/>
  <c r="AK25" i="2"/>
  <c r="AN58" i="2"/>
  <c r="AF58" i="2"/>
  <c r="AM58" i="2"/>
  <c r="AL58" i="2"/>
  <c r="AK58" i="2"/>
  <c r="AJ58" i="2"/>
  <c r="AI58" i="2"/>
  <c r="AG58" i="2"/>
  <c r="AH58" i="2"/>
  <c r="AI83" i="2"/>
  <c r="AH83" i="2"/>
  <c r="AG83" i="2"/>
  <c r="AM83" i="2"/>
  <c r="AL83" i="2"/>
  <c r="AJ83" i="2"/>
  <c r="AN83" i="2"/>
  <c r="AK83" i="2"/>
  <c r="AF83" i="2"/>
  <c r="AM14" i="2"/>
  <c r="AN14" i="2"/>
  <c r="AL14" i="2"/>
  <c r="AK14" i="2"/>
  <c r="AJ14" i="2"/>
  <c r="AI14" i="2"/>
  <c r="AH14" i="2"/>
  <c r="AG14" i="2"/>
  <c r="AF14" i="2"/>
  <c r="G66" i="2"/>
  <c r="I66" i="2"/>
  <c r="P66" i="2"/>
  <c r="H66" i="2"/>
  <c r="O66" i="2"/>
  <c r="N66" i="2"/>
  <c r="M66" i="2"/>
  <c r="L66" i="2"/>
  <c r="J66" i="2"/>
  <c r="K66" i="2"/>
  <c r="AW91" i="2"/>
  <c r="AV91" i="2"/>
  <c r="AU91" i="2"/>
  <c r="AT91" i="2"/>
  <c r="AS91" i="2"/>
  <c r="AZ91" i="2"/>
  <c r="AR91" i="2"/>
  <c r="AX91" i="2"/>
  <c r="AY91" i="2"/>
  <c r="AS39" i="2"/>
  <c r="AZ39" i="2"/>
  <c r="AR39" i="2"/>
  <c r="AY39" i="2"/>
  <c r="AX39" i="2"/>
  <c r="AW39" i="2"/>
  <c r="AV39" i="2"/>
  <c r="AT39" i="2"/>
  <c r="AU39" i="2"/>
  <c r="AZ85" i="2"/>
  <c r="AR85" i="2"/>
  <c r="AY85" i="2"/>
  <c r="AX85" i="2"/>
  <c r="AW85" i="2"/>
  <c r="AV85" i="2"/>
  <c r="AU85" i="2"/>
  <c r="AS85" i="2"/>
  <c r="AT85" i="2"/>
  <c r="W26" i="2"/>
  <c r="V26" i="2"/>
  <c r="U26" i="2"/>
  <c r="AB26" i="2"/>
  <c r="T26" i="2"/>
  <c r="AA26" i="2"/>
  <c r="Z26" i="2"/>
  <c r="X26" i="2"/>
  <c r="Y26" i="2"/>
  <c r="AW67" i="2"/>
  <c r="AV67" i="2"/>
  <c r="AU67" i="2"/>
  <c r="AT67" i="2"/>
  <c r="AS67" i="2"/>
  <c r="AZ67" i="2"/>
  <c r="AR67" i="2"/>
  <c r="AX67" i="2"/>
  <c r="AY67" i="2"/>
  <c r="AS79" i="2"/>
  <c r="AZ79" i="2"/>
  <c r="AR79" i="2"/>
  <c r="AY79" i="2"/>
  <c r="AX79" i="2"/>
  <c r="AW79" i="2"/>
  <c r="AV79" i="2"/>
  <c r="AT79" i="2"/>
  <c r="AU79" i="2"/>
  <c r="AZ27" i="2"/>
  <c r="AR27" i="2"/>
  <c r="AY27" i="2"/>
  <c r="AX27" i="2"/>
  <c r="AW27" i="2"/>
  <c r="AV27" i="2"/>
  <c r="AU27" i="2"/>
  <c r="AS27" i="2"/>
  <c r="AT27" i="2"/>
  <c r="AZ9" i="2"/>
  <c r="AR9" i="2"/>
  <c r="AY9" i="2"/>
  <c r="AX9" i="2"/>
  <c r="AT9" i="2"/>
  <c r="AW9" i="2"/>
  <c r="AV9" i="2"/>
  <c r="AU9" i="2"/>
  <c r="AS9" i="2"/>
  <c r="BK80" i="2"/>
  <c r="BJ80" i="2"/>
  <c r="BI80" i="2"/>
  <c r="BH80" i="2"/>
  <c r="BG80" i="2"/>
  <c r="BF80" i="2"/>
  <c r="BL80" i="2"/>
  <c r="BD80" i="2"/>
  <c r="BE80" i="2"/>
  <c r="BI90" i="2"/>
  <c r="BH90" i="2"/>
  <c r="BG90" i="2"/>
  <c r="BF90" i="2"/>
  <c r="BE90" i="2"/>
  <c r="BL90" i="2"/>
  <c r="BD90" i="2"/>
  <c r="BJ90" i="2"/>
  <c r="BK90" i="2"/>
  <c r="BL79" i="2"/>
  <c r="BD79" i="2"/>
  <c r="BK79" i="2"/>
  <c r="BJ79" i="2"/>
  <c r="BI79" i="2"/>
  <c r="BH79" i="2"/>
  <c r="BG79" i="2"/>
  <c r="BE79" i="2"/>
  <c r="BF79" i="2"/>
  <c r="BJ98" i="2"/>
  <c r="BI98" i="2"/>
  <c r="BH98" i="2"/>
  <c r="BG98" i="2"/>
  <c r="BE98" i="2"/>
  <c r="BL98" i="2"/>
  <c r="BD98" i="2"/>
  <c r="BK98" i="2"/>
  <c r="BF98" i="2"/>
  <c r="BI87" i="2"/>
  <c r="BH87" i="2"/>
  <c r="BG87" i="2"/>
  <c r="BF87" i="2"/>
  <c r="BE87" i="2"/>
  <c r="BL87" i="2"/>
  <c r="BD87" i="2"/>
  <c r="BJ87" i="2"/>
  <c r="BK87" i="2"/>
  <c r="G28" i="2"/>
  <c r="J28" i="2"/>
  <c r="I28" i="2"/>
  <c r="P28" i="2"/>
  <c r="H28" i="2"/>
  <c r="O28" i="2"/>
  <c r="N28" i="2"/>
  <c r="M28" i="2"/>
  <c r="K28" i="2"/>
  <c r="L28" i="2"/>
  <c r="BG44" i="2"/>
  <c r="BF44" i="2"/>
  <c r="BE44" i="2"/>
  <c r="BL44" i="2"/>
  <c r="BD44" i="2"/>
  <c r="BK44" i="2"/>
  <c r="BJ44" i="2"/>
  <c r="BH44" i="2"/>
  <c r="BI44" i="2"/>
  <c r="Y77" i="2"/>
  <c r="X77" i="2"/>
  <c r="W77" i="2"/>
  <c r="V77" i="2"/>
  <c r="U77" i="2"/>
  <c r="AB77" i="2"/>
  <c r="T77" i="2"/>
  <c r="Z77" i="2"/>
  <c r="AA77" i="2"/>
  <c r="BR36" i="2"/>
  <c r="BQ36" i="2"/>
  <c r="BX36" i="2"/>
  <c r="BP36" i="2"/>
  <c r="BW36" i="2"/>
  <c r="BV36" i="2"/>
  <c r="BU36" i="2"/>
  <c r="BS36" i="2"/>
  <c r="BT36" i="2"/>
  <c r="BI14" i="2"/>
  <c r="BL14" i="2"/>
  <c r="BK14" i="2"/>
  <c r="BJ14" i="2"/>
  <c r="BH14" i="2"/>
  <c r="BG14" i="2"/>
  <c r="BF14" i="2"/>
  <c r="BE14" i="2"/>
  <c r="BD14" i="2"/>
  <c r="BT99" i="2"/>
  <c r="BS99" i="2"/>
  <c r="BR99" i="2"/>
  <c r="BQ99" i="2"/>
  <c r="BX99" i="2"/>
  <c r="BP99" i="2"/>
  <c r="BW99" i="2"/>
  <c r="BV99" i="2"/>
  <c r="BU99" i="2"/>
  <c r="BX55" i="2"/>
  <c r="BP55" i="2"/>
  <c r="BW55" i="2"/>
  <c r="BV55" i="2"/>
  <c r="BU55" i="2"/>
  <c r="BT55" i="2"/>
  <c r="BS55" i="2"/>
  <c r="BQ55" i="2"/>
  <c r="BR55" i="2"/>
  <c r="BS67" i="2"/>
  <c r="BR67" i="2"/>
  <c r="BQ67" i="2"/>
  <c r="BX67" i="2"/>
  <c r="BP67" i="2"/>
  <c r="BW67" i="2"/>
  <c r="BV67" i="2"/>
  <c r="BT67" i="2"/>
  <c r="BU67" i="2"/>
  <c r="BS12" i="2"/>
  <c r="BR12" i="2"/>
  <c r="BQ12" i="2"/>
  <c r="BX12" i="2"/>
  <c r="BP12" i="2"/>
  <c r="BW12" i="2"/>
  <c r="BV12" i="2"/>
  <c r="BU12" i="2"/>
  <c r="BT12" i="2"/>
  <c r="BX83" i="2"/>
  <c r="BP83" i="2"/>
  <c r="BW83" i="2"/>
  <c r="BV83" i="2"/>
  <c r="BU83" i="2"/>
  <c r="BT83" i="2"/>
  <c r="BS83" i="2"/>
  <c r="BQ83" i="2"/>
  <c r="BR83" i="2"/>
  <c r="BU81" i="2"/>
  <c r="BT81" i="2"/>
  <c r="BS81" i="2"/>
  <c r="BR81" i="2"/>
  <c r="BQ81" i="2"/>
  <c r="BX81" i="2"/>
  <c r="BP81" i="2"/>
  <c r="BV81" i="2"/>
  <c r="BW81" i="2"/>
  <c r="BF45" i="2"/>
  <c r="BE45" i="2"/>
  <c r="BL45" i="2"/>
  <c r="BD45" i="2"/>
  <c r="BK45" i="2"/>
  <c r="BJ45" i="2"/>
  <c r="BI45" i="2"/>
  <c r="BG45" i="2"/>
  <c r="BH45" i="2"/>
  <c r="CJ32" i="2"/>
  <c r="CB32" i="2"/>
  <c r="CI32" i="2"/>
  <c r="CH32" i="2"/>
  <c r="CG32" i="2"/>
  <c r="CF32" i="2"/>
  <c r="CE32" i="2"/>
  <c r="CC32" i="2"/>
  <c r="CD32" i="2"/>
  <c r="CE90" i="2"/>
  <c r="CD90" i="2"/>
  <c r="CC90" i="2"/>
  <c r="CJ90" i="2"/>
  <c r="CB90" i="2"/>
  <c r="CI90" i="2"/>
  <c r="CH90" i="2"/>
  <c r="CF90" i="2"/>
  <c r="CG90" i="2"/>
  <c r="CI94" i="2"/>
  <c r="CH94" i="2"/>
  <c r="CG94" i="2"/>
  <c r="CF94" i="2"/>
  <c r="CE94" i="2"/>
  <c r="CD94" i="2"/>
  <c r="CJ94" i="2"/>
  <c r="CB94" i="2"/>
  <c r="CC94" i="2"/>
  <c r="CC76" i="2"/>
  <c r="CJ76" i="2"/>
  <c r="CB76" i="2"/>
  <c r="CI76" i="2"/>
  <c r="CH76" i="2"/>
  <c r="CG76" i="2"/>
  <c r="CF76" i="2"/>
  <c r="CD76" i="2"/>
  <c r="CE76" i="2"/>
  <c r="CD67" i="2"/>
  <c r="CC67" i="2"/>
  <c r="CJ67" i="2"/>
  <c r="CB67" i="2"/>
  <c r="CI67" i="2"/>
  <c r="CH67" i="2"/>
  <c r="CG67" i="2"/>
  <c r="CE67" i="2"/>
  <c r="CF67" i="2"/>
  <c r="CJ18" i="2"/>
  <c r="CB18" i="2"/>
  <c r="CI18" i="2"/>
  <c r="CH18" i="2"/>
  <c r="CG18" i="2"/>
  <c r="CF18" i="2"/>
  <c r="CD18" i="2"/>
  <c r="CC18" i="2"/>
  <c r="CE18" i="2"/>
  <c r="CG9" i="2"/>
  <c r="CF9" i="2"/>
  <c r="CE9" i="2"/>
  <c r="CD9" i="2"/>
  <c r="CC9" i="2"/>
  <c r="CJ9" i="2"/>
  <c r="CB9" i="2"/>
  <c r="CI9" i="2"/>
  <c r="CH9" i="2"/>
  <c r="CS47" i="2"/>
  <c r="CR47" i="2"/>
  <c r="CQ47" i="2"/>
  <c r="CP47" i="2"/>
  <c r="CO47" i="2"/>
  <c r="CV47" i="2"/>
  <c r="CN47" i="2"/>
  <c r="CT47" i="2"/>
  <c r="CU47" i="2"/>
  <c r="CR64" i="2"/>
  <c r="CQ64" i="2"/>
  <c r="CP64" i="2"/>
  <c r="CO64" i="2"/>
  <c r="CV64" i="2"/>
  <c r="CN64" i="2"/>
  <c r="CU64" i="2"/>
  <c r="CS64" i="2"/>
  <c r="CT64" i="2"/>
  <c r="CT19" i="2"/>
  <c r="CS19" i="2"/>
  <c r="CR19" i="2"/>
  <c r="CQ19" i="2"/>
  <c r="CP19" i="2"/>
  <c r="CO19" i="2"/>
  <c r="CV19" i="2"/>
  <c r="CN19" i="2"/>
  <c r="CU19" i="2"/>
  <c r="CR80" i="2"/>
  <c r="CQ80" i="2"/>
  <c r="CP80" i="2"/>
  <c r="CO80" i="2"/>
  <c r="CV80" i="2"/>
  <c r="CN80" i="2"/>
  <c r="CU80" i="2"/>
  <c r="CS80" i="2"/>
  <c r="CT80" i="2"/>
  <c r="CT62" i="2"/>
  <c r="CS62" i="2"/>
  <c r="CR62" i="2"/>
  <c r="CQ62" i="2"/>
  <c r="CP62" i="2"/>
  <c r="CO62" i="2"/>
  <c r="CU62" i="2"/>
  <c r="CN62" i="2"/>
  <c r="CV62" i="2"/>
  <c r="CS79" i="2"/>
  <c r="CR79" i="2"/>
  <c r="CQ79" i="2"/>
  <c r="CP79" i="2"/>
  <c r="CO79" i="2"/>
  <c r="CV79" i="2"/>
  <c r="CN79" i="2"/>
  <c r="CT79" i="2"/>
  <c r="CU79" i="2"/>
  <c r="CS26" i="2"/>
  <c r="CR26" i="2"/>
  <c r="CQ26" i="2"/>
  <c r="CP26" i="2"/>
  <c r="CO26" i="2"/>
  <c r="CV26" i="2"/>
  <c r="CN26" i="2"/>
  <c r="CT26" i="2"/>
  <c r="CU26" i="2"/>
  <c r="CU37" i="2"/>
  <c r="CT37" i="2"/>
  <c r="CS37" i="2"/>
  <c r="CR37" i="2"/>
  <c r="CQ37" i="2"/>
  <c r="CP37" i="2"/>
  <c r="CV37" i="2"/>
  <c r="CN37" i="2"/>
  <c r="CO37" i="2"/>
  <c r="CQ20" i="2"/>
  <c r="CO20" i="2"/>
  <c r="CV20" i="2"/>
  <c r="CN20" i="2"/>
  <c r="CT20" i="2"/>
  <c r="CR20" i="2"/>
  <c r="CU20" i="2"/>
  <c r="CS20" i="2"/>
  <c r="CP20" i="2"/>
  <c r="DC40" i="2"/>
  <c r="DB40" i="2"/>
  <c r="DA40" i="2"/>
  <c r="DH40" i="2"/>
  <c r="CZ40" i="2"/>
  <c r="DG40" i="2"/>
  <c r="DF40" i="2"/>
  <c r="DD40" i="2"/>
  <c r="DE40" i="2"/>
  <c r="DC48" i="2"/>
  <c r="DB48" i="2"/>
  <c r="DA48" i="2"/>
  <c r="DH48" i="2"/>
  <c r="CZ48" i="2"/>
  <c r="DG48" i="2"/>
  <c r="DF48" i="2"/>
  <c r="DD48" i="2"/>
  <c r="DE48" i="2"/>
  <c r="DB86" i="2"/>
  <c r="DA86" i="2"/>
  <c r="DH86" i="2"/>
  <c r="CZ86" i="2"/>
  <c r="DG86" i="2"/>
  <c r="DF86" i="2"/>
  <c r="DE86" i="2"/>
  <c r="DC86" i="2"/>
  <c r="DD86" i="2"/>
  <c r="DD79" i="2"/>
  <c r="DC79" i="2"/>
  <c r="DB79" i="2"/>
  <c r="DA79" i="2"/>
  <c r="DH79" i="2"/>
  <c r="CZ79" i="2"/>
  <c r="DG79" i="2"/>
  <c r="DE79" i="2"/>
  <c r="DF79" i="2"/>
  <c r="DC9" i="2"/>
  <c r="DB9" i="2"/>
  <c r="DA9" i="2"/>
  <c r="DH9" i="2"/>
  <c r="CZ9" i="2"/>
  <c r="DE9" i="2"/>
  <c r="DG9" i="2"/>
  <c r="DF9" i="2"/>
  <c r="DD9" i="2"/>
  <c r="DE83" i="2"/>
  <c r="DD83" i="2"/>
  <c r="DC83" i="2"/>
  <c r="DB83" i="2"/>
  <c r="DA83" i="2"/>
  <c r="DH83" i="2"/>
  <c r="CZ83" i="2"/>
  <c r="DF83" i="2"/>
  <c r="DG83" i="2"/>
  <c r="DA14" i="2"/>
  <c r="DD14" i="2"/>
  <c r="DE14" i="2"/>
  <c r="DC14" i="2"/>
  <c r="DB14" i="2"/>
  <c r="CZ14" i="2"/>
  <c r="DH14" i="2"/>
  <c r="DG14" i="2"/>
  <c r="DF14" i="2"/>
  <c r="DH100" i="2"/>
  <c r="CZ100" i="2"/>
  <c r="DG100" i="2"/>
  <c r="DF100" i="2"/>
  <c r="DE100" i="2"/>
  <c r="DD100" i="2"/>
  <c r="DC100" i="2"/>
  <c r="DB100" i="2"/>
  <c r="DA100" i="2"/>
  <c r="G20" i="2"/>
  <c r="L20" i="2"/>
  <c r="K20" i="2"/>
  <c r="J20" i="2"/>
  <c r="I20" i="2"/>
  <c r="P20" i="2"/>
  <c r="H20" i="2"/>
  <c r="O20" i="2"/>
  <c r="N20" i="2"/>
  <c r="M20" i="2"/>
  <c r="G27" i="2"/>
  <c r="K27" i="2"/>
  <c r="J27" i="2"/>
  <c r="I27" i="2"/>
  <c r="P27" i="2"/>
  <c r="H27" i="2"/>
  <c r="O27" i="2"/>
  <c r="N27" i="2"/>
  <c r="L27" i="2"/>
  <c r="M27" i="2"/>
  <c r="I99" i="2"/>
  <c r="P99" i="2"/>
  <c r="H99" i="2"/>
  <c r="O99" i="2"/>
  <c r="N99" i="2"/>
  <c r="M99" i="2"/>
  <c r="G99" i="2"/>
  <c r="L99" i="2"/>
  <c r="K99" i="2"/>
  <c r="J99" i="2"/>
  <c r="Z92" i="2"/>
  <c r="Y92" i="2"/>
  <c r="X92" i="2"/>
  <c r="W92" i="2"/>
  <c r="V92" i="2"/>
  <c r="U92" i="2"/>
  <c r="AA92" i="2"/>
  <c r="AB92" i="2"/>
  <c r="T92" i="2"/>
  <c r="AA30" i="2"/>
  <c r="Z30" i="2"/>
  <c r="Y30" i="2"/>
  <c r="X30" i="2"/>
  <c r="W30" i="2"/>
  <c r="V30" i="2"/>
  <c r="AB30" i="2"/>
  <c r="T30" i="2"/>
  <c r="U30" i="2"/>
  <c r="G89" i="2"/>
  <c r="O89" i="2"/>
  <c r="N89" i="2"/>
  <c r="M89" i="2"/>
  <c r="L89" i="2"/>
  <c r="K89" i="2"/>
  <c r="J89" i="2"/>
  <c r="P89" i="2"/>
  <c r="H89" i="2"/>
  <c r="I89" i="2"/>
  <c r="AI7" i="2"/>
  <c r="AH7" i="2"/>
  <c r="AG7" i="2"/>
  <c r="AN7" i="2"/>
  <c r="AF7" i="2"/>
  <c r="AM7" i="2"/>
  <c r="AL7" i="2"/>
  <c r="AJ7" i="2"/>
  <c r="AK7" i="2"/>
  <c r="AK89" i="2"/>
  <c r="AJ89" i="2"/>
  <c r="AI89" i="2"/>
  <c r="AH89" i="2"/>
  <c r="AG89" i="2"/>
  <c r="AN89" i="2"/>
  <c r="AF89" i="2"/>
  <c r="AL89" i="2"/>
  <c r="AM89" i="2"/>
  <c r="AM59" i="2"/>
  <c r="AL59" i="2"/>
  <c r="AK59" i="2"/>
  <c r="AJ59" i="2"/>
  <c r="AI59" i="2"/>
  <c r="AH59" i="2"/>
  <c r="AN59" i="2"/>
  <c r="AF59" i="2"/>
  <c r="AG59" i="2"/>
  <c r="AL12" i="2"/>
  <c r="AK12" i="2"/>
  <c r="AJ12" i="2"/>
  <c r="AN12" i="2"/>
  <c r="AI12" i="2"/>
  <c r="AF12" i="2"/>
  <c r="AH12" i="2"/>
  <c r="AG12" i="2"/>
  <c r="AM12" i="2"/>
  <c r="AN97" i="2"/>
  <c r="AF97" i="2"/>
  <c r="AM97" i="2"/>
  <c r="AL97" i="2"/>
  <c r="AK97" i="2"/>
  <c r="AJ97" i="2"/>
  <c r="AI97" i="2"/>
  <c r="AG97" i="2"/>
  <c r="AH97" i="2"/>
  <c r="AH8" i="2"/>
  <c r="AG8" i="2"/>
  <c r="AN8" i="2"/>
  <c r="AF8" i="2"/>
  <c r="AM8" i="2"/>
  <c r="AL8" i="2"/>
  <c r="AK8" i="2"/>
  <c r="AJ8" i="2"/>
  <c r="AI8" i="2"/>
  <c r="AV36" i="2"/>
  <c r="AU36" i="2"/>
  <c r="AT36" i="2"/>
  <c r="AS36" i="2"/>
  <c r="AZ36" i="2"/>
  <c r="AR36" i="2"/>
  <c r="AY36" i="2"/>
  <c r="AW36" i="2"/>
  <c r="AX36" i="2"/>
  <c r="AT55" i="2"/>
  <c r="AS55" i="2"/>
  <c r="AZ55" i="2"/>
  <c r="AR55" i="2"/>
  <c r="AY55" i="2"/>
  <c r="AX55" i="2"/>
  <c r="AW55" i="2"/>
  <c r="AU55" i="2"/>
  <c r="AV55" i="2"/>
  <c r="AX14" i="2"/>
  <c r="AZ14" i="2"/>
  <c r="AY14" i="2"/>
  <c r="AW14" i="2"/>
  <c r="AV14" i="2"/>
  <c r="AU14" i="2"/>
  <c r="AT14" i="2"/>
  <c r="AS14" i="2"/>
  <c r="AR14" i="2"/>
  <c r="AY81" i="2"/>
  <c r="AX81" i="2"/>
  <c r="AW81" i="2"/>
  <c r="AV81" i="2"/>
  <c r="AU81" i="2"/>
  <c r="AT81" i="2"/>
  <c r="AZ81" i="2"/>
  <c r="AR81" i="2"/>
  <c r="AS81" i="2"/>
  <c r="U58" i="2"/>
  <c r="AB58" i="2"/>
  <c r="T58" i="2"/>
  <c r="AA58" i="2"/>
  <c r="Z58" i="2"/>
  <c r="Y58" i="2"/>
  <c r="X58" i="2"/>
  <c r="V58" i="2"/>
  <c r="W58" i="2"/>
  <c r="AT62" i="2"/>
  <c r="AS62" i="2"/>
  <c r="AZ62" i="2"/>
  <c r="AR62" i="2"/>
  <c r="AY62" i="2"/>
  <c r="AX62" i="2"/>
  <c r="AW62" i="2"/>
  <c r="AU62" i="2"/>
  <c r="AV62" i="2"/>
  <c r="AY86" i="2"/>
  <c r="AX86" i="2"/>
  <c r="AW86" i="2"/>
  <c r="AV86" i="2"/>
  <c r="AU86" i="2"/>
  <c r="AT86" i="2"/>
  <c r="AZ86" i="2"/>
  <c r="AR86" i="2"/>
  <c r="AS86" i="2"/>
  <c r="AU45" i="2"/>
  <c r="AT45" i="2"/>
  <c r="AS45" i="2"/>
  <c r="AZ45" i="2"/>
  <c r="AR45" i="2"/>
  <c r="AY45" i="2"/>
  <c r="AX45" i="2"/>
  <c r="AV45" i="2"/>
  <c r="AW45" i="2"/>
  <c r="AW12" i="2"/>
  <c r="AV12" i="2"/>
  <c r="AU12" i="2"/>
  <c r="AT12" i="2"/>
  <c r="AS12" i="2"/>
  <c r="AY12" i="2"/>
  <c r="AZ12" i="2"/>
  <c r="AR12" i="2"/>
  <c r="AX12" i="2"/>
  <c r="BF82" i="2"/>
  <c r="BL82" i="2"/>
  <c r="BD82" i="2"/>
  <c r="BI82" i="2"/>
  <c r="BG82" i="2"/>
  <c r="BK82" i="2"/>
  <c r="BJ82" i="2"/>
  <c r="BE82" i="2"/>
  <c r="BH82" i="2"/>
  <c r="BE19" i="2"/>
  <c r="BL19" i="2"/>
  <c r="BD19" i="2"/>
  <c r="BK19" i="2"/>
  <c r="BJ19" i="2"/>
  <c r="BI19" i="2"/>
  <c r="BG19" i="2"/>
  <c r="BF19" i="2"/>
  <c r="BH19" i="2"/>
  <c r="BF18" i="2"/>
  <c r="BE18" i="2"/>
  <c r="BL18" i="2"/>
  <c r="BD18" i="2"/>
  <c r="BK18" i="2"/>
  <c r="BJ18" i="2"/>
  <c r="BH18" i="2"/>
  <c r="BG18" i="2"/>
  <c r="BI18" i="2"/>
  <c r="BG76" i="2"/>
  <c r="BF76" i="2"/>
  <c r="BE76" i="2"/>
  <c r="BL76" i="2"/>
  <c r="BD76" i="2"/>
  <c r="BK76" i="2"/>
  <c r="BJ76" i="2"/>
  <c r="BH76" i="2"/>
  <c r="BI76" i="2"/>
  <c r="BG17" i="2"/>
  <c r="BF17" i="2"/>
  <c r="BE17" i="2"/>
  <c r="BL17" i="2"/>
  <c r="BD17" i="2"/>
  <c r="BK17" i="2"/>
  <c r="BI17" i="2"/>
  <c r="BH17" i="2"/>
  <c r="BJ17" i="2"/>
  <c r="BH100" i="2"/>
  <c r="BG100" i="2"/>
  <c r="BF100" i="2"/>
  <c r="BE100" i="2"/>
  <c r="BL100" i="2"/>
  <c r="BD100" i="2"/>
  <c r="BK100" i="2"/>
  <c r="BJ100" i="2"/>
  <c r="BI100" i="2"/>
  <c r="G21" i="2"/>
  <c r="I21" i="2"/>
  <c r="O21" i="2"/>
  <c r="N21" i="2"/>
  <c r="L21" i="2"/>
  <c r="J21" i="2"/>
  <c r="P21" i="2"/>
  <c r="M21" i="2"/>
  <c r="K21" i="2"/>
  <c r="H21" i="2"/>
  <c r="BR17" i="2"/>
  <c r="BQ17" i="2"/>
  <c r="BX17" i="2"/>
  <c r="BP17" i="2"/>
  <c r="BW17" i="2"/>
  <c r="BV17" i="2"/>
  <c r="BT17" i="2"/>
  <c r="BS17" i="2"/>
  <c r="BU17" i="2"/>
  <c r="BL8" i="2"/>
  <c r="BD8" i="2"/>
  <c r="BK8" i="2"/>
  <c r="BJ8" i="2"/>
  <c r="BI8" i="2"/>
  <c r="BF8" i="2"/>
  <c r="BH8" i="2"/>
  <c r="BG8" i="2"/>
  <c r="BE8" i="2"/>
  <c r="BW104" i="2"/>
  <c r="BV104" i="2"/>
  <c r="BU104" i="2"/>
  <c r="BT104" i="2"/>
  <c r="BS104" i="2"/>
  <c r="BR104" i="2"/>
  <c r="BQ104" i="2"/>
  <c r="BX104" i="2"/>
  <c r="BP104" i="2"/>
  <c r="G34" i="2"/>
  <c r="L34" i="2"/>
  <c r="K34" i="2"/>
  <c r="J34" i="2"/>
  <c r="I34" i="2"/>
  <c r="P34" i="2"/>
  <c r="H34" i="2"/>
  <c r="O34" i="2"/>
  <c r="M34" i="2"/>
  <c r="N34" i="2"/>
  <c r="BX19" i="2"/>
  <c r="BP19" i="2"/>
  <c r="BW19" i="2"/>
  <c r="BV19" i="2"/>
  <c r="BU19" i="2"/>
  <c r="BT19" i="2"/>
  <c r="BR19" i="2"/>
  <c r="BQ19" i="2"/>
  <c r="BS19" i="2"/>
  <c r="BR72" i="2"/>
  <c r="BQ72" i="2"/>
  <c r="BX72" i="2"/>
  <c r="BP72" i="2"/>
  <c r="BW72" i="2"/>
  <c r="BV72" i="2"/>
  <c r="BU72" i="2"/>
  <c r="BS72" i="2"/>
  <c r="BT72" i="2"/>
  <c r="BW84" i="2"/>
  <c r="BV84" i="2"/>
  <c r="BU84" i="2"/>
  <c r="BT84" i="2"/>
  <c r="BS84" i="2"/>
  <c r="BR84" i="2"/>
  <c r="BX84" i="2"/>
  <c r="BP84" i="2"/>
  <c r="BQ84" i="2"/>
  <c r="BV40" i="2"/>
  <c r="BU40" i="2"/>
  <c r="BT40" i="2"/>
  <c r="BS40" i="2"/>
  <c r="BR40" i="2"/>
  <c r="BQ40" i="2"/>
  <c r="BW40" i="2"/>
  <c r="BX40" i="2"/>
  <c r="BP40" i="2"/>
  <c r="BS100" i="2"/>
  <c r="BR100" i="2"/>
  <c r="BQ100" i="2"/>
  <c r="BX100" i="2"/>
  <c r="BP100" i="2"/>
  <c r="BW100" i="2"/>
  <c r="BV100" i="2"/>
  <c r="BU100" i="2"/>
  <c r="BT100" i="2"/>
  <c r="CH84" i="2"/>
  <c r="CG84" i="2"/>
  <c r="CF84" i="2"/>
  <c r="CE84" i="2"/>
  <c r="CD84" i="2"/>
  <c r="CC84" i="2"/>
  <c r="CI84" i="2"/>
  <c r="CJ84" i="2"/>
  <c r="CB84" i="2"/>
  <c r="CG64" i="2"/>
  <c r="CF64" i="2"/>
  <c r="CE64" i="2"/>
  <c r="CD64" i="2"/>
  <c r="CC64" i="2"/>
  <c r="CJ64" i="2"/>
  <c r="CB64" i="2"/>
  <c r="CH64" i="2"/>
  <c r="CI64" i="2"/>
  <c r="CI19" i="2"/>
  <c r="CH19" i="2"/>
  <c r="CG19" i="2"/>
  <c r="CF19" i="2"/>
  <c r="CE19" i="2"/>
  <c r="CC19" i="2"/>
  <c r="CJ19" i="2"/>
  <c r="CB19" i="2"/>
  <c r="CD19" i="2"/>
  <c r="CI46" i="2"/>
  <c r="CH46" i="2"/>
  <c r="CG46" i="2"/>
  <c r="CF46" i="2"/>
  <c r="CE46" i="2"/>
  <c r="CD46" i="2"/>
  <c r="CJ46" i="2"/>
  <c r="CB46" i="2"/>
  <c r="CC46" i="2"/>
  <c r="CI38" i="2"/>
  <c r="CH38" i="2"/>
  <c r="CG38" i="2"/>
  <c r="CF38" i="2"/>
  <c r="CE38" i="2"/>
  <c r="CD38" i="2"/>
  <c r="CJ38" i="2"/>
  <c r="CB38" i="2"/>
  <c r="CC38" i="2"/>
  <c r="CH79" i="2"/>
  <c r="CG79" i="2"/>
  <c r="CF79" i="2"/>
  <c r="CE79" i="2"/>
  <c r="CD79" i="2"/>
  <c r="CC79" i="2"/>
  <c r="CI79" i="2"/>
  <c r="CB79" i="2"/>
  <c r="CJ79" i="2"/>
  <c r="CH26" i="2"/>
  <c r="CG26" i="2"/>
  <c r="CF26" i="2"/>
  <c r="CE26" i="2"/>
  <c r="CD26" i="2"/>
  <c r="CC26" i="2"/>
  <c r="CI26" i="2"/>
  <c r="CB26" i="2"/>
  <c r="CJ26" i="2"/>
  <c r="CG27" i="2"/>
  <c r="CF27" i="2"/>
  <c r="CE27" i="2"/>
  <c r="CD27" i="2"/>
  <c r="CC27" i="2"/>
  <c r="CJ27" i="2"/>
  <c r="CB27" i="2"/>
  <c r="CH27" i="2"/>
  <c r="CI27" i="2"/>
  <c r="CQ69" i="2"/>
  <c r="CP69" i="2"/>
  <c r="CO69" i="2"/>
  <c r="CV69" i="2"/>
  <c r="CN69" i="2"/>
  <c r="CU69" i="2"/>
  <c r="CT69" i="2"/>
  <c r="CR69" i="2"/>
  <c r="CS69" i="2"/>
  <c r="CO100" i="2"/>
  <c r="CV100" i="2"/>
  <c r="CN100" i="2"/>
  <c r="CU100" i="2"/>
  <c r="CT100" i="2"/>
  <c r="CS100" i="2"/>
  <c r="CR100" i="2"/>
  <c r="CQ100" i="2"/>
  <c r="CP100" i="2"/>
  <c r="CQ81" i="2"/>
  <c r="CP81" i="2"/>
  <c r="CO81" i="2"/>
  <c r="CV81" i="2"/>
  <c r="CN81" i="2"/>
  <c r="CU81" i="2"/>
  <c r="CT81" i="2"/>
  <c r="CR81" i="2"/>
  <c r="CS81" i="2"/>
  <c r="CU82" i="2"/>
  <c r="CS82" i="2"/>
  <c r="CQ82" i="2"/>
  <c r="CP82" i="2"/>
  <c r="CV82" i="2"/>
  <c r="CN82" i="2"/>
  <c r="CT82" i="2"/>
  <c r="CR82" i="2"/>
  <c r="CO82" i="2"/>
  <c r="CQ86" i="2"/>
  <c r="CP86" i="2"/>
  <c r="CO86" i="2"/>
  <c r="CV86" i="2"/>
  <c r="CN86" i="2"/>
  <c r="CU86" i="2"/>
  <c r="CT86" i="2"/>
  <c r="CR86" i="2"/>
  <c r="CS86" i="2"/>
  <c r="CV36" i="2"/>
  <c r="CN36" i="2"/>
  <c r="CU36" i="2"/>
  <c r="CT36" i="2"/>
  <c r="CS36" i="2"/>
  <c r="CR36" i="2"/>
  <c r="CQ36" i="2"/>
  <c r="CO36" i="2"/>
  <c r="CP36" i="2"/>
  <c r="CR9" i="2"/>
  <c r="CQ9" i="2"/>
  <c r="CP9" i="2"/>
  <c r="CO9" i="2"/>
  <c r="CV9" i="2"/>
  <c r="CN9" i="2"/>
  <c r="CU9" i="2"/>
  <c r="CT9" i="2"/>
  <c r="CS9" i="2"/>
  <c r="CU77" i="2"/>
  <c r="CT77" i="2"/>
  <c r="CS77" i="2"/>
  <c r="CR77" i="2"/>
  <c r="CQ77" i="2"/>
  <c r="CP77" i="2"/>
  <c r="CV77" i="2"/>
  <c r="CN77" i="2"/>
  <c r="CO77" i="2"/>
  <c r="CC92" i="2"/>
  <c r="CJ92" i="2"/>
  <c r="CB92" i="2"/>
  <c r="CI92" i="2"/>
  <c r="CH92" i="2"/>
  <c r="CG92" i="2"/>
  <c r="CF92" i="2"/>
  <c r="CD92" i="2"/>
  <c r="CE92" i="2"/>
  <c r="DH91" i="2"/>
  <c r="CZ91" i="2"/>
  <c r="DG91" i="2"/>
  <c r="DF91" i="2"/>
  <c r="DE91" i="2"/>
  <c r="DD91" i="2"/>
  <c r="DC91" i="2"/>
  <c r="DA91" i="2"/>
  <c r="DB91" i="2"/>
  <c r="DF6" i="2"/>
  <c r="DE6" i="2"/>
  <c r="DD6" i="2"/>
  <c r="DC6" i="2"/>
  <c r="DB6" i="2"/>
  <c r="CZ6" i="2"/>
  <c r="DH6" i="2"/>
  <c r="DA6" i="2"/>
  <c r="DG6" i="2"/>
  <c r="DE74" i="2"/>
  <c r="DD74" i="2"/>
  <c r="DC74" i="2"/>
  <c r="DB74" i="2"/>
  <c r="DA74" i="2"/>
  <c r="DH74" i="2"/>
  <c r="CZ74" i="2"/>
  <c r="DF74" i="2"/>
  <c r="DG74" i="2"/>
  <c r="DC27" i="2"/>
  <c r="DB27" i="2"/>
  <c r="DA27" i="2"/>
  <c r="DH27" i="2"/>
  <c r="CZ27" i="2"/>
  <c r="DG27" i="2"/>
  <c r="DF27" i="2"/>
  <c r="DD27" i="2"/>
  <c r="DE27" i="2"/>
  <c r="DH12" i="2"/>
  <c r="CZ12" i="2"/>
  <c r="DG12" i="2"/>
  <c r="DF12" i="2"/>
  <c r="DE12" i="2"/>
  <c r="DD12" i="2"/>
  <c r="DC12" i="2"/>
  <c r="DB12" i="2"/>
  <c r="DA12" i="2"/>
  <c r="DC97" i="2"/>
  <c r="DB97" i="2"/>
  <c r="DA97" i="2"/>
  <c r="DH97" i="2"/>
  <c r="DF97" i="2"/>
  <c r="DE97" i="2"/>
  <c r="DG97" i="2"/>
  <c r="DD97" i="2"/>
  <c r="CZ97" i="2"/>
  <c r="DD8" i="2"/>
  <c r="DC8" i="2"/>
  <c r="DF8" i="2"/>
  <c r="DB8" i="2"/>
  <c r="DA8" i="2"/>
  <c r="DH8" i="2"/>
  <c r="CZ8" i="2"/>
  <c r="DG8" i="2"/>
  <c r="DE8" i="2"/>
  <c r="DE7" i="2"/>
  <c r="DD7" i="2"/>
  <c r="DC7" i="2"/>
  <c r="DB7" i="2"/>
  <c r="DA7" i="2"/>
  <c r="DH7" i="2"/>
  <c r="CZ7" i="2"/>
  <c r="DF7" i="2"/>
  <c r="DG7" i="2"/>
  <c r="G69" i="2"/>
  <c r="J69" i="2"/>
  <c r="I69" i="2"/>
  <c r="P69" i="2"/>
  <c r="H69" i="2"/>
  <c r="O69" i="2"/>
  <c r="N69" i="2"/>
  <c r="M69" i="2"/>
  <c r="K69" i="2"/>
  <c r="L69" i="2"/>
  <c r="F82" i="2"/>
  <c r="F18" i="2"/>
  <c r="F7" i="2"/>
  <c r="F91" i="2"/>
  <c r="F26" i="2"/>
  <c r="F50" i="2"/>
  <c r="F62" i="2"/>
  <c r="F86" i="2"/>
  <c r="F80" i="2"/>
  <c r="F11" i="2"/>
  <c r="F59" i="2"/>
  <c r="F70" i="2"/>
  <c r="F6" i="2"/>
  <c r="F94" i="2"/>
  <c r="F90" i="2"/>
  <c r="F19" i="2"/>
  <c r="F17" i="2"/>
  <c r="F8" i="2"/>
  <c r="F104" i="2"/>
  <c r="F85" i="2"/>
  <c r="F40" i="2"/>
  <c r="F79" i="2"/>
  <c r="F14" i="2"/>
  <c r="F72" i="2"/>
  <c r="F25" i="2"/>
  <c r="F44" i="2"/>
  <c r="F87" i="2"/>
  <c r="F38" i="2"/>
  <c r="F15" i="2"/>
  <c r="E30" i="1" l="1"/>
  <c r="DH101" i="2"/>
  <c r="AP105" i="2"/>
  <c r="S42" i="2"/>
  <c r="U42" i="2"/>
  <c r="AB42" i="2"/>
  <c r="V42" i="2"/>
  <c r="T42" i="2"/>
  <c r="AA42" i="2"/>
  <c r="Z42" i="2"/>
  <c r="Y42" i="2"/>
  <c r="X42" i="2"/>
  <c r="W42" i="2"/>
  <c r="AE42" i="2"/>
  <c r="AM42" i="2"/>
  <c r="AG42" i="2"/>
  <c r="AL42" i="2"/>
  <c r="AK42" i="2"/>
  <c r="AJ42" i="2"/>
  <c r="AI42" i="2"/>
  <c r="AH42" i="2"/>
  <c r="AN42" i="2"/>
  <c r="AF42" i="2"/>
  <c r="AQ42" i="2"/>
  <c r="AU42" i="2"/>
  <c r="AT42" i="2"/>
  <c r="AS42" i="2"/>
  <c r="AY42" i="2"/>
  <c r="AZ42" i="2"/>
  <c r="AX42" i="2"/>
  <c r="AR42" i="2"/>
  <c r="AW42" i="2"/>
  <c r="AV42" i="2"/>
  <c r="CM42" i="2"/>
  <c r="CM105" i="2" s="1"/>
  <c r="CS42" i="2"/>
  <c r="CQ42" i="2"/>
  <c r="CP42" i="2"/>
  <c r="CP105" i="2" s="1"/>
  <c r="CR42" i="2"/>
  <c r="CO42" i="2"/>
  <c r="CV42" i="2"/>
  <c r="CN42" i="2"/>
  <c r="CU42" i="2"/>
  <c r="CT42" i="2"/>
  <c r="DA101" i="2"/>
  <c r="DB101" i="2"/>
  <c r="DB105" i="2" s="1"/>
  <c r="DC101" i="2"/>
  <c r="DD101" i="2"/>
  <c r="DD105" i="2" s="1"/>
  <c r="DE101" i="2"/>
  <c r="DF101" i="2"/>
  <c r="DF105" i="2" s="1"/>
  <c r="CZ101" i="2"/>
  <c r="DG101" i="2"/>
  <c r="DG105" i="2" s="1"/>
  <c r="CH101" i="2"/>
  <c r="CI101" i="2"/>
  <c r="CI105" i="2" s="1"/>
  <c r="CB101" i="2"/>
  <c r="CJ101" i="2"/>
  <c r="CJ105" i="2" s="1"/>
  <c r="CD101" i="2"/>
  <c r="CC101" i="2"/>
  <c r="CC105" i="2" s="1"/>
  <c r="CE101" i="2"/>
  <c r="CF101" i="2"/>
  <c r="CF105" i="2" s="1"/>
  <c r="E33" i="1"/>
  <c r="E32" i="1"/>
  <c r="E105" i="2"/>
  <c r="E16" i="1"/>
  <c r="E18" i="1"/>
  <c r="E19" i="1"/>
  <c r="K101" i="2"/>
  <c r="J101" i="2"/>
  <c r="I101" i="2"/>
  <c r="G101" i="2"/>
  <c r="O101" i="2"/>
  <c r="P101" i="2"/>
  <c r="M101" i="2"/>
  <c r="N101" i="2"/>
  <c r="L101" i="2"/>
  <c r="H101" i="2"/>
  <c r="S101" i="2"/>
  <c r="S105" i="2" s="1"/>
  <c r="Z101" i="2"/>
  <c r="Z105" i="2" s="1"/>
  <c r="AA101" i="2"/>
  <c r="U101" i="2"/>
  <c r="Y101" i="2"/>
  <c r="Y105" i="2" s="1"/>
  <c r="X101" i="2"/>
  <c r="X105" i="2" s="1"/>
  <c r="W101" i="2"/>
  <c r="V101" i="2"/>
  <c r="AB101" i="2"/>
  <c r="AB105" i="2" s="1"/>
  <c r="T101" i="2"/>
  <c r="T105" i="2" s="1"/>
  <c r="BC101" i="2"/>
  <c r="BC105" i="2" s="1"/>
  <c r="BG101" i="2"/>
  <c r="BG105" i="2" s="1"/>
  <c r="BH101" i="2"/>
  <c r="BH105" i="2" s="1"/>
  <c r="BF101" i="2"/>
  <c r="BF105" i="2" s="1"/>
  <c r="BE101" i="2"/>
  <c r="BE105" i="2" s="1"/>
  <c r="BL101" i="2"/>
  <c r="BD101" i="2"/>
  <c r="BD105" i="2" s="1"/>
  <c r="BJ101" i="2"/>
  <c r="BJ105" i="2" s="1"/>
  <c r="BK101" i="2"/>
  <c r="BI101" i="2"/>
  <c r="BI105" i="2" s="1"/>
  <c r="BO101" i="2"/>
  <c r="BO105" i="2" s="1"/>
  <c r="BP101" i="2"/>
  <c r="BP105" i="2" s="1"/>
  <c r="BW101" i="2"/>
  <c r="BW105" i="2" s="1"/>
  <c r="BR101" i="2"/>
  <c r="BV101" i="2"/>
  <c r="BV105" i="2" s="1"/>
  <c r="BU101" i="2"/>
  <c r="BU105" i="2" s="1"/>
  <c r="BT101" i="2"/>
  <c r="BS101" i="2"/>
  <c r="BS105" i="2" s="1"/>
  <c r="BQ101" i="2"/>
  <c r="BQ105" i="2" s="1"/>
  <c r="BX101" i="2"/>
  <c r="BX105" i="2" s="1"/>
  <c r="BB105" i="2"/>
  <c r="AE101" i="2"/>
  <c r="AE105" i="2" s="1"/>
  <c r="AI101" i="2"/>
  <c r="AH101" i="2"/>
  <c r="AG101" i="2"/>
  <c r="AN101" i="2"/>
  <c r="AF101" i="2"/>
  <c r="AK101" i="2"/>
  <c r="AK105" i="2" s="1"/>
  <c r="AL101" i="2"/>
  <c r="AM101" i="2"/>
  <c r="AJ101" i="2"/>
  <c r="AQ101" i="2"/>
  <c r="AQ105" i="2" s="1"/>
  <c r="AR101" i="2"/>
  <c r="AY101" i="2"/>
  <c r="AY105" i="2" s="1"/>
  <c r="AX101" i="2"/>
  <c r="AX105" i="2" s="1"/>
  <c r="AV101" i="2"/>
  <c r="AV105" i="2" s="1"/>
  <c r="AW101" i="2"/>
  <c r="AU101" i="2"/>
  <c r="AS101" i="2"/>
  <c r="AS105" i="2" s="1"/>
  <c r="AZ101" i="2"/>
  <c r="AT101" i="2"/>
  <c r="G14" i="2"/>
  <c r="I14" i="2"/>
  <c r="O14" i="2"/>
  <c r="N14" i="2"/>
  <c r="M14" i="2"/>
  <c r="L14" i="2"/>
  <c r="K14" i="2"/>
  <c r="J14" i="2"/>
  <c r="H14" i="2"/>
  <c r="P14" i="2"/>
  <c r="G87" i="2"/>
  <c r="I87" i="2"/>
  <c r="P87" i="2"/>
  <c r="H87" i="2"/>
  <c r="O87" i="2"/>
  <c r="N87" i="2"/>
  <c r="M87" i="2"/>
  <c r="L87" i="2"/>
  <c r="J87" i="2"/>
  <c r="K87" i="2"/>
  <c r="G59" i="2"/>
  <c r="I59" i="2"/>
  <c r="P59" i="2"/>
  <c r="H59" i="2"/>
  <c r="O59" i="2"/>
  <c r="N59" i="2"/>
  <c r="M59" i="2"/>
  <c r="L59" i="2"/>
  <c r="J59" i="2"/>
  <c r="K59" i="2"/>
  <c r="G7" i="2"/>
  <c r="M7" i="2"/>
  <c r="L7" i="2"/>
  <c r="K7" i="2"/>
  <c r="O7" i="2"/>
  <c r="J7" i="2"/>
  <c r="I7" i="2"/>
  <c r="P7" i="2"/>
  <c r="H7" i="2"/>
  <c r="N7" i="2"/>
  <c r="L104" i="2"/>
  <c r="K104" i="2"/>
  <c r="G104" i="2"/>
  <c r="J104" i="2"/>
  <c r="I104" i="2"/>
  <c r="P104" i="2"/>
  <c r="H104" i="2"/>
  <c r="O104" i="2"/>
  <c r="N104" i="2"/>
  <c r="M104" i="2"/>
  <c r="G8" i="2"/>
  <c r="L8" i="2"/>
  <c r="K8" i="2"/>
  <c r="J8" i="2"/>
  <c r="I8" i="2"/>
  <c r="P8" i="2"/>
  <c r="H8" i="2"/>
  <c r="O8" i="2"/>
  <c r="N8" i="2"/>
  <c r="M8" i="2"/>
  <c r="G11" i="2"/>
  <c r="I11" i="2"/>
  <c r="P11" i="2"/>
  <c r="H11" i="2"/>
  <c r="O11" i="2"/>
  <c r="N11" i="2"/>
  <c r="M11" i="2"/>
  <c r="L11" i="2"/>
  <c r="J11" i="2"/>
  <c r="K11" i="2"/>
  <c r="G18" i="2"/>
  <c r="N18" i="2"/>
  <c r="M18" i="2"/>
  <c r="L18" i="2"/>
  <c r="K18" i="2"/>
  <c r="J18" i="2"/>
  <c r="P18" i="2"/>
  <c r="H18" i="2"/>
  <c r="O18" i="2"/>
  <c r="I18" i="2"/>
  <c r="G17" i="2"/>
  <c r="O17" i="2"/>
  <c r="N17" i="2"/>
  <c r="M17" i="2"/>
  <c r="L17" i="2"/>
  <c r="I17" i="2"/>
  <c r="P17" i="2"/>
  <c r="H17" i="2"/>
  <c r="K17" i="2"/>
  <c r="J17" i="2"/>
  <c r="G80" i="2"/>
  <c r="K80" i="2"/>
  <c r="J80" i="2"/>
  <c r="I80" i="2"/>
  <c r="P80" i="2"/>
  <c r="H80" i="2"/>
  <c r="O80" i="2"/>
  <c r="N80" i="2"/>
  <c r="L80" i="2"/>
  <c r="M80" i="2"/>
  <c r="G82" i="2"/>
  <c r="I82" i="2"/>
  <c r="P82" i="2"/>
  <c r="H82" i="2"/>
  <c r="O82" i="2"/>
  <c r="N82" i="2"/>
  <c r="M82" i="2"/>
  <c r="L82" i="2"/>
  <c r="J82" i="2"/>
  <c r="K82" i="2"/>
  <c r="G90" i="2"/>
  <c r="I90" i="2"/>
  <c r="P90" i="2"/>
  <c r="H90" i="2"/>
  <c r="O90" i="2"/>
  <c r="N90" i="2"/>
  <c r="M90" i="2"/>
  <c r="L90" i="2"/>
  <c r="J90" i="2"/>
  <c r="K90" i="2"/>
  <c r="G79" i="2"/>
  <c r="L79" i="2"/>
  <c r="K79" i="2"/>
  <c r="J79" i="2"/>
  <c r="I79" i="2"/>
  <c r="P79" i="2"/>
  <c r="H79" i="2"/>
  <c r="O79" i="2"/>
  <c r="M79" i="2"/>
  <c r="N79" i="2"/>
  <c r="G44" i="2"/>
  <c r="O44" i="2"/>
  <c r="N44" i="2"/>
  <c r="M44" i="2"/>
  <c r="L44" i="2"/>
  <c r="K44" i="2"/>
  <c r="J44" i="2"/>
  <c r="P44" i="2"/>
  <c r="H44" i="2"/>
  <c r="I44" i="2"/>
  <c r="G25" i="2"/>
  <c r="M25" i="2"/>
  <c r="L25" i="2"/>
  <c r="K25" i="2"/>
  <c r="J25" i="2"/>
  <c r="I25" i="2"/>
  <c r="P25" i="2"/>
  <c r="H25" i="2"/>
  <c r="N25" i="2"/>
  <c r="O25" i="2"/>
  <c r="G72" i="2"/>
  <c r="O72" i="2"/>
  <c r="N72" i="2"/>
  <c r="M72" i="2"/>
  <c r="L72" i="2"/>
  <c r="K72" i="2"/>
  <c r="J72" i="2"/>
  <c r="P72" i="2"/>
  <c r="H72" i="2"/>
  <c r="I72" i="2"/>
  <c r="G19" i="2"/>
  <c r="M19" i="2"/>
  <c r="L19" i="2"/>
  <c r="K19" i="2"/>
  <c r="J19" i="2"/>
  <c r="I19" i="2"/>
  <c r="O19" i="2"/>
  <c r="N19" i="2"/>
  <c r="P19" i="2"/>
  <c r="H19" i="2"/>
  <c r="G86" i="2"/>
  <c r="J86" i="2"/>
  <c r="I86" i="2"/>
  <c r="P86" i="2"/>
  <c r="H86" i="2"/>
  <c r="O86" i="2"/>
  <c r="N86" i="2"/>
  <c r="M86" i="2"/>
  <c r="K86" i="2"/>
  <c r="L86" i="2"/>
  <c r="G62" i="2"/>
  <c r="M62" i="2"/>
  <c r="L62" i="2"/>
  <c r="K62" i="2"/>
  <c r="J62" i="2"/>
  <c r="I62" i="2"/>
  <c r="P62" i="2"/>
  <c r="H62" i="2"/>
  <c r="N62" i="2"/>
  <c r="O62" i="2"/>
  <c r="G50" i="2"/>
  <c r="J50" i="2"/>
  <c r="I50" i="2"/>
  <c r="P50" i="2"/>
  <c r="H50" i="2"/>
  <c r="O50" i="2"/>
  <c r="M50" i="2"/>
  <c r="K50" i="2"/>
  <c r="N50" i="2"/>
  <c r="L50" i="2"/>
  <c r="G94" i="2"/>
  <c r="M94" i="2"/>
  <c r="L94" i="2"/>
  <c r="K94" i="2"/>
  <c r="J94" i="2"/>
  <c r="I94" i="2"/>
  <c r="P94" i="2"/>
  <c r="H94" i="2"/>
  <c r="N94" i="2"/>
  <c r="O94" i="2"/>
  <c r="G6" i="2"/>
  <c r="N6" i="2"/>
  <c r="L6" i="2"/>
  <c r="K6" i="2"/>
  <c r="P6" i="2"/>
  <c r="J6" i="2"/>
  <c r="H6" i="2"/>
  <c r="I6" i="2"/>
  <c r="O6" i="2"/>
  <c r="M6" i="2"/>
  <c r="G15" i="2"/>
  <c r="P15" i="2"/>
  <c r="H15" i="2"/>
  <c r="O15" i="2"/>
  <c r="K15" i="2"/>
  <c r="N15" i="2"/>
  <c r="M15" i="2"/>
  <c r="L15" i="2"/>
  <c r="J15" i="2"/>
  <c r="I15" i="2"/>
  <c r="G40" i="2"/>
  <c r="K40" i="2"/>
  <c r="J40" i="2"/>
  <c r="I40" i="2"/>
  <c r="P40" i="2"/>
  <c r="H40" i="2"/>
  <c r="O40" i="2"/>
  <c r="N40" i="2"/>
  <c r="L40" i="2"/>
  <c r="M40" i="2"/>
  <c r="G26" i="2"/>
  <c r="L26" i="2"/>
  <c r="K26" i="2"/>
  <c r="J26" i="2"/>
  <c r="I26" i="2"/>
  <c r="P26" i="2"/>
  <c r="H26" i="2"/>
  <c r="O26" i="2"/>
  <c r="M26" i="2"/>
  <c r="N26" i="2"/>
  <c r="G38" i="2"/>
  <c r="M38" i="2"/>
  <c r="L38" i="2"/>
  <c r="K38" i="2"/>
  <c r="J38" i="2"/>
  <c r="I38" i="2"/>
  <c r="P38" i="2"/>
  <c r="H38" i="2"/>
  <c r="N38" i="2"/>
  <c r="O38" i="2"/>
  <c r="G85" i="2"/>
  <c r="K85" i="2"/>
  <c r="J85" i="2"/>
  <c r="I85" i="2"/>
  <c r="P85" i="2"/>
  <c r="H85" i="2"/>
  <c r="O85" i="2"/>
  <c r="N85" i="2"/>
  <c r="L85" i="2"/>
  <c r="M85" i="2"/>
  <c r="G70" i="2"/>
  <c r="I70" i="2"/>
  <c r="P70" i="2"/>
  <c r="H70" i="2"/>
  <c r="O70" i="2"/>
  <c r="N70" i="2"/>
  <c r="M70" i="2"/>
  <c r="L70" i="2"/>
  <c r="J70" i="2"/>
  <c r="K70" i="2"/>
  <c r="G91" i="2"/>
  <c r="P91" i="2"/>
  <c r="H91" i="2"/>
  <c r="O91" i="2"/>
  <c r="N91" i="2"/>
  <c r="M91" i="2"/>
  <c r="L91" i="2"/>
  <c r="K91" i="2"/>
  <c r="I91" i="2"/>
  <c r="J91" i="2"/>
  <c r="CX105" i="2"/>
  <c r="BN105" i="2"/>
  <c r="BZ105" i="2"/>
  <c r="CL105" i="2"/>
  <c r="DA105" i="2"/>
  <c r="BR105" i="2"/>
  <c r="CQ105" i="2"/>
  <c r="CG105" i="2"/>
  <c r="BT105" i="2"/>
  <c r="CR105" i="2"/>
  <c r="BK105" i="2"/>
  <c r="AG105" i="2"/>
  <c r="CH105" i="2"/>
  <c r="AA105" i="2"/>
  <c r="AT105" i="2"/>
  <c r="CS105" i="2"/>
  <c r="DE105" i="2"/>
  <c r="DC105" i="2"/>
  <c r="CU105" i="2"/>
  <c r="CB105" i="2"/>
  <c r="CV105" i="2"/>
  <c r="CN105" i="2"/>
  <c r="CT105" i="2"/>
  <c r="BL105" i="2"/>
  <c r="CZ105" i="2"/>
  <c r="CD105" i="2"/>
  <c r="V105" i="2"/>
  <c r="CO105" i="2"/>
  <c r="DH105" i="2"/>
  <c r="CE105" i="2"/>
  <c r="AR105" i="2" l="1"/>
  <c r="AM105" i="2"/>
  <c r="U105" i="2"/>
  <c r="AZ105" i="2"/>
  <c r="N28" i="1" s="1"/>
  <c r="L29" i="1"/>
  <c r="M30" i="1"/>
  <c r="H31" i="1"/>
  <c r="J31" i="1"/>
  <c r="N31" i="1"/>
  <c r="K31" i="1"/>
  <c r="G28" i="1"/>
  <c r="F29" i="1"/>
  <c r="H30" i="1"/>
  <c r="I30" i="1"/>
  <c r="N29" i="1"/>
  <c r="F30" i="1"/>
  <c r="H28" i="1"/>
  <c r="K30" i="1"/>
  <c r="E27" i="1"/>
  <c r="J30" i="1"/>
  <c r="F28" i="1"/>
  <c r="M27" i="1"/>
  <c r="L31" i="1"/>
  <c r="G29" i="1"/>
  <c r="W105" i="2"/>
  <c r="E31" i="1"/>
  <c r="E28" i="1"/>
  <c r="I31" i="1"/>
  <c r="J28" i="1"/>
  <c r="K27" i="1"/>
  <c r="H29" i="1"/>
  <c r="G30" i="1"/>
  <c r="L30" i="1"/>
  <c r="L28" i="1"/>
  <c r="J29" i="1"/>
  <c r="F31" i="1"/>
  <c r="M31" i="1"/>
  <c r="G31" i="1"/>
  <c r="M28" i="1"/>
  <c r="G27" i="1"/>
  <c r="K29" i="1"/>
  <c r="I29" i="1"/>
  <c r="N30" i="1"/>
  <c r="M29" i="1"/>
  <c r="E29" i="1"/>
  <c r="E17" i="1"/>
  <c r="J39" i="1"/>
  <c r="J38" i="1"/>
  <c r="N39" i="1"/>
  <c r="N38" i="1"/>
  <c r="F39" i="1"/>
  <c r="F38" i="1"/>
  <c r="J36" i="1"/>
  <c r="J37" i="1"/>
  <c r="I39" i="1"/>
  <c r="I38" i="1"/>
  <c r="L33" i="1"/>
  <c r="L32" i="1"/>
  <c r="K37" i="1"/>
  <c r="K36" i="1"/>
  <c r="M33" i="1"/>
  <c r="M32" i="1"/>
  <c r="E39" i="1"/>
  <c r="E38" i="1"/>
  <c r="N32" i="1"/>
  <c r="N33" i="1"/>
  <c r="M39" i="1"/>
  <c r="M38" i="1"/>
  <c r="G37" i="1"/>
  <c r="G36" i="1"/>
  <c r="K39" i="1"/>
  <c r="K38" i="1"/>
  <c r="G32" i="1"/>
  <c r="G33" i="1"/>
  <c r="I36" i="1"/>
  <c r="I37" i="1"/>
  <c r="G39" i="1"/>
  <c r="G38" i="1"/>
  <c r="H37" i="1"/>
  <c r="H36" i="1"/>
  <c r="F37" i="1"/>
  <c r="F36" i="1"/>
  <c r="M37" i="1"/>
  <c r="M36" i="1"/>
  <c r="H32" i="1"/>
  <c r="H33" i="1"/>
  <c r="L37" i="1"/>
  <c r="L36" i="1"/>
  <c r="L38" i="1"/>
  <c r="L39" i="1"/>
  <c r="N37" i="1"/>
  <c r="N36" i="1"/>
  <c r="E36" i="1"/>
  <c r="E37" i="1"/>
  <c r="F33" i="1"/>
  <c r="F32" i="1"/>
  <c r="J33" i="1"/>
  <c r="J32" i="1"/>
  <c r="I33" i="1"/>
  <c r="I32" i="1"/>
  <c r="K32" i="1"/>
  <c r="K33" i="1"/>
  <c r="H39" i="1"/>
  <c r="H38" i="1"/>
  <c r="K13" i="1"/>
  <c r="M17" i="1"/>
  <c r="G17" i="1"/>
  <c r="L17" i="1"/>
  <c r="F15" i="1"/>
  <c r="J14" i="1"/>
  <c r="F14" i="1"/>
  <c r="J16" i="1"/>
  <c r="F17" i="1"/>
  <c r="N17" i="1"/>
  <c r="K16" i="1"/>
  <c r="H14" i="1"/>
  <c r="M14" i="1"/>
  <c r="N14" i="1"/>
  <c r="M16" i="1"/>
  <c r="L16" i="1"/>
  <c r="I15" i="1"/>
  <c r="E15" i="1"/>
  <c r="G13" i="1"/>
  <c r="J15" i="1"/>
  <c r="L14" i="1"/>
  <c r="E14" i="1"/>
  <c r="G15" i="1"/>
  <c r="H17" i="1"/>
  <c r="I16" i="1"/>
  <c r="N16" i="1"/>
  <c r="F16" i="1"/>
  <c r="M15" i="1"/>
  <c r="I17" i="1"/>
  <c r="N15" i="1"/>
  <c r="M13" i="1"/>
  <c r="H16" i="1"/>
  <c r="G16" i="1"/>
  <c r="K15" i="1"/>
  <c r="J17" i="1"/>
  <c r="E13" i="1"/>
  <c r="H15" i="1"/>
  <c r="L15" i="1"/>
  <c r="K17" i="1"/>
  <c r="G14" i="1"/>
  <c r="J19" i="1"/>
  <c r="J18" i="1"/>
  <c r="F23" i="1"/>
  <c r="F22" i="1"/>
  <c r="M22" i="1"/>
  <c r="M23" i="1"/>
  <c r="G19" i="1"/>
  <c r="G18" i="1"/>
  <c r="M25" i="1"/>
  <c r="M24" i="1"/>
  <c r="H19" i="1"/>
  <c r="H18" i="1"/>
  <c r="H23" i="1"/>
  <c r="H22" i="1"/>
  <c r="G23" i="1"/>
  <c r="G22" i="1"/>
  <c r="N23" i="1"/>
  <c r="N22" i="1"/>
  <c r="I19" i="1"/>
  <c r="I18" i="1"/>
  <c r="I23" i="1"/>
  <c r="I22" i="1"/>
  <c r="K18" i="1"/>
  <c r="K19" i="1"/>
  <c r="E23" i="1"/>
  <c r="E22" i="1"/>
  <c r="L18" i="1"/>
  <c r="L19" i="1"/>
  <c r="H24" i="1"/>
  <c r="H25" i="1"/>
  <c r="G24" i="1"/>
  <c r="G25" i="1"/>
  <c r="L22" i="1"/>
  <c r="L23" i="1"/>
  <c r="N19" i="1"/>
  <c r="N18" i="1"/>
  <c r="F19" i="1"/>
  <c r="F18" i="1"/>
  <c r="I24" i="1"/>
  <c r="I25" i="1"/>
  <c r="J25" i="1"/>
  <c r="J24" i="1"/>
  <c r="N25" i="1"/>
  <c r="N24" i="1"/>
  <c r="F25" i="1"/>
  <c r="F24" i="1"/>
  <c r="J23" i="1"/>
  <c r="J22" i="1"/>
  <c r="L25" i="1"/>
  <c r="L24" i="1"/>
  <c r="K25" i="1"/>
  <c r="K24" i="1"/>
  <c r="K22" i="1"/>
  <c r="K23" i="1"/>
  <c r="M18" i="1"/>
  <c r="M19" i="1"/>
  <c r="E25" i="1"/>
  <c r="E24" i="1"/>
  <c r="M105" i="2"/>
  <c r="J105" i="2"/>
  <c r="P105" i="2"/>
  <c r="N105" i="2"/>
  <c r="L105" i="2"/>
  <c r="O105" i="2"/>
  <c r="I105" i="2"/>
  <c r="H105" i="2"/>
  <c r="K105" i="2"/>
  <c r="G105" i="2"/>
  <c r="AU105" i="2"/>
  <c r="AW105" i="2"/>
  <c r="AI105" i="2"/>
  <c r="AN105" i="2"/>
  <c r="AH105" i="2"/>
  <c r="AJ105" i="2"/>
  <c r="AL105" i="2"/>
  <c r="AF105" i="2"/>
  <c r="H27" i="1" l="1"/>
  <c r="J27" i="1"/>
  <c r="N27" i="1"/>
  <c r="I27" i="1"/>
  <c r="K28" i="1"/>
  <c r="I28" i="1"/>
  <c r="F27" i="1"/>
  <c r="L27" i="1"/>
  <c r="N35" i="1"/>
  <c r="N34" i="1"/>
  <c r="E35" i="1"/>
  <c r="E34" i="1"/>
  <c r="H35" i="1"/>
  <c r="H34" i="1"/>
  <c r="I35" i="1"/>
  <c r="I34" i="1"/>
  <c r="K35" i="1"/>
  <c r="K34" i="1"/>
  <c r="F34" i="1"/>
  <c r="F35" i="1"/>
  <c r="G35" i="1"/>
  <c r="G34" i="1"/>
  <c r="M34" i="1"/>
  <c r="M35" i="1"/>
  <c r="L35" i="1"/>
  <c r="L34" i="1"/>
  <c r="J35" i="1"/>
  <c r="J34" i="1"/>
  <c r="K14" i="1"/>
  <c r="I14" i="1"/>
  <c r="L13" i="1"/>
  <c r="F13" i="1"/>
  <c r="J13" i="1"/>
  <c r="H13" i="1"/>
  <c r="N13" i="1"/>
  <c r="I13" i="1"/>
  <c r="M21" i="1"/>
  <c r="M20" i="1"/>
  <c r="J21" i="1"/>
  <c r="J20" i="1"/>
  <c r="L21" i="1"/>
  <c r="L20" i="1"/>
  <c r="N21" i="1"/>
  <c r="N20" i="1"/>
  <c r="E21" i="1"/>
  <c r="E20" i="1"/>
  <c r="H20" i="1"/>
  <c r="H21" i="1"/>
  <c r="I21" i="1"/>
  <c r="I20" i="1"/>
  <c r="K21" i="1"/>
  <c r="K20" i="1"/>
  <c r="F21" i="1"/>
  <c r="F20" i="1"/>
  <c r="G21" i="1"/>
  <c r="G20" i="1"/>
  <c r="B18" i="1" l="1"/>
  <c r="B20" i="1"/>
  <c r="B16" i="1"/>
  <c r="B28" i="1" s="1"/>
  <c r="B14" i="1"/>
  <c r="B26" i="1" s="1"/>
</calcChain>
</file>

<file path=xl/comments1.xml><?xml version="1.0" encoding="utf-8"?>
<comments xmlns="http://schemas.openxmlformats.org/spreadsheetml/2006/main">
  <authors>
    <author>GThjelte@gmail.com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Due to a change in 2008, values above SOMEWHAT damage weighted are randomized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Due to a change in 2008, values above SOMEWHAT damage padding are randomized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Due to a change in 2008, values above SOMEWHAT Critical Padding are randomized</t>
        </r>
      </text>
    </comment>
  </commentList>
</comments>
</file>

<file path=xl/sharedStrings.xml><?xml version="1.0" encoding="utf-8"?>
<sst xmlns="http://schemas.openxmlformats.org/spreadsheetml/2006/main" count="1141" uniqueCount="220">
  <si>
    <t>Dagger</t>
  </si>
  <si>
    <t>Main Gauche</t>
  </si>
  <si>
    <t>Rapier</t>
  </si>
  <si>
    <t>Whip-Blade</t>
  </si>
  <si>
    <t>Katar</t>
  </si>
  <si>
    <t>Short Sword</t>
  </si>
  <si>
    <t>Scimitar</t>
  </si>
  <si>
    <t>Estoc</t>
  </si>
  <si>
    <t>Longsword</t>
  </si>
  <si>
    <t>Handaxe</t>
  </si>
  <si>
    <t>Backsword</t>
  </si>
  <si>
    <t>Broadsword</t>
  </si>
  <si>
    <t>Falchion</t>
  </si>
  <si>
    <t>Katana</t>
  </si>
  <si>
    <t>Bastard Sword</t>
  </si>
  <si>
    <t>AVD</t>
  </si>
  <si>
    <t>DF</t>
  </si>
  <si>
    <t>Slash</t>
  </si>
  <si>
    <t>Crush</t>
  </si>
  <si>
    <t>Puncture</t>
  </si>
  <si>
    <t>OHE</t>
  </si>
  <si>
    <t xml:space="preserve">OHB </t>
  </si>
  <si>
    <t>Leather Whip</t>
  </si>
  <si>
    <t>Crowbill</t>
  </si>
  <si>
    <t>Cudgel</t>
  </si>
  <si>
    <t>Mace</t>
  </si>
  <si>
    <t>Ball and Chain</t>
  </si>
  <si>
    <t>War Hammer</t>
  </si>
  <si>
    <t>Morning Star</t>
  </si>
  <si>
    <t>THW</t>
  </si>
  <si>
    <t>Runestaff</t>
  </si>
  <si>
    <t>Quarterstaff</t>
  </si>
  <si>
    <t>Military Pick</t>
  </si>
  <si>
    <t>Flail</t>
  </si>
  <si>
    <t>Flamberge</t>
  </si>
  <si>
    <t>War Mattok</t>
  </si>
  <si>
    <t>Maul</t>
  </si>
  <si>
    <t>Two-Handed Sword</t>
  </si>
  <si>
    <t>Battle Axe</t>
  </si>
  <si>
    <t>Claidhmore (Old)</t>
  </si>
  <si>
    <t>Claidhmore (New)</t>
  </si>
  <si>
    <t>Pilum</t>
  </si>
  <si>
    <t>Trident (One Hand)</t>
  </si>
  <si>
    <t>Trident (Two Hand)</t>
  </si>
  <si>
    <t>Spear (One Hand)</t>
  </si>
  <si>
    <t>Spear (Two Hand)</t>
  </si>
  <si>
    <t>Halberd</t>
  </si>
  <si>
    <t>Naginata</t>
  </si>
  <si>
    <t>Jeddart-axe</t>
  </si>
  <si>
    <t>Hammer of Kai</t>
  </si>
  <si>
    <t>Awl-Pike</t>
  </si>
  <si>
    <t>Lance</t>
  </si>
  <si>
    <t>Thrown</t>
  </si>
  <si>
    <t>Dart</t>
  </si>
  <si>
    <t>Bola</t>
  </si>
  <si>
    <t>Quoit</t>
  </si>
  <si>
    <t>Discus</t>
  </si>
  <si>
    <t>Javelin</t>
  </si>
  <si>
    <t>Ranged</t>
  </si>
  <si>
    <t>Composite Bow</t>
  </si>
  <si>
    <t>Long Bow</t>
  </si>
  <si>
    <t>Light Crossbow</t>
  </si>
  <si>
    <t>Heavy Crossbow</t>
  </si>
  <si>
    <t>Short Bow</t>
  </si>
  <si>
    <t>Brawling</t>
  </si>
  <si>
    <t>Fist</t>
  </si>
  <si>
    <t>Razorpaw</t>
  </si>
  <si>
    <t>Paingrip</t>
  </si>
  <si>
    <t>Cestus</t>
  </si>
  <si>
    <t>Blackjack</t>
  </si>
  <si>
    <t>Jackblade</t>
  </si>
  <si>
    <t>Troll-Claw</t>
  </si>
  <si>
    <t>Sai</t>
  </si>
  <si>
    <t>Fist-Scythe</t>
  </si>
  <si>
    <t>Yierka-Spur</t>
  </si>
  <si>
    <t>Knuckle-Duster</t>
  </si>
  <si>
    <t>Hook-Knife</t>
  </si>
  <si>
    <t>Tiger-Claw</t>
  </si>
  <si>
    <t>Knuckle-Blade</t>
  </si>
  <si>
    <t>Polearm</t>
  </si>
  <si>
    <t>Fire Spirit (111)</t>
  </si>
  <si>
    <t>Web (118)</t>
  </si>
  <si>
    <t>Holy Bolt (306)(L)*</t>
  </si>
  <si>
    <t>Holy Bolt (306)(U)*</t>
  </si>
  <si>
    <t>Hand of Tonis (505)</t>
  </si>
  <si>
    <t>Hurl Boulder (510)</t>
  </si>
  <si>
    <t>Cone of Lightning (518)</t>
  </si>
  <si>
    <t>Balefire (713)</t>
  </si>
  <si>
    <t>Minor Shock (901)</t>
  </si>
  <si>
    <t>Minor Water (903)</t>
  </si>
  <si>
    <t>Minor Acid (904)</t>
  </si>
  <si>
    <t>Minor Fire (906)</t>
  </si>
  <si>
    <t>Major Cold (907)</t>
  </si>
  <si>
    <t>Major Fire (908)</t>
  </si>
  <si>
    <t>Major Shock (910)</t>
  </si>
  <si>
    <t>Empathic Assault (1110)</t>
  </si>
  <si>
    <t>Minor Steam (1707)</t>
  </si>
  <si>
    <t>Minor Cold (1709)</t>
  </si>
  <si>
    <t>Major Acid (1710)</t>
  </si>
  <si>
    <t>Fire</t>
  </si>
  <si>
    <t>Unbalance</t>
  </si>
  <si>
    <t>Impact</t>
  </si>
  <si>
    <t>Acid</t>
  </si>
  <si>
    <t>Lightning</t>
  </si>
  <si>
    <t>Plasma</t>
  </si>
  <si>
    <t>Cold</t>
  </si>
  <si>
    <t>Steam</t>
  </si>
  <si>
    <t>Crit1</t>
  </si>
  <si>
    <t>Crit2</t>
  </si>
  <si>
    <t>Crit3</t>
  </si>
  <si>
    <t>Crit1%</t>
  </si>
  <si>
    <t>Crit2%</t>
  </si>
  <si>
    <t>Crit3%</t>
  </si>
  <si>
    <t>Total</t>
  </si>
  <si>
    <t>Disintegrate (705)</t>
  </si>
  <si>
    <t>Disintegration</t>
  </si>
  <si>
    <t>Weapon Type</t>
  </si>
  <si>
    <t>Weapon</t>
  </si>
  <si>
    <t>OHB</t>
  </si>
  <si>
    <t>Spell_Aiming</t>
  </si>
  <si>
    <t>Character</t>
  </si>
  <si>
    <t>Attack Strength</t>
  </si>
  <si>
    <t>Critter</t>
  </si>
  <si>
    <t>Armor Type</t>
  </si>
  <si>
    <t>Defense Strength</t>
  </si>
  <si>
    <t>Cloth</t>
  </si>
  <si>
    <t>Light Leather</t>
  </si>
  <si>
    <t>Full Leather</t>
  </si>
  <si>
    <t>Reinforced Leather</t>
  </si>
  <si>
    <t>Double Leather</t>
  </si>
  <si>
    <t>Leather Breastplate</t>
  </si>
  <si>
    <t>Cuirbouilli Leather</t>
  </si>
  <si>
    <t>Studded Leather</t>
  </si>
  <si>
    <t>Brigandine</t>
  </si>
  <si>
    <t>Chainmail</t>
  </si>
  <si>
    <t>Double Chain</t>
  </si>
  <si>
    <t>Augmented Chain</t>
  </si>
  <si>
    <t>Chain Hauberk</t>
  </si>
  <si>
    <t>Metal Breastplate</t>
  </si>
  <si>
    <t>Augmented Breastplate</t>
  </si>
  <si>
    <t>Half Plate</t>
  </si>
  <si>
    <t>Full Plate</t>
  </si>
  <si>
    <t>ASG</t>
  </si>
  <si>
    <t>Damage Weighting</t>
  </si>
  <si>
    <t>Critical Weighting</t>
  </si>
  <si>
    <t>Damage Padding</t>
  </si>
  <si>
    <t>Critical Padding</t>
  </si>
  <si>
    <t>Phantom Crit Weighting</t>
  </si>
  <si>
    <t>AvD Bonus</t>
  </si>
  <si>
    <t>AS</t>
  </si>
  <si>
    <t>DS</t>
  </si>
  <si>
    <t>Bonus/Deficit</t>
  </si>
  <si>
    <t>d100</t>
  </si>
  <si>
    <t>Endroll</t>
  </si>
  <si>
    <t>Raw Damage</t>
  </si>
  <si>
    <t>DF Bonus</t>
  </si>
  <si>
    <t>Base AvD</t>
  </si>
  <si>
    <t>Effective Damage Weighting</t>
  </si>
  <si>
    <t>Effective Damage Padding</t>
  </si>
  <si>
    <t>Effective Critical Padding</t>
  </si>
  <si>
    <t>Pre-Crit Blood Loss</t>
  </si>
  <si>
    <t>Aiming?</t>
  </si>
  <si>
    <t>Aiming Accuracy</t>
  </si>
  <si>
    <t>Right Arm</t>
  </si>
  <si>
    <t>Left Arm</t>
  </si>
  <si>
    <t>Left Leg</t>
  </si>
  <si>
    <t>Right Leg</t>
  </si>
  <si>
    <t>Chest</t>
  </si>
  <si>
    <t>Back</t>
  </si>
  <si>
    <t>Abdomen</t>
  </si>
  <si>
    <t>Right Hand</t>
  </si>
  <si>
    <t>Left Hand</t>
  </si>
  <si>
    <t>Neck</t>
  </si>
  <si>
    <t>Head</t>
  </si>
  <si>
    <t>Right Eye</t>
  </si>
  <si>
    <t>Left Eye</t>
  </si>
  <si>
    <t>Damage</t>
  </si>
  <si>
    <t>Eyes</t>
  </si>
  <si>
    <t>Hands</t>
  </si>
  <si>
    <t>Arms</t>
  </si>
  <si>
    <t>Legs</t>
  </si>
  <si>
    <t>Tier 1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</si>
  <si>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</si>
  <si>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</si>
  <si>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</si>
  <si>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</si>
  <si>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</si>
  <si>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</si>
  <si>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</si>
  <si>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</si>
  <si>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Body Part Aimed</t>
  </si>
  <si>
    <t>Effective Accuracy</t>
  </si>
  <si>
    <t>Crit Tier</t>
  </si>
  <si>
    <t>Arm Crit Tier</t>
  </si>
  <si>
    <t>Leg Crit Tier</t>
  </si>
  <si>
    <t>Chest Crit Tier</t>
  </si>
  <si>
    <t>Back crit Tier</t>
  </si>
  <si>
    <t>Abdomen Crit Tier</t>
  </si>
  <si>
    <t>Hand Crit Tier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</si>
  <si>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</si>
  <si>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</si>
  <si>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</si>
  <si>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</si>
  <si>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</si>
  <si>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</si>
  <si>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</si>
  <si>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</si>
  <si>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</si>
  <si>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Vacuum</t>
  </si>
  <si>
    <t>Raw Critical Damage</t>
  </si>
  <si>
    <t>Leg Raw Crit</t>
  </si>
  <si>
    <t>Chest raw Crit</t>
  </si>
  <si>
    <t>Back Raw</t>
  </si>
  <si>
    <t>Hand Raw</t>
  </si>
  <si>
    <t>T0</t>
  </si>
  <si>
    <t>Tier 0</t>
  </si>
  <si>
    <t>Average Raw Blood Loss</t>
  </si>
  <si>
    <t>Total Blood Loss Per Swing</t>
  </si>
  <si>
    <t>Total Chance of Critical Kill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</si>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</sst>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10" fontId="0" fillId="0" borderId="0" xfId="0" applyNumberFormat="1"/>
    <xf numFmtId="10" fontId="0" fillId="0" borderId="0" xfId="1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2" xfId="0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  <xf numFmtId="0" fontId="0" fillId="0" borderId="12" xfId="0" applyNumberFormat="1" applyBorder="1"/>
    <xf numFmtId="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10" fontId="0" fillId="0" borderId="0" xfId="1" applyNumberFormat="1" applyFont="1" applyFill="1"/>
    <xf numFmtId="0" fontId="2" fillId="0" borderId="0" xfId="0" applyFont="1"/>
    <xf numFmtId="0" fontId="0" fillId="0" borderId="0" xfId="0" applyNumberFormat="1"/>
    <xf numFmtId="10" fontId="0" fillId="0" borderId="0" xfId="1" quotePrefix="1" applyNumberFormat="1" applyFont="1"/>
    <xf numFmtId="0" fontId="0" fillId="0" borderId="9" xfId="0" applyBorder="1" applyAlignment="1">
      <alignment horizontal="right"/>
    </xf>
    <xf numFmtId="0" fontId="0" fillId="0" borderId="0" xfId="0" applyAlignment="1"/>
    <xf numFmtId="0" fontId="0" fillId="4" borderId="15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8" xfId="0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9" fontId="0" fillId="0" borderId="23" xfId="1" applyFont="1" applyBorder="1" applyProtection="1"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9" fontId="0" fillId="0" borderId="18" xfId="1" applyFont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2" fillId="0" borderId="1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0" fontId="0" fillId="0" borderId="18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2" fontId="4" fillId="0" borderId="13" xfId="2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4" borderId="25" xfId="0" applyFill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0" fontId="0" fillId="2" borderId="28" xfId="0" applyFill="1" applyBorder="1" applyAlignment="1">
      <alignment horizontal="right"/>
    </xf>
    <xf numFmtId="0" fontId="0" fillId="2" borderId="0" xfId="0" applyFill="1" applyBorder="1"/>
  </cellXfs>
  <cellStyles count="3">
    <cellStyle name="Comma" xfId="2" builtinId="3"/>
    <cellStyle name="Normal" xfId="0" builtinId="0"/>
    <cellStyle name="Percent" xfId="1" builtinId="5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abSelected="1" workbookViewId="0">
      <selection activeCell="C24" sqref="C24"/>
    </sheetView>
  </sheetViews>
  <sheetFormatPr defaultColWidth="0" defaultRowHeight="15" zeroHeight="1" x14ac:dyDescent="0.25"/>
  <cols>
    <col min="1" max="1" width="22.5703125" style="3" bestFit="1" customWidth="1"/>
    <col min="2" max="2" width="16.28515625" customWidth="1"/>
    <col min="3" max="3" width="18.5703125" style="3" customWidth="1"/>
    <col min="4" max="4" width="22.42578125" customWidth="1"/>
    <col min="5" max="14" width="7.28515625" customWidth="1"/>
    <col min="15" max="15" width="8.42578125" hidden="1" customWidth="1"/>
    <col min="16" max="16" width="12" hidden="1" customWidth="1"/>
    <col min="17" max="17" width="7.7109375" hidden="1" customWidth="1"/>
    <col min="18" max="19" width="12" hidden="1" customWidth="1"/>
    <col min="20" max="21" width="7.7109375" hidden="1" customWidth="1"/>
    <col min="22" max="24" width="0" hidden="1" customWidth="1"/>
    <col min="25" max="16384" width="9.140625" hidden="1"/>
  </cols>
  <sheetData>
    <row r="1" spans="1:24" ht="15.75" thickBot="1" x14ac:dyDescent="0.3">
      <c r="A1" s="60" t="s">
        <v>120</v>
      </c>
      <c r="B1" s="70"/>
      <c r="C1" s="71" t="s">
        <v>122</v>
      </c>
      <c r="D1" s="61"/>
    </row>
    <row r="2" spans="1:24" x14ac:dyDescent="0.25">
      <c r="A2" s="40" t="s">
        <v>116</v>
      </c>
      <c r="B2" s="45" t="s">
        <v>29</v>
      </c>
      <c r="C2" s="72" t="s">
        <v>123</v>
      </c>
      <c r="D2" s="55" t="s">
        <v>133</v>
      </c>
    </row>
    <row r="3" spans="1:24" x14ac:dyDescent="0.25">
      <c r="A3" s="41" t="s">
        <v>117</v>
      </c>
      <c r="B3" s="46" t="s">
        <v>36</v>
      </c>
      <c r="C3" s="73" t="s">
        <v>142</v>
      </c>
      <c r="D3" s="43">
        <f>VLOOKUP(D2,WeaponData!AU2:AV18,2,FALSE)</f>
        <v>12</v>
      </c>
    </row>
    <row r="4" spans="1:24" ht="15.75" thickBot="1" x14ac:dyDescent="0.3">
      <c r="A4" s="42" t="s">
        <v>121</v>
      </c>
      <c r="B4" s="47">
        <v>435</v>
      </c>
      <c r="C4" s="74" t="s">
        <v>124</v>
      </c>
      <c r="D4" s="51">
        <v>300</v>
      </c>
    </row>
    <row r="5" spans="1:24" s="5" customFormat="1" ht="3" customHeight="1" thickBot="1" x14ac:dyDescent="0.3">
      <c r="A5" s="4"/>
      <c r="C5" s="75"/>
      <c r="D5" s="76"/>
    </row>
    <row r="6" spans="1:24" x14ac:dyDescent="0.25">
      <c r="A6" s="40" t="s">
        <v>143</v>
      </c>
      <c r="B6" s="48">
        <v>0</v>
      </c>
      <c r="C6" s="72" t="s">
        <v>145</v>
      </c>
      <c r="D6" s="52">
        <v>0</v>
      </c>
    </row>
    <row r="7" spans="1:24" x14ac:dyDescent="0.25">
      <c r="A7" s="41" t="s">
        <v>144</v>
      </c>
      <c r="B7" s="49">
        <v>0</v>
      </c>
      <c r="C7" s="73" t="s">
        <v>146</v>
      </c>
      <c r="D7" s="53">
        <v>0</v>
      </c>
    </row>
    <row r="8" spans="1:24" x14ac:dyDescent="0.25">
      <c r="A8" s="41" t="s">
        <v>147</v>
      </c>
      <c r="B8" s="49">
        <v>0</v>
      </c>
      <c r="C8" s="73" t="s">
        <v>161</v>
      </c>
      <c r="D8" s="53" t="s">
        <v>219</v>
      </c>
    </row>
    <row r="9" spans="1:24" x14ac:dyDescent="0.25">
      <c r="A9" s="41" t="s">
        <v>148</v>
      </c>
      <c r="B9" s="49">
        <v>3</v>
      </c>
      <c r="C9" s="73" t="s">
        <v>162</v>
      </c>
      <c r="D9" s="54">
        <v>0.7</v>
      </c>
    </row>
    <row r="10" spans="1:24" ht="15.75" thickBot="1" x14ac:dyDescent="0.3">
      <c r="A10" s="42" t="s">
        <v>155</v>
      </c>
      <c r="B10" s="50">
        <v>0.06</v>
      </c>
      <c r="C10" s="74" t="s">
        <v>190</v>
      </c>
      <c r="D10" s="51" t="s">
        <v>175</v>
      </c>
    </row>
    <row r="11" spans="1:24" s="5" customFormat="1" ht="3" customHeight="1" thickBot="1" x14ac:dyDescent="0.3">
      <c r="A11" s="4"/>
      <c r="C11" s="75"/>
      <c r="D11" s="76"/>
    </row>
    <row r="12" spans="1:24" x14ac:dyDescent="0.25">
      <c r="A12" s="60" t="s">
        <v>176</v>
      </c>
      <c r="B12" s="61"/>
      <c r="C12" s="39"/>
      <c r="D12" s="25" t="str">
        <f>VLOOKUP($B$3,WeaponData!$B$3:$T$96,19,FALSE)&amp;" - "&amp;TEXT(VLOOKUP($B$3,WeaponData!$B$3:$U$96,20,FALSE),"0.00%")</f>
        <v>Crush - 100.00%</v>
      </c>
      <c r="E12" s="26" t="s">
        <v>214</v>
      </c>
      <c r="F12" s="26" t="s">
        <v>199</v>
      </c>
      <c r="G12" s="26" t="s">
        <v>200</v>
      </c>
      <c r="H12" s="26" t="s">
        <v>201</v>
      </c>
      <c r="I12" s="26" t="s">
        <v>202</v>
      </c>
      <c r="J12" s="26" t="s">
        <v>203</v>
      </c>
      <c r="K12" s="26" t="s">
        <v>204</v>
      </c>
      <c r="L12" s="26" t="s">
        <v>205</v>
      </c>
      <c r="M12" s="26" t="s">
        <v>206</v>
      </c>
      <c r="N12" s="26" t="s">
        <v>207</v>
      </c>
    </row>
    <row r="13" spans="1:24" ht="15.75" thickBot="1" x14ac:dyDescent="0.3">
      <c r="A13" s="38" t="s">
        <v>216</v>
      </c>
      <c r="B13" s="44">
        <f>ROUND('d100 Breakdown'!D105,0)</f>
        <v>57</v>
      </c>
      <c r="D13" s="3" t="s">
        <v>167</v>
      </c>
      <c r="E13" s="12">
        <f>'d100 Breakdown'!$AE$105*'Hitting Accuracy'!$C$2*VLOOKUP($B$3,WeaponData!$B$3:$U$96,20,FALSE)</f>
        <v>0</v>
      </c>
      <c r="F13" s="12">
        <f>'d100 Breakdown'!$AF$105*'Hitting Accuracy'!$C$2*VLOOKUP($B$3,WeaponData!$B$3:$U$96,20,FALSE)</f>
        <v>0</v>
      </c>
      <c r="G13" s="12">
        <f>'d100 Breakdown'!$AG$105*'Hitting Accuracy'!$C$2*VLOOKUP($B$3,WeaponData!$B$3:$U$96,20,FALSE)</f>
        <v>0</v>
      </c>
      <c r="H13" s="12">
        <f>'d100 Breakdown'!$AH$105*'Hitting Accuracy'!$C$2*VLOOKUP($B$3,WeaponData!$B$3:$U$96,20,FALSE)</f>
        <v>1.3351716E-2</v>
      </c>
      <c r="I13" s="12">
        <f>'d100 Breakdown'!$AI$105*'Hitting Accuracy'!$C$2*VLOOKUP($B$3,WeaponData!$B$3:$U$96,20,FALSE)</f>
        <v>2.3641715999999986E-2</v>
      </c>
      <c r="J13" s="12">
        <f>'d100 Breakdown'!$AJ$105*'Hitting Accuracy'!$C$2*VLOOKUP($B$3,WeaponData!$B$3:$U$96,20,FALSE)</f>
        <v>3.4813715999999946E-2</v>
      </c>
      <c r="K13" s="12">
        <f>'d100 Breakdown'!$AK$105*'Hitting Accuracy'!$C$2*VLOOKUP($B$3,WeaponData!$B$3:$U$96,20,FALSE)</f>
        <v>2.697449999999995E-2</v>
      </c>
      <c r="L13" s="12">
        <f>'d100 Breakdown'!$AL$105*'Hitting Accuracy'!$C$2*VLOOKUP($B$3,WeaponData!$B$3:$U$96,20,FALSE)</f>
        <v>2.1461999999999967E-2</v>
      </c>
      <c r="M13" s="12">
        <f>'d100 Breakdown'!$AM$105*'Hitting Accuracy'!$C$2*VLOOKUP($B$3,WeaponData!$B$3:$U$96,20,FALSE)</f>
        <v>1.558199999999999E-2</v>
      </c>
      <c r="N13" s="12">
        <f>'d100 Breakdown'!$AN$105*'Hitting Accuracy'!$C$2*VLOOKUP($B$3,WeaponData!$B$3:$U$96,20,FALSE)</f>
        <v>1.1172000000000005E-2</v>
      </c>
      <c r="O13" s="11"/>
      <c r="P13" s="11"/>
      <c r="Q13" s="36"/>
      <c r="R13" s="36"/>
      <c r="S13" s="36"/>
      <c r="T13" s="36"/>
      <c r="U13" s="36"/>
      <c r="V13" s="36"/>
      <c r="W13" s="36"/>
      <c r="X13" s="36"/>
    </row>
    <row r="14" spans="1:24" x14ac:dyDescent="0.25">
      <c r="A14" s="62" t="str">
        <f>D12&amp;"
Critical Damage"</f>
        <v>Crush - 100.00%
Critical Damage</v>
      </c>
      <c r="B14" s="63">
        <f ca="1">SUMPRODUCT(E13:N25,OFFSET('Critical tables'!B1:K13,MATCH(VLOOKUP($B$3,WeaponData!$B$3:$T$96,19,FALSE),'Critical tables'!A1:A194,0),0))</f>
        <v>27.188836331999951</v>
      </c>
      <c r="D14" s="3" t="s">
        <v>168</v>
      </c>
      <c r="E14" s="12">
        <f>'d100 Breakdown'!$AQ$105*'Hitting Accuracy'!$C$3*VLOOKUP($B$3,WeaponData!$B$3:$U$96,20,FALSE)</f>
        <v>0</v>
      </c>
      <c r="F14" s="12">
        <f>'d100 Breakdown'!$AR$105*'Hitting Accuracy'!$C$3*VLOOKUP($B$3,WeaponData!$B$3:$U$96,20,FALSE)</f>
        <v>0</v>
      </c>
      <c r="G14" s="12">
        <f>'d100 Breakdown'!$AS$105*'Hitting Accuracy'!$C$3*VLOOKUP($B$3,WeaponData!$B$3:$U$96,20,FALSE)</f>
        <v>0</v>
      </c>
      <c r="H14" s="12">
        <f>'d100 Breakdown'!$AT$105*'Hitting Accuracy'!$C$3*VLOOKUP($B$3,WeaponData!$B$3:$U$96,20,FALSE)</f>
        <v>9.1736280000000014E-3</v>
      </c>
      <c r="I14" s="12">
        <f>'d100 Breakdown'!$AU$105*'Hitting Accuracy'!$C$3*VLOOKUP($B$3,WeaponData!$B$3:$U$96,20,FALSE)</f>
        <v>1.6243627999999993E-2</v>
      </c>
      <c r="J14" s="12">
        <f>'d100 Breakdown'!$AV$105*'Hitting Accuracy'!$C$3*VLOOKUP($B$3,WeaponData!$B$3:$U$96,20,FALSE)</f>
        <v>2.3919627999999967E-2</v>
      </c>
      <c r="K14" s="12">
        <f>'d100 Breakdown'!$AW$105*'Hitting Accuracy'!$C$3*VLOOKUP($B$3,WeaponData!$B$3:$U$96,20,FALSE)</f>
        <v>1.8533499999999967E-2</v>
      </c>
      <c r="L14" s="12">
        <f>'d100 Breakdown'!$AX$105*'Hitting Accuracy'!$C$3*VLOOKUP($B$3,WeaponData!$B$3:$U$96,20,FALSE)</f>
        <v>1.474599999999998E-2</v>
      </c>
      <c r="M14" s="12">
        <f>'d100 Breakdown'!$AY$105*'Hitting Accuracy'!$C$3*VLOOKUP($B$3,WeaponData!$B$3:$U$96,20,FALSE)</f>
        <v>1.0705999999999995E-2</v>
      </c>
      <c r="N14" s="12">
        <f>'d100 Breakdown'!$AZ$105*'Hitting Accuracy'!$C$3*VLOOKUP($B$3,WeaponData!$B$3:$U$96,20,FALSE)</f>
        <v>7.6760000000000049E-3</v>
      </c>
      <c r="O14" s="11"/>
      <c r="P14" s="36"/>
      <c r="Q14" s="36"/>
      <c r="R14" s="36"/>
      <c r="S14" s="36"/>
      <c r="T14" s="36"/>
      <c r="U14" s="36"/>
      <c r="V14" s="36"/>
      <c r="W14" s="36"/>
      <c r="X14" s="36"/>
    </row>
    <row r="15" spans="1:24" x14ac:dyDescent="0.25">
      <c r="A15" s="62"/>
      <c r="B15" s="63"/>
      <c r="D15" s="3" t="s">
        <v>169</v>
      </c>
      <c r="E15" s="12">
        <f>'d100 Breakdown'!$BC$105*'Hitting Accuracy'!$C$4*VLOOKUP($B$3,WeaponData!$B$3:$U$96,20,FALSE)</f>
        <v>0</v>
      </c>
      <c r="F15" s="12">
        <f>'d100 Breakdown'!$BD$105*'Hitting Accuracy'!$C$4*VLOOKUP($B$3,WeaponData!$B$3:$U$96,20,FALSE)</f>
        <v>0</v>
      </c>
      <c r="G15" s="12">
        <f>'d100 Breakdown'!$BE$105*'Hitting Accuracy'!$C$4*VLOOKUP($B$3,WeaponData!$B$3:$U$96,20,FALSE)</f>
        <v>0</v>
      </c>
      <c r="H15" s="12">
        <f>'d100 Breakdown'!$BF$105*'Hitting Accuracy'!$C$4*VLOOKUP($B$3,WeaponData!$B$3:$U$96,20,FALSE)</f>
        <v>1.0990188E-2</v>
      </c>
      <c r="I15" s="12">
        <f>'d100 Breakdown'!$BG$105*'Hitting Accuracy'!$C$4*VLOOKUP($B$3,WeaponData!$B$3:$U$96,20,FALSE)</f>
        <v>1.9460187999999989E-2</v>
      </c>
      <c r="J15" s="12">
        <f>'d100 Breakdown'!$BH$105*'Hitting Accuracy'!$C$4*VLOOKUP($B$3,WeaponData!$B$3:$U$96,20,FALSE)</f>
        <v>2.8656187999999957E-2</v>
      </c>
      <c r="K15" s="12">
        <f>'d100 Breakdown'!$BI$105*'Hitting Accuracy'!$C$4*VLOOKUP($B$3,WeaponData!$B$3:$U$96,20,FALSE)</f>
        <v>2.2203499999999959E-2</v>
      </c>
      <c r="L15" s="12">
        <f>'d100 Breakdown'!$BJ$105*'Hitting Accuracy'!$C$4*VLOOKUP($B$3,WeaponData!$B$3:$U$96,20,FALSE)</f>
        <v>1.7665999999999973E-2</v>
      </c>
      <c r="M15" s="12">
        <f>'d100 Breakdown'!$BK$105*'Hitting Accuracy'!$C$4*VLOOKUP($B$3,WeaponData!$B$3:$U$96,20,FALSE)</f>
        <v>1.2825999999999992E-2</v>
      </c>
      <c r="N15" s="12">
        <f>'d100 Breakdown'!$BL$105*'Hitting Accuracy'!$C$4*VLOOKUP($B$3,WeaponData!$B$3:$U$96,20,FALSE)</f>
        <v>9.1960000000000045E-3</v>
      </c>
      <c r="O15" s="11"/>
      <c r="P15" s="36"/>
      <c r="Q15" s="36"/>
      <c r="R15" s="36"/>
      <c r="S15" s="36"/>
      <c r="T15" s="36"/>
      <c r="U15" s="36"/>
      <c r="V15" s="36"/>
      <c r="W15" s="36"/>
      <c r="X15" s="36"/>
    </row>
    <row r="16" spans="1:24" x14ac:dyDescent="0.25">
      <c r="A16" s="62" t="str">
        <f>D12&amp;"
Critical Death Chance"</f>
        <v>Crush - 100.00%
Critical Death Chance</v>
      </c>
      <c r="B16" s="68">
        <f ca="1">SUMPRODUCT(E13:N25,OFFSET('Critical tables'!N1:W13,MATCH(VLOOKUP($B$3,WeaponData!$B$3:$T$96,19,FALSE),'Critical tables'!A1:A194,0),0))</f>
        <v>0.16324932799999983</v>
      </c>
      <c r="D16" s="3" t="s">
        <v>172</v>
      </c>
      <c r="E16" s="12">
        <f>'d100 Breakdown'!$CA$105*'Hitting Accuracy'!$C$5*VLOOKUP($B$3,WeaponData!$B$3:$U$96,20,FALSE)</f>
        <v>0</v>
      </c>
      <c r="F16" s="12">
        <f>'d100 Breakdown'!$CB$105*'Hitting Accuracy'!$C$5*VLOOKUP($B$3,WeaponData!$B$3:$U$96,20,FALSE)</f>
        <v>0</v>
      </c>
      <c r="G16" s="12">
        <f>'d100 Breakdown'!$CC$105*'Hitting Accuracy'!$C$5*VLOOKUP($B$3,WeaponData!$B$3:$U$96,20,FALSE)</f>
        <v>0</v>
      </c>
      <c r="H16" s="12">
        <f>'d100 Breakdown'!$CD$105*'Hitting Accuracy'!$C$5*VLOOKUP($B$3,WeaponData!$B$3:$U$96,20,FALSE)</f>
        <v>6.7212720000000004E-3</v>
      </c>
      <c r="I16" s="12">
        <f>'d100 Breakdown'!$CE$105*'Hitting Accuracy'!$C$5*VLOOKUP($B$3,WeaponData!$B$3:$U$96,20,FALSE)</f>
        <v>1.1901271999999994E-2</v>
      </c>
      <c r="J16" s="12">
        <f>'d100 Breakdown'!$CF$105*'Hitting Accuracy'!$C$5*VLOOKUP($B$3,WeaponData!$B$3:$U$96,20,FALSE)</f>
        <v>1.7525271999999974E-2</v>
      </c>
      <c r="K16" s="12">
        <f>'d100 Breakdown'!$CG$105*'Hitting Accuracy'!$C$5*VLOOKUP($B$3,WeaponData!$B$3:$U$96,20,FALSE)</f>
        <v>1.3578999999999975E-2</v>
      </c>
      <c r="L16" s="12">
        <f>'d100 Breakdown'!$CH$105*'Hitting Accuracy'!$C$5*VLOOKUP($B$3,WeaponData!$B$3:$U$96,20,FALSE)</f>
        <v>1.0803999999999984E-2</v>
      </c>
      <c r="M16" s="12">
        <f>'d100 Breakdown'!$CI$105*'Hitting Accuracy'!$C$5*VLOOKUP($B$3,WeaponData!$B$3:$U$96,20,FALSE)</f>
        <v>7.8439999999999951E-3</v>
      </c>
      <c r="N16" s="12">
        <f>'d100 Breakdown'!$CJ$105*'Hitting Accuracy'!$C$5*VLOOKUP($B$3,WeaponData!$B$3:$U$96,20,FALSE)</f>
        <v>5.6240000000000023E-3</v>
      </c>
      <c r="P16" s="36"/>
      <c r="Q16" s="36"/>
      <c r="R16" s="36"/>
      <c r="S16" s="36"/>
      <c r="T16" s="36"/>
      <c r="U16" s="36"/>
      <c r="V16" s="36"/>
      <c r="W16" s="36"/>
      <c r="X16" s="36"/>
    </row>
    <row r="17" spans="1:24" x14ac:dyDescent="0.25">
      <c r="A17" s="62"/>
      <c r="B17" s="68"/>
      <c r="D17" s="3" t="s">
        <v>173</v>
      </c>
      <c r="E17" s="12">
        <f>'d100 Breakdown'!$CM$105*'Hitting Accuracy'!$C$6*VLOOKUP($B$3,WeaponData!$B$3:$U$96,20,FALSE)</f>
        <v>0</v>
      </c>
      <c r="F17" s="12">
        <f>'d100 Breakdown'!$CN$105*'Hitting Accuracy'!$C$6*VLOOKUP($B$3,WeaponData!$B$3:$U$96,20,FALSE)</f>
        <v>0</v>
      </c>
      <c r="G17" s="12">
        <f>'d100 Breakdown'!$CO$105*'Hitting Accuracy'!$C$6*VLOOKUP($B$3,WeaponData!$B$3:$U$96,20,FALSE)</f>
        <v>0</v>
      </c>
      <c r="H17" s="12">
        <f>'d100 Breakdown'!$CP$105*'Hitting Accuracy'!$C$6*VLOOKUP($B$3,WeaponData!$B$3:$U$96,20,FALSE)</f>
        <v>4.7230559999999998E-3</v>
      </c>
      <c r="I17" s="12">
        <f>'d100 Breakdown'!$CQ$105*'Hitting Accuracy'!$C$6*VLOOKUP($B$3,WeaponData!$B$3:$U$96,20,FALSE)</f>
        <v>8.3630559999999955E-3</v>
      </c>
      <c r="J17" s="12">
        <f>'d100 Breakdown'!$CR$105*'Hitting Accuracy'!$C$6*VLOOKUP($B$3,WeaponData!$B$3:$U$96,20,FALSE)</f>
        <v>1.231505599999998E-2</v>
      </c>
      <c r="K17" s="12">
        <f>'d100 Breakdown'!$CS$105*'Hitting Accuracy'!$C$6*VLOOKUP($B$3,WeaponData!$B$3:$U$96,20,FALSE)</f>
        <v>9.5419999999999828E-3</v>
      </c>
      <c r="L17" s="12">
        <f>'d100 Breakdown'!$CT$105*'Hitting Accuracy'!$C$6*VLOOKUP($B$3,WeaponData!$B$3:$U$96,20,FALSE)</f>
        <v>7.5919999999999894E-3</v>
      </c>
      <c r="M17" s="12">
        <f>'d100 Breakdown'!$CU$105*'Hitting Accuracy'!$C$6*VLOOKUP($B$3,WeaponData!$B$3:$U$96,20,FALSE)</f>
        <v>5.5119999999999969E-3</v>
      </c>
      <c r="N17" s="12">
        <f>'d100 Breakdown'!$CV$105*'Hitting Accuracy'!$C$6*VLOOKUP($B$3,WeaponData!$B$3:$U$96,20,FALSE)</f>
        <v>3.9520000000000015E-3</v>
      </c>
      <c r="O17" s="11"/>
      <c r="P17" s="11"/>
      <c r="Q17" s="36"/>
      <c r="R17" s="36"/>
      <c r="S17" s="36"/>
      <c r="T17" s="36"/>
      <c r="U17" s="36"/>
      <c r="V17" s="36"/>
      <c r="W17" s="36"/>
      <c r="X17" s="36"/>
    </row>
    <row r="18" spans="1:24" x14ac:dyDescent="0.25">
      <c r="A18" s="62" t="str">
        <f>IF(D26="","",(D26&amp;"
Critical Damage"))</f>
        <v/>
      </c>
      <c r="B18" s="63" t="str">
        <f ca="1">IF(D26="","",(SUMPRODUCT(E27:N39,OFFSET('Critical tables'!B1:K13,MATCH(VLOOKUP($B$3,WeaponData!$B$3:$V$96,21,FALSE),'Critical tables'!A1:A194,0),0))))</f>
        <v/>
      </c>
      <c r="D18" s="3" t="s">
        <v>175</v>
      </c>
      <c r="E18" s="12">
        <f>'d100 Breakdown'!$CY$105*'Hitting Accuracy'!$C$7*VLOOKUP($B$3,WeaponData!$B$3:$U$96,20,FALSE)</f>
        <v>0</v>
      </c>
      <c r="F18" s="12">
        <f>'d100 Breakdown'!$CZ$105*'Hitting Accuracy'!$C$7*VLOOKUP($B$3,WeaponData!$B$3:$U$96,20,FALSE)</f>
        <v>0</v>
      </c>
      <c r="G18" s="12">
        <f>'d100 Breakdown'!$DA$105*'Hitting Accuracy'!$C$7*VLOOKUP($B$3,WeaponData!$B$3:$U$96,20,FALSE)</f>
        <v>0</v>
      </c>
      <c r="H18" s="12">
        <f>'d100 Breakdown'!$DB$105*'Hitting Accuracy'!$C$7*VLOOKUP($B$3,WeaponData!$B$3:$U$96,20,FALSE)</f>
        <v>2.406942E-3</v>
      </c>
      <c r="I18" s="12">
        <f>'d100 Breakdown'!$DC$105*'Hitting Accuracy'!$C$7*VLOOKUP($B$3,WeaponData!$B$3:$U$96,20,FALSE)</f>
        <v>4.2619419999999977E-3</v>
      </c>
      <c r="J18" s="12">
        <f>'d100 Breakdown'!$DD$105*'Hitting Accuracy'!$C$7*VLOOKUP($B$3,WeaponData!$B$3:$U$96,20,FALSE)</f>
        <v>6.275941999999991E-3</v>
      </c>
      <c r="K18" s="12">
        <f>'d100 Breakdown'!$DE$105*'Hitting Accuracy'!$C$7*VLOOKUP($B$3,WeaponData!$B$3:$U$96,20,FALSE)</f>
        <v>4.8627499999999912E-3</v>
      </c>
      <c r="L18" s="12">
        <f>'d100 Breakdown'!$DF$105*'Hitting Accuracy'!$C$7*VLOOKUP($B$3,WeaponData!$B$3:$U$96,20,FALSE)</f>
        <v>3.8689999999999944E-3</v>
      </c>
      <c r="M18" s="12">
        <f>'d100 Breakdown'!$DG$105*'Hitting Accuracy'!$C$7*VLOOKUP($B$3,WeaponData!$B$3:$U$96,20,FALSE)</f>
        <v>2.8089999999999986E-3</v>
      </c>
      <c r="N18" s="12">
        <f>'d100 Breakdown'!$DH$105*'Hitting Accuracy'!$C$7*VLOOKUP($B$3,WeaponData!$B$3:$U$96,20,FALSE)</f>
        <v>2.014000000000001E-3</v>
      </c>
      <c r="O18" s="11"/>
      <c r="P18" s="36"/>
      <c r="Q18" s="36"/>
      <c r="R18" s="36"/>
      <c r="S18" s="36"/>
      <c r="T18" s="36"/>
      <c r="U18" s="36"/>
      <c r="V18" s="36"/>
      <c r="W18" s="36"/>
      <c r="X18" s="36"/>
    </row>
    <row r="19" spans="1:24" x14ac:dyDescent="0.25">
      <c r="A19" s="62"/>
      <c r="B19" s="63"/>
      <c r="D19" s="3" t="s">
        <v>174</v>
      </c>
      <c r="E19" s="12">
        <f>'d100 Breakdown'!$CY$105*'Hitting Accuracy'!$C$8*VLOOKUP($B$3,WeaponData!$B$3:$U$96,20,FALSE)</f>
        <v>0</v>
      </c>
      <c r="F19" s="12">
        <f>'d100 Breakdown'!$CZ$105*'Hitting Accuracy'!$C$8*VLOOKUP($B$3,WeaponData!$B$3:$U$96,20,FALSE)</f>
        <v>0</v>
      </c>
      <c r="G19" s="12">
        <f>'d100 Breakdown'!$DA$105*'Hitting Accuracy'!$C$8*VLOOKUP($B$3,WeaponData!$B$3:$U$96,20,FALSE)</f>
        <v>0</v>
      </c>
      <c r="H19" s="12">
        <f>'d100 Breakdown'!$DB$105*'Hitting Accuracy'!$C$8*VLOOKUP($B$3,WeaponData!$B$3:$U$96,20,FALSE)</f>
        <v>2.406942E-3</v>
      </c>
      <c r="I19" s="12">
        <f>'d100 Breakdown'!$DC$105*'Hitting Accuracy'!$C$8*VLOOKUP($B$3,WeaponData!$B$3:$U$96,20,FALSE)</f>
        <v>4.2619419999999977E-3</v>
      </c>
      <c r="J19" s="12">
        <f>'d100 Breakdown'!$DD$105*'Hitting Accuracy'!$C$8*VLOOKUP($B$3,WeaponData!$B$3:$U$96,20,FALSE)</f>
        <v>6.275941999999991E-3</v>
      </c>
      <c r="K19" s="12">
        <f>'d100 Breakdown'!$DE$105*'Hitting Accuracy'!$C$8*VLOOKUP($B$3,WeaponData!$B$3:$U$96,20,FALSE)</f>
        <v>4.8627499999999912E-3</v>
      </c>
      <c r="L19" s="12">
        <f>'d100 Breakdown'!$DF$105*'Hitting Accuracy'!$C$8*VLOOKUP($B$3,WeaponData!$B$3:$U$96,20,FALSE)</f>
        <v>3.8689999999999944E-3</v>
      </c>
      <c r="M19" s="12">
        <f>'d100 Breakdown'!$DG$105*'Hitting Accuracy'!$C$8*VLOOKUP($B$3,WeaponData!$B$3:$U$96,20,FALSE)</f>
        <v>2.8089999999999986E-3</v>
      </c>
      <c r="N19" s="12">
        <f>'d100 Breakdown'!$DH$105*'Hitting Accuracy'!$C$8*VLOOKUP($B$3,WeaponData!$B$3:$U$96,20,FALSE)</f>
        <v>2.014000000000001E-3</v>
      </c>
      <c r="O19" s="11"/>
      <c r="P19" s="36"/>
      <c r="Q19" s="36"/>
      <c r="R19" s="36"/>
      <c r="S19" s="36"/>
      <c r="T19" s="36"/>
      <c r="U19" s="36"/>
      <c r="V19" s="36"/>
      <c r="W19" s="36"/>
      <c r="X19" s="36"/>
    </row>
    <row r="20" spans="1:24" x14ac:dyDescent="0.25">
      <c r="A20" s="62" t="str">
        <f>IF(D26="","",(D26&amp;"
Critical Death Chance"))</f>
        <v/>
      </c>
      <c r="B20" s="64" t="str">
        <f ca="1">IF(D26="","",SUMPRODUCT(E27:N39,OFFSET('Critical tables'!N1:W13,MATCH(VLOOKUP($B$3,WeaponData!$B$3:$V$96,21,FALSE),'Critical tables'!A1:A194,0),0)))</f>
        <v/>
      </c>
      <c r="D20" s="3" t="s">
        <v>164</v>
      </c>
      <c r="E20" s="12">
        <f>'d100 Breakdown'!$G$105*'Hitting Accuracy'!$C$9*VLOOKUP($B$3,WeaponData!$B$3:$U$96,20,FALSE)</f>
        <v>0</v>
      </c>
      <c r="F20" s="12">
        <f>'d100 Breakdown'!$H$105*'Hitting Accuracy'!$C$9*VLOOKUP($B$3,WeaponData!$B$3:$U$96,20,FALSE)</f>
        <v>0</v>
      </c>
      <c r="G20" s="12">
        <f>'d100 Breakdown'!$I$105*'Hitting Accuracy'!$C$9*VLOOKUP($B$3,WeaponData!$B$3:$U$96,20,FALSE)</f>
        <v>0</v>
      </c>
      <c r="H20" s="12">
        <f>'d100 Breakdown'!$J$105*'Hitting Accuracy'!$C$9*VLOOKUP($B$3,WeaponData!$B$3:$U$96,20,FALSE)</f>
        <v>8.9465580000000003E-3</v>
      </c>
      <c r="I20" s="12">
        <f>'d100 Breakdown'!$K$105*'Hitting Accuracy'!$C$9*VLOOKUP($B$3,WeaponData!$B$3:$U$96,20,FALSE)</f>
        <v>1.5841557999999992E-2</v>
      </c>
      <c r="J20" s="12">
        <f>'d100 Breakdown'!$L$105*'Hitting Accuracy'!$C$9*VLOOKUP($B$3,WeaponData!$B$3:$U$96,20,FALSE)</f>
        <v>2.3327557999999967E-2</v>
      </c>
      <c r="K20" s="12">
        <f>'d100 Breakdown'!$M$105*'Hitting Accuracy'!$C$9*VLOOKUP($B$3,WeaponData!$B$3:$U$96,20,FALSE)</f>
        <v>1.8074749999999969E-2</v>
      </c>
      <c r="L20" s="12">
        <f>'d100 Breakdown'!$N$105*'Hitting Accuracy'!$C$9*VLOOKUP($B$3,WeaponData!$B$3:$U$96,20,FALSE)</f>
        <v>1.4380999999999981E-2</v>
      </c>
      <c r="M20" s="12">
        <f>'d100 Breakdown'!$O$105*'Hitting Accuracy'!$C$9*VLOOKUP($B$3,WeaponData!$B$3:$U$96,20,FALSE)</f>
        <v>1.0440999999999995E-2</v>
      </c>
      <c r="N20" s="12">
        <f>'d100 Breakdown'!$P$105*'Hitting Accuracy'!$C$9*VLOOKUP($B$3,WeaponData!$B$3:$U$96,20,FALSE)</f>
        <v>7.4860000000000039E-3</v>
      </c>
      <c r="P20" s="36"/>
      <c r="Q20" s="36"/>
      <c r="R20" s="36"/>
      <c r="S20" s="36"/>
      <c r="T20" s="36"/>
      <c r="U20" s="36"/>
      <c r="V20" s="36"/>
      <c r="W20" s="36"/>
      <c r="X20" s="36"/>
    </row>
    <row r="21" spans="1:24" x14ac:dyDescent="0.25">
      <c r="A21" s="62"/>
      <c r="B21" s="64"/>
      <c r="D21" s="3" t="s">
        <v>163</v>
      </c>
      <c r="E21" s="12">
        <f>'d100 Breakdown'!$G$105*'Hitting Accuracy'!$C$10*VLOOKUP($B$3,WeaponData!$B$3:$U$96,20,FALSE)</f>
        <v>0</v>
      </c>
      <c r="F21" s="12">
        <f>'d100 Breakdown'!$H$105*'Hitting Accuracy'!$C$10*VLOOKUP($B$3,WeaponData!$B$3:$U$96,20,FALSE)</f>
        <v>0</v>
      </c>
      <c r="G21" s="12">
        <f>'d100 Breakdown'!$I$105*'Hitting Accuracy'!$C$10*VLOOKUP($B$3,WeaponData!$B$3:$U$96,20,FALSE)</f>
        <v>0</v>
      </c>
      <c r="H21" s="12">
        <f>'d100 Breakdown'!$J$105*'Hitting Accuracy'!$C$10*VLOOKUP($B$3,WeaponData!$B$3:$U$96,20,FALSE)</f>
        <v>8.9465580000000003E-3</v>
      </c>
      <c r="I21" s="12">
        <f>'d100 Breakdown'!$K$105*'Hitting Accuracy'!$C$10*VLOOKUP($B$3,WeaponData!$B$3:$U$96,20,FALSE)</f>
        <v>1.5841557999999992E-2</v>
      </c>
      <c r="J21" s="12">
        <f>'d100 Breakdown'!$L$105*'Hitting Accuracy'!$C$10*VLOOKUP($B$3,WeaponData!$B$3:$U$96,20,FALSE)</f>
        <v>2.3327557999999967E-2</v>
      </c>
      <c r="K21" s="12">
        <f>'d100 Breakdown'!$M$105*'Hitting Accuracy'!$C$10*VLOOKUP($B$3,WeaponData!$B$3:$U$96,20,FALSE)</f>
        <v>1.8074749999999969E-2</v>
      </c>
      <c r="L21" s="12">
        <f>'d100 Breakdown'!$N$105*'Hitting Accuracy'!$C$10*VLOOKUP($B$3,WeaponData!$B$3:$U$96,20,FALSE)</f>
        <v>1.4380999999999981E-2</v>
      </c>
      <c r="M21" s="12">
        <f>'d100 Breakdown'!$O$105*'Hitting Accuracy'!$C$10*VLOOKUP($B$3,WeaponData!$B$3:$U$96,20,FALSE)</f>
        <v>1.0440999999999995E-2</v>
      </c>
      <c r="N21" s="12">
        <f>'d100 Breakdown'!$P$105*'Hitting Accuracy'!$C$10*VLOOKUP($B$3,WeaponData!$B$3:$U$96,20,FALSE)</f>
        <v>7.4860000000000039E-3</v>
      </c>
      <c r="P21" s="36"/>
      <c r="Q21" s="36"/>
      <c r="R21" s="36"/>
      <c r="S21" s="36"/>
      <c r="T21" s="36"/>
      <c r="U21" s="36"/>
      <c r="V21" s="36"/>
      <c r="W21" s="36"/>
      <c r="X21" s="36"/>
    </row>
    <row r="22" spans="1:24" x14ac:dyDescent="0.25">
      <c r="A22" s="62" t="str">
        <f>IF(D40="","",(D40&amp;"
Critical Damage"))</f>
        <v/>
      </c>
      <c r="B22" s="63" t="str">
        <f ca="1">IF(D40="","",(SUMPRODUCT(E41:N53,OFFSET('Critical tables'!B5:K17,MATCH(VLOOKUP($B$3,WeaponData!$B$3:$V$96,21,FALSE),'Critical tables'!A5:A198,0),0))))</f>
        <v/>
      </c>
      <c r="D22" s="3" t="s">
        <v>165</v>
      </c>
      <c r="E22" s="12">
        <f>'d100 Breakdown'!$S$105*'Hitting Accuracy'!$C$11*VLOOKUP($B$3,WeaponData!$B$3:$U$96,20,FALSE)</f>
        <v>0</v>
      </c>
      <c r="F22" s="12">
        <f>'d100 Breakdown'!$T$105*'Hitting Accuracy'!$C$11*VLOOKUP($B$3,WeaponData!$B$3:$U$96,20,FALSE)</f>
        <v>0</v>
      </c>
      <c r="G22" s="12">
        <f>'d100 Breakdown'!$U$105*'Hitting Accuracy'!$C$11*VLOOKUP($B$3,WeaponData!$B$3:$U$96,20,FALSE)</f>
        <v>0</v>
      </c>
      <c r="H22" s="12">
        <f>'d100 Breakdown'!$V$105*'Hitting Accuracy'!$C$11*VLOOKUP($B$3,WeaponData!$B$3:$U$96,20,FALSE)</f>
        <v>7.4933100000000004E-3</v>
      </c>
      <c r="I22" s="12">
        <f>'d100 Breakdown'!$W$105*'Hitting Accuracy'!$C$11*VLOOKUP($B$3,WeaponData!$B$3:$U$96,20,FALSE)</f>
        <v>1.3268309999999993E-2</v>
      </c>
      <c r="J22" s="12">
        <f>'d100 Breakdown'!$X$105*'Hitting Accuracy'!$C$11*VLOOKUP($B$3,WeaponData!$B$3:$U$96,20,FALSE)</f>
        <v>1.9538309999999972E-2</v>
      </c>
      <c r="K22" s="12">
        <f>'d100 Breakdown'!$Y$105*'Hitting Accuracy'!$C$11*VLOOKUP($B$3,WeaponData!$B$3:$U$96,20,FALSE)</f>
        <v>1.5138749999999973E-2</v>
      </c>
      <c r="L22" s="12">
        <f>'d100 Breakdown'!$Z$105*'Hitting Accuracy'!$C$11*VLOOKUP($B$3,WeaponData!$B$3:$U$96,20,FALSE)</f>
        <v>1.2044999999999985E-2</v>
      </c>
      <c r="M22" s="12">
        <f>'d100 Breakdown'!$AA$105*'Hitting Accuracy'!$C$11*VLOOKUP($B$3,WeaponData!$B$3:$U$96,20,FALSE)</f>
        <v>8.7449999999999958E-3</v>
      </c>
      <c r="N22" s="12">
        <f>'d100 Breakdown'!$AB$105*'Hitting Accuracy'!$C$11*VLOOKUP($B$3,WeaponData!$B$3:$U$96,20,FALSE)</f>
        <v>6.2700000000000039E-3</v>
      </c>
      <c r="P22" s="36"/>
      <c r="Q22" s="36"/>
      <c r="R22" s="36"/>
      <c r="S22" s="36"/>
      <c r="T22" s="36"/>
      <c r="U22" s="36"/>
      <c r="V22" s="36"/>
      <c r="W22" s="36"/>
      <c r="X22" s="36"/>
    </row>
    <row r="23" spans="1:24" x14ac:dyDescent="0.25">
      <c r="A23" s="62"/>
      <c r="B23" s="63"/>
      <c r="D23" s="3" t="s">
        <v>166</v>
      </c>
      <c r="E23" s="12">
        <f>'d100 Breakdown'!$S$105*'Hitting Accuracy'!$C$12*VLOOKUP($B$3,WeaponData!$B$3:$U$96,20,FALSE)</f>
        <v>0</v>
      </c>
      <c r="F23" s="12">
        <f>'d100 Breakdown'!$T$105*'Hitting Accuracy'!$C$12*VLOOKUP($B$3,WeaponData!$B$3:$U$96,20,FALSE)</f>
        <v>0</v>
      </c>
      <c r="G23" s="12">
        <f>'d100 Breakdown'!$U$105*'Hitting Accuracy'!$C$12*VLOOKUP($B$3,WeaponData!$B$3:$U$96,20,FALSE)</f>
        <v>0</v>
      </c>
      <c r="H23" s="12">
        <f>'d100 Breakdown'!$V$105*'Hitting Accuracy'!$C$12*VLOOKUP($B$3,WeaponData!$B$3:$U$96,20,FALSE)</f>
        <v>7.4933100000000004E-3</v>
      </c>
      <c r="I23" s="12">
        <f>'d100 Breakdown'!$W$105*'Hitting Accuracy'!$C$12*VLOOKUP($B$3,WeaponData!$B$3:$U$96,20,FALSE)</f>
        <v>1.3268309999999993E-2</v>
      </c>
      <c r="J23" s="12">
        <f>'d100 Breakdown'!$X$105*'Hitting Accuracy'!$C$12*VLOOKUP($B$3,WeaponData!$B$3:$U$96,20,FALSE)</f>
        <v>1.9538309999999972E-2</v>
      </c>
      <c r="K23" s="12">
        <f>'d100 Breakdown'!$Y$105*'Hitting Accuracy'!$C$12*VLOOKUP($B$3,WeaponData!$B$3:$U$96,20,FALSE)</f>
        <v>1.5138749999999973E-2</v>
      </c>
      <c r="L23" s="12">
        <f>'d100 Breakdown'!$Z$105*'Hitting Accuracy'!$C$12*VLOOKUP($B$3,WeaponData!$B$3:$U$96,20,FALSE)</f>
        <v>1.2044999999999985E-2</v>
      </c>
      <c r="M23" s="12">
        <f>'d100 Breakdown'!$AA$105*'Hitting Accuracy'!$C$12*VLOOKUP($B$3,WeaponData!$B$3:$U$96,20,FALSE)</f>
        <v>8.7449999999999958E-3</v>
      </c>
      <c r="N23" s="12">
        <f>'d100 Breakdown'!$AB$105*'Hitting Accuracy'!$C$12*VLOOKUP($B$3,WeaponData!$B$3:$U$96,20,FALSE)</f>
        <v>6.2700000000000039E-3</v>
      </c>
      <c r="P23" s="36"/>
      <c r="Q23" s="36"/>
      <c r="R23" s="36"/>
      <c r="S23" s="36"/>
      <c r="T23" s="36"/>
      <c r="U23" s="36"/>
      <c r="V23" s="36"/>
      <c r="W23" s="36"/>
      <c r="X23" s="36"/>
    </row>
    <row r="24" spans="1:24" x14ac:dyDescent="0.25">
      <c r="A24" s="62" t="str">
        <f>IF(D40="","",(D40&amp;"
Critical Death Chance"))</f>
        <v/>
      </c>
      <c r="B24" s="64" t="str">
        <f ca="1">IF(D40="","",SUMPRODUCT(E41:N53,OFFSET('Critical tables'!N5:W17,MATCH(VLOOKUP($B$3,WeaponData!$B$3:$V$96,21,FALSE),'Critical tables'!A5:A198,0),0)))</f>
        <v/>
      </c>
      <c r="D24" s="3" t="s">
        <v>171</v>
      </c>
      <c r="E24" s="12">
        <f>'d100 Breakdown'!$BO$105*'Hitting Accuracy'!$C$13*VLOOKUP($B$3,WeaponData!$B$3:$U$96,20,FALSE)</f>
        <v>0</v>
      </c>
      <c r="F24" s="12">
        <f>'d100 Breakdown'!$BP$105*'Hitting Accuracy'!$C$13*VLOOKUP($B$3,WeaponData!$B$3:$U$96,20,FALSE)</f>
        <v>0</v>
      </c>
      <c r="G24" s="12">
        <f>'d100 Breakdown'!$BQ$105*'Hitting Accuracy'!$C$13*VLOOKUP($B$3,WeaponData!$B$3:$U$96,20,FALSE)</f>
        <v>0</v>
      </c>
      <c r="H24" s="12">
        <f>'d100 Breakdown'!$BR$105*'Hitting Accuracy'!$C$13*VLOOKUP($B$3,WeaponData!$B$3:$U$96,20,FALSE)</f>
        <v>4.0872600000000005E-3</v>
      </c>
      <c r="I24" s="12">
        <f>'d100 Breakdown'!$BS$105*'Hitting Accuracy'!$C$13*VLOOKUP($B$3,WeaponData!$B$3:$U$96,20,FALSE)</f>
        <v>7.2372599999999962E-3</v>
      </c>
      <c r="J24" s="12">
        <f>'d100 Breakdown'!$BT$105*'Hitting Accuracy'!$C$13*VLOOKUP($B$3,WeaponData!$B$3:$U$96,20,FALSE)</f>
        <v>1.0657259999999984E-2</v>
      </c>
      <c r="K24" s="12">
        <f>'d100 Breakdown'!$BU$105*'Hitting Accuracy'!$C$13*VLOOKUP($B$3,WeaponData!$B$3:$U$96,20,FALSE)</f>
        <v>8.2574999999999853E-3</v>
      </c>
      <c r="L24" s="12">
        <f>'d100 Breakdown'!$BV$105*'Hitting Accuracy'!$C$13*VLOOKUP($B$3,WeaponData!$B$3:$U$96,20,FALSE)</f>
        <v>6.5699999999999908E-3</v>
      </c>
      <c r="M24" s="12">
        <f>'d100 Breakdown'!$BW$105*'Hitting Accuracy'!$C$13*VLOOKUP($B$3,WeaponData!$B$3:$U$96,20,FALSE)</f>
        <v>4.7699999999999973E-3</v>
      </c>
      <c r="N24" s="12">
        <f>'d100 Breakdown'!$BX$105*'Hitting Accuracy'!$C$13*VLOOKUP($B$3,WeaponData!$B$3:$U$96,20,FALSE)</f>
        <v>3.4200000000000016E-3</v>
      </c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5.75" thickBot="1" x14ac:dyDescent="0.3">
      <c r="A25" s="62"/>
      <c r="B25" s="64"/>
      <c r="D25" s="3" t="s">
        <v>170</v>
      </c>
      <c r="E25" s="12">
        <f>'d100 Breakdown'!$BO$105*'Hitting Accuracy'!$C$14*VLOOKUP($B$3,WeaponData!$B$3:$U$96,20,FALSE)</f>
        <v>0</v>
      </c>
      <c r="F25" s="12">
        <f>'d100 Breakdown'!$BP$105*'Hitting Accuracy'!$C$14*VLOOKUP($B$3,WeaponData!$B$3:$U$96,20,FALSE)</f>
        <v>0</v>
      </c>
      <c r="G25" s="12">
        <f>'d100 Breakdown'!$BQ$105*'Hitting Accuracy'!$C$14*VLOOKUP($B$3,WeaponData!$B$3:$U$96,20,FALSE)</f>
        <v>0</v>
      </c>
      <c r="H25" s="12">
        <f>'d100 Breakdown'!$BR$105*'Hitting Accuracy'!$C$14*VLOOKUP($B$3,WeaponData!$B$3:$U$96,20,FALSE)</f>
        <v>4.0872600000000005E-3</v>
      </c>
      <c r="I25" s="12">
        <f>'d100 Breakdown'!$BS$105*'Hitting Accuracy'!$C$14*VLOOKUP($B$3,WeaponData!$B$3:$U$96,20,FALSE)</f>
        <v>7.2372599999999962E-3</v>
      </c>
      <c r="J25" s="12">
        <f>'d100 Breakdown'!$BT$105*'Hitting Accuracy'!$C$14*VLOOKUP($B$3,WeaponData!$B$3:$U$96,20,FALSE)</f>
        <v>1.0657259999999984E-2</v>
      </c>
      <c r="K25" s="12">
        <f>'d100 Breakdown'!$BU$105*'Hitting Accuracy'!$C$14*VLOOKUP($B$3,WeaponData!$B$3:$U$96,20,FALSE)</f>
        <v>8.2574999999999853E-3</v>
      </c>
      <c r="L25" s="12">
        <f>'d100 Breakdown'!$BV$105*'Hitting Accuracy'!$C$14*VLOOKUP($B$3,WeaponData!$B$3:$U$96,20,FALSE)</f>
        <v>6.5699999999999908E-3</v>
      </c>
      <c r="M25" s="12">
        <f>'d100 Breakdown'!$BW$105*'Hitting Accuracy'!$C$14*VLOOKUP($B$3,WeaponData!$B$3:$U$96,20,FALSE)</f>
        <v>4.7699999999999973E-3</v>
      </c>
      <c r="N25" s="12">
        <f>'d100 Breakdown'!$BX$105*'Hitting Accuracy'!$C$14*VLOOKUP($B$3,WeaponData!$B$3:$U$96,20,FALSE)</f>
        <v>3.4200000000000016E-3</v>
      </c>
      <c r="O25" s="11"/>
      <c r="P25" s="36"/>
      <c r="Q25" s="36"/>
      <c r="R25" s="36"/>
      <c r="S25" s="36"/>
      <c r="T25" s="36"/>
      <c r="U25" s="36"/>
      <c r="V25" s="36"/>
      <c r="W25" s="36"/>
      <c r="X25" s="36"/>
    </row>
    <row r="26" spans="1:24" x14ac:dyDescent="0.25">
      <c r="A26" s="65" t="s">
        <v>217</v>
      </c>
      <c r="B26" s="66">
        <f ca="1">B13+B14+IF(B18="",0,B18)+IF(B22="",0,B22)</f>
        <v>84.188836331999951</v>
      </c>
      <c r="D26" s="35" t="str">
        <f>IF(VLOOKUP($B$3,WeaponData!$B$3:$V$96,21,FALSE)="","",(VLOOKUP($B$3,WeaponData!$B$3:$V$96,21,FALSE)&amp;" - "&amp;TEXT(VLOOKUP($B$3,WeaponData!$B$3:$W$96,22,FALSE),"0.00%")))</f>
        <v/>
      </c>
      <c r="E26" t="str">
        <f>IF(VLOOKUP($B$3,WeaponData!$B$3:$V$96,21,FALSE)="","",E12)</f>
        <v/>
      </c>
      <c r="F26" t="str">
        <f>IF(VLOOKUP($B$3,WeaponData!$B$3:$V$96,21,FALSE)="","",F12)</f>
        <v/>
      </c>
      <c r="G26" t="str">
        <f>IF(VLOOKUP($B$3,WeaponData!$B$3:$V$96,21,FALSE)="","",G12)</f>
        <v/>
      </c>
      <c r="H26" t="str">
        <f>IF(VLOOKUP($B$3,WeaponData!$B$3:$V$96,21,FALSE)="","",H12)</f>
        <v/>
      </c>
      <c r="I26" t="str">
        <f>IF(VLOOKUP($B$3,WeaponData!$B$3:$V$96,21,FALSE)="","",I12)</f>
        <v/>
      </c>
      <c r="J26" t="str">
        <f>IF(VLOOKUP($B$3,WeaponData!$B$3:$V$96,21,FALSE)="","",J12)</f>
        <v/>
      </c>
      <c r="K26" t="str">
        <f>IF(VLOOKUP($B$3,WeaponData!$B$3:$V$96,21,FALSE)="","",K12)</f>
        <v/>
      </c>
      <c r="L26" t="str">
        <f>IF(VLOOKUP($B$3,WeaponData!$B$3:$V$96,21,FALSE)="","",L12)</f>
        <v/>
      </c>
      <c r="M26" t="str">
        <f>IF(VLOOKUP($B$3,WeaponData!$B$3:$V$96,21,FALSE)="","",M12)</f>
        <v/>
      </c>
      <c r="N26" t="str">
        <f>IF(VLOOKUP($B$3,WeaponData!$B$3:$V$96,21,FALSE)="","",N12)</f>
        <v/>
      </c>
      <c r="O26" s="11"/>
    </row>
    <row r="27" spans="1:24" x14ac:dyDescent="0.25">
      <c r="A27" s="56"/>
      <c r="B27" s="67"/>
      <c r="D27" s="3" t="str">
        <f>IF(VLOOKUP($B$3,WeaponData!$B$3:$V$96,21,FALSE)="","",D13)</f>
        <v/>
      </c>
      <c r="E27" s="12" t="str">
        <f>IF(VLOOKUP($B$3,WeaponData!$B$3:$V$96,21,FALSE)="","",'d100 Breakdown'!$AE$105*'Hitting Accuracy'!$C$2*VLOOKUP($B$3,WeaponData!$B$3:$W$96,22,FALSE))</f>
        <v/>
      </c>
      <c r="F27" s="12" t="str">
        <f>IF(VLOOKUP($B$3,WeaponData!$B$3:$V$96,21,FALSE)="","",'d100 Breakdown'!$AF$105*'Hitting Accuracy'!$C$2*VLOOKUP($B$3,WeaponData!$B$3:$W$96,22,FALSE))</f>
        <v/>
      </c>
      <c r="G27" s="12" t="str">
        <f>IF(VLOOKUP($B$3,WeaponData!$B$3:$V$96,21,FALSE)="","",'d100 Breakdown'!$AG$105*'Hitting Accuracy'!$C$2*VLOOKUP($B$3,WeaponData!$B$3:$W$96,22,FALSE))</f>
        <v/>
      </c>
      <c r="H27" s="12" t="str">
        <f>IF(VLOOKUP($B$3,WeaponData!$B$3:$V$96,21,FALSE)="","",'d100 Breakdown'!$AH$105*'Hitting Accuracy'!$C$2*VLOOKUP($B$3,WeaponData!$B$3:$W$96,22,FALSE))</f>
        <v/>
      </c>
      <c r="I27" s="12" t="str">
        <f>IF(VLOOKUP($B$3,WeaponData!$B$3:$V$96,21,FALSE)="","",'d100 Breakdown'!$AI$105*'Hitting Accuracy'!$C$2*VLOOKUP($B$3,WeaponData!$B$3:$W$96,22,FALSE))</f>
        <v/>
      </c>
      <c r="J27" s="12" t="str">
        <f>IF(VLOOKUP($B$3,WeaponData!$B$3:$V$96,21,FALSE)="","",'d100 Breakdown'!$AJ$105*'Hitting Accuracy'!$C$2*VLOOKUP($B$3,WeaponData!$B$3:$W$96,22,FALSE))</f>
        <v/>
      </c>
      <c r="K27" s="12" t="str">
        <f>IF(VLOOKUP($B$3,WeaponData!$B$3:$V$96,21,FALSE)="","",'d100 Breakdown'!$AK$105*'Hitting Accuracy'!$C$2*VLOOKUP($B$3,WeaponData!$B$3:$W$96,22,FALSE))</f>
        <v/>
      </c>
      <c r="L27" s="12" t="str">
        <f>IF(VLOOKUP($B$3,WeaponData!$B$3:$V$96,21,FALSE)="","",'d100 Breakdown'!$AL$105*'Hitting Accuracy'!$C$2*VLOOKUP($B$3,WeaponData!$B$3:$W$96,22,FALSE))</f>
        <v/>
      </c>
      <c r="M27" s="12" t="str">
        <f>IF(VLOOKUP($B$3,WeaponData!$B$3:$V$96,21,FALSE)="","",'d100 Breakdown'!$AM$105*'Hitting Accuracy'!$C$2*VLOOKUP($B$3,WeaponData!$B$3:$W$96,22,FALSE))</f>
        <v/>
      </c>
      <c r="N27" s="12" t="str">
        <f>IF(VLOOKUP($B$3,WeaponData!$B$3:$V$96,21,FALSE)="","",'d100 Breakdown'!$AN$105*'Hitting Accuracy'!$C$2*VLOOKUP($B$3,WeaponData!$B$3:$W$96,22,FALSE))</f>
        <v/>
      </c>
      <c r="P27" s="11"/>
    </row>
    <row r="28" spans="1:24" x14ac:dyDescent="0.25">
      <c r="A28" s="56" t="s">
        <v>218</v>
      </c>
      <c r="B28" s="58">
        <f ca="1">B16+IF(B20="",0,B20)+IF(B24="",0,B24)</f>
        <v>0.16324932799999983</v>
      </c>
      <c r="D28" s="3" t="str">
        <f>IF(VLOOKUP($B$3,WeaponData!$B$3:$V$96,21,FALSE)="","",D14)</f>
        <v/>
      </c>
      <c r="E28" s="12" t="str">
        <f>IF(VLOOKUP($B$3,WeaponData!$B$3:$V$96,21,FALSE)="","",'d100 Breakdown'!$AQ$105*'Hitting Accuracy'!$C$3*VLOOKUP($B$3,WeaponData!$B$3:$W$96,22,FALSE))</f>
        <v/>
      </c>
      <c r="F28" s="12" t="str">
        <f>IF(VLOOKUP($B$3,WeaponData!$B$3:$V$96,21,FALSE)="","",'d100 Breakdown'!$AR$105*'Hitting Accuracy'!$C$3*VLOOKUP($B$3,WeaponData!$B$3:$W$96,22,FALSE))</f>
        <v/>
      </c>
      <c r="G28" s="12" t="str">
        <f>IF(VLOOKUP($B$3,WeaponData!$B$3:$V$96,21,FALSE)="","",'d100 Breakdown'!$AS$105*'Hitting Accuracy'!$C$3*VLOOKUP($B$3,WeaponData!$B$3:$W$96,22,FALSE))</f>
        <v/>
      </c>
      <c r="H28" s="12" t="str">
        <f>IF(VLOOKUP($B$3,WeaponData!$B$3:$V$96,21,FALSE)="","",'d100 Breakdown'!$AT$105*'Hitting Accuracy'!$C$3*VLOOKUP($B$3,WeaponData!$B$3:$W$96,22,FALSE))</f>
        <v/>
      </c>
      <c r="I28" s="12" t="str">
        <f>IF(VLOOKUP($B$3,WeaponData!$B$3:$V$96,21,FALSE)="","",'d100 Breakdown'!$AU$105*'Hitting Accuracy'!$C$3*VLOOKUP($B$3,WeaponData!$B$3:$W$96,22,FALSE))</f>
        <v/>
      </c>
      <c r="J28" s="12" t="str">
        <f>IF(VLOOKUP($B$3,WeaponData!$B$3:$V$96,21,FALSE)="","",'d100 Breakdown'!$AV$105*'Hitting Accuracy'!$C$3*VLOOKUP($B$3,WeaponData!$B$3:$W$96,22,FALSE))</f>
        <v/>
      </c>
      <c r="K28" s="12" t="str">
        <f>IF(VLOOKUP($B$3,WeaponData!$B$3:$V$96,21,FALSE)="","",'d100 Breakdown'!$AW$105*'Hitting Accuracy'!$C$3*VLOOKUP($B$3,WeaponData!$B$3:$W$96,22,FALSE))</f>
        <v/>
      </c>
      <c r="L28" s="12" t="str">
        <f>IF(VLOOKUP($B$3,WeaponData!$B$3:$V$96,21,FALSE)="","",'d100 Breakdown'!$AX$105*'Hitting Accuracy'!$C$3*VLOOKUP($B$3,WeaponData!$B$3:$W$96,22,FALSE))</f>
        <v/>
      </c>
      <c r="M28" s="12" t="str">
        <f>IF(VLOOKUP($B$3,WeaponData!$B$3:$V$96,21,FALSE)="","",'d100 Breakdown'!$AY$105*'Hitting Accuracy'!$C$3*VLOOKUP($B$3,WeaponData!$B$3:$W$96,22,FALSE))</f>
        <v/>
      </c>
      <c r="N28" s="12" t="str">
        <f>IF(VLOOKUP($B$3,WeaponData!$B$3:$V$96,21,FALSE)="","",'d100 Breakdown'!$AZ$105*'Hitting Accuracy'!$C$3*VLOOKUP($B$3,WeaponData!$B$3:$W$96,22,FALSE))</f>
        <v/>
      </c>
    </row>
    <row r="29" spans="1:24" ht="15.75" thickBot="1" x14ac:dyDescent="0.3">
      <c r="A29" s="57"/>
      <c r="B29" s="59"/>
      <c r="D29" s="3" t="str">
        <f>IF(VLOOKUP($B$3,WeaponData!$B$3:$V$96,21,FALSE)="","",D15)</f>
        <v/>
      </c>
      <c r="E29" s="12" t="str">
        <f>IF(VLOOKUP($B$3,WeaponData!$B$3:$V$96,21,FALSE)="","",'d100 Breakdown'!$BC$105*'Hitting Accuracy'!$C$4*VLOOKUP($B$3,WeaponData!$B$3:$W$96,22,FALSE))</f>
        <v/>
      </c>
      <c r="F29" s="12" t="str">
        <f>IF(VLOOKUP($B$3,WeaponData!$B$3:$V$96,21,FALSE)="","",'d100 Breakdown'!$BD$105*'Hitting Accuracy'!$C$4*VLOOKUP($B$3,WeaponData!$B$3:$W$96,22,FALSE))</f>
        <v/>
      </c>
      <c r="G29" s="12" t="str">
        <f>IF(VLOOKUP($B$3,WeaponData!$B$3:$V$96,21,FALSE)="","",'d100 Breakdown'!$BE$105*'Hitting Accuracy'!$C$4*VLOOKUP($B$3,WeaponData!$B$3:$W$96,22,FALSE))</f>
        <v/>
      </c>
      <c r="H29" s="12" t="str">
        <f>IF(VLOOKUP($B$3,WeaponData!$B$3:$V$96,21,FALSE)="","",'d100 Breakdown'!$BF$105*'Hitting Accuracy'!$C$4*VLOOKUP($B$3,WeaponData!$B$3:$W$96,22,FALSE))</f>
        <v/>
      </c>
      <c r="I29" s="12" t="str">
        <f>IF(VLOOKUP($B$3,WeaponData!$B$3:$V$96,21,FALSE)="","",'d100 Breakdown'!$BG$105*'Hitting Accuracy'!$C$4*VLOOKUP($B$3,WeaponData!$B$3:$W$96,22,FALSE))</f>
        <v/>
      </c>
      <c r="J29" s="12" t="str">
        <f>IF(VLOOKUP($B$3,WeaponData!$B$3:$V$96,21,FALSE)="","",'d100 Breakdown'!$BH$105*'Hitting Accuracy'!$C$4*VLOOKUP($B$3,WeaponData!$B$3:$W$96,22,FALSE))</f>
        <v/>
      </c>
      <c r="K29" s="12" t="str">
        <f>IF(VLOOKUP($B$3,WeaponData!$B$3:$V$96,21,FALSE)="","",'d100 Breakdown'!$BI$105*'Hitting Accuracy'!$C$4*VLOOKUP($B$3,WeaponData!$B$3:$W$96,22,FALSE))</f>
        <v/>
      </c>
      <c r="L29" s="12" t="str">
        <f>IF(VLOOKUP($B$3,WeaponData!$B$3:$V$96,21,FALSE)="","",'d100 Breakdown'!$BJ$105*'Hitting Accuracy'!$C$4*VLOOKUP($B$3,WeaponData!$B$3:$W$96,22,FALSE))</f>
        <v/>
      </c>
      <c r="M29" s="12" t="str">
        <f>IF(VLOOKUP($B$3,WeaponData!$B$3:$V$96,21,FALSE)="","",'d100 Breakdown'!$BK$105*'Hitting Accuracy'!$C$4*VLOOKUP($B$3,WeaponData!$B$3:$W$96,22,FALSE))</f>
        <v/>
      </c>
      <c r="N29" s="12" t="str">
        <f>IF(VLOOKUP($B$3,WeaponData!$B$3:$V$96,21,FALSE)="","",'d100 Breakdown'!$BL$105*'Hitting Accuracy'!$C$4*VLOOKUP($B$3,WeaponData!$B$3:$W$96,22,FALSE))</f>
        <v/>
      </c>
      <c r="P29" s="11"/>
    </row>
    <row r="30" spans="1:24" x14ac:dyDescent="0.25">
      <c r="D30" s="3" t="str">
        <f>IF(VLOOKUP($B$3,WeaponData!$B$3:$V$96,21,FALSE)="","",D16)</f>
        <v/>
      </c>
      <c r="E30" s="12" t="str">
        <f>IF(VLOOKUP($B$3,WeaponData!$B$3:$V$96,21,FALSE)="","",'d100 Breakdown'!$CA$105*'Hitting Accuracy'!$C$5*VLOOKUP($B$3,WeaponData!$B$3:$W$96,22,FALSE))</f>
        <v/>
      </c>
      <c r="F30" s="12" t="str">
        <f>IF(VLOOKUP($B$3,WeaponData!$B$3:$V$96,21,FALSE)="","",'d100 Breakdown'!$CB$105*'Hitting Accuracy'!$C$5*VLOOKUP($B$3,WeaponData!$B$3:$W$96,22,FALSE))</f>
        <v/>
      </c>
      <c r="G30" s="12" t="str">
        <f>IF(VLOOKUP($B$3,WeaponData!$B$3:$V$96,21,FALSE)="","",'d100 Breakdown'!$CC$105*'Hitting Accuracy'!$C$5*VLOOKUP($B$3,WeaponData!$B$3:$W$96,22,FALSE))</f>
        <v/>
      </c>
      <c r="H30" s="12" t="str">
        <f>IF(VLOOKUP($B$3,WeaponData!$B$3:$V$96,21,FALSE)="","",'d100 Breakdown'!$CD$105*'Hitting Accuracy'!$C$5*VLOOKUP($B$3,WeaponData!$B$3:$W$96,22,FALSE))</f>
        <v/>
      </c>
      <c r="I30" s="12" t="str">
        <f>IF(VLOOKUP($B$3,WeaponData!$B$3:$V$96,21,FALSE)="","",'d100 Breakdown'!$CE$105*'Hitting Accuracy'!$C$5*VLOOKUP($B$3,WeaponData!$B$3:$W$96,22,FALSE))</f>
        <v/>
      </c>
      <c r="J30" s="12" t="str">
        <f>IF(VLOOKUP($B$3,WeaponData!$B$3:$V$96,21,FALSE)="","",'d100 Breakdown'!$CF$105*'Hitting Accuracy'!$C$5*VLOOKUP($B$3,WeaponData!$B$3:$W$96,22,FALSE))</f>
        <v/>
      </c>
      <c r="K30" s="12" t="str">
        <f>IF(VLOOKUP($B$3,WeaponData!$B$3:$V$96,21,FALSE)="","",'d100 Breakdown'!$CG$105*'Hitting Accuracy'!$C$5*VLOOKUP($B$3,WeaponData!$B$3:$W$96,22,FALSE))</f>
        <v/>
      </c>
      <c r="L30" s="12" t="str">
        <f>IF(VLOOKUP($B$3,WeaponData!$B$3:$V$96,21,FALSE)="","",'d100 Breakdown'!$CH$105*'Hitting Accuracy'!$C$5*VLOOKUP($B$3,WeaponData!$B$3:$W$96,22,FALSE))</f>
        <v/>
      </c>
      <c r="M30" s="12" t="str">
        <f>IF(VLOOKUP($B$3,WeaponData!$B$3:$V$96,21,FALSE)="","",'d100 Breakdown'!$CI$105*'Hitting Accuracy'!$C$5*VLOOKUP($B$3,WeaponData!$B$3:$W$96,22,FALSE))</f>
        <v/>
      </c>
      <c r="N30" s="12" t="str">
        <f>IF(VLOOKUP($B$3,WeaponData!$B$3:$V$96,21,FALSE)="","",'d100 Breakdown'!$CJ$105*'Hitting Accuracy'!$C$5*VLOOKUP($B$3,WeaponData!$B$3:$W$96,22,FALSE))</f>
        <v/>
      </c>
    </row>
    <row r="31" spans="1:24" x14ac:dyDescent="0.25">
      <c r="D31" s="3" t="str">
        <f>IF(VLOOKUP($B$3,WeaponData!$B$3:$V$96,21,FALSE)="","",D17)</f>
        <v/>
      </c>
      <c r="E31" s="12" t="str">
        <f>IF(VLOOKUP($B$3,WeaponData!$B$3:$V$96,21,FALSE)="","",'d100 Breakdown'!$CM$105*'Hitting Accuracy'!$C$6*VLOOKUP($B$3,WeaponData!$B$3:$W$96,22,FALSE))</f>
        <v/>
      </c>
      <c r="F31" s="12" t="str">
        <f>IF(VLOOKUP($B$3,WeaponData!$B$3:$V$96,21,FALSE)="","",'d100 Breakdown'!$CN$105*'Hitting Accuracy'!$C$6*VLOOKUP($B$3,WeaponData!$B$3:$W$96,22,FALSE))</f>
        <v/>
      </c>
      <c r="G31" s="12" t="str">
        <f>IF(VLOOKUP($B$3,WeaponData!$B$3:$V$96,21,FALSE)="","",'d100 Breakdown'!$CO$105*'Hitting Accuracy'!$C$6*VLOOKUP($B$3,WeaponData!$B$3:$W$96,22,FALSE))</f>
        <v/>
      </c>
      <c r="H31" s="12" t="str">
        <f>IF(VLOOKUP($B$3,WeaponData!$B$3:$V$96,21,FALSE)="","",'d100 Breakdown'!$CP$105*'Hitting Accuracy'!$C$6*VLOOKUP($B$3,WeaponData!$B$3:$W$96,22,FALSE))</f>
        <v/>
      </c>
      <c r="I31" s="12" t="str">
        <f>IF(VLOOKUP($B$3,WeaponData!$B$3:$V$96,21,FALSE)="","",'d100 Breakdown'!$CQ$105*'Hitting Accuracy'!$C$6*VLOOKUP($B$3,WeaponData!$B$3:$W$96,22,FALSE))</f>
        <v/>
      </c>
      <c r="J31" s="12" t="str">
        <f>IF(VLOOKUP($B$3,WeaponData!$B$3:$V$96,21,FALSE)="","",'d100 Breakdown'!$CR$105*'Hitting Accuracy'!$C$6*VLOOKUP($B$3,WeaponData!$B$3:$W$96,22,FALSE))</f>
        <v/>
      </c>
      <c r="K31" s="12" t="str">
        <f>IF(VLOOKUP($B$3,WeaponData!$B$3:$V$96,21,FALSE)="","",'d100 Breakdown'!$CS$105*'Hitting Accuracy'!$C$6*VLOOKUP($B$3,WeaponData!$B$3:$W$96,22,FALSE))</f>
        <v/>
      </c>
      <c r="L31" s="12" t="str">
        <f>IF(VLOOKUP($B$3,WeaponData!$B$3:$V$96,21,FALSE)="","",'d100 Breakdown'!$CT$105*'Hitting Accuracy'!$C$6*VLOOKUP($B$3,WeaponData!$B$3:$W$96,22,FALSE))</f>
        <v/>
      </c>
      <c r="M31" s="12" t="str">
        <f>IF(VLOOKUP($B$3,WeaponData!$B$3:$V$96,21,FALSE)="","",'d100 Breakdown'!$CU$105*'Hitting Accuracy'!$C$6*VLOOKUP($B$3,WeaponData!$B$3:$W$96,22,FALSE))</f>
        <v/>
      </c>
      <c r="N31" s="12" t="str">
        <f>IF(VLOOKUP($B$3,WeaponData!$B$3:$V$96,21,FALSE)="","",'d100 Breakdown'!$CV$105*'Hitting Accuracy'!$C$6*VLOOKUP($B$3,WeaponData!$B$3:$W$96,22,FALSE))</f>
        <v/>
      </c>
    </row>
    <row r="32" spans="1:24" x14ac:dyDescent="0.25">
      <c r="D32" s="3" t="str">
        <f>IF(VLOOKUP($B$3,WeaponData!$B$3:$V$96,21,FALSE)="","",D18)</f>
        <v/>
      </c>
      <c r="E32" s="12" t="str">
        <f>IF(VLOOKUP($B$3,WeaponData!$B$3:$V$96,21,FALSE)="","",'d100 Breakdown'!$CY$105*'Hitting Accuracy'!$C$7*VLOOKUP($B$3,WeaponData!$B$3:$W$96,22,FALSE))</f>
        <v/>
      </c>
      <c r="F32" s="12" t="str">
        <f>IF(VLOOKUP($B$3,WeaponData!$B$3:$V$96,21,FALSE)="","",'d100 Breakdown'!$CZ$105*'Hitting Accuracy'!$C$7*VLOOKUP($B$3,WeaponData!$B$3:$W$96,22,FALSE))</f>
        <v/>
      </c>
      <c r="G32" s="12" t="str">
        <f>IF(VLOOKUP($B$3,WeaponData!$B$3:$V$96,21,FALSE)="","",'d100 Breakdown'!$DA$105*'Hitting Accuracy'!$C$7*VLOOKUP($B$3,WeaponData!$B$3:$W$96,22,FALSE))</f>
        <v/>
      </c>
      <c r="H32" s="12" t="str">
        <f>IF(VLOOKUP($B$3,WeaponData!$B$3:$V$96,21,FALSE)="","",'d100 Breakdown'!$DB$105*'Hitting Accuracy'!$C$7*VLOOKUP($B$3,WeaponData!$B$3:$W$96,22,FALSE))</f>
        <v/>
      </c>
      <c r="I32" s="12" t="str">
        <f>IF(VLOOKUP($B$3,WeaponData!$B$3:$V$96,21,FALSE)="","",'d100 Breakdown'!$DC$105*'Hitting Accuracy'!$C$7*VLOOKUP($B$3,WeaponData!$B$3:$W$96,22,FALSE))</f>
        <v/>
      </c>
      <c r="J32" s="12" t="str">
        <f>IF(VLOOKUP($B$3,WeaponData!$B$3:$V$96,21,FALSE)="","",'d100 Breakdown'!$DD$105*'Hitting Accuracy'!$C$7*VLOOKUP($B$3,WeaponData!$B$3:$W$96,22,FALSE))</f>
        <v/>
      </c>
      <c r="K32" s="12" t="str">
        <f>IF(VLOOKUP($B$3,WeaponData!$B$3:$V$96,21,FALSE)="","",'d100 Breakdown'!$DE$105*'Hitting Accuracy'!$C$7*VLOOKUP($B$3,WeaponData!$B$3:$W$96,22,FALSE))</f>
        <v/>
      </c>
      <c r="L32" s="12" t="str">
        <f>IF(VLOOKUP($B$3,WeaponData!$B$3:$V$96,21,FALSE)="","",'d100 Breakdown'!$DF$105*'Hitting Accuracy'!$C$7*VLOOKUP($B$3,WeaponData!$B$3:$W$96,22,FALSE))</f>
        <v/>
      </c>
      <c r="M32" s="12" t="str">
        <f>IF(VLOOKUP($B$3,WeaponData!$B$3:$V$96,21,FALSE)="","",'d100 Breakdown'!$DG$105*'Hitting Accuracy'!$C$7*VLOOKUP($B$3,WeaponData!$B$3:$W$96,22,FALSE))</f>
        <v/>
      </c>
      <c r="N32" s="12" t="str">
        <f>IF(VLOOKUP($B$3,WeaponData!$B$3:$V$96,21,FALSE)="","",'d100 Breakdown'!$DH$105*'Hitting Accuracy'!$C$7*VLOOKUP($B$3,WeaponData!$B$3:$W$96,22,FALSE))</f>
        <v/>
      </c>
    </row>
    <row r="33" spans="4:16" x14ac:dyDescent="0.25">
      <c r="D33" s="3" t="str">
        <f>IF(VLOOKUP($B$3,WeaponData!$B$3:$V$96,21,FALSE)="","",D19)</f>
        <v/>
      </c>
      <c r="E33" s="12" t="str">
        <f>IF(VLOOKUP($B$3,WeaponData!$B$3:$V$96,21,FALSE)="","",'d100 Breakdown'!$CY$105*'Hitting Accuracy'!$C$8*VLOOKUP($B$3,WeaponData!$B$3:$W$96,22,FALSE))</f>
        <v/>
      </c>
      <c r="F33" s="12" t="str">
        <f>IF(VLOOKUP($B$3,WeaponData!$B$3:$V$96,21,FALSE)="","",'d100 Breakdown'!$CZ$105*'Hitting Accuracy'!$C$8*VLOOKUP($B$3,WeaponData!$B$3:$W$96,22,FALSE))</f>
        <v/>
      </c>
      <c r="G33" s="12" t="str">
        <f>IF(VLOOKUP($B$3,WeaponData!$B$3:$V$96,21,FALSE)="","",'d100 Breakdown'!$DA$105*'Hitting Accuracy'!$C$8*VLOOKUP($B$3,WeaponData!$B$3:$W$96,22,FALSE))</f>
        <v/>
      </c>
      <c r="H33" s="12" t="str">
        <f>IF(VLOOKUP($B$3,WeaponData!$B$3:$V$96,21,FALSE)="","",'d100 Breakdown'!$DB$105*'Hitting Accuracy'!$C$8*VLOOKUP($B$3,WeaponData!$B$3:$W$96,22,FALSE))</f>
        <v/>
      </c>
      <c r="I33" s="12" t="str">
        <f>IF(VLOOKUP($B$3,WeaponData!$B$3:$V$96,21,FALSE)="","",'d100 Breakdown'!$DC$105*'Hitting Accuracy'!$C$8*VLOOKUP($B$3,WeaponData!$B$3:$W$96,22,FALSE))</f>
        <v/>
      </c>
      <c r="J33" s="12" t="str">
        <f>IF(VLOOKUP($B$3,WeaponData!$B$3:$V$96,21,FALSE)="","",'d100 Breakdown'!$DD$105*'Hitting Accuracy'!$C$8*VLOOKUP($B$3,WeaponData!$B$3:$W$96,22,FALSE))</f>
        <v/>
      </c>
      <c r="K33" s="12" t="str">
        <f>IF(VLOOKUP($B$3,WeaponData!$B$3:$V$96,21,FALSE)="","",'d100 Breakdown'!$DE$105*'Hitting Accuracy'!$C$8*VLOOKUP($B$3,WeaponData!$B$3:$W$96,22,FALSE))</f>
        <v/>
      </c>
      <c r="L33" s="12" t="str">
        <f>IF(VLOOKUP($B$3,WeaponData!$B$3:$V$96,21,FALSE)="","",'d100 Breakdown'!$DF$105*'Hitting Accuracy'!$C$8*VLOOKUP($B$3,WeaponData!$B$3:$W$96,22,FALSE))</f>
        <v/>
      </c>
      <c r="M33" s="12" t="str">
        <f>IF(VLOOKUP($B$3,WeaponData!$B$3:$V$96,21,FALSE)="","",'d100 Breakdown'!$DG$105*'Hitting Accuracy'!$C$8*VLOOKUP($B$3,WeaponData!$B$3:$W$96,22,FALSE))</f>
        <v/>
      </c>
      <c r="N33" s="37" t="str">
        <f>IF(VLOOKUP($B$3,WeaponData!$B$3:$V$96,21,FALSE)="","",'d100 Breakdown'!$DH$105*'Hitting Accuracy'!$C$8*VLOOKUP($B$3,WeaponData!$B$3:$W$96,22,FALSE))</f>
        <v/>
      </c>
    </row>
    <row r="34" spans="4:16" x14ac:dyDescent="0.25">
      <c r="D34" s="3" t="str">
        <f>IF(VLOOKUP($B$3,WeaponData!$B$3:$V$96,21,FALSE)="","",D20)</f>
        <v/>
      </c>
      <c r="E34" s="12" t="str">
        <f>IF(VLOOKUP($B$3,WeaponData!$B$3:$V$96,21,FALSE)="","",'d100 Breakdown'!$G$105*'Hitting Accuracy'!$C$9*VLOOKUP($B$3,WeaponData!$B$3:$W$96,22,FALSE))</f>
        <v/>
      </c>
      <c r="F34" s="12" t="str">
        <f>IF(VLOOKUP($B$3,WeaponData!$B$3:$V$96,21,FALSE)="","",'d100 Breakdown'!$H$105*'Hitting Accuracy'!$C$9*VLOOKUP($B$3,WeaponData!$B$3:$W$96,22,FALSE))</f>
        <v/>
      </c>
      <c r="G34" s="12" t="str">
        <f>IF(VLOOKUP($B$3,WeaponData!$B$3:$V$96,21,FALSE)="","",'d100 Breakdown'!$I$105*'Hitting Accuracy'!$C$9*VLOOKUP($B$3,WeaponData!$B$3:$W$96,22,FALSE))</f>
        <v/>
      </c>
      <c r="H34" s="12" t="str">
        <f>IF(VLOOKUP($B$3,WeaponData!$B$3:$V$96,21,FALSE)="","",'d100 Breakdown'!$J$105*'Hitting Accuracy'!$C$9*VLOOKUP($B$3,WeaponData!$B$3:$W$96,22,FALSE))</f>
        <v/>
      </c>
      <c r="I34" s="12" t="str">
        <f>IF(VLOOKUP($B$3,WeaponData!$B$3:$V$96,21,FALSE)="","",'d100 Breakdown'!$K$105*'Hitting Accuracy'!$C$9*VLOOKUP($B$3,WeaponData!$B$3:$W$96,22,FALSE))</f>
        <v/>
      </c>
      <c r="J34" s="12" t="str">
        <f>IF(VLOOKUP($B$3,WeaponData!$B$3:$V$96,21,FALSE)="","",'d100 Breakdown'!$L$105*'Hitting Accuracy'!$C$9*VLOOKUP($B$3,WeaponData!$B$3:$W$96,22,FALSE))</f>
        <v/>
      </c>
      <c r="K34" s="12" t="str">
        <f>IF(VLOOKUP($B$3,WeaponData!$B$3:$V$96,21,FALSE)="","",'d100 Breakdown'!$M$105*'Hitting Accuracy'!$C$9*VLOOKUP($B$3,WeaponData!$B$3:$W$96,22,FALSE))</f>
        <v/>
      </c>
      <c r="L34" s="12" t="str">
        <f>IF(VLOOKUP($B$3,WeaponData!$B$3:$V$96,21,FALSE)="","",'d100 Breakdown'!$N$105*'Hitting Accuracy'!$C$9*VLOOKUP($B$3,WeaponData!$B$3:$W$96,22,FALSE))</f>
        <v/>
      </c>
      <c r="M34" s="12" t="str">
        <f>IF(VLOOKUP($B$3,WeaponData!$B$3:$V$96,21,FALSE)="","",'d100 Breakdown'!$O$105*'Hitting Accuracy'!$C$9*VLOOKUP($B$3,WeaponData!$B$3:$W$96,22,FALSE))</f>
        <v/>
      </c>
      <c r="N34" s="12" t="str">
        <f>IF(VLOOKUP($B$3,WeaponData!$B$3:$V$96,21,FALSE)="","",'d100 Breakdown'!$P$105*'Hitting Accuracy'!$C$9*VLOOKUP($B$3,WeaponData!$B$3:$W$96,22,FALSE))</f>
        <v/>
      </c>
    </row>
    <row r="35" spans="4:16" x14ac:dyDescent="0.25">
      <c r="D35" s="3" t="str">
        <f>IF(VLOOKUP($B$3,WeaponData!$B$3:$V$96,21,FALSE)="","",D21)</f>
        <v/>
      </c>
      <c r="E35" s="12" t="str">
        <f>IF(VLOOKUP($B$3,WeaponData!$B$3:$V$96,21,FALSE)="","",'d100 Breakdown'!$G$105*'Hitting Accuracy'!$C$10*VLOOKUP($B$3,WeaponData!$B$3:$W$96,22,FALSE))</f>
        <v/>
      </c>
      <c r="F35" s="12" t="str">
        <f>IF(VLOOKUP($B$3,WeaponData!$B$3:$V$96,21,FALSE)="","",'d100 Breakdown'!$H$105*'Hitting Accuracy'!$C$10*VLOOKUP($B$3,WeaponData!$B$3:$W$96,22,FALSE))</f>
        <v/>
      </c>
      <c r="G35" s="12" t="str">
        <f>IF(VLOOKUP($B$3,WeaponData!$B$3:$V$96,21,FALSE)="","",'d100 Breakdown'!$I$105*'Hitting Accuracy'!$C$10*VLOOKUP($B$3,WeaponData!$B$3:$W$96,22,FALSE))</f>
        <v/>
      </c>
      <c r="H35" s="12" t="str">
        <f>IF(VLOOKUP($B$3,WeaponData!$B$3:$V$96,21,FALSE)="","",'d100 Breakdown'!$J$105*'Hitting Accuracy'!$C$10*VLOOKUP($B$3,WeaponData!$B$3:$W$96,22,FALSE))</f>
        <v/>
      </c>
      <c r="I35" s="12" t="str">
        <f>IF(VLOOKUP($B$3,WeaponData!$B$3:$V$96,21,FALSE)="","",'d100 Breakdown'!$K$105*'Hitting Accuracy'!$C$10*VLOOKUP($B$3,WeaponData!$B$3:$W$96,22,FALSE))</f>
        <v/>
      </c>
      <c r="J35" s="12" t="str">
        <f>IF(VLOOKUP($B$3,WeaponData!$B$3:$V$96,21,FALSE)="","",'d100 Breakdown'!$L$105*'Hitting Accuracy'!$C$10*VLOOKUP($B$3,WeaponData!$B$3:$W$96,22,FALSE))</f>
        <v/>
      </c>
      <c r="K35" s="37" t="str">
        <f>IF(VLOOKUP($B$3,WeaponData!$B$3:$V$96,21,FALSE)="","",'d100 Breakdown'!$M$105*'Hitting Accuracy'!$C$10*VLOOKUP($B$3,WeaponData!$B$3:$W$96,22,FALSE))</f>
        <v/>
      </c>
      <c r="L35" s="12" t="str">
        <f>IF(VLOOKUP($B$3,WeaponData!$B$3:$V$96,21,FALSE)="","",'d100 Breakdown'!$N$105*'Hitting Accuracy'!$C$10*VLOOKUP($B$3,WeaponData!$B$3:$W$96,22,FALSE))</f>
        <v/>
      </c>
      <c r="M35" s="12" t="str">
        <f>IF(VLOOKUP($B$3,WeaponData!$B$3:$V$96,21,FALSE)="","",'d100 Breakdown'!$O$105*'Hitting Accuracy'!$C$10*VLOOKUP($B$3,WeaponData!$B$3:$W$96,22,FALSE))</f>
        <v/>
      </c>
      <c r="N35" s="12" t="str">
        <f>IF(VLOOKUP($B$3,WeaponData!$B$3:$V$96,21,FALSE)="","",'d100 Breakdown'!$P$105*'Hitting Accuracy'!$C$10*VLOOKUP($B$3,WeaponData!$B$3:$W$96,22,FALSE))</f>
        <v/>
      </c>
    </row>
    <row r="36" spans="4:16" x14ac:dyDescent="0.25">
      <c r="D36" s="3" t="str">
        <f>IF(VLOOKUP($B$3,WeaponData!$B$3:$V$96,21,FALSE)="","",D22)</f>
        <v/>
      </c>
      <c r="E36" s="12" t="str">
        <f>IF(VLOOKUP($B$3,WeaponData!$B$3:$V$96,21,FALSE)="","",'d100 Breakdown'!$S$105*'Hitting Accuracy'!$C$11*VLOOKUP($B$3,WeaponData!$B$3:$W$96,22,FALSE))</f>
        <v/>
      </c>
      <c r="F36" s="12" t="str">
        <f>IF(VLOOKUP($B$3,WeaponData!$B$3:$V$96,21,FALSE)="","",'d100 Breakdown'!$T$105*'Hitting Accuracy'!$C$11*VLOOKUP($B$3,WeaponData!$B$3:$W$96,22,FALSE))</f>
        <v/>
      </c>
      <c r="G36" s="12" t="str">
        <f>IF(VLOOKUP($B$3,WeaponData!$B$3:$V$96,21,FALSE)="","",'d100 Breakdown'!$U$105*'Hitting Accuracy'!$C$11*VLOOKUP($B$3,WeaponData!$B$3:$W$96,22,FALSE))</f>
        <v/>
      </c>
      <c r="H36" s="12" t="str">
        <f>IF(VLOOKUP($B$3,WeaponData!$B$3:$V$96,21,FALSE)="","",'d100 Breakdown'!$V$105*'Hitting Accuracy'!$C$11*VLOOKUP($B$3,WeaponData!$B$3:$W$96,22,FALSE))</f>
        <v/>
      </c>
      <c r="I36" s="12" t="str">
        <f>IF(VLOOKUP($B$3,WeaponData!$B$3:$V$96,21,FALSE)="","",'d100 Breakdown'!$W$105*'Hitting Accuracy'!$C$11*VLOOKUP($B$3,WeaponData!$B$3:$W$96,22,FALSE))</f>
        <v/>
      </c>
      <c r="J36" s="12" t="str">
        <f>IF(VLOOKUP($B$3,WeaponData!$B$3:$V$96,21,FALSE)="","",'d100 Breakdown'!$X$105*'Hitting Accuracy'!$C$11*VLOOKUP($B$3,WeaponData!$B$3:$W$96,22,FALSE))</f>
        <v/>
      </c>
      <c r="K36" s="12" t="str">
        <f>IF(VLOOKUP($B$3,WeaponData!$B$3:$V$96,21,FALSE)="","",'d100 Breakdown'!$Y$105*'Hitting Accuracy'!$C$11*VLOOKUP($B$3,WeaponData!$B$3:$W$96,22,FALSE))</f>
        <v/>
      </c>
      <c r="L36" s="12" t="str">
        <f>IF(VLOOKUP($B$3,WeaponData!$B$3:$V$96,21,FALSE)="","",'d100 Breakdown'!$Z$105*'Hitting Accuracy'!$C$11*VLOOKUP($B$3,WeaponData!$B$3:$W$96,22,FALSE))</f>
        <v/>
      </c>
      <c r="M36" s="12" t="str">
        <f>IF(VLOOKUP($B$3,WeaponData!$B$3:$V$96,21,FALSE)="","",'d100 Breakdown'!$AA$105*'Hitting Accuracy'!$C$11*VLOOKUP($B$3,WeaponData!$B$3:$W$96,22,FALSE))</f>
        <v/>
      </c>
      <c r="N36" s="12" t="str">
        <f>IF(VLOOKUP($B$3,WeaponData!$B$3:$V$96,21,FALSE)="","",'d100 Breakdown'!$AB$105*'Hitting Accuracy'!$C$11*VLOOKUP($B$3,WeaponData!$B$3:$W$96,22,FALSE))</f>
        <v/>
      </c>
    </row>
    <row r="37" spans="4:16" x14ac:dyDescent="0.25">
      <c r="D37" s="3" t="str">
        <f>IF(VLOOKUP($B$3,WeaponData!$B$3:$V$96,21,FALSE)="","",D23)</f>
        <v/>
      </c>
      <c r="E37" s="12" t="str">
        <f>IF(VLOOKUP($B$3,WeaponData!$B$3:$V$96,21,FALSE)="","",'d100 Breakdown'!$S$105*'Hitting Accuracy'!$C$12*VLOOKUP($B$3,WeaponData!$B$3:$W$96,22,FALSE))</f>
        <v/>
      </c>
      <c r="F37" s="12" t="str">
        <f>IF(VLOOKUP($B$3,WeaponData!$B$3:$V$96,21,FALSE)="","",'d100 Breakdown'!$T$105*'Hitting Accuracy'!$C$12*VLOOKUP($B$3,WeaponData!$B$3:$W$96,22,FALSE))</f>
        <v/>
      </c>
      <c r="G37" s="12" t="str">
        <f>IF(VLOOKUP($B$3,WeaponData!$B$3:$V$96,21,FALSE)="","",'d100 Breakdown'!$U$105*'Hitting Accuracy'!$C$12*VLOOKUP($B$3,WeaponData!$B$3:$W$96,22,FALSE))</f>
        <v/>
      </c>
      <c r="H37" s="12" t="str">
        <f>IF(VLOOKUP($B$3,WeaponData!$B$3:$V$96,21,FALSE)="","",'d100 Breakdown'!$V$105*'Hitting Accuracy'!$C$12*VLOOKUP($B$3,WeaponData!$B$3:$W$96,22,FALSE))</f>
        <v/>
      </c>
      <c r="I37" s="12" t="str">
        <f>IF(VLOOKUP($B$3,WeaponData!$B$3:$V$96,21,FALSE)="","",'d100 Breakdown'!$W$105*'Hitting Accuracy'!$C$12*VLOOKUP($B$3,WeaponData!$B$3:$W$96,22,FALSE))</f>
        <v/>
      </c>
      <c r="J37" s="12" t="str">
        <f>IF(VLOOKUP($B$3,WeaponData!$B$3:$V$96,21,FALSE)="","",'d100 Breakdown'!$X$105*'Hitting Accuracy'!$C$12*VLOOKUP($B$3,WeaponData!$B$3:$W$96,22,FALSE))</f>
        <v/>
      </c>
      <c r="K37" s="12" t="str">
        <f>IF(VLOOKUP($B$3,WeaponData!$B$3:$V$96,21,FALSE)="","",'d100 Breakdown'!$Y$105*'Hitting Accuracy'!$C$12*VLOOKUP($B$3,WeaponData!$B$3:$W$96,22,FALSE))</f>
        <v/>
      </c>
      <c r="L37" s="12" t="str">
        <f>IF(VLOOKUP($B$3,WeaponData!$B$3:$V$96,21,FALSE)="","",'d100 Breakdown'!$Z$105*'Hitting Accuracy'!$C$12*VLOOKUP($B$3,WeaponData!$B$3:$W$96,22,FALSE))</f>
        <v/>
      </c>
      <c r="M37" s="12" t="str">
        <f>IF(VLOOKUP($B$3,WeaponData!$B$3:$V$96,21,FALSE)="","",'d100 Breakdown'!$AA$105*'Hitting Accuracy'!$C$12*VLOOKUP($B$3,WeaponData!$B$3:$W$96,22,FALSE))</f>
        <v/>
      </c>
      <c r="N37" s="12" t="str">
        <f>IF(VLOOKUP($B$3,WeaponData!$B$3:$V$96,21,FALSE)="","",'d100 Breakdown'!$AB$105*'Hitting Accuracy'!$C$12*VLOOKUP($B$3,WeaponData!$B$3:$W$96,22,FALSE))</f>
        <v/>
      </c>
    </row>
    <row r="38" spans="4:16" x14ac:dyDescent="0.25">
      <c r="D38" s="3" t="str">
        <f>IF(VLOOKUP($B$3,WeaponData!$B$3:$V$96,21,FALSE)="","",D24)</f>
        <v/>
      </c>
      <c r="E38" s="12" t="str">
        <f>IF(VLOOKUP($B$3,WeaponData!$B$3:$V$96,21,FALSE)="","",'d100 Breakdown'!$BO$105*'Hitting Accuracy'!$C$13*VLOOKUP($B$3,WeaponData!$B$3:$W$96,22,FALSE))</f>
        <v/>
      </c>
      <c r="F38" s="12" t="str">
        <f>IF(VLOOKUP($B$3,WeaponData!$B$3:$V$96,21,FALSE)="","",'d100 Breakdown'!$BP$105*'Hitting Accuracy'!$C$13*VLOOKUP($B$3,WeaponData!$B$3:$W$96,22,FALSE))</f>
        <v/>
      </c>
      <c r="G38" s="12" t="str">
        <f>IF(VLOOKUP($B$3,WeaponData!$B$3:$V$96,21,FALSE)="","",'d100 Breakdown'!$BQ$105*'Hitting Accuracy'!$C$13*VLOOKUP($B$3,WeaponData!$B$3:$W$96,22,FALSE))</f>
        <v/>
      </c>
      <c r="H38" s="12" t="str">
        <f>IF(VLOOKUP($B$3,WeaponData!$B$3:$V$96,21,FALSE)="","",'d100 Breakdown'!$BR$105*'Hitting Accuracy'!$C$13*VLOOKUP($B$3,WeaponData!$B$3:$W$96,22,FALSE))</f>
        <v/>
      </c>
      <c r="I38" s="12" t="str">
        <f>IF(VLOOKUP($B$3,WeaponData!$B$3:$V$96,21,FALSE)="","",'d100 Breakdown'!$BS$105*'Hitting Accuracy'!$C$13*VLOOKUP($B$3,WeaponData!$B$3:$W$96,22,FALSE))</f>
        <v/>
      </c>
      <c r="J38" s="12" t="str">
        <f>IF(VLOOKUP($B$3,WeaponData!$B$3:$V$96,21,FALSE)="","",'d100 Breakdown'!$BT$105*'Hitting Accuracy'!$C$13*VLOOKUP($B$3,WeaponData!$B$3:$W$96,22,FALSE))</f>
        <v/>
      </c>
      <c r="K38" s="12" t="str">
        <f>IF(VLOOKUP($B$3,WeaponData!$B$3:$V$96,21,FALSE)="","",'d100 Breakdown'!$BU$105*'Hitting Accuracy'!$C$13*VLOOKUP($B$3,WeaponData!$B$3:$W$96,22,FALSE))</f>
        <v/>
      </c>
      <c r="L38" s="12" t="str">
        <f>IF(VLOOKUP($B$3,WeaponData!$B$3:$V$96,21,FALSE)="","",'d100 Breakdown'!$BV$105*'Hitting Accuracy'!$C$13*VLOOKUP($B$3,WeaponData!$B$3:$W$96,22,FALSE))</f>
        <v/>
      </c>
      <c r="M38" s="12" t="str">
        <f>IF(VLOOKUP($B$3,WeaponData!$B$3:$V$96,21,FALSE)="","",'d100 Breakdown'!$BW$105*'Hitting Accuracy'!$C$13*VLOOKUP($B$3,WeaponData!$B$3:$W$96,22,FALSE))</f>
        <v/>
      </c>
      <c r="N38" s="12" t="str">
        <f>IF(VLOOKUP($B$3,WeaponData!$B$3:$V$96,21,FALSE)="","",'d100 Breakdown'!$BX$105*'Hitting Accuracy'!$C$13*VLOOKUP($B$3,WeaponData!$B$3:$W$96,22,FALSE))</f>
        <v/>
      </c>
    </row>
    <row r="39" spans="4:16" x14ac:dyDescent="0.25">
      <c r="D39" s="3" t="str">
        <f>IF(VLOOKUP($B$3,WeaponData!$B$3:$V$96,21,FALSE)="","",D25)</f>
        <v/>
      </c>
      <c r="E39" s="12" t="str">
        <f>IF(VLOOKUP($B$3,WeaponData!$B$3:$V$96,21,FALSE)="","",'d100 Breakdown'!$BO$105*'Hitting Accuracy'!$C$14*VLOOKUP($B$3,WeaponData!$B$3:$W$96,22,FALSE))</f>
        <v/>
      </c>
      <c r="F39" s="12" t="str">
        <f>IF(VLOOKUP($B$3,WeaponData!$B$3:$V$96,21,FALSE)="","",'d100 Breakdown'!$BP$105*'Hitting Accuracy'!$C$14*VLOOKUP($B$3,WeaponData!$B$3:$W$96,22,FALSE))</f>
        <v/>
      </c>
      <c r="G39" s="12" t="str">
        <f>IF(VLOOKUP($B$3,WeaponData!$B$3:$V$96,21,FALSE)="","",'d100 Breakdown'!$BQ$105*'Hitting Accuracy'!$C$14*VLOOKUP($B$3,WeaponData!$B$3:$W$96,22,FALSE))</f>
        <v/>
      </c>
      <c r="H39" s="12" t="str">
        <f>IF(VLOOKUP($B$3,WeaponData!$B$3:$V$96,21,FALSE)="","",'d100 Breakdown'!$BR$105*'Hitting Accuracy'!$C$14*VLOOKUP($B$3,WeaponData!$B$3:$W$96,22,FALSE))</f>
        <v/>
      </c>
      <c r="I39" s="12" t="str">
        <f>IF(VLOOKUP($B$3,WeaponData!$B$3:$V$96,21,FALSE)="","",'d100 Breakdown'!$BS$105*'Hitting Accuracy'!$C$14*VLOOKUP($B$3,WeaponData!$B$3:$W$96,22,FALSE))</f>
        <v/>
      </c>
      <c r="J39" s="12" t="str">
        <f>IF(VLOOKUP($B$3,WeaponData!$B$3:$V$96,21,FALSE)="","",'d100 Breakdown'!$BT$105*'Hitting Accuracy'!$C$14*VLOOKUP($B$3,WeaponData!$B$3:$W$96,22,FALSE))</f>
        <v/>
      </c>
      <c r="K39" s="12" t="str">
        <f>IF(VLOOKUP($B$3,WeaponData!$B$3:$V$96,21,FALSE)="","",'d100 Breakdown'!$BU$105*'Hitting Accuracy'!$C$14*VLOOKUP($B$3,WeaponData!$B$3:$W$96,22,FALSE))</f>
        <v/>
      </c>
      <c r="L39" s="37" t="str">
        <f>IF(VLOOKUP($B$3,WeaponData!$B$3:$V$96,21,FALSE)="","",'d100 Breakdown'!$BV$105*'Hitting Accuracy'!$C$14*VLOOKUP($B$3,WeaponData!$B$3:$W$96,22,FALSE))</f>
        <v/>
      </c>
      <c r="M39" s="12" t="str">
        <f>IF(VLOOKUP($B$3,WeaponData!$B$3:$V$96,21,FALSE)="","",'d100 Breakdown'!$BW$105*'Hitting Accuracy'!$C$14*VLOOKUP($B$3,WeaponData!$B$3:$W$96,22,FALSE))</f>
        <v/>
      </c>
      <c r="N39" s="12" t="str">
        <f>IF(VLOOKUP($B$3,WeaponData!$B$3:$V$96,21,FALSE)="","",'d100 Breakdown'!$BX$105*'Hitting Accuracy'!$C$14*VLOOKUP($B$3,WeaponData!$B$3:$W$96,22,FALSE))</f>
        <v/>
      </c>
      <c r="O39" s="11"/>
    </row>
    <row r="40" spans="4:16" x14ac:dyDescent="0.25">
      <c r="D40" s="35" t="str">
        <f>IF(VLOOKUP($B$3,WeaponData!$B$3:$X$96,23,FALSE)="","",(VLOOKUP($B$3,WeaponData!$B$3:$X$96,23,FALSE)&amp;" - "&amp;TEXT(VLOOKUP($B$3,WeaponData!$B$3:$W$96,22,FALSE),"0.00%")))</f>
        <v/>
      </c>
      <c r="E40" t="str">
        <f>IF(VLOOKUP($B$3,WeaponData!$B$3:$X$96,23,FALSE)="","",E26)</f>
        <v/>
      </c>
      <c r="F40" t="str">
        <f>IF(VLOOKUP($B$3,WeaponData!$B$3:$X$96,23,FALSE)="","",F26)</f>
        <v/>
      </c>
      <c r="G40" t="str">
        <f>IF(VLOOKUP($B$3,WeaponData!$B$3:$X$96,23,FALSE)="","",G26)</f>
        <v/>
      </c>
      <c r="H40" t="str">
        <f>IF(VLOOKUP($B$3,WeaponData!$B$3:$X$96,23,FALSE)="","",H26)</f>
        <v/>
      </c>
      <c r="I40" t="str">
        <f>IF(VLOOKUP($B$3,WeaponData!$B$3:$X$96,23,FALSE)="","",I26)</f>
        <v/>
      </c>
      <c r="J40" t="str">
        <f>IF(VLOOKUP($B$3,WeaponData!$B$3:$X$96,23,FALSE)="","",J26)</f>
        <v/>
      </c>
      <c r="K40" t="str">
        <f>IF(VLOOKUP($B$3,WeaponData!$B$3:$X$96,23,FALSE)="","",K26)</f>
        <v/>
      </c>
      <c r="L40" t="str">
        <f>IF(VLOOKUP($B$3,WeaponData!$B$3:$X$96,23,FALSE)="","",L26)</f>
        <v/>
      </c>
      <c r="M40" t="str">
        <f>IF(VLOOKUP($B$3,WeaponData!$B$3:$X$96,23,FALSE)="","",M26)</f>
        <v/>
      </c>
      <c r="N40" t="str">
        <f>IF(VLOOKUP($B$3,WeaponData!$B$3:$X$96,23,FALSE)="","",N26)</f>
        <v/>
      </c>
    </row>
    <row r="41" spans="4:16" x14ac:dyDescent="0.25">
      <c r="D41" s="3" t="str">
        <f>IF(VLOOKUP($B$3,WeaponData!$B$3:$X$96,23,FALSE)="","",D27)</f>
        <v/>
      </c>
      <c r="E41" s="12" t="str">
        <f>IF(VLOOKUP($B$3,WeaponData!$B$3:$X$96,23,FALSE)="","",'d100 Breakdown'!$AE$105*'Hitting Accuracy'!$C$2*VLOOKUP($B$3,WeaponData!$B$3:$Y$96,24,FALSE))</f>
        <v/>
      </c>
      <c r="F41" s="12" t="str">
        <f>IF(VLOOKUP($B$3,WeaponData!$B$3:$X$96,23,FALSE)="","",'d100 Breakdown'!$AF$105*'Hitting Accuracy'!$C$2*VLOOKUP($B$3,WeaponData!$B$3:$Y$96,24,FALSE))</f>
        <v/>
      </c>
      <c r="G41" s="12" t="str">
        <f>IF(VLOOKUP($B$3,WeaponData!$B$3:$X$96,23,FALSE)="","",'d100 Breakdown'!$AG$105*'Hitting Accuracy'!$C$2*VLOOKUP($B$3,WeaponData!$B$3:$Y$96,24,FALSE))</f>
        <v/>
      </c>
      <c r="H41" s="12" t="str">
        <f>IF(VLOOKUP($B$3,WeaponData!$B$3:$X$96,23,FALSE)="","",'d100 Breakdown'!$AH$105*'Hitting Accuracy'!$C$2*VLOOKUP($B$3,WeaponData!$B$3:$Y$96,24,FALSE))</f>
        <v/>
      </c>
      <c r="I41" s="12" t="str">
        <f>IF(VLOOKUP($B$3,WeaponData!$B$3:$X$96,23,FALSE)="","",'d100 Breakdown'!$AI$105*'Hitting Accuracy'!$C$2*VLOOKUP($B$3,WeaponData!$B$3:$Y$96,24,FALSE))</f>
        <v/>
      </c>
      <c r="J41" s="12" t="str">
        <f>IF(VLOOKUP($B$3,WeaponData!$B$3:$X$96,23,FALSE)="","",'d100 Breakdown'!$AJ$105*'Hitting Accuracy'!$C$2*VLOOKUP($B$3,WeaponData!$B$3:$Y$96,24,FALSE))</f>
        <v/>
      </c>
      <c r="K41" s="12" t="str">
        <f>IF(VLOOKUP($B$3,WeaponData!$B$3:$X$96,23,FALSE)="","",'d100 Breakdown'!$AK$105*'Hitting Accuracy'!$C$2*VLOOKUP($B$3,WeaponData!$B$3:$Y$96,24,FALSE))</f>
        <v/>
      </c>
      <c r="L41" s="12" t="str">
        <f>IF(VLOOKUP($B$3,WeaponData!$B$3:$X$96,23,FALSE)="","",'d100 Breakdown'!$AL$105*'Hitting Accuracy'!$C$2*VLOOKUP($B$3,WeaponData!$B$3:$Y$96,24,FALSE))</f>
        <v/>
      </c>
      <c r="M41" s="12" t="str">
        <f>IF(VLOOKUP($B$3,WeaponData!$B$3:$X$96,23,FALSE)="","",'d100 Breakdown'!$AM$105*'Hitting Accuracy'!$C$2*VLOOKUP($B$3,WeaponData!$B$3:$Y$96,24,FALSE))</f>
        <v/>
      </c>
      <c r="N41" s="12" t="str">
        <f>IF(VLOOKUP($B$3,WeaponData!$B$3:$X$96,23,FALSE)="","",'d100 Breakdown'!$AN$105*'Hitting Accuracy'!$C$2*VLOOKUP($B$3,WeaponData!$B$3:$Y$96,24,FALSE))</f>
        <v/>
      </c>
    </row>
    <row r="42" spans="4:16" x14ac:dyDescent="0.25">
      <c r="D42" s="3" t="str">
        <f>IF(VLOOKUP($B$3,WeaponData!$B$3:$X$96,23,FALSE)="","",D28)</f>
        <v/>
      </c>
      <c r="E42" s="12" t="str">
        <f>IF(VLOOKUP($B$3,WeaponData!$B$3:$X$96,23,FALSE)="","",'d100 Breakdown'!$AQ$105*'Hitting Accuracy'!$C$3*VLOOKUP($B$3,WeaponData!$B$3:$Y$96,24,FALSE))</f>
        <v/>
      </c>
      <c r="F42" s="12" t="str">
        <f>IF(VLOOKUP($B$3,WeaponData!$B$3:$X$96,23,FALSE)="","",'d100 Breakdown'!$AR$105*'Hitting Accuracy'!$C$3*VLOOKUP($B$3,WeaponData!$B$3:$Y$96,24,FALSE))</f>
        <v/>
      </c>
      <c r="G42" s="12" t="str">
        <f>IF(VLOOKUP($B$3,WeaponData!$B$3:$X$96,23,FALSE)="","",'d100 Breakdown'!$AS$105*'Hitting Accuracy'!$C$3*VLOOKUP($B$3,WeaponData!$B$3:$Y$96,24,FALSE))</f>
        <v/>
      </c>
      <c r="H42" s="12" t="str">
        <f>IF(VLOOKUP($B$3,WeaponData!$B$3:$X$96,23,FALSE)="","",'d100 Breakdown'!$AT$105*'Hitting Accuracy'!$C$3*VLOOKUP($B$3,WeaponData!$B$3:$Y$96,24,FALSE))</f>
        <v/>
      </c>
      <c r="I42" s="12" t="str">
        <f>IF(VLOOKUP($B$3,WeaponData!$B$3:$X$96,23,FALSE)="","",'d100 Breakdown'!$AU$105*'Hitting Accuracy'!$C$3*VLOOKUP($B$3,WeaponData!$B$3:$Y$96,24,FALSE))</f>
        <v/>
      </c>
      <c r="J42" s="12" t="str">
        <f>IF(VLOOKUP($B$3,WeaponData!$B$3:$X$96,23,FALSE)="","",'d100 Breakdown'!$AV$105*'Hitting Accuracy'!$C$3*VLOOKUP($B$3,WeaponData!$B$3:$Y$96,24,FALSE))</f>
        <v/>
      </c>
      <c r="K42" s="12" t="str">
        <f>IF(VLOOKUP($B$3,WeaponData!$B$3:$X$96,23,FALSE)="","",'d100 Breakdown'!$AW$105*'Hitting Accuracy'!$C$3*VLOOKUP($B$3,WeaponData!$B$3:$Y$96,24,FALSE))</f>
        <v/>
      </c>
      <c r="L42" s="12" t="str">
        <f>IF(VLOOKUP($B$3,WeaponData!$B$3:$X$96,23,FALSE)="","",'d100 Breakdown'!$AX$105*'Hitting Accuracy'!$C$3*VLOOKUP($B$3,WeaponData!$B$3:$Y$96,24,FALSE))</f>
        <v/>
      </c>
      <c r="M42" s="12" t="str">
        <f>IF(VLOOKUP($B$3,WeaponData!$B$3:$X$96,23,FALSE)="","",'d100 Breakdown'!$AY$105*'Hitting Accuracy'!$C$3*VLOOKUP($B$3,WeaponData!$B$3:$Y$96,24,FALSE))</f>
        <v/>
      </c>
      <c r="N42" s="12" t="str">
        <f>IF(VLOOKUP($B$3,WeaponData!$B$3:$X$96,23,FALSE)="","",'d100 Breakdown'!$AZ$105*'Hitting Accuracy'!$C$3*VLOOKUP($B$3,WeaponData!$B$3:$Y$96,24,FALSE))</f>
        <v/>
      </c>
      <c r="P42" s="11"/>
    </row>
    <row r="43" spans="4:16" x14ac:dyDescent="0.25">
      <c r="D43" s="3" t="str">
        <f>IF(VLOOKUP($B$3,WeaponData!$B$3:$X$96,23,FALSE)="","",D29)</f>
        <v/>
      </c>
      <c r="E43" s="12" t="str">
        <f>IF(VLOOKUP($B$3,WeaponData!$B$3:$X$96,23,FALSE)="","",'d100 Breakdown'!$BC$105*'Hitting Accuracy'!$C$4*VLOOKUP($B$3,WeaponData!$B$3:$Y$96,24,FALSE))</f>
        <v/>
      </c>
      <c r="F43" s="12" t="str">
        <f>IF(VLOOKUP($B$3,WeaponData!$B$3:$X$96,23,FALSE)="","",'d100 Breakdown'!$BD$105*'Hitting Accuracy'!$C$4*VLOOKUP($B$3,WeaponData!$B$3:$Y$96,24,FALSE))</f>
        <v/>
      </c>
      <c r="G43" s="12" t="str">
        <f>IF(VLOOKUP($B$3,WeaponData!$B$3:$X$96,23,FALSE)="","",'d100 Breakdown'!$BE$105*'Hitting Accuracy'!$C$4*VLOOKUP($B$3,WeaponData!$B$3:$Y$96,24,FALSE))</f>
        <v/>
      </c>
      <c r="H43" s="12" t="str">
        <f>IF(VLOOKUP($B$3,WeaponData!$B$3:$X$96,23,FALSE)="","",'d100 Breakdown'!$BF$105*'Hitting Accuracy'!$C$4*VLOOKUP($B$3,WeaponData!$B$3:$Y$96,24,FALSE))</f>
        <v/>
      </c>
      <c r="I43" s="12" t="str">
        <f>IF(VLOOKUP($B$3,WeaponData!$B$3:$X$96,23,FALSE)="","",'d100 Breakdown'!$BG$105*'Hitting Accuracy'!$C$4*VLOOKUP($B$3,WeaponData!$B$3:$Y$96,24,FALSE))</f>
        <v/>
      </c>
      <c r="J43" s="12" t="str">
        <f>IF(VLOOKUP($B$3,WeaponData!$B$3:$X$96,23,FALSE)="","",'d100 Breakdown'!$BH$105*'Hitting Accuracy'!$C$4*VLOOKUP($B$3,WeaponData!$B$3:$Y$96,24,FALSE))</f>
        <v/>
      </c>
      <c r="K43" s="12" t="str">
        <f>IF(VLOOKUP($B$3,WeaponData!$B$3:$X$96,23,FALSE)="","",'d100 Breakdown'!$BI$105*'Hitting Accuracy'!$C$4*VLOOKUP($B$3,WeaponData!$B$3:$Y$96,24,FALSE))</f>
        <v/>
      </c>
      <c r="L43" s="12" t="str">
        <f>IF(VLOOKUP($B$3,WeaponData!$B$3:$X$96,23,FALSE)="","",'d100 Breakdown'!$BJ$105*'Hitting Accuracy'!$C$4*VLOOKUP($B$3,WeaponData!$B$3:$Y$96,24,FALSE))</f>
        <v/>
      </c>
      <c r="M43" s="12" t="str">
        <f>IF(VLOOKUP($B$3,WeaponData!$B$3:$X$96,23,FALSE)="","",'d100 Breakdown'!$BK$105*'Hitting Accuracy'!$C$4*VLOOKUP($B$3,WeaponData!$B$3:$Y$96,24,FALSE))</f>
        <v/>
      </c>
      <c r="N43" s="12" t="str">
        <f>IF(VLOOKUP($B$3,WeaponData!$B$3:$X$96,23,FALSE)="","",'d100 Breakdown'!$BL$105*'Hitting Accuracy'!$C$4*VLOOKUP($B$3,WeaponData!$B$3:$Y$96,24,FALSE))</f>
        <v/>
      </c>
    </row>
    <row r="44" spans="4:16" x14ac:dyDescent="0.25">
      <c r="D44" s="3" t="str">
        <f>IF(VLOOKUP($B$3,WeaponData!$B$3:$X$96,23,FALSE)="","",D30)</f>
        <v/>
      </c>
      <c r="E44" s="12" t="str">
        <f>IF(VLOOKUP($B$3,WeaponData!$B$3:$X$96,23,FALSE)="","",'d100 Breakdown'!$CA$105*'Hitting Accuracy'!$C$5*VLOOKUP($B$3,WeaponData!$B$3:$Y$96,24,FALSE))</f>
        <v/>
      </c>
      <c r="F44" s="12" t="str">
        <f>IF(VLOOKUP($B$3,WeaponData!$B$3:$X$96,23,FALSE)="","",'d100 Breakdown'!$CB$105*'Hitting Accuracy'!$C$5*VLOOKUP($B$3,WeaponData!$B$3:$Y$96,24,FALSE))</f>
        <v/>
      </c>
      <c r="G44" s="12" t="str">
        <f>IF(VLOOKUP($B$3,WeaponData!$B$3:$X$96,23,FALSE)="","",'d100 Breakdown'!$CC$105*'Hitting Accuracy'!$C$5*VLOOKUP($B$3,WeaponData!$B$3:$Y$96,24,FALSE))</f>
        <v/>
      </c>
      <c r="H44" s="12" t="str">
        <f>IF(VLOOKUP($B$3,WeaponData!$B$3:$X$96,23,FALSE)="","",'d100 Breakdown'!$CD$105*'Hitting Accuracy'!$C$5*VLOOKUP($B$3,WeaponData!$B$3:$Y$96,24,FALSE))</f>
        <v/>
      </c>
      <c r="I44" s="12" t="str">
        <f>IF(VLOOKUP($B$3,WeaponData!$B$3:$X$96,23,FALSE)="","",'d100 Breakdown'!$CE$105*'Hitting Accuracy'!$C$5*VLOOKUP($B$3,WeaponData!$B$3:$Y$96,24,FALSE))</f>
        <v/>
      </c>
      <c r="J44" s="12" t="str">
        <f>IF(VLOOKUP($B$3,WeaponData!$B$3:$X$96,23,FALSE)="","",'d100 Breakdown'!$CF$105*'Hitting Accuracy'!$C$5*VLOOKUP($B$3,WeaponData!$B$3:$Y$96,24,FALSE))</f>
        <v/>
      </c>
      <c r="K44" s="12" t="str">
        <f>IF(VLOOKUP($B$3,WeaponData!$B$3:$X$96,23,FALSE)="","",'d100 Breakdown'!$CG$105*'Hitting Accuracy'!$C$5*VLOOKUP($B$3,WeaponData!$B$3:$Y$96,24,FALSE))</f>
        <v/>
      </c>
      <c r="L44" s="12" t="str">
        <f>IF(VLOOKUP($B$3,WeaponData!$B$3:$X$96,23,FALSE)="","",'d100 Breakdown'!$CH$105*'Hitting Accuracy'!$C$5*VLOOKUP($B$3,WeaponData!$B$3:$Y$96,24,FALSE))</f>
        <v/>
      </c>
      <c r="M44" s="12" t="str">
        <f>IF(VLOOKUP($B$3,WeaponData!$B$3:$X$96,23,FALSE)="","",'d100 Breakdown'!$CI$105*'Hitting Accuracy'!$C$5*VLOOKUP($B$3,WeaponData!$B$3:$Y$96,24,FALSE))</f>
        <v/>
      </c>
      <c r="N44" s="12" t="str">
        <f>IF(VLOOKUP($B$3,WeaponData!$B$3:$X$96,23,FALSE)="","",'d100 Breakdown'!$CJ$105*'Hitting Accuracy'!$C$5*VLOOKUP($B$3,WeaponData!$B$3:$Y$96,24,FALSE))</f>
        <v/>
      </c>
    </row>
    <row r="45" spans="4:16" x14ac:dyDescent="0.25">
      <c r="D45" s="3" t="str">
        <f>IF(VLOOKUP($B$3,WeaponData!$B$3:$X$96,23,FALSE)="","",D31)</f>
        <v/>
      </c>
      <c r="E45" s="12" t="str">
        <f>IF(VLOOKUP($B$3,WeaponData!$B$3:$X$96,23,FALSE)="","",'d100 Breakdown'!$CM$105*'Hitting Accuracy'!$C$6*VLOOKUP($B$3,WeaponData!$B$3:$Y$96,24,FALSE))</f>
        <v/>
      </c>
      <c r="F45" s="12" t="str">
        <f>IF(VLOOKUP($B$3,WeaponData!$B$3:$X$96,23,FALSE)="","",'d100 Breakdown'!$CN$105*'Hitting Accuracy'!$C$6*VLOOKUP($B$3,WeaponData!$B$3:$Y$96,24,FALSE))</f>
        <v/>
      </c>
      <c r="G45" s="12" t="str">
        <f>IF(VLOOKUP($B$3,WeaponData!$B$3:$X$96,23,FALSE)="","",'d100 Breakdown'!$CO$105*'Hitting Accuracy'!$C$6*VLOOKUP($B$3,WeaponData!$B$3:$Y$96,24,FALSE))</f>
        <v/>
      </c>
      <c r="H45" s="12" t="str">
        <f>IF(VLOOKUP($B$3,WeaponData!$B$3:$X$96,23,FALSE)="","",'d100 Breakdown'!$CP$105*'Hitting Accuracy'!$C$6*VLOOKUP($B$3,WeaponData!$B$3:$Y$96,24,FALSE))</f>
        <v/>
      </c>
      <c r="I45" s="12" t="str">
        <f>IF(VLOOKUP($B$3,WeaponData!$B$3:$X$96,23,FALSE)="","",'d100 Breakdown'!$CQ$105*'Hitting Accuracy'!$C$6*VLOOKUP($B$3,WeaponData!$B$3:$Y$96,24,FALSE))</f>
        <v/>
      </c>
      <c r="J45" s="12" t="str">
        <f>IF(VLOOKUP($B$3,WeaponData!$B$3:$X$96,23,FALSE)="","",'d100 Breakdown'!$CR$105*'Hitting Accuracy'!$C$6*VLOOKUP($B$3,WeaponData!$B$3:$Y$96,24,FALSE))</f>
        <v/>
      </c>
      <c r="K45" s="12" t="str">
        <f>IF(VLOOKUP($B$3,WeaponData!$B$3:$X$96,23,FALSE)="","",'d100 Breakdown'!$CS$105*'Hitting Accuracy'!$C$6*VLOOKUP($B$3,WeaponData!$B$3:$Y$96,24,FALSE))</f>
        <v/>
      </c>
      <c r="L45" s="12" t="str">
        <f>IF(VLOOKUP($B$3,WeaponData!$B$3:$X$96,23,FALSE)="","",'d100 Breakdown'!$CT$105*'Hitting Accuracy'!$C$6*VLOOKUP($B$3,WeaponData!$B$3:$Y$96,24,FALSE))</f>
        <v/>
      </c>
      <c r="M45" s="12" t="str">
        <f>IF(VLOOKUP($B$3,WeaponData!$B$3:$X$96,23,FALSE)="","",'d100 Breakdown'!$CU$105*'Hitting Accuracy'!$C$6*VLOOKUP($B$3,WeaponData!$B$3:$Y$96,24,FALSE))</f>
        <v/>
      </c>
      <c r="N45" s="12" t="str">
        <f>IF(VLOOKUP($B$3,WeaponData!$B$3:$X$96,23,FALSE)="","",'d100 Breakdown'!$CV$105*'Hitting Accuracy'!$C$6*VLOOKUP($B$3,WeaponData!$B$3:$Y$96,24,FALSE))</f>
        <v/>
      </c>
    </row>
    <row r="46" spans="4:16" x14ac:dyDescent="0.25">
      <c r="D46" s="3" t="str">
        <f>IF(VLOOKUP($B$3,WeaponData!$B$3:$X$96,23,FALSE)="","",D32)</f>
        <v/>
      </c>
      <c r="E46" s="12" t="str">
        <f>IF(VLOOKUP($B$3,WeaponData!$B$3:$X$96,23,FALSE)="","",'d100 Breakdown'!$CY$105*'Hitting Accuracy'!$C$7*VLOOKUP($B$3,WeaponData!$B$3:$Y$96,24,FALSE))</f>
        <v/>
      </c>
      <c r="F46" s="12" t="str">
        <f>IF(VLOOKUP($B$3,WeaponData!$B$3:$X$96,23,FALSE)="","",'d100 Breakdown'!$CZ$105*'Hitting Accuracy'!$C$7*VLOOKUP($B$3,WeaponData!$B$3:$Y$96,24,FALSE))</f>
        <v/>
      </c>
      <c r="G46" s="12" t="str">
        <f>IF(VLOOKUP($B$3,WeaponData!$B$3:$X$96,23,FALSE)="","",'d100 Breakdown'!$DA$105*'Hitting Accuracy'!$C$7*VLOOKUP($B$3,WeaponData!$B$3:$Y$96,24,FALSE))</f>
        <v/>
      </c>
      <c r="H46" s="12" t="str">
        <f>IF(VLOOKUP($B$3,WeaponData!$B$3:$X$96,23,FALSE)="","",'d100 Breakdown'!$DB$105*'Hitting Accuracy'!$C$7*VLOOKUP($B$3,WeaponData!$B$3:$Y$96,24,FALSE))</f>
        <v/>
      </c>
      <c r="I46" s="12" t="str">
        <f>IF(VLOOKUP($B$3,WeaponData!$B$3:$X$96,23,FALSE)="","",'d100 Breakdown'!$DC$105*'Hitting Accuracy'!$C$7*VLOOKUP($B$3,WeaponData!$B$3:$Y$96,24,FALSE))</f>
        <v/>
      </c>
      <c r="J46" s="12" t="str">
        <f>IF(VLOOKUP($B$3,WeaponData!$B$3:$X$96,23,FALSE)="","",'d100 Breakdown'!$DD$105*'Hitting Accuracy'!$C$7*VLOOKUP($B$3,WeaponData!$B$3:$Y$96,24,FALSE))</f>
        <v/>
      </c>
      <c r="K46" s="12" t="str">
        <f>IF(VLOOKUP($B$3,WeaponData!$B$3:$X$96,23,FALSE)="","",'d100 Breakdown'!$DE$105*'Hitting Accuracy'!$C$7*VLOOKUP($B$3,WeaponData!$B$3:$Y$96,24,FALSE))</f>
        <v/>
      </c>
      <c r="L46" s="12" t="str">
        <f>IF(VLOOKUP($B$3,WeaponData!$B$3:$X$96,23,FALSE)="","",'d100 Breakdown'!$DF$105*'Hitting Accuracy'!$C$7*VLOOKUP($B$3,WeaponData!$B$3:$Y$96,24,FALSE))</f>
        <v/>
      </c>
      <c r="M46" s="12" t="str">
        <f>IF(VLOOKUP($B$3,WeaponData!$B$3:$X$96,23,FALSE)="","",'d100 Breakdown'!$DG$105*'Hitting Accuracy'!$C$7*VLOOKUP($B$3,WeaponData!$B$3:$Y$96,24,FALSE))</f>
        <v/>
      </c>
      <c r="N46" s="12" t="str">
        <f>IF(VLOOKUP($B$3,WeaponData!$B$3:$X$96,23,FALSE)="","",'d100 Breakdown'!$DH$105*'Hitting Accuracy'!$C$7*VLOOKUP($B$3,WeaponData!$B$3:$Y$96,24,FALSE))</f>
        <v/>
      </c>
    </row>
    <row r="47" spans="4:16" x14ac:dyDescent="0.25">
      <c r="D47" s="3" t="str">
        <f>IF(VLOOKUP($B$3,WeaponData!$B$3:$X$96,23,FALSE)="","",D33)</f>
        <v/>
      </c>
      <c r="E47" s="12" t="str">
        <f>IF(VLOOKUP($B$3,WeaponData!$B$3:$X$96,23,FALSE)="","",'d100 Breakdown'!$CY$105*'Hitting Accuracy'!$C$8*VLOOKUP($B$3,WeaponData!$B$3:$Y$96,24,FALSE))</f>
        <v/>
      </c>
      <c r="F47" s="12" t="str">
        <f>IF(VLOOKUP($B$3,WeaponData!$B$3:$X$96,23,FALSE)="","",'d100 Breakdown'!$CZ$105*'Hitting Accuracy'!$C$8*VLOOKUP($B$3,WeaponData!$B$3:$Y$96,24,FALSE))</f>
        <v/>
      </c>
      <c r="G47" s="12" t="str">
        <f>IF(VLOOKUP($B$3,WeaponData!$B$3:$X$96,23,FALSE)="","",'d100 Breakdown'!$DA$105*'Hitting Accuracy'!$C$8*VLOOKUP($B$3,WeaponData!$B$3:$Y$96,24,FALSE))</f>
        <v/>
      </c>
      <c r="H47" s="12" t="str">
        <f>IF(VLOOKUP($B$3,WeaponData!$B$3:$X$96,23,FALSE)="","",'d100 Breakdown'!$DB$105*'Hitting Accuracy'!$C$8*VLOOKUP($B$3,WeaponData!$B$3:$Y$96,24,FALSE))</f>
        <v/>
      </c>
      <c r="I47" s="12" t="str">
        <f>IF(VLOOKUP($B$3,WeaponData!$B$3:$X$96,23,FALSE)="","",'d100 Breakdown'!$DC$105*'Hitting Accuracy'!$C$8*VLOOKUP($B$3,WeaponData!$B$3:$Y$96,24,FALSE))</f>
        <v/>
      </c>
      <c r="J47" s="12" t="str">
        <f>IF(VLOOKUP($B$3,WeaponData!$B$3:$X$96,23,FALSE)="","",'d100 Breakdown'!$DD$105*'Hitting Accuracy'!$C$8*VLOOKUP($B$3,WeaponData!$B$3:$Y$96,24,FALSE))</f>
        <v/>
      </c>
      <c r="K47" s="12" t="str">
        <f>IF(VLOOKUP($B$3,WeaponData!$B$3:$X$96,23,FALSE)="","",'d100 Breakdown'!$DE$105*'Hitting Accuracy'!$C$8*VLOOKUP($B$3,WeaponData!$B$3:$Y$96,24,FALSE))</f>
        <v/>
      </c>
      <c r="L47" s="12" t="str">
        <f>IF(VLOOKUP($B$3,WeaponData!$B$3:$X$96,23,FALSE)="","",'d100 Breakdown'!$DF$105*'Hitting Accuracy'!$C$8*VLOOKUP($B$3,WeaponData!$B$3:$Y$96,24,FALSE))</f>
        <v/>
      </c>
      <c r="M47" s="12" t="str">
        <f>IF(VLOOKUP($B$3,WeaponData!$B$3:$X$96,23,FALSE)="","",'d100 Breakdown'!$DG$105*'Hitting Accuracy'!$C$8*VLOOKUP($B$3,WeaponData!$B$3:$Y$96,24,FALSE))</f>
        <v/>
      </c>
      <c r="N47" s="37" t="str">
        <f>IF(VLOOKUP($B$3,WeaponData!$B$3:$X$96,23,FALSE)="","",'d100 Breakdown'!$DH$105*'Hitting Accuracy'!$C$8*VLOOKUP($B$3,WeaponData!$B$3:$Y$96,24,FALSE))</f>
        <v/>
      </c>
    </row>
    <row r="48" spans="4:16" x14ac:dyDescent="0.25">
      <c r="D48" s="3" t="str">
        <f>IF(VLOOKUP($B$3,WeaponData!$B$3:$X$96,23,FALSE)="","",D34)</f>
        <v/>
      </c>
      <c r="E48" s="12" t="str">
        <f>IF(VLOOKUP($B$3,WeaponData!$B$3:$X$96,23,FALSE)="","",'d100 Breakdown'!$G$105*'Hitting Accuracy'!$C$9*VLOOKUP($B$3,WeaponData!$B$3:$Y$96,24,FALSE))</f>
        <v/>
      </c>
      <c r="F48" s="12" t="str">
        <f>IF(VLOOKUP($B$3,WeaponData!$B$3:$X$96,23,FALSE)="","",'d100 Breakdown'!$H$105*'Hitting Accuracy'!$C$9*VLOOKUP($B$3,WeaponData!$B$3:$Y$96,24,FALSE))</f>
        <v/>
      </c>
      <c r="G48" s="12" t="str">
        <f>IF(VLOOKUP($B$3,WeaponData!$B$3:$X$96,23,FALSE)="","",'d100 Breakdown'!$I$105*'Hitting Accuracy'!$C$9*VLOOKUP($B$3,WeaponData!$B$3:$Y$96,24,FALSE))</f>
        <v/>
      </c>
      <c r="H48" s="12" t="str">
        <f>IF(VLOOKUP($B$3,WeaponData!$B$3:$X$96,23,FALSE)="","",'d100 Breakdown'!$J$105*'Hitting Accuracy'!$C$9*VLOOKUP($B$3,WeaponData!$B$3:$Y$96,24,FALSE))</f>
        <v/>
      </c>
      <c r="I48" s="12" t="str">
        <f>IF(VLOOKUP($B$3,WeaponData!$B$3:$X$96,23,FALSE)="","",'d100 Breakdown'!$K$105*'Hitting Accuracy'!$C$9*VLOOKUP($B$3,WeaponData!$B$3:$Y$96,24,FALSE))</f>
        <v/>
      </c>
      <c r="J48" s="12" t="str">
        <f>IF(VLOOKUP($B$3,WeaponData!$B$3:$X$96,23,FALSE)="","",'d100 Breakdown'!$L$105*'Hitting Accuracy'!$C$9*VLOOKUP($B$3,WeaponData!$B$3:$Y$96,24,FALSE))</f>
        <v/>
      </c>
      <c r="K48" s="12" t="str">
        <f>IF(VLOOKUP($B$3,WeaponData!$B$3:$X$96,23,FALSE)="","",'d100 Breakdown'!$M$105*'Hitting Accuracy'!$C$9*VLOOKUP($B$3,WeaponData!$B$3:$Y$96,24,FALSE))</f>
        <v/>
      </c>
      <c r="L48" s="12" t="str">
        <f>IF(VLOOKUP($B$3,WeaponData!$B$3:$X$96,23,FALSE)="","",'d100 Breakdown'!$N$105*'Hitting Accuracy'!$C$9*VLOOKUP($B$3,WeaponData!$B$3:$Y$96,24,FALSE))</f>
        <v/>
      </c>
      <c r="M48" s="12" t="str">
        <f>IF(VLOOKUP($B$3,WeaponData!$B$3:$X$96,23,FALSE)="","",'d100 Breakdown'!$O$105*'Hitting Accuracy'!$C$9*VLOOKUP($B$3,WeaponData!$B$3:$Y$96,24,FALSE))</f>
        <v/>
      </c>
      <c r="N48" s="12" t="str">
        <f>IF(VLOOKUP($B$3,WeaponData!$B$3:$X$96,23,FALSE)="","",'d100 Breakdown'!$P$105*'Hitting Accuracy'!$C$9*VLOOKUP($B$3,WeaponData!$B$3:$Y$96,24,FALSE))</f>
        <v/>
      </c>
    </row>
    <row r="49" spans="4:14" x14ac:dyDescent="0.25">
      <c r="D49" s="3" t="str">
        <f>IF(VLOOKUP($B$3,WeaponData!$B$3:$X$96,23,FALSE)="","",D35)</f>
        <v/>
      </c>
      <c r="E49" s="12" t="str">
        <f>IF(VLOOKUP($B$3,WeaponData!$B$3:$X$96,23,FALSE)="","",'d100 Breakdown'!$G$105*'Hitting Accuracy'!$C$10*VLOOKUP($B$3,WeaponData!$B$3:$Y$96,24,FALSE))</f>
        <v/>
      </c>
      <c r="F49" s="12" t="str">
        <f>IF(VLOOKUP($B$3,WeaponData!$B$3:$X$96,23,FALSE)="","",'d100 Breakdown'!$H$105*'Hitting Accuracy'!$C$10*VLOOKUP($B$3,WeaponData!$B$3:$Y$96,24,FALSE))</f>
        <v/>
      </c>
      <c r="G49" s="12" t="str">
        <f>IF(VLOOKUP($B$3,WeaponData!$B$3:$X$96,23,FALSE)="","",'d100 Breakdown'!$I$105*'Hitting Accuracy'!$C$10*VLOOKUP($B$3,WeaponData!$B$3:$Y$96,24,FALSE))</f>
        <v/>
      </c>
      <c r="H49" s="12" t="str">
        <f>IF(VLOOKUP($B$3,WeaponData!$B$3:$X$96,23,FALSE)="","",'d100 Breakdown'!$J$105*'Hitting Accuracy'!$C$10*VLOOKUP($B$3,WeaponData!$B$3:$Y$96,24,FALSE))</f>
        <v/>
      </c>
      <c r="I49" s="12" t="str">
        <f>IF(VLOOKUP($B$3,WeaponData!$B$3:$X$96,23,FALSE)="","",'d100 Breakdown'!$K$105*'Hitting Accuracy'!$C$10*VLOOKUP($B$3,WeaponData!$B$3:$Y$96,24,FALSE))</f>
        <v/>
      </c>
      <c r="J49" s="12" t="str">
        <f>IF(VLOOKUP($B$3,WeaponData!$B$3:$X$96,23,FALSE)="","",'d100 Breakdown'!$L$105*'Hitting Accuracy'!$C$10*VLOOKUP($B$3,WeaponData!$B$3:$Y$96,24,FALSE))</f>
        <v/>
      </c>
      <c r="K49" s="37" t="str">
        <f>IF(VLOOKUP($B$3,WeaponData!$B$3:$X$96,23,FALSE)="","",'d100 Breakdown'!$M$105*'Hitting Accuracy'!$C$10*VLOOKUP($B$3,WeaponData!$B$3:$Y$96,24,FALSE))</f>
        <v/>
      </c>
      <c r="L49" s="12" t="str">
        <f>IF(VLOOKUP($B$3,WeaponData!$B$3:$X$96,23,FALSE)="","",'d100 Breakdown'!$N$105*'Hitting Accuracy'!$C$10*VLOOKUP($B$3,WeaponData!$B$3:$Y$96,24,FALSE))</f>
        <v/>
      </c>
      <c r="M49" s="12" t="str">
        <f>IF(VLOOKUP($B$3,WeaponData!$B$3:$X$96,23,FALSE)="","",'d100 Breakdown'!$O$105*'Hitting Accuracy'!$C$10*VLOOKUP($B$3,WeaponData!$B$3:$Y$96,24,FALSE))</f>
        <v/>
      </c>
      <c r="N49" s="12" t="str">
        <f>IF(VLOOKUP($B$3,WeaponData!$B$3:$X$96,23,FALSE)="","",'d100 Breakdown'!$P$105*'Hitting Accuracy'!$C$10*VLOOKUP($B$3,WeaponData!$B$3:$Y$96,24,FALSE))</f>
        <v/>
      </c>
    </row>
    <row r="50" spans="4:14" x14ac:dyDescent="0.25">
      <c r="D50" s="3" t="str">
        <f>IF(VLOOKUP($B$3,WeaponData!$B$3:$X$96,23,FALSE)="","",D36)</f>
        <v/>
      </c>
      <c r="E50" s="12" t="str">
        <f>IF(VLOOKUP($B$3,WeaponData!$B$3:$X$96,23,FALSE)="","",'d100 Breakdown'!$S$105*'Hitting Accuracy'!$C$11*VLOOKUP($B$3,WeaponData!$B$3:$Y$96,24,FALSE))</f>
        <v/>
      </c>
      <c r="F50" s="12" t="str">
        <f>IF(VLOOKUP($B$3,WeaponData!$B$3:$X$96,23,FALSE)="","",'d100 Breakdown'!$T$105*'Hitting Accuracy'!$C$11*VLOOKUP($B$3,WeaponData!$B$3:$Y$96,24,FALSE))</f>
        <v/>
      </c>
      <c r="G50" s="12" t="str">
        <f>IF(VLOOKUP($B$3,WeaponData!$B$3:$X$96,23,FALSE)="","",'d100 Breakdown'!$U$105*'Hitting Accuracy'!$C$11*VLOOKUP($B$3,WeaponData!$B$3:$Y$96,24,FALSE))</f>
        <v/>
      </c>
      <c r="H50" s="12" t="str">
        <f>IF(VLOOKUP($B$3,WeaponData!$B$3:$X$96,23,FALSE)="","",'d100 Breakdown'!$V$105*'Hitting Accuracy'!$C$11*VLOOKUP($B$3,WeaponData!$B$3:$Y$96,24,FALSE))</f>
        <v/>
      </c>
      <c r="I50" s="12" t="str">
        <f>IF(VLOOKUP($B$3,WeaponData!$B$3:$X$96,23,FALSE)="","",'d100 Breakdown'!$W$105*'Hitting Accuracy'!$C$11*VLOOKUP($B$3,WeaponData!$B$3:$Y$96,24,FALSE))</f>
        <v/>
      </c>
      <c r="J50" s="12" t="str">
        <f>IF(VLOOKUP($B$3,WeaponData!$B$3:$X$96,23,FALSE)="","",'d100 Breakdown'!$X$105*'Hitting Accuracy'!$C$11*VLOOKUP($B$3,WeaponData!$B$3:$Y$96,24,FALSE))</f>
        <v/>
      </c>
      <c r="K50" s="12" t="str">
        <f>IF(VLOOKUP($B$3,WeaponData!$B$3:$X$96,23,FALSE)="","",'d100 Breakdown'!$Y$105*'Hitting Accuracy'!$C$11*VLOOKUP($B$3,WeaponData!$B$3:$Y$96,24,FALSE))</f>
        <v/>
      </c>
      <c r="L50" s="12" t="str">
        <f>IF(VLOOKUP($B$3,WeaponData!$B$3:$X$96,23,FALSE)="","",'d100 Breakdown'!$Z$105*'Hitting Accuracy'!$C$11*VLOOKUP($B$3,WeaponData!$B$3:$Y$96,24,FALSE))</f>
        <v/>
      </c>
      <c r="M50" s="12" t="str">
        <f>IF(VLOOKUP($B$3,WeaponData!$B$3:$X$96,23,FALSE)="","",'d100 Breakdown'!$AA$105*'Hitting Accuracy'!$C$11*VLOOKUP($B$3,WeaponData!$B$3:$Y$96,24,FALSE))</f>
        <v/>
      </c>
      <c r="N50" s="12" t="str">
        <f>IF(VLOOKUP($B$3,WeaponData!$B$3:$X$96,23,FALSE)="","",'d100 Breakdown'!$AB$105*'Hitting Accuracy'!$C$11*VLOOKUP($B$3,WeaponData!$B$3:$Y$96,24,FALSE))</f>
        <v/>
      </c>
    </row>
    <row r="51" spans="4:14" x14ac:dyDescent="0.25">
      <c r="D51" s="3" t="str">
        <f>IF(VLOOKUP($B$3,WeaponData!$B$3:$X$96,23,FALSE)="","",D37)</f>
        <v/>
      </c>
      <c r="E51" s="12" t="str">
        <f>IF(VLOOKUP($B$3,WeaponData!$B$3:$X$96,23,FALSE)="","",'d100 Breakdown'!$S$105*'Hitting Accuracy'!$C$12*VLOOKUP($B$3,WeaponData!$B$3:$Y$96,24,FALSE))</f>
        <v/>
      </c>
      <c r="F51" s="12" t="str">
        <f>IF(VLOOKUP($B$3,WeaponData!$B$3:$X$96,23,FALSE)="","",'d100 Breakdown'!$T$105*'Hitting Accuracy'!$C$12*VLOOKUP($B$3,WeaponData!$B$3:$Y$96,24,FALSE))</f>
        <v/>
      </c>
      <c r="G51" s="12" t="str">
        <f>IF(VLOOKUP($B$3,WeaponData!$B$3:$X$96,23,FALSE)="","",'d100 Breakdown'!$U$105*'Hitting Accuracy'!$C$12*VLOOKUP($B$3,WeaponData!$B$3:$Y$96,24,FALSE))</f>
        <v/>
      </c>
      <c r="H51" s="12" t="str">
        <f>IF(VLOOKUP($B$3,WeaponData!$B$3:$X$96,23,FALSE)="","",'d100 Breakdown'!$V$105*'Hitting Accuracy'!$C$12*VLOOKUP($B$3,WeaponData!$B$3:$Y$96,24,FALSE))</f>
        <v/>
      </c>
      <c r="I51" s="12" t="str">
        <f>IF(VLOOKUP($B$3,WeaponData!$B$3:$X$96,23,FALSE)="","",'d100 Breakdown'!$W$105*'Hitting Accuracy'!$C$12*VLOOKUP($B$3,WeaponData!$B$3:$Y$96,24,FALSE))</f>
        <v/>
      </c>
      <c r="J51" s="12" t="str">
        <f>IF(VLOOKUP($B$3,WeaponData!$B$3:$X$96,23,FALSE)="","",'d100 Breakdown'!$X$105*'Hitting Accuracy'!$C$12*VLOOKUP($B$3,WeaponData!$B$3:$Y$96,24,FALSE))</f>
        <v/>
      </c>
      <c r="K51" s="12" t="str">
        <f>IF(VLOOKUP($B$3,WeaponData!$B$3:$X$96,23,FALSE)="","",'d100 Breakdown'!$Y$105*'Hitting Accuracy'!$C$12*VLOOKUP($B$3,WeaponData!$B$3:$Y$96,24,FALSE))</f>
        <v/>
      </c>
      <c r="L51" s="12" t="str">
        <f>IF(VLOOKUP($B$3,WeaponData!$B$3:$X$96,23,FALSE)="","",'d100 Breakdown'!$Z$105*'Hitting Accuracy'!$C$12*VLOOKUP($B$3,WeaponData!$B$3:$Y$96,24,FALSE))</f>
        <v/>
      </c>
      <c r="M51" s="12" t="str">
        <f>IF(VLOOKUP($B$3,WeaponData!$B$3:$X$96,23,FALSE)="","",'d100 Breakdown'!$AA$105*'Hitting Accuracy'!$C$12*VLOOKUP($B$3,WeaponData!$B$3:$Y$96,24,FALSE))</f>
        <v/>
      </c>
      <c r="N51" s="12" t="str">
        <f>IF(VLOOKUP($B$3,WeaponData!$B$3:$X$96,23,FALSE)="","",'d100 Breakdown'!$AB$105*'Hitting Accuracy'!$C$12*VLOOKUP($B$3,WeaponData!$B$3:$Y$96,24,FALSE))</f>
        <v/>
      </c>
    </row>
    <row r="52" spans="4:14" x14ac:dyDescent="0.25">
      <c r="D52" s="3" t="str">
        <f>IF(VLOOKUP($B$3,WeaponData!$B$3:$X$96,23,FALSE)="","",D38)</f>
        <v/>
      </c>
      <c r="E52" s="12" t="str">
        <f>IF(VLOOKUP($B$3,WeaponData!$B$3:$X$96,23,FALSE)="","",'d100 Breakdown'!$BO$105*'Hitting Accuracy'!$C$13*VLOOKUP($B$3,WeaponData!$B$3:$Y$96,24,FALSE))</f>
        <v/>
      </c>
      <c r="F52" s="12" t="str">
        <f>IF(VLOOKUP($B$3,WeaponData!$B$3:$X$96,23,FALSE)="","",'d100 Breakdown'!$BP$105*'Hitting Accuracy'!$C$13*VLOOKUP($B$3,WeaponData!$B$3:$Y$96,24,FALSE))</f>
        <v/>
      </c>
      <c r="G52" s="12" t="str">
        <f>IF(VLOOKUP($B$3,WeaponData!$B$3:$X$96,23,FALSE)="","",'d100 Breakdown'!$BQ$105*'Hitting Accuracy'!$C$13*VLOOKUP($B$3,WeaponData!$B$3:$Y$96,24,FALSE))</f>
        <v/>
      </c>
      <c r="H52" s="12" t="str">
        <f>IF(VLOOKUP($B$3,WeaponData!$B$3:$X$96,23,FALSE)="","",'d100 Breakdown'!$BR$105*'Hitting Accuracy'!$C$13*VLOOKUP($B$3,WeaponData!$B$3:$Y$96,24,FALSE))</f>
        <v/>
      </c>
      <c r="I52" s="12" t="str">
        <f>IF(VLOOKUP($B$3,WeaponData!$B$3:$X$96,23,FALSE)="","",'d100 Breakdown'!$BS$105*'Hitting Accuracy'!$C$13*VLOOKUP($B$3,WeaponData!$B$3:$Y$96,24,FALSE))</f>
        <v/>
      </c>
      <c r="J52" s="12" t="str">
        <f>IF(VLOOKUP($B$3,WeaponData!$B$3:$X$96,23,FALSE)="","",'d100 Breakdown'!$BT$105*'Hitting Accuracy'!$C$13*VLOOKUP($B$3,WeaponData!$B$3:$Y$96,24,FALSE))</f>
        <v/>
      </c>
      <c r="K52" s="12" t="str">
        <f>IF(VLOOKUP($B$3,WeaponData!$B$3:$X$96,23,FALSE)="","",'d100 Breakdown'!$BU$105*'Hitting Accuracy'!$C$13*VLOOKUP($B$3,WeaponData!$B$3:$Y$96,24,FALSE))</f>
        <v/>
      </c>
      <c r="L52" s="12" t="str">
        <f>IF(VLOOKUP($B$3,WeaponData!$B$3:$X$96,23,FALSE)="","",'d100 Breakdown'!$BV$105*'Hitting Accuracy'!$C$13*VLOOKUP($B$3,WeaponData!$B$3:$Y$96,24,FALSE))</f>
        <v/>
      </c>
      <c r="M52" s="12" t="str">
        <f>IF(VLOOKUP($B$3,WeaponData!$B$3:$X$96,23,FALSE)="","",'d100 Breakdown'!$BW$105*'Hitting Accuracy'!$C$13*VLOOKUP($B$3,WeaponData!$B$3:$Y$96,24,FALSE))</f>
        <v/>
      </c>
      <c r="N52" s="12" t="str">
        <f>IF(VLOOKUP($B$3,WeaponData!$B$3:$X$96,23,FALSE)="","",'d100 Breakdown'!$BX$105*'Hitting Accuracy'!$C$13*VLOOKUP($B$3,WeaponData!$B$3:$Y$96,24,FALSE))</f>
        <v/>
      </c>
    </row>
    <row r="53" spans="4:14" x14ac:dyDescent="0.25">
      <c r="D53" s="3" t="str">
        <f>IF(VLOOKUP($B$3,WeaponData!$B$3:$X$96,23,FALSE)="","",D39)</f>
        <v/>
      </c>
      <c r="E53" s="12" t="str">
        <f>IF(VLOOKUP($B$3,WeaponData!$B$3:$X$96,23,FALSE)="","",'d100 Breakdown'!$BO$105*'Hitting Accuracy'!$C$14*VLOOKUP($B$3,WeaponData!$B$3:$Y$96,24,FALSE))</f>
        <v/>
      </c>
      <c r="F53" s="12" t="str">
        <f>IF(VLOOKUP($B$3,WeaponData!$B$3:$X$96,23,FALSE)="","",'d100 Breakdown'!$BP$105*'Hitting Accuracy'!$C$14*VLOOKUP($B$3,WeaponData!$B$3:$Y$96,24,FALSE))</f>
        <v/>
      </c>
      <c r="G53" s="12" t="str">
        <f>IF(VLOOKUP($B$3,WeaponData!$B$3:$X$96,23,FALSE)="","",'d100 Breakdown'!$BQ$105*'Hitting Accuracy'!$C$14*VLOOKUP($B$3,WeaponData!$B$3:$Y$96,24,FALSE))</f>
        <v/>
      </c>
      <c r="H53" s="12" t="str">
        <f>IF(VLOOKUP($B$3,WeaponData!$B$3:$X$96,23,FALSE)="","",'d100 Breakdown'!$BR$105*'Hitting Accuracy'!$C$14*VLOOKUP($B$3,WeaponData!$B$3:$Y$96,24,FALSE))</f>
        <v/>
      </c>
      <c r="I53" s="12" t="str">
        <f>IF(VLOOKUP($B$3,WeaponData!$B$3:$X$96,23,FALSE)="","",'d100 Breakdown'!$BS$105*'Hitting Accuracy'!$C$14*VLOOKUP($B$3,WeaponData!$B$3:$Y$96,24,FALSE))</f>
        <v/>
      </c>
      <c r="J53" s="12" t="str">
        <f>IF(VLOOKUP($B$3,WeaponData!$B$3:$X$96,23,FALSE)="","",'d100 Breakdown'!$BT$105*'Hitting Accuracy'!$C$14*VLOOKUP($B$3,WeaponData!$B$3:$Y$96,24,FALSE))</f>
        <v/>
      </c>
      <c r="K53" s="12" t="str">
        <f>IF(VLOOKUP($B$3,WeaponData!$B$3:$X$96,23,FALSE)="","",'d100 Breakdown'!$BU$105*'Hitting Accuracy'!$C$14*VLOOKUP($B$3,WeaponData!$B$3:$Y$96,24,FALSE))</f>
        <v/>
      </c>
      <c r="L53" s="37" t="str">
        <f>IF(VLOOKUP($B$3,WeaponData!$B$3:$X$96,23,FALSE)="","",'d100 Breakdown'!$BV$105*'Hitting Accuracy'!$C$14*VLOOKUP($B$3,WeaponData!$B$3:$Y$96,24,FALSE))</f>
        <v/>
      </c>
      <c r="M53" s="12" t="str">
        <f>IF(VLOOKUP($B$3,WeaponData!$B$3:$X$96,23,FALSE)="","",'d100 Breakdown'!$BW$105*'Hitting Accuracy'!$C$14*VLOOKUP($B$3,WeaponData!$B$3:$Y$96,24,FALSE))</f>
        <v/>
      </c>
      <c r="N53" s="12" t="str">
        <f>IF(VLOOKUP($B$3,WeaponData!$B$3:$X$96,23,FALSE)="","",'d100 Breakdown'!$BX$105*'Hitting Accuracy'!$C$14*VLOOKUP($B$3,WeaponData!$B$3:$Y$96,24,FALSE))</f>
        <v/>
      </c>
    </row>
    <row r="54" spans="4:14" x14ac:dyDescent="0.25"/>
  </sheetData>
  <mergeCells count="19">
    <mergeCell ref="A1:B1"/>
    <mergeCell ref="C1:D1"/>
    <mergeCell ref="A14:A15"/>
    <mergeCell ref="B14:B15"/>
    <mergeCell ref="A28:A29"/>
    <mergeCell ref="B28:B29"/>
    <mergeCell ref="A12:B12"/>
    <mergeCell ref="A22:A23"/>
    <mergeCell ref="B22:B23"/>
    <mergeCell ref="A24:A25"/>
    <mergeCell ref="B24:B25"/>
    <mergeCell ref="A26:A27"/>
    <mergeCell ref="B26:B27"/>
    <mergeCell ref="A16:A17"/>
    <mergeCell ref="B16:B17"/>
    <mergeCell ref="A18:A19"/>
    <mergeCell ref="A20:A21"/>
    <mergeCell ref="B18:B19"/>
    <mergeCell ref="B20:B21"/>
  </mergeCells>
  <dataValidations count="6">
    <dataValidation type="list" allowBlank="1" showInputMessage="1" showErrorMessage="1" sqref="B2">
      <formula1>WeaponTypes</formula1>
    </dataValidation>
    <dataValidation type="list" allowBlank="1" showInputMessage="1" showErrorMessage="1" sqref="D2">
      <formula1>Armor</formula1>
    </dataValidation>
    <dataValidation type="list" allowBlank="1" showInputMessage="1" showErrorMessage="1" sqref="B3">
      <formula1>INDIRECT(B2)</formula1>
    </dataValidation>
    <dataValidation type="decimal" allowBlank="1" showInputMessage="1" showErrorMessage="1" sqref="D9">
      <formula1>0</formula1>
      <formula2>1</formula2>
    </dataValidation>
    <dataValidation type="list" allowBlank="1" showInputMessage="1" showErrorMessage="1" sqref="D8">
      <formula1>"Yes,No"</formula1>
    </dataValidation>
    <dataValidation type="list" allowBlank="1" showInputMessage="1" showErrorMessage="1" sqref="D10">
      <formula1>BodyParts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2D391AEF-7646-448D-8855-11E8518D07B1}">
            <xm:f>INDEX(Deaths, MATCH(VLOOKUP($B$3,WeaponData!$B$3:$T$96,19,FALSE),'Critical tables'!$A:$A,0)+1,RIGHT(E$12,1)+2)</xm:f>
            <x14:dxf>
              <fill>
                <patternFill>
                  <bgColor rgb="FFFF0000"/>
                </patternFill>
              </fill>
            </x14:dxf>
          </x14:cfRule>
          <xm:sqref>E13:N13</xm:sqref>
        </x14:conditionalFormatting>
        <x14:conditionalFormatting xmlns:xm="http://schemas.microsoft.com/office/excel/2006/main">
          <x14:cfRule type="expression" priority="20" id="{FA63D491-4556-4032-9BCC-1F5DEA937BDD}">
            <xm:f>INDEX(Deaths, MATCH(VLOOKUP($B$3,WeaponData!$B$3:$T$96,19,FALSE),'Critical tables'!$A:$A,0)+2,RIGHT(E$12,1)+2)</xm:f>
            <x14:dxf>
              <fill>
                <patternFill>
                  <bgColor rgb="FFFF0000"/>
                </patternFill>
              </fill>
            </x14:dxf>
          </x14:cfRule>
          <xm:sqref>E14:N14</xm:sqref>
        </x14:conditionalFormatting>
        <x14:conditionalFormatting xmlns:xm="http://schemas.microsoft.com/office/excel/2006/main">
          <x14:cfRule type="expression" priority="19" id="{C220059B-141E-4592-8E8E-5C55D0998D37}">
            <xm:f>INDEX(Deaths, MATCH(VLOOKUP($B$3,WeaponData!$B$3:$T$96,19,FALSE),'Critical tables'!$A:$A,0)+3,RIGHT(E$12,1)+2)</xm:f>
            <x14:dxf>
              <fill>
                <patternFill>
                  <bgColor rgb="FFFF0000"/>
                </patternFill>
              </fill>
            </x14:dxf>
          </x14:cfRule>
          <xm:sqref>E15:N15</xm:sqref>
        </x14:conditionalFormatting>
        <x14:conditionalFormatting xmlns:xm="http://schemas.microsoft.com/office/excel/2006/main">
          <x14:cfRule type="expression" priority="18" id="{5EB031D1-D257-47F6-8B11-7BB45BA62C2F}">
            <xm:f>INDEX(Deaths, MATCH(VLOOKUP($B$3,WeaponData!$B$3:$T$96,19,FALSE),'Critical tables'!$A:$A,0)+4,RIGHT(E$12,1)+2)</xm:f>
            <x14:dxf>
              <fill>
                <patternFill>
                  <bgColor rgb="FFFF0000"/>
                </patternFill>
              </fill>
            </x14:dxf>
          </x14:cfRule>
          <xm:sqref>E16:N16</xm:sqref>
        </x14:conditionalFormatting>
        <x14:conditionalFormatting xmlns:xm="http://schemas.microsoft.com/office/excel/2006/main">
          <x14:cfRule type="expression" priority="17" id="{BBD03A7A-909E-40EA-9CA5-2C071F36F903}">
            <xm:f>INDEX(Deaths, MATCH(VLOOKUP($B$3,WeaponData!$B$3:$T$96,19,FALSE),'Critical tables'!$A:$A,0)+5,RIGHT(E$12,1)+2)</xm:f>
            <x14:dxf>
              <fill>
                <patternFill>
                  <bgColor rgb="FFFF0000"/>
                </patternFill>
              </fill>
            </x14:dxf>
          </x14:cfRule>
          <xm:sqref>E17:N17</xm:sqref>
        </x14:conditionalFormatting>
        <x14:conditionalFormatting xmlns:xm="http://schemas.microsoft.com/office/excel/2006/main">
          <x14:cfRule type="expression" priority="16" id="{9BF8D638-30A0-4416-8D35-CFA9D8F1E052}">
            <xm:f>INDEX(Deaths, MATCH(VLOOKUP($B$3,WeaponData!$B$3:$T$96,19,FALSE),'Critical tables'!$A:$A,0)+6,RIGHT(E$12,1)+2)</xm:f>
            <x14:dxf>
              <fill>
                <patternFill>
                  <bgColor rgb="FFFF0000"/>
                </patternFill>
              </fill>
            </x14:dxf>
          </x14:cfRule>
          <xm:sqref>E18:N18</xm:sqref>
        </x14:conditionalFormatting>
        <x14:conditionalFormatting xmlns:xm="http://schemas.microsoft.com/office/excel/2006/main">
          <x14:cfRule type="expression" priority="15" id="{0B531ED7-00B0-4564-9EEC-E545CBCD0405}">
            <xm:f>INDEX(Deaths, MATCH(VLOOKUP($B$3,WeaponData!$B$3:$T$96,19,FALSE),'Critical tables'!$A:$A,0)+7,RIGHT(E$12,1)+2)</xm:f>
            <x14:dxf>
              <fill>
                <patternFill>
                  <bgColor rgb="FFFF0000"/>
                </patternFill>
              </fill>
            </x14:dxf>
          </x14:cfRule>
          <xm:sqref>E19:N19</xm:sqref>
        </x14:conditionalFormatting>
        <x14:conditionalFormatting xmlns:xm="http://schemas.microsoft.com/office/excel/2006/main">
          <x14:cfRule type="expression" priority="14" id="{65E634A5-0985-4EF3-BDF1-8DA1ED20EA7D}">
            <xm:f>IF(VLOOKUP($B$3,WeaponData!$B$3:$V$96,21,FALSE)="",0,INDEX(Deaths, MATCH(VLOOKUP($B$3,WeaponData!$B$3:$V$96,21,FALSE),'Critical tables'!$A:$A,0)+1,RIGHT(E$12,1)+2))</xm:f>
            <x14:dxf>
              <fill>
                <patternFill>
                  <bgColor rgb="FFFF0000"/>
                </patternFill>
              </fill>
            </x14:dxf>
          </x14:cfRule>
          <xm:sqref>E27:N27</xm:sqref>
        </x14:conditionalFormatting>
        <x14:conditionalFormatting xmlns:xm="http://schemas.microsoft.com/office/excel/2006/main">
          <x14:cfRule type="expression" priority="13" id="{091F0D67-EE2B-41F0-A7D3-7D91DA7DC7E9}">
            <xm:f>IF(VLOOKUP($B$3,WeaponData!$B$3:$V$96,21,FALSE)="",0,INDEX(Deaths, MATCH(VLOOKUP($B$3,WeaponData!$B$3:$V$96,21,FALSE),'Critical tables'!$A:$A,0)+2,RIGHT(E$12,1)+2))</xm:f>
            <x14:dxf>
              <fill>
                <patternFill>
                  <bgColor rgb="FFFF0000"/>
                </patternFill>
              </fill>
            </x14:dxf>
          </x14:cfRule>
          <xm:sqref>E28:N28</xm:sqref>
        </x14:conditionalFormatting>
        <x14:conditionalFormatting xmlns:xm="http://schemas.microsoft.com/office/excel/2006/main">
          <x14:cfRule type="expression" priority="12" id="{473C8A8E-E64D-4A3C-A843-1C8AF2377D9F}">
            <xm:f>IF(VLOOKUP($B$3,WeaponData!$B$3:$V$96,21,FALSE)="",0,INDEX(Deaths, MATCH(VLOOKUP($B$3,WeaponData!$B$3:$V$96,21,FALSE),'Critical tables'!$A:$A,0)+3,RIGHT(E$12,1)+2))</xm:f>
            <x14:dxf>
              <fill>
                <patternFill>
                  <bgColor rgb="FFFF0000"/>
                </patternFill>
              </fill>
            </x14:dxf>
          </x14:cfRule>
          <xm:sqref>E29:N29</xm:sqref>
        </x14:conditionalFormatting>
        <x14:conditionalFormatting xmlns:xm="http://schemas.microsoft.com/office/excel/2006/main">
          <x14:cfRule type="expression" priority="11" id="{CF060C0A-2044-4DD9-95A5-46EB69089A08}">
            <xm:f>IF(VLOOKUP($B$3,WeaponData!$B$3:$V$96,21,FALSE)="",0,INDEX(Deaths, MATCH(VLOOKUP($B$3,WeaponData!$B$3:$V$96,21,FALSE),'Critical tables'!$A:$A,0)+4,RIGHT(E$12,1)+2))</xm:f>
            <x14:dxf>
              <fill>
                <patternFill>
                  <bgColor rgb="FFFF0000"/>
                </patternFill>
              </fill>
            </x14:dxf>
          </x14:cfRule>
          <xm:sqref>E30:N30</xm:sqref>
        </x14:conditionalFormatting>
        <x14:conditionalFormatting xmlns:xm="http://schemas.microsoft.com/office/excel/2006/main">
          <x14:cfRule type="expression" priority="10" id="{14958671-1890-431B-9147-DE1D87284D53}">
            <xm:f>IF(VLOOKUP($B$3,WeaponData!$B$3:$V$96,21,FALSE)="",0,INDEX(Deaths, MATCH(VLOOKUP($B$3,WeaponData!$B$3:$V$96,21,FALSE),'Critical tables'!$A:$A,0)+5,RIGHT(E$12,1)+2))</xm:f>
            <x14:dxf>
              <fill>
                <patternFill>
                  <bgColor rgb="FFFF0000"/>
                </patternFill>
              </fill>
            </x14:dxf>
          </x14:cfRule>
          <xm:sqref>E31:N31</xm:sqref>
        </x14:conditionalFormatting>
        <x14:conditionalFormatting xmlns:xm="http://schemas.microsoft.com/office/excel/2006/main">
          <x14:cfRule type="expression" priority="9" id="{C6862DC6-358A-458D-8A4C-754CF4FC3353}">
            <xm:f>IF(VLOOKUP($B$3,WeaponData!$B$3:$V$96,21,FALSE)="",0,INDEX(Deaths, MATCH(VLOOKUP($B$3,WeaponData!$B$3:$V$96,21,FALSE),'Critical tables'!$A:$A,0)+6,RIGHT(E$12,1)+2))</xm:f>
            <x14:dxf>
              <fill>
                <patternFill>
                  <bgColor rgb="FFFF0000"/>
                </patternFill>
              </fill>
            </x14:dxf>
          </x14:cfRule>
          <xm:sqref>E32:N32</xm:sqref>
        </x14:conditionalFormatting>
        <x14:conditionalFormatting xmlns:xm="http://schemas.microsoft.com/office/excel/2006/main">
          <x14:cfRule type="expression" priority="8" id="{89A0952F-0748-4CA4-B7D2-653C98AE2601}">
            <xm:f>IF(VLOOKUP($B$3,WeaponData!$B$3:$V$96,21,FALSE)="",0,INDEX(Deaths, MATCH(VLOOKUP($B$3,WeaponData!$B$3:$V$96,21,FALSE),'Critical tables'!$A:$A,0)+7,RIGHT(E$12,1)+2))</xm:f>
            <x14:dxf>
              <fill>
                <patternFill>
                  <bgColor rgb="FFFF0000"/>
                </patternFill>
              </fill>
            </x14:dxf>
          </x14:cfRule>
          <xm:sqref>E33:N33</xm:sqref>
        </x14:conditionalFormatting>
        <x14:conditionalFormatting xmlns:xm="http://schemas.microsoft.com/office/excel/2006/main">
          <x14:cfRule type="expression" priority="7" id="{23A49B40-B881-49C0-B775-86A40319A078}">
            <xm:f>IF(VLOOKUP($B$3,WeaponData!$B$3:$X$96,23,FALSE)="",0,INDEX(Deaths, MATCH(VLOOKUP($B$3,WeaponData!$B$3:$X$96,23,FALSE),'Critical tables'!$A:$A,0)+1,RIGHT(E$12,1)+2))</xm:f>
            <x14:dxf>
              <fill>
                <patternFill>
                  <bgColor rgb="FFFF0000"/>
                </patternFill>
              </fill>
            </x14:dxf>
          </x14:cfRule>
          <xm:sqref>E41:N41</xm:sqref>
        </x14:conditionalFormatting>
        <x14:conditionalFormatting xmlns:xm="http://schemas.microsoft.com/office/excel/2006/main">
          <x14:cfRule type="expression" priority="6" id="{63207E1D-6C01-4C05-9720-EC6FAA8EC8C6}">
            <xm:f>IF(VLOOKUP($B$3,WeaponData!$B$3:$X$96,23,FALSE)="",0,INDEX(Deaths, MATCH(VLOOKUP($B$3,WeaponData!$B$3:$X$96,23,FALSE),'Critical tables'!$A:$A,0)+2,RIGHT(E$12,1)+2))</xm:f>
            <x14:dxf>
              <fill>
                <patternFill>
                  <bgColor rgb="FFFF0000"/>
                </patternFill>
              </fill>
            </x14:dxf>
          </x14:cfRule>
          <xm:sqref>E42:N42</xm:sqref>
        </x14:conditionalFormatting>
        <x14:conditionalFormatting xmlns:xm="http://schemas.microsoft.com/office/excel/2006/main">
          <x14:cfRule type="expression" priority="5" id="{4F1BFEA9-50F6-458D-9802-374A34FB552C}">
            <xm:f>IF(VLOOKUP($B$3,WeaponData!$B$3:$X$96,23,FALSE)="",0,INDEX(Deaths, MATCH(VLOOKUP($B$3,WeaponData!$B$3:$X$96,23,FALSE),'Critical tables'!$A:$A,0)+3,RIGHT(E$12,1)+2))</xm:f>
            <x14:dxf>
              <fill>
                <patternFill>
                  <bgColor rgb="FFFF0000"/>
                </patternFill>
              </fill>
            </x14:dxf>
          </x14:cfRule>
          <xm:sqref>E43:N43</xm:sqref>
        </x14:conditionalFormatting>
        <x14:conditionalFormatting xmlns:xm="http://schemas.microsoft.com/office/excel/2006/main">
          <x14:cfRule type="expression" priority="4" id="{D204D9E6-9048-4437-86B1-A55C6C0CDAA6}">
            <xm:f>IF(VLOOKUP($B$3,WeaponData!$B$3:$X$96,23,FALSE)="",0,INDEX(Deaths, MATCH(VLOOKUP($B$3,WeaponData!$B$3:$X$96,23,FALSE),'Critical tables'!$A:$A,0)+4,RIGHT(E$12,1)+2))</xm:f>
            <x14:dxf>
              <fill>
                <patternFill>
                  <bgColor rgb="FFFF0000"/>
                </patternFill>
              </fill>
            </x14:dxf>
          </x14:cfRule>
          <xm:sqref>E44:N44</xm:sqref>
        </x14:conditionalFormatting>
        <x14:conditionalFormatting xmlns:xm="http://schemas.microsoft.com/office/excel/2006/main">
          <x14:cfRule type="expression" priority="3" id="{2DBB6EE6-5E63-4FF4-89BA-50C85C51F1BF}">
            <xm:f>IF(VLOOKUP($B$3,WeaponData!$B$3:$X$96,23,FALSE)="",0,INDEX(Deaths, MATCH(VLOOKUP($B$3,WeaponData!$B$3:$X$96,23,FALSE),'Critical tables'!$A:$A,0)+5,RIGHT(E$12,1)+2))</xm:f>
            <x14:dxf>
              <fill>
                <patternFill>
                  <bgColor rgb="FFFF0000"/>
                </patternFill>
              </fill>
            </x14:dxf>
          </x14:cfRule>
          <xm:sqref>E45:N45</xm:sqref>
        </x14:conditionalFormatting>
        <x14:conditionalFormatting xmlns:xm="http://schemas.microsoft.com/office/excel/2006/main">
          <x14:cfRule type="expression" priority="2" id="{B39F082C-2851-4E6C-AC5E-2E8D6EE681EB}">
            <xm:f>IF(VLOOKUP($B$3,WeaponData!$B$3:$X$96,23,FALSE)="",0,INDEX(Deaths, MATCH(VLOOKUP($B$3,WeaponData!$B$3:$X$96,23,FALSE),'Critical tables'!$A:$A,0)+6,RIGHT(E$12,1)+2))</xm:f>
            <x14:dxf>
              <fill>
                <patternFill>
                  <bgColor rgb="FFFF0000"/>
                </patternFill>
              </fill>
            </x14:dxf>
          </x14:cfRule>
          <xm:sqref>E46:N46</xm:sqref>
        </x14:conditionalFormatting>
        <x14:conditionalFormatting xmlns:xm="http://schemas.microsoft.com/office/excel/2006/main">
          <x14:cfRule type="expression" priority="1" id="{190D2214-8FE9-48BC-888F-0A707E4686C0}">
            <xm:f>IF(VLOOKUP($B$3,WeaponData!$B$3:$X$96,23,FALSE)="",0,INDEX(Deaths, MATCH(VLOOKUP($B$3,WeaponData!$B$3:$X$96,23,FALSE),'Critical tables'!$A:$A,0)+7,RIGHT(E$12,1)+2))</xm:f>
            <x14:dxf>
              <fill>
                <patternFill>
                  <bgColor rgb="FFFF0000"/>
                </patternFill>
              </fill>
            </x14:dxf>
          </x14:cfRule>
          <xm:sqref>E47:N47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5"/>
  <sheetViews>
    <sheetView workbookViewId="0">
      <pane ySplit="4" topLeftCell="A86" activePane="bottomLeft" state="frozen"/>
      <selection pane="bottomLeft" activeCell="E97" sqref="E97"/>
    </sheetView>
  </sheetViews>
  <sheetFormatPr defaultRowHeight="15" x14ac:dyDescent="0.25"/>
  <cols>
    <col min="3" max="3" width="12.28515625" customWidth="1"/>
    <col min="4" max="4" width="17.42578125" customWidth="1"/>
    <col min="5" max="5" width="16.5703125" customWidth="1"/>
    <col min="6" max="8" width="11.140625" customWidth="1"/>
    <col min="9" max="10" width="13.5703125" customWidth="1"/>
  </cols>
  <sheetData>
    <row r="1" spans="1:112" ht="45" x14ac:dyDescent="0.25">
      <c r="A1" t="s">
        <v>149</v>
      </c>
      <c r="B1" t="s">
        <v>150</v>
      </c>
      <c r="C1" t="s">
        <v>156</v>
      </c>
      <c r="D1" t="s">
        <v>148</v>
      </c>
      <c r="E1" t="s">
        <v>151</v>
      </c>
      <c r="I1" s="7" t="s">
        <v>157</v>
      </c>
      <c r="J1" s="7" t="s">
        <v>158</v>
      </c>
      <c r="K1" s="7" t="s">
        <v>159</v>
      </c>
      <c r="L1" s="6"/>
    </row>
    <row r="2" spans="1:112" ht="15.75" thickBot="1" x14ac:dyDescent="0.3">
      <c r="A2">
        <f>'Damage Calculator'!B4</f>
        <v>435</v>
      </c>
      <c r="B2">
        <f>'Damage Calculator'!D4</f>
        <v>300</v>
      </c>
      <c r="C2">
        <f>INDEX(WeaponData!B2:S96,MATCH('Damage Calculator'!B3,WeaponData!B2:B96,0),MATCH('Damage Calculator'!D3,WeaponData!B2:S2,0))</f>
        <v>38</v>
      </c>
      <c r="D2">
        <f>'Damage Calculator'!B9</f>
        <v>3</v>
      </c>
      <c r="E2">
        <f>A2-B2+C2+D2</f>
        <v>176</v>
      </c>
      <c r="I2">
        <f>IF('Damage Calculator'!B6&gt;7,6+('Damage Calculator'!B6-6)/2,'Damage Calculator'!B6)</f>
        <v>0</v>
      </c>
      <c r="J2">
        <f>IF('Damage Calculator'!D6&gt;7,6+ROUNDUP(('Damage Calculator'!D6-6)/2,0),'Damage Calculator'!D6)</f>
        <v>0</v>
      </c>
      <c r="K2">
        <f>IF('Damage Calculator'!D7&gt;7,6+ROUNDUP(('Damage Calculator'!D7-6)/2,0),'Damage Calculator'!D7)</f>
        <v>0</v>
      </c>
    </row>
    <row r="3" spans="1:112" x14ac:dyDescent="0.25">
      <c r="F3" s="13"/>
      <c r="G3" s="13"/>
      <c r="H3" s="14" t="s">
        <v>179</v>
      </c>
      <c r="I3" s="15">
        <f>INDEX(WeaponData!BC2:BC18,MATCH('Damage Calculator'!D3,WeaponData!AV2:AV18,0))</f>
        <v>7</v>
      </c>
      <c r="J3" s="15"/>
      <c r="K3" s="15"/>
      <c r="L3" s="15"/>
      <c r="M3" s="15"/>
      <c r="N3" s="16"/>
      <c r="O3" s="16"/>
      <c r="P3" s="17"/>
      <c r="Q3" s="16"/>
      <c r="R3" s="16"/>
      <c r="S3" s="16"/>
      <c r="T3" s="14" t="s">
        <v>180</v>
      </c>
      <c r="U3" s="15">
        <f>INDEX(WeaponData!BD2:BD18,MATCH('Damage Calculator'!D3,WeaponData!AV2:AV18,0))</f>
        <v>7</v>
      </c>
      <c r="V3" s="15"/>
      <c r="W3" s="15"/>
      <c r="X3" s="15"/>
      <c r="Y3" s="15"/>
      <c r="Z3" s="16"/>
      <c r="AA3" s="16"/>
      <c r="AB3" s="17"/>
      <c r="AC3" s="16"/>
      <c r="AD3" s="16"/>
      <c r="AE3" s="16"/>
      <c r="AF3" s="14" t="s">
        <v>167</v>
      </c>
      <c r="AG3" s="15">
        <f>INDEX(WeaponData!AW2:AW18,MATCH('Damage Calculator'!D3,WeaponData!AV2:AV18,0))</f>
        <v>7</v>
      </c>
      <c r="AH3" s="15"/>
      <c r="AI3" s="15"/>
      <c r="AJ3" s="15"/>
      <c r="AK3" s="15"/>
      <c r="AL3" s="16"/>
      <c r="AM3" s="16"/>
      <c r="AN3" s="17"/>
      <c r="AO3" s="16"/>
      <c r="AP3" s="16"/>
      <c r="AQ3" s="16"/>
      <c r="AR3" s="14" t="s">
        <v>168</v>
      </c>
      <c r="AS3" s="15">
        <f>INDEX(WeaponData!AX2:AX18,MATCH('Damage Calculator'!D3,WeaponData!AV2:AV18,0))</f>
        <v>7</v>
      </c>
      <c r="AT3" s="15"/>
      <c r="AU3" s="15"/>
      <c r="AV3" s="15"/>
      <c r="AW3" s="15"/>
      <c r="AX3" s="16"/>
      <c r="AY3" s="16"/>
      <c r="AZ3" s="17"/>
      <c r="BA3" s="16"/>
      <c r="BB3" s="16"/>
      <c r="BC3" s="16"/>
      <c r="BD3" s="14" t="s">
        <v>169</v>
      </c>
      <c r="BE3" s="15">
        <f>INDEX(WeaponData!AY2:AY18,MATCH('Damage Calculator'!D3,WeaponData!AV2:AV18,0))</f>
        <v>7</v>
      </c>
      <c r="BF3" s="15"/>
      <c r="BG3" s="15"/>
      <c r="BH3" s="15"/>
      <c r="BI3" s="15"/>
      <c r="BJ3" s="16"/>
      <c r="BK3" s="16"/>
      <c r="BL3" s="17"/>
      <c r="BM3" s="13"/>
      <c r="BN3" s="13"/>
      <c r="BO3" s="13"/>
      <c r="BP3" s="8" t="s">
        <v>178</v>
      </c>
      <c r="BQ3" s="8">
        <f>INDEX(WeaponData!BE2:BE18,MATCH('Damage Calculator'!D3,WeaponData!AV2:AV18,0))</f>
        <v>7</v>
      </c>
      <c r="BR3" s="8"/>
      <c r="BS3" s="8"/>
      <c r="BT3" s="8"/>
      <c r="BU3" s="8"/>
      <c r="BV3" s="8"/>
      <c r="BW3" s="8"/>
      <c r="BX3" s="8"/>
      <c r="BY3" s="9"/>
      <c r="BZ3" s="9"/>
      <c r="CA3" s="9"/>
      <c r="CB3" s="14" t="s">
        <v>172</v>
      </c>
      <c r="CC3" s="15">
        <f>INDEX(WeaponData!AZ2:AZ18,MATCH('Damage Calculator'!D3,WeaponData!AV2:AV18,0))</f>
        <v>7</v>
      </c>
      <c r="CD3" s="15"/>
      <c r="CE3" s="15"/>
      <c r="CF3" s="15"/>
      <c r="CG3" s="15"/>
      <c r="CH3" s="16"/>
      <c r="CI3" s="16"/>
      <c r="CJ3" s="17"/>
      <c r="CK3" s="16"/>
      <c r="CL3" s="16"/>
      <c r="CM3" s="16"/>
      <c r="CN3" s="14" t="s">
        <v>173</v>
      </c>
      <c r="CO3" s="15">
        <f>INDEX(WeaponData!BA2:BA18,MATCH('Damage Calculator'!D3,WeaponData!AV2:AV18,0))</f>
        <v>7</v>
      </c>
      <c r="CP3" s="15"/>
      <c r="CQ3" s="15"/>
      <c r="CR3" s="15"/>
      <c r="CS3" s="15"/>
      <c r="CT3" s="16"/>
      <c r="CU3" s="16"/>
      <c r="CV3" s="17"/>
      <c r="CW3" s="16"/>
      <c r="CX3" s="16"/>
      <c r="CY3" s="16"/>
      <c r="CZ3" s="14" t="s">
        <v>177</v>
      </c>
      <c r="DA3" s="15">
        <f>INDEX(WeaponData!BB2:BB18,MATCH('Damage Calculator'!D3,WeaponData!AV2:AV18,0))</f>
        <v>7</v>
      </c>
      <c r="DB3" s="15"/>
      <c r="DC3" s="15"/>
      <c r="DD3" s="15"/>
      <c r="DE3" s="15"/>
      <c r="DF3" s="16"/>
      <c r="DG3" s="16"/>
      <c r="DH3" s="17"/>
    </row>
    <row r="4" spans="1:112" x14ac:dyDescent="0.25">
      <c r="A4" s="8" t="s">
        <v>152</v>
      </c>
      <c r="B4" s="8" t="s">
        <v>153</v>
      </c>
      <c r="C4" s="8" t="s">
        <v>154</v>
      </c>
      <c r="D4" s="8" t="s">
        <v>160</v>
      </c>
      <c r="E4" s="8" t="s">
        <v>209</v>
      </c>
      <c r="F4" s="8" t="s">
        <v>193</v>
      </c>
      <c r="G4" s="8" t="s">
        <v>215</v>
      </c>
      <c r="H4" s="18" t="s">
        <v>181</v>
      </c>
      <c r="I4" s="8" t="s">
        <v>182</v>
      </c>
      <c r="J4" s="8" t="s">
        <v>183</v>
      </c>
      <c r="K4" s="8" t="s">
        <v>184</v>
      </c>
      <c r="L4" s="8" t="s">
        <v>185</v>
      </c>
      <c r="M4" s="8" t="s">
        <v>186</v>
      </c>
      <c r="N4" s="8" t="s">
        <v>187</v>
      </c>
      <c r="O4" s="8" t="s">
        <v>188</v>
      </c>
      <c r="P4" s="19" t="s">
        <v>189</v>
      </c>
      <c r="Q4" s="8" t="s">
        <v>210</v>
      </c>
      <c r="R4" s="8" t="s">
        <v>194</v>
      </c>
      <c r="S4" s="8" t="s">
        <v>215</v>
      </c>
      <c r="T4" s="18" t="s">
        <v>181</v>
      </c>
      <c r="U4" s="8" t="s">
        <v>182</v>
      </c>
      <c r="V4" s="8" t="s">
        <v>183</v>
      </c>
      <c r="W4" s="8" t="s">
        <v>184</v>
      </c>
      <c r="X4" s="8" t="s">
        <v>185</v>
      </c>
      <c r="Y4" s="8" t="s">
        <v>186</v>
      </c>
      <c r="Z4" s="8" t="s">
        <v>187</v>
      </c>
      <c r="AA4" s="8" t="s">
        <v>188</v>
      </c>
      <c r="AB4" s="19" t="s">
        <v>189</v>
      </c>
      <c r="AC4" s="8" t="s">
        <v>211</v>
      </c>
      <c r="AD4" s="8" t="s">
        <v>195</v>
      </c>
      <c r="AE4" s="8" t="s">
        <v>215</v>
      </c>
      <c r="AF4" s="18" t="s">
        <v>181</v>
      </c>
      <c r="AG4" s="8" t="s">
        <v>182</v>
      </c>
      <c r="AH4" s="8" t="s">
        <v>183</v>
      </c>
      <c r="AI4" s="8" t="s">
        <v>184</v>
      </c>
      <c r="AJ4" s="8" t="s">
        <v>185</v>
      </c>
      <c r="AK4" s="8" t="s">
        <v>186</v>
      </c>
      <c r="AL4" s="8" t="s">
        <v>187</v>
      </c>
      <c r="AM4" s="8" t="s">
        <v>188</v>
      </c>
      <c r="AN4" s="19" t="s">
        <v>189</v>
      </c>
      <c r="AO4" s="8" t="s">
        <v>212</v>
      </c>
      <c r="AP4" s="8" t="s">
        <v>196</v>
      </c>
      <c r="AQ4" s="8" t="s">
        <v>215</v>
      </c>
      <c r="AR4" s="18" t="s">
        <v>181</v>
      </c>
      <c r="AS4" s="8" t="s">
        <v>182</v>
      </c>
      <c r="AT4" s="8" t="s">
        <v>183</v>
      </c>
      <c r="AU4" s="8" t="s">
        <v>184</v>
      </c>
      <c r="AV4" s="8" t="s">
        <v>185</v>
      </c>
      <c r="AW4" s="8" t="s">
        <v>186</v>
      </c>
      <c r="AX4" s="8" t="s">
        <v>187</v>
      </c>
      <c r="AY4" s="8" t="s">
        <v>188</v>
      </c>
      <c r="AZ4" s="19" t="s">
        <v>189</v>
      </c>
      <c r="BA4" s="8"/>
      <c r="BB4" s="8" t="s">
        <v>197</v>
      </c>
      <c r="BC4" s="8" t="s">
        <v>215</v>
      </c>
      <c r="BD4" s="18" t="s">
        <v>181</v>
      </c>
      <c r="BE4" s="8" t="s">
        <v>182</v>
      </c>
      <c r="BF4" s="8" t="s">
        <v>183</v>
      </c>
      <c r="BG4" s="8" t="s">
        <v>184</v>
      </c>
      <c r="BH4" s="8" t="s">
        <v>185</v>
      </c>
      <c r="BI4" s="8" t="s">
        <v>186</v>
      </c>
      <c r="BJ4" s="8" t="s">
        <v>187</v>
      </c>
      <c r="BK4" s="8" t="s">
        <v>188</v>
      </c>
      <c r="BL4" s="19" t="s">
        <v>189</v>
      </c>
      <c r="BM4" s="8" t="s">
        <v>213</v>
      </c>
      <c r="BN4" s="8" t="s">
        <v>198</v>
      </c>
      <c r="BO4" s="8" t="s">
        <v>215</v>
      </c>
      <c r="BP4" s="18" t="s">
        <v>181</v>
      </c>
      <c r="BQ4" s="8" t="s">
        <v>182</v>
      </c>
      <c r="BR4" s="8" t="s">
        <v>183</v>
      </c>
      <c r="BS4" s="8" t="s">
        <v>184</v>
      </c>
      <c r="BT4" s="8" t="s">
        <v>185</v>
      </c>
      <c r="BU4" s="8" t="s">
        <v>186</v>
      </c>
      <c r="BV4" s="8" t="s">
        <v>187</v>
      </c>
      <c r="BW4" s="8" t="s">
        <v>188</v>
      </c>
      <c r="BX4" s="19" t="s">
        <v>189</v>
      </c>
      <c r="BY4" s="8"/>
      <c r="BZ4" s="8"/>
      <c r="CA4" s="8" t="s">
        <v>215</v>
      </c>
      <c r="CB4" s="18" t="s">
        <v>181</v>
      </c>
      <c r="CC4" s="8" t="s">
        <v>182</v>
      </c>
      <c r="CD4" s="8" t="s">
        <v>183</v>
      </c>
      <c r="CE4" s="8" t="s">
        <v>184</v>
      </c>
      <c r="CF4" s="8" t="s">
        <v>185</v>
      </c>
      <c r="CG4" s="8" t="s">
        <v>186</v>
      </c>
      <c r="CH4" s="8" t="s">
        <v>187</v>
      </c>
      <c r="CI4" s="8" t="s">
        <v>188</v>
      </c>
      <c r="CJ4" s="19" t="s">
        <v>189</v>
      </c>
      <c r="CK4" s="8"/>
      <c r="CL4" s="8" t="s">
        <v>192</v>
      </c>
      <c r="CM4" s="8" t="s">
        <v>215</v>
      </c>
      <c r="CN4" s="18" t="s">
        <v>181</v>
      </c>
      <c r="CO4" s="8" t="s">
        <v>182</v>
      </c>
      <c r="CP4" s="8" t="s">
        <v>183</v>
      </c>
      <c r="CQ4" s="8" t="s">
        <v>184</v>
      </c>
      <c r="CR4" s="8" t="s">
        <v>185</v>
      </c>
      <c r="CS4" s="8" t="s">
        <v>186</v>
      </c>
      <c r="CT4" s="8" t="s">
        <v>187</v>
      </c>
      <c r="CU4" s="8" t="s">
        <v>188</v>
      </c>
      <c r="CV4" s="19" t="s">
        <v>189</v>
      </c>
      <c r="CW4" s="8"/>
      <c r="CX4" s="8" t="s">
        <v>192</v>
      </c>
      <c r="CY4" s="8" t="s">
        <v>215</v>
      </c>
      <c r="CZ4" s="18" t="s">
        <v>181</v>
      </c>
      <c r="DA4" s="8" t="s">
        <v>182</v>
      </c>
      <c r="DB4" s="8" t="s">
        <v>183</v>
      </c>
      <c r="DC4" s="8" t="s">
        <v>184</v>
      </c>
      <c r="DD4" s="8" t="s">
        <v>185</v>
      </c>
      <c r="DE4" s="8" t="s">
        <v>186</v>
      </c>
      <c r="DF4" s="8" t="s">
        <v>187</v>
      </c>
      <c r="DG4" s="8" t="s">
        <v>188</v>
      </c>
      <c r="DH4" s="19" t="s">
        <v>189</v>
      </c>
    </row>
    <row r="5" spans="1:112" x14ac:dyDescent="0.25">
      <c r="A5">
        <v>1</v>
      </c>
      <c r="B5">
        <f>A5+$E$2</f>
        <v>177</v>
      </c>
      <c r="C5">
        <f>MAX((B5-100)*((1+'Damage Calculator'!$B$10)*INDEX(WeaponData!$AA$2:$AQ$96,MATCH('Damage Calculator'!$B$3,WeaponData!$B$2:$B$96,0),MATCH('Damage Calculator'!$D$3,WeaponData!$AA$2:$AQ$2,0))),0)</f>
        <v>34.688499999999998</v>
      </c>
      <c r="D5">
        <f t="shared" ref="D5:D36" si="0">MAX(IF(AND(C5&lt;1,C5&gt;0),1,ROUND(C5,0))+IF(C5=0,0,$I$2)-IF(C5=0,0,$J$2),IF(C5=0,0,1))</f>
        <v>35</v>
      </c>
      <c r="E5">
        <f>MAX(IF(AND($C5&lt;1,$C5&gt;0),1,ROUND($C5,0))+IF(ROUND($C5,0)&gt;=$I$3,'Damage Calculator'!$B$7,0)+IF(ROUND($C5,0)&gt;=$I$3,'Damage Calculator'!$B$8,0)-'d100 Breakdown'!$K$2,IF($D5=0,0,1))</f>
        <v>35</v>
      </c>
      <c r="F5" s="13">
        <f>MIN(IF(AND(E5&gt;0,E5&lt;$I$3),0,ROUNDDOWN(E5/$I$3,0)),9)</f>
        <v>5</v>
      </c>
      <c r="G5" s="13">
        <f>CHOOSE(F5+1,1,0,0,0,0,0,0,0,0,0)</f>
        <v>0</v>
      </c>
      <c r="H5">
        <f>CHOOSE(F5+1,0,1,0.5,0,0,0,0,0,0,0)</f>
        <v>0</v>
      </c>
      <c r="I5">
        <f>CHOOSE(F5+1,0,0,0.5,0.5,0.3333,0,0,0,0,0)</f>
        <v>0</v>
      </c>
      <c r="J5">
        <f>CHOOSE(F5+1,0,0,0,0.5,0.3333,0.3333,0.25,0,0,0)</f>
        <v>0.33329999999999999</v>
      </c>
      <c r="K5">
        <f>CHOOSE(F5+1,0,0,0,0,0.3333,0.3333,0.25,0.25,0.2,0)</f>
        <v>0.33329999999999999</v>
      </c>
      <c r="L5">
        <f>CHOOSE(F5+1,0,0,0,0,0,0.3333,0.25,0.25,0.2,0.2)</f>
        <v>0.33329999999999999</v>
      </c>
      <c r="M5">
        <f>CHOOSE(F5+1,0,0,0,0,0,0,0.25,0.25,0.2,0.2)</f>
        <v>0</v>
      </c>
      <c r="N5">
        <f>CHOOSE(F5+1,0,0,0,0,0,0,0,0.25,0.2,0.2)</f>
        <v>0</v>
      </c>
      <c r="O5">
        <f>CHOOSE(F5+1,0,0,0,0,0,0,0,0,0.2,0.2)</f>
        <v>0</v>
      </c>
      <c r="P5">
        <f>CHOOSE(F5+1,0,0,0,0,0,0,0,0,0,0.2)</f>
        <v>0</v>
      </c>
      <c r="Q5">
        <f>MAX(IF(AND($C5&lt;1,$C5&gt;0),1,ROUND($C5,0))+IF(ROUND($C5,0)&gt;=$U$3,'Damage Calculator'!$B$7,0)+IF(ROUND($C5,0)&gt;=$U$3,'Damage Calculator'!$B$8,0)-'d100 Breakdown'!$K$2,IF($D5=0,0,1))</f>
        <v>35</v>
      </c>
      <c r="R5" s="13">
        <f>MIN(IF(AND(Q5&gt;0,Q5&lt;$U$3),0,ROUNDDOWN(Q5/$U$3,0)),9)</f>
        <v>5</v>
      </c>
      <c r="S5" s="13">
        <f>CHOOSE(R5+1,1,0,0,0,0,0,0,0,0,0)</f>
        <v>0</v>
      </c>
      <c r="T5">
        <f>CHOOSE(R5+1,0,1,0.5,0,0,0,0,0,0,0)</f>
        <v>0</v>
      </c>
      <c r="U5">
        <f>CHOOSE(R5+1,0,0,0.5,0.5,0.3333,0,0,0,0,0)</f>
        <v>0</v>
      </c>
      <c r="V5">
        <f>CHOOSE(R5+1,0,0,0,0.5,0.3333,0.3333,0.25,0,0,0)</f>
        <v>0.33329999999999999</v>
      </c>
      <c r="W5">
        <f>CHOOSE(R5+1,0,0,0,0,0.3333,0.3333,0.25,0.25,0.2,0)</f>
        <v>0.33329999999999999</v>
      </c>
      <c r="X5">
        <f>CHOOSE(R5+1,0,0,0,0,0,0.3333,0.25,0.25,0.2,0.2)</f>
        <v>0.33329999999999999</v>
      </c>
      <c r="Y5">
        <f>CHOOSE(R5+1,0,0,0,0,0,0,0.25,0.25,0.2,0.2)</f>
        <v>0</v>
      </c>
      <c r="Z5">
        <f>CHOOSE(R5+1,0,0,0,0,0,0,0,0.25,0.2,0.2)</f>
        <v>0</v>
      </c>
      <c r="AA5">
        <f>CHOOSE(R5+1,0,0,0,0,0,0,0,0,0.2,0.2)</f>
        <v>0</v>
      </c>
      <c r="AB5">
        <f>CHOOSE(R5+1,0,0,0,0,0,0,0,0,0,0.2)</f>
        <v>0</v>
      </c>
      <c r="AC5">
        <f>MAX(IF(AND($C5&lt;1,$C5&gt;0),1,ROUND($C5,0))+IF(ROUND($C5,0)&gt;=$AG$3,'Damage Calculator'!$B$7,0)+IF(ROUND($C5,0)&gt;=$AG$3,'Damage Calculator'!$B$8,0)-'d100 Breakdown'!$K$2,IF($D5=0,0,1))</f>
        <v>35</v>
      </c>
      <c r="AD5" s="13">
        <f>MIN(IF(AND(AC5&gt;0,AC5&lt;$AG$3),0,ROUNDDOWN(AC5/$AG$3,0)),9)</f>
        <v>5</v>
      </c>
      <c r="AE5" s="13">
        <f>CHOOSE(AD5+1,1,0,0,0,0,0,0,0,0,0)</f>
        <v>0</v>
      </c>
      <c r="AF5">
        <f>CHOOSE(AD5+1,0,1,0.5,0,0,0,0,0,0,0)</f>
        <v>0</v>
      </c>
      <c r="AG5">
        <f>CHOOSE(AD5+1,0,0,0.5,0.5,0.3333,0,0,0,0,0)</f>
        <v>0</v>
      </c>
      <c r="AH5">
        <f>CHOOSE(AD5+1,0,0,0,0.5,0.3333,0.3333,0.25,0,0,0)</f>
        <v>0.33329999999999999</v>
      </c>
      <c r="AI5">
        <f>CHOOSE(AD5+1,0,0,0,0,0.3333,0.3333,0.25,0.25,0.2,0)</f>
        <v>0.33329999999999999</v>
      </c>
      <c r="AJ5">
        <f>CHOOSE(AD5+1,0,0,0,0,0,0.3333,0.25,0.25,0.2,0.2)</f>
        <v>0.33329999999999999</v>
      </c>
      <c r="AK5">
        <f>CHOOSE(AD5+1,0,0,0,0,0,0,0.25,0.25,0.2,0.2)</f>
        <v>0</v>
      </c>
      <c r="AL5">
        <f>CHOOSE(AD5+1,0,0,0,0,0,0,0,0.25,0.2,0.2)</f>
        <v>0</v>
      </c>
      <c r="AM5">
        <f>CHOOSE(AD5+1,0,0,0,0,0,0,0,0,0.2,0.2)</f>
        <v>0</v>
      </c>
      <c r="AN5">
        <f>CHOOSE(AD5+1,0,0,0,0,0,0,0,0,0,0.2)</f>
        <v>0</v>
      </c>
      <c r="AO5">
        <f>MAX(IF(AND($C5&lt;1,$C5&gt;0),1,ROUND($C5,0))+IF(ROUND($C5,0)&gt;=$AS$3,'Damage Calculator'!$B$7,0)+IF(ROUND($C5,0)&gt;=$AS$3,'Damage Calculator'!$B$8,0)-'d100 Breakdown'!$K$2,IF($D5=0,0,1))</f>
        <v>35</v>
      </c>
      <c r="AP5" s="13">
        <f t="shared" ref="AP5:AP36" si="1">MIN(IF(AND(AO5&gt;0,AO5&lt;$AS$3),0,ROUNDDOWN(AO5/$AS$3,0)),9)</f>
        <v>5</v>
      </c>
      <c r="AQ5" s="13">
        <f>CHOOSE(AP5+1,1,0,0,0,0,0,0,0,0,0)</f>
        <v>0</v>
      </c>
      <c r="AR5">
        <f t="shared" ref="AR5:AR36" si="2">CHOOSE(AP5+1,0,1,0.5,0,0,0,0,0,0,0)</f>
        <v>0</v>
      </c>
      <c r="AS5">
        <f t="shared" ref="AS5:AS36" si="3">CHOOSE(AP5+1,0,0,0.5,0.5,0.3333,0,0,0,0,0)</f>
        <v>0</v>
      </c>
      <c r="AT5">
        <f t="shared" ref="AT5:AT36" si="4">CHOOSE(AP5+1,0,0,0,0.5,0.3333,0.3333,0.25,0,0,0)</f>
        <v>0.33329999999999999</v>
      </c>
      <c r="AU5">
        <f t="shared" ref="AU5:AU36" si="5">CHOOSE(AP5+1,0,0,0,0,0.3333,0.3333,0.25,0.25,0.2,0)</f>
        <v>0.33329999999999999</v>
      </c>
      <c r="AV5">
        <f t="shared" ref="AV5:AV36" si="6">CHOOSE(AP5+1,0,0,0,0,0,0.3333,0.25,0.25,0.2,0.2)</f>
        <v>0.33329999999999999</v>
      </c>
      <c r="AW5">
        <f t="shared" ref="AW5:AW36" si="7">CHOOSE(AP5+1,0,0,0,0,0,0,0.25,0.25,0.2,0.2)</f>
        <v>0</v>
      </c>
      <c r="AX5">
        <f t="shared" ref="AX5:AX36" si="8">CHOOSE(AP5+1,0,0,0,0,0,0,0,0.25,0.2,0.2)</f>
        <v>0</v>
      </c>
      <c r="AY5">
        <f t="shared" ref="AY5:AY36" si="9">CHOOSE(AP5+1,0,0,0,0,0,0,0,0,0.2,0.2)</f>
        <v>0</v>
      </c>
      <c r="AZ5">
        <f t="shared" ref="AZ5:AZ36" si="10">CHOOSE(AP5+1,0,0,0,0,0,0,0,0,0,0.2)</f>
        <v>0</v>
      </c>
      <c r="BA5">
        <f>MAX(IF(AND($C5&lt;1,$C5&gt;0),1,ROUND($C5,0))+IF(ROUND($C5,0)&gt;=$BE$3,'Damage Calculator'!$B$7,0)+IF(ROUND($C5,0)&gt;=$BE$3,'Damage Calculator'!$B$8,0)-'d100 Breakdown'!$K$2,IF($D5=0,0,1))</f>
        <v>35</v>
      </c>
      <c r="BB5" s="13">
        <f>MIN(IF(AND(BA5&gt;0,BA5&lt;$BE$3),0,ROUNDDOWN(BA5/$BE$3,0)),9)</f>
        <v>5</v>
      </c>
      <c r="BC5" s="13">
        <f>CHOOSE(BB5+1,1,0,0,0,0,0,0,0,0,0)</f>
        <v>0</v>
      </c>
      <c r="BD5">
        <f>CHOOSE(BB5+1,0,1,0.5,0,0,0,0,0,0,0)</f>
        <v>0</v>
      </c>
      <c r="BE5">
        <f>CHOOSE(BB5+1,0,0,0.5,0.5,0.3333,0,0,0,0,0)</f>
        <v>0</v>
      </c>
      <c r="BF5">
        <f>CHOOSE(BB5+1,0,0,0,0.5,0.3333,0.3333,0.25,0,0,0)</f>
        <v>0.33329999999999999</v>
      </c>
      <c r="BG5">
        <f>CHOOSE(BB5+1,0,0,0,0,0.3333,0.3333,0.25,0.25,0.2,0)</f>
        <v>0.33329999999999999</v>
      </c>
      <c r="BH5">
        <f>CHOOSE(BB5+1,0,0,0,0,0,0.3333,0.25,0.25,0.2,0.2)</f>
        <v>0.33329999999999999</v>
      </c>
      <c r="BI5">
        <f>CHOOSE(BB5+1,0,0,0,0,0,0,0.25,0.25,0.2,0.2)</f>
        <v>0</v>
      </c>
      <c r="BJ5">
        <f>CHOOSE(BB5+1,0,0,0,0,0,0,0,0.25,0.2,0.2)</f>
        <v>0</v>
      </c>
      <c r="BK5">
        <f>CHOOSE(BB5+1,0,0,0,0,0,0,0,0,0.2,0.2)</f>
        <v>0</v>
      </c>
      <c r="BL5">
        <f>CHOOSE(BB5+1,0,0,0,0,0,0,0,0,0,0.2)</f>
        <v>0</v>
      </c>
      <c r="BM5">
        <f>MAX(IF(AND($C5&lt;1,$C5&gt;0),1,ROUND($C5,0))+IF(ROUND($C5,0)&gt;=$BQ$3,'Damage Calculator'!$B$7,0)+IF(ROUND($C5,0)&gt;=$BQ$3,'Damage Calculator'!$B$8,0)-'d100 Breakdown'!$K$2,IF($D5=0,0,1))</f>
        <v>35</v>
      </c>
      <c r="BN5" s="13">
        <f>MIN(IF(AND(BM5&gt;0,BM5&lt;$BQ$3),0,ROUNDDOWN(BM5/$BQ$3,0)),9)</f>
        <v>5</v>
      </c>
      <c r="BO5" s="13">
        <f>CHOOSE(BN5+1,1,0,0,0,0,0,0,0,0,0)</f>
        <v>0</v>
      </c>
      <c r="BP5">
        <f>CHOOSE(BN5+1,0,1,0.5,0,0,0,0,0,0,0)</f>
        <v>0</v>
      </c>
      <c r="BQ5">
        <f>CHOOSE(BN5+1,0,0,0.5,0.5,0.3333,0,0,0,0,0)</f>
        <v>0</v>
      </c>
      <c r="BR5">
        <f>CHOOSE(BN5+1,0,0,0,0.5,0.3333,0.3333,0.25,0,0,0)</f>
        <v>0.33329999999999999</v>
      </c>
      <c r="BS5">
        <f>CHOOSE(BN5+1,0,0,0,0,0.3333,0.3333,0.25,0.25,0.2,0)</f>
        <v>0.33329999999999999</v>
      </c>
      <c r="BT5">
        <f>CHOOSE(BN5+1,0,0,0,0,0,0.3333,0.25,0.25,0.2,0.2)</f>
        <v>0.33329999999999999</v>
      </c>
      <c r="BU5">
        <f>CHOOSE(BN5+1,0,0,0,0,0,0,0.25,0.25,0.2,0.2)</f>
        <v>0</v>
      </c>
      <c r="BV5">
        <f>CHOOSE(BN5+1,0,0,0,0,0,0,0,0.25,0.2,0.2)</f>
        <v>0</v>
      </c>
      <c r="BW5">
        <f>CHOOSE(BN5+1,0,0,0,0,0,0,0,0,0.2,0.2)</f>
        <v>0</v>
      </c>
      <c r="BX5">
        <f>CHOOSE(BN5+1,0,0,0,0,0,0,0,0,0,0.2)</f>
        <v>0</v>
      </c>
      <c r="BY5">
        <f>MAX(IF(AND($C5&lt;1,$C5&gt;0),1,ROUND($C5,0))+IF(ROUND($C5,0)&gt;=$CC$3,'Damage Calculator'!$B$7,0)+IF(ROUND($C5,0)&gt;=$CC$3,'Damage Calculator'!$B$8,0)-'d100 Breakdown'!$K$2,IF($D5=0,0,1))</f>
        <v>35</v>
      </c>
      <c r="BZ5" s="13">
        <f>MIN(IF(AND(BY5&gt;0,BY5&lt;$CC$3),0,ROUNDDOWN(BY5/$CC$3,0)),9)</f>
        <v>5</v>
      </c>
      <c r="CA5" s="13">
        <f>CHOOSE(BZ5+1,1,0,0,0,0,0,0,0,0,0)</f>
        <v>0</v>
      </c>
      <c r="CB5">
        <f>CHOOSE(BZ5+1,0,1,0.5,0,0,0,0,0,0,0)</f>
        <v>0</v>
      </c>
      <c r="CC5">
        <f>CHOOSE(BZ5+1,0,0,0.5,0.5,0.3333,0,0,0,0,0)</f>
        <v>0</v>
      </c>
      <c r="CD5">
        <f>CHOOSE(BZ5+1,0,0,0,0.5,0.3333,0.3333,0.25,0,0,0)</f>
        <v>0.33329999999999999</v>
      </c>
      <c r="CE5">
        <f>CHOOSE(BZ5+1,0,0,0,0,0.3333,0.3333,0.25,0.25,0.2,0)</f>
        <v>0.33329999999999999</v>
      </c>
      <c r="CF5">
        <f>CHOOSE(BZ5+1,0,0,0,0,0,0.3333,0.25,0.25,0.2,0.2)</f>
        <v>0.33329999999999999</v>
      </c>
      <c r="CG5">
        <f>CHOOSE(BZ5+1,0,0,0,0,0,0,0.25,0.25,0.2,0.2)</f>
        <v>0</v>
      </c>
      <c r="CH5">
        <f>CHOOSE(BZ5+1,0,0,0,0,0,0,0,0.25,0.2,0.2)</f>
        <v>0</v>
      </c>
      <c r="CI5">
        <f>CHOOSE(BZ5+1,0,0,0,0,0,0,0,0,0.2,0.2)</f>
        <v>0</v>
      </c>
      <c r="CJ5">
        <f>CHOOSE(BZ5+1,0,0,0,0,0,0,0,0,0,0.2)</f>
        <v>0</v>
      </c>
      <c r="CK5">
        <f>MAX(IF(AND($C5&lt;1,$C5&gt;0),1,ROUND($C5,0))+IF(ROUND($C5,0)&gt;=$CO$3,'Damage Calculator'!$B$7,0)+IF(ROUND($C5,0)&gt;=$CO$3,'Damage Calculator'!$B$8,0)-'d100 Breakdown'!$K$2,IF($D5=0,0,1))</f>
        <v>35</v>
      </c>
      <c r="CL5" s="13">
        <f>MIN(IF(AND(CK5&gt;0,CK5&lt;$CO$3),0,ROUNDDOWN(CK5/$CO$3,0)),9)</f>
        <v>5</v>
      </c>
      <c r="CM5" s="13">
        <f>CHOOSE(CL5+1,1,0,0,0,0,0,0,0,0,0)</f>
        <v>0</v>
      </c>
      <c r="CN5">
        <f>CHOOSE(CL5+1,0,1,0.5,0,0,0,0,0,0,0)</f>
        <v>0</v>
      </c>
      <c r="CO5">
        <f>CHOOSE(CL5+1,0,0,0.5,0.5,0.3333,0,0,0,0,0)</f>
        <v>0</v>
      </c>
      <c r="CP5">
        <f>CHOOSE(CL5+1,0,0,0,0.5,0.3333,0.3333,0.25,0,0,0)</f>
        <v>0.33329999999999999</v>
      </c>
      <c r="CQ5">
        <f>CHOOSE(CL5+1,0,0,0,0,0.3333,0.3333,0.25,0.25,0.2,0)</f>
        <v>0.33329999999999999</v>
      </c>
      <c r="CR5">
        <f>CHOOSE(CL5+1,0,0,0,0,0,0.3333,0.25,0.25,0.2,0.2)</f>
        <v>0.33329999999999999</v>
      </c>
      <c r="CS5">
        <f>CHOOSE(CL5+1,0,0,0,0,0,0,0.25,0.25,0.2,0.2)</f>
        <v>0</v>
      </c>
      <c r="CT5">
        <f>CHOOSE(CL5+1,0,0,0,0,0,0,0,0.25,0.2,0.2)</f>
        <v>0</v>
      </c>
      <c r="CU5">
        <f>CHOOSE(CL5+1,0,0,0,0,0,0,0,0,0.2,0.2)</f>
        <v>0</v>
      </c>
      <c r="CV5">
        <f>CHOOSE(CL5+1,0,0,0,0,0,0,0,0,0,0.2)</f>
        <v>0</v>
      </c>
      <c r="CW5">
        <f>MAX(IF(AND($C5&lt;1,$C5&gt;0),1,ROUND($C5,0))+IF(ROUND($C5,0)&gt;=$DA$3,'Damage Calculator'!$B$7,0)+IF(ROUND($C5,0)&gt;=$DA$3,'Damage Calculator'!$B$8,0)-'d100 Breakdown'!$K$2,IF($D5=0,0,1))</f>
        <v>35</v>
      </c>
      <c r="CX5" s="13">
        <f>MIN(IF(AND(CW5&gt;0,CW5&lt;$DA$3),0,ROUNDDOWN(CW5/$DA$3,0)),9)</f>
        <v>5</v>
      </c>
      <c r="CY5" s="13">
        <f>CHOOSE(CX5+1,1,0,0,0,0,0,0,0,0,0)</f>
        <v>0</v>
      </c>
      <c r="CZ5">
        <f>CHOOSE(CX5+1,0,1,0.5,0,0,0,0,0,0,0)</f>
        <v>0</v>
      </c>
      <c r="DA5">
        <f>CHOOSE(CX5+1,0,0,0.5,0.5,0.3333,0,0,0,0,0)</f>
        <v>0</v>
      </c>
      <c r="DB5">
        <f>CHOOSE(CX5+1,0,0,0,0.5,0.3333,0.3333,0.25,0,0,0)</f>
        <v>0.33329999999999999</v>
      </c>
      <c r="DC5">
        <f>CHOOSE(CX5+1,0,0,0,0,0.3333,0.3333,0.25,0.25,0.2,0)</f>
        <v>0.33329999999999999</v>
      </c>
      <c r="DD5">
        <f>CHOOSE(CX5+1,0,0,0,0,0,0.3333,0.25,0.25,0.2,0.2)</f>
        <v>0.33329999999999999</v>
      </c>
      <c r="DE5">
        <f>CHOOSE(CX5+1,0,0,0,0,0,0,0.25,0.25,0.2,0.2)</f>
        <v>0</v>
      </c>
      <c r="DF5">
        <f>CHOOSE(CX5+1,0,0,0,0,0,0,0,0.25,0.2,0.2)</f>
        <v>0</v>
      </c>
      <c r="DG5">
        <f>CHOOSE(CX5+1,0,0,0,0,0,0,0,0,0.2,0.2)</f>
        <v>0</v>
      </c>
      <c r="DH5">
        <f>CHOOSE(CX5+1,0,0,0,0,0,0,0,0,0,0.2)</f>
        <v>0</v>
      </c>
    </row>
    <row r="6" spans="1:112" x14ac:dyDescent="0.25">
      <c r="A6">
        <v>2</v>
      </c>
      <c r="B6">
        <f t="shared" ref="B6:B69" si="11">A6+$E$2</f>
        <v>178</v>
      </c>
      <c r="C6">
        <f>MAX((B6-100)*((1+'Damage Calculator'!$B$10)*INDEX(WeaponData!$AA$2:$AQ$96,MATCH('Damage Calculator'!$B$3,WeaponData!$B$2:$B$96,0),MATCH('Damage Calculator'!$D$3,WeaponData!$AA$2:$AQ$2,0))),0)</f>
        <v>35.139000000000003</v>
      </c>
      <c r="D6">
        <f t="shared" si="0"/>
        <v>35</v>
      </c>
      <c r="E6">
        <f>MAX(IF(AND($C6&lt;1,$C6&gt;0),1,ROUND($C6,0))+IF(ROUND($C6,0)&gt;=$I$3,'Damage Calculator'!$B$7,0)+IF(ROUND($C6,0)&gt;=$I$3,'Damage Calculator'!$B$8,0)-'d100 Breakdown'!$K$2,IF($D6=0,0,1))</f>
        <v>35</v>
      </c>
      <c r="F6" s="13">
        <f t="shared" ref="F6:F69" si="12">MIN(IF(AND(E6&gt;0,E6&lt;$I$3),0,ROUNDDOWN(E6/$I$3,0)),9)</f>
        <v>5</v>
      </c>
      <c r="G6" s="13">
        <f t="shared" ref="G6:G69" si="13">CHOOSE(F6+1,1,0,0,0,0,0,0,0,0,0)</f>
        <v>0</v>
      </c>
      <c r="H6">
        <f t="shared" ref="H6:H69" si="14">CHOOSE(F6+1,0,1,0.5,0,0,0,0,0,0,0)</f>
        <v>0</v>
      </c>
      <c r="I6">
        <f t="shared" ref="I6:I69" si="15">CHOOSE(F6+1,0,0,0.5,0.5,0.3333,0,0,0,0,0)</f>
        <v>0</v>
      </c>
      <c r="J6">
        <f t="shared" ref="J6:J69" si="16">CHOOSE(F6+1,0,0,0,0.5,0.3333,0.3333,0.25,0,0,0)</f>
        <v>0.33329999999999999</v>
      </c>
      <c r="K6">
        <f t="shared" ref="K6:K69" si="17">CHOOSE(F6+1,0,0,0,0,0.3333,0.3333,0.25,0.25,0.2,0)</f>
        <v>0.33329999999999999</v>
      </c>
      <c r="L6">
        <f t="shared" ref="L6:L69" si="18">CHOOSE(F6+1,0,0,0,0,0,0.3333,0.25,0.25,0.2,0.2)</f>
        <v>0.33329999999999999</v>
      </c>
      <c r="M6">
        <f t="shared" ref="M6:M69" si="19">CHOOSE(F6+1,0,0,0,0,0,0,0.25,0.25,0.2,0.2)</f>
        <v>0</v>
      </c>
      <c r="N6">
        <f t="shared" ref="N6:N69" si="20">CHOOSE(F6+1,0,0,0,0,0,0,0,0.25,0.2,0.2)</f>
        <v>0</v>
      </c>
      <c r="O6">
        <f t="shared" ref="O6:O69" si="21">CHOOSE(F6+1,0,0,0,0,0,0,0,0,0.2,0.2)</f>
        <v>0</v>
      </c>
      <c r="P6">
        <f t="shared" ref="P6:P69" si="22">CHOOSE(F6+1,0,0,0,0,0,0,0,0,0,0.2)</f>
        <v>0</v>
      </c>
      <c r="Q6">
        <f>MAX(IF(AND($C6&lt;1,$C6&gt;0),1,ROUND($C6,0))+IF(ROUND($C6,0)&gt;=$U$3,'Damage Calculator'!$B$7,0)+IF(ROUND($C6,0)&gt;=$U$3,'Damage Calculator'!$B$8,0)-'d100 Breakdown'!$K$2,IF($D6=0,0,1))</f>
        <v>35</v>
      </c>
      <c r="R6" s="13">
        <f t="shared" ref="R6:R69" si="23">MIN(IF(AND(Q6&gt;0,Q6&lt;$U$3),0,ROUNDDOWN(Q6/$U$3,0)),9)</f>
        <v>5</v>
      </c>
      <c r="S6" s="13">
        <f t="shared" ref="S6:S69" si="24">CHOOSE(R6+1,1,0,0,0,0,0,0,0,0,0)</f>
        <v>0</v>
      </c>
      <c r="T6">
        <f t="shared" ref="T6:T69" si="25">CHOOSE(R6+1,0,1,0.5,0,0,0,0,0,0,0)</f>
        <v>0</v>
      </c>
      <c r="U6">
        <f t="shared" ref="U6:U69" si="26">CHOOSE(R6+1,0,0,0.5,0.5,0.3333,0,0,0,0,0)</f>
        <v>0</v>
      </c>
      <c r="V6">
        <f t="shared" ref="V6:V69" si="27">CHOOSE(R6+1,0,0,0,0.5,0.3333,0.3333,0.25,0,0,0)</f>
        <v>0.33329999999999999</v>
      </c>
      <c r="W6">
        <f t="shared" ref="W6:W69" si="28">CHOOSE(R6+1,0,0,0,0,0.3333,0.3333,0.25,0.25,0.2,0)</f>
        <v>0.33329999999999999</v>
      </c>
      <c r="X6">
        <f t="shared" ref="X6:X69" si="29">CHOOSE(R6+1,0,0,0,0,0,0.3333,0.25,0.25,0.2,0.2)</f>
        <v>0.33329999999999999</v>
      </c>
      <c r="Y6">
        <f t="shared" ref="Y6:Y69" si="30">CHOOSE(R6+1,0,0,0,0,0,0,0.25,0.25,0.2,0.2)</f>
        <v>0</v>
      </c>
      <c r="Z6">
        <f t="shared" ref="Z6:Z69" si="31">CHOOSE(R6+1,0,0,0,0,0,0,0,0.25,0.2,0.2)</f>
        <v>0</v>
      </c>
      <c r="AA6">
        <f t="shared" ref="AA6:AA69" si="32">CHOOSE(R6+1,0,0,0,0,0,0,0,0,0.2,0.2)</f>
        <v>0</v>
      </c>
      <c r="AB6">
        <f t="shared" ref="AB6:AB69" si="33">CHOOSE(R6+1,0,0,0,0,0,0,0,0,0,0.2)</f>
        <v>0</v>
      </c>
      <c r="AC6">
        <f>MAX(IF(AND($C6&lt;1,$C6&gt;0),1,ROUND($C6,0))+IF(ROUND($C6,0)&gt;=$AG$3,'Damage Calculator'!$B$7,0)+IF(ROUND($C6,0)&gt;=$AG$3,'Damage Calculator'!$B$8,0)-'d100 Breakdown'!$K$2,IF($D6=0,0,1))</f>
        <v>35</v>
      </c>
      <c r="AD6" s="13">
        <f t="shared" ref="AD6:AD69" si="34">MIN(IF(AND(AC6&gt;0,AC6&lt;$AG$3),0,ROUNDDOWN(AC6/$AG$3,0)),9)</f>
        <v>5</v>
      </c>
      <c r="AE6" s="13">
        <f t="shared" ref="AE6:AE69" si="35">CHOOSE(AD6+1,1,0,0,0,0,0,0,0,0,0)</f>
        <v>0</v>
      </c>
      <c r="AF6">
        <f t="shared" ref="AF6:AF69" si="36">CHOOSE(AD6+1,0,1,0.5,0,0,0,0,0,0,0)</f>
        <v>0</v>
      </c>
      <c r="AG6">
        <f t="shared" ref="AG6:AG69" si="37">CHOOSE(AD6+1,0,0,0.5,0.5,0.3333,0,0,0,0,0)</f>
        <v>0</v>
      </c>
      <c r="AH6">
        <f t="shared" ref="AH6:AH69" si="38">CHOOSE(AD6+1,0,0,0,0.5,0.3333,0.3333,0.25,0,0,0)</f>
        <v>0.33329999999999999</v>
      </c>
      <c r="AI6">
        <f t="shared" ref="AI6:AI69" si="39">CHOOSE(AD6+1,0,0,0,0,0.3333,0.3333,0.25,0.25,0.2,0)</f>
        <v>0.33329999999999999</v>
      </c>
      <c r="AJ6">
        <f t="shared" ref="AJ6:AJ69" si="40">CHOOSE(AD6+1,0,0,0,0,0,0.3333,0.25,0.25,0.2,0.2)</f>
        <v>0.33329999999999999</v>
      </c>
      <c r="AK6">
        <f t="shared" ref="AK6:AK69" si="41">CHOOSE(AD6+1,0,0,0,0,0,0,0.25,0.25,0.2,0.2)</f>
        <v>0</v>
      </c>
      <c r="AL6">
        <f t="shared" ref="AL6:AL69" si="42">CHOOSE(AD6+1,0,0,0,0,0,0,0,0.25,0.2,0.2)</f>
        <v>0</v>
      </c>
      <c r="AM6">
        <f t="shared" ref="AM6:AM69" si="43">CHOOSE(AD6+1,0,0,0,0,0,0,0,0,0.2,0.2)</f>
        <v>0</v>
      </c>
      <c r="AN6">
        <f t="shared" ref="AN6:AN69" si="44">CHOOSE(AD6+1,0,0,0,0,0,0,0,0,0,0.2)</f>
        <v>0</v>
      </c>
      <c r="AO6">
        <f>MAX(IF(AND($C6&lt;1,$C6&gt;0),1,ROUND($C6,0))+IF(ROUND($C6,0)&gt;=$AS$3,'Damage Calculator'!$B$7,0)+IF(ROUND($C6,0)&gt;=$AS$3,'Damage Calculator'!$B$8,0)-'d100 Breakdown'!$K$2,IF($D6=0,0,1))</f>
        <v>35</v>
      </c>
      <c r="AP6" s="13">
        <f t="shared" si="1"/>
        <v>5</v>
      </c>
      <c r="AQ6" s="13">
        <f t="shared" ref="AQ6:AQ69" si="45">CHOOSE(AP6+1,1,0,0,0,0,0,0,0,0,0)</f>
        <v>0</v>
      </c>
      <c r="AR6">
        <f t="shared" si="2"/>
        <v>0</v>
      </c>
      <c r="AS6">
        <f t="shared" si="3"/>
        <v>0</v>
      </c>
      <c r="AT6">
        <f t="shared" si="4"/>
        <v>0.33329999999999999</v>
      </c>
      <c r="AU6">
        <f t="shared" si="5"/>
        <v>0.33329999999999999</v>
      </c>
      <c r="AV6">
        <f t="shared" si="6"/>
        <v>0.33329999999999999</v>
      </c>
      <c r="AW6">
        <f t="shared" si="7"/>
        <v>0</v>
      </c>
      <c r="AX6">
        <f t="shared" si="8"/>
        <v>0</v>
      </c>
      <c r="AY6">
        <f t="shared" si="9"/>
        <v>0</v>
      </c>
      <c r="AZ6">
        <f t="shared" si="10"/>
        <v>0</v>
      </c>
      <c r="BA6">
        <f>MAX(IF(AND($C6&lt;1,$C6&gt;0),1,ROUND($C6,0))+IF(ROUND($C6,0)&gt;=$BE$3,'Damage Calculator'!$B$7,0)+IF(ROUND($C6,0)&gt;=$BE$3,'Damage Calculator'!$B$8,0)-'d100 Breakdown'!$K$2,IF($D6=0,0,1))</f>
        <v>35</v>
      </c>
      <c r="BB6" s="13">
        <f t="shared" ref="BB6:BB69" si="46">MIN(IF(AND(BA6&gt;0,BA6&lt;$BE$3),0,ROUNDDOWN(BA6/$BE$3,0)),9)</f>
        <v>5</v>
      </c>
      <c r="BC6" s="13">
        <f t="shared" ref="BC6:BC69" si="47">CHOOSE(BB6+1,1,0,0,0,0,0,0,0,0,0)</f>
        <v>0</v>
      </c>
      <c r="BD6">
        <f t="shared" ref="BD6:BD69" si="48">CHOOSE(BB6+1,0,1,0.5,0,0,0,0,0,0,0)</f>
        <v>0</v>
      </c>
      <c r="BE6">
        <f t="shared" ref="BE6:BE69" si="49">CHOOSE(BB6+1,0,0,0.5,0.5,0.3333,0,0,0,0,0)</f>
        <v>0</v>
      </c>
      <c r="BF6">
        <f t="shared" ref="BF6:BF69" si="50">CHOOSE(BB6+1,0,0,0,0.5,0.3333,0.3333,0.25,0,0,0)</f>
        <v>0.33329999999999999</v>
      </c>
      <c r="BG6">
        <f t="shared" ref="BG6:BG69" si="51">CHOOSE(BB6+1,0,0,0,0,0.3333,0.3333,0.25,0.25,0.2,0)</f>
        <v>0.33329999999999999</v>
      </c>
      <c r="BH6">
        <f t="shared" ref="BH6:BH69" si="52">CHOOSE(BB6+1,0,0,0,0,0,0.3333,0.25,0.25,0.2,0.2)</f>
        <v>0.33329999999999999</v>
      </c>
      <c r="BI6">
        <f t="shared" ref="BI6:BI69" si="53">CHOOSE(BB6+1,0,0,0,0,0,0,0.25,0.25,0.2,0.2)</f>
        <v>0</v>
      </c>
      <c r="BJ6">
        <f t="shared" ref="BJ6:BJ69" si="54">CHOOSE(BB6+1,0,0,0,0,0,0,0,0.25,0.2,0.2)</f>
        <v>0</v>
      </c>
      <c r="BK6">
        <f t="shared" ref="BK6:BK69" si="55">CHOOSE(BB6+1,0,0,0,0,0,0,0,0,0.2,0.2)</f>
        <v>0</v>
      </c>
      <c r="BL6">
        <f t="shared" ref="BL6:BL69" si="56">CHOOSE(BB6+1,0,0,0,0,0,0,0,0,0,0.2)</f>
        <v>0</v>
      </c>
      <c r="BM6">
        <f>MAX(IF(AND($C6&lt;1,$C6&gt;0),1,ROUND($C6,0))+IF(ROUND($C6,0)&gt;=$BQ$3,'Damage Calculator'!$B$7,0)+IF(ROUND($C6,0)&gt;=$BQ$3,'Damage Calculator'!$B$8,0)-'d100 Breakdown'!$K$2,IF($D6=0,0,1))</f>
        <v>35</v>
      </c>
      <c r="BN6" s="13">
        <f t="shared" ref="BN6:BN69" si="57">MIN(IF(AND(BM6&gt;0,BM6&lt;$BQ$3),0,ROUNDDOWN(BM6/$BQ$3,0)),9)</f>
        <v>5</v>
      </c>
      <c r="BO6" s="13">
        <f t="shared" ref="BO6:BO69" si="58">CHOOSE(BN6+1,1,0,0,0,0,0,0,0,0,0)</f>
        <v>0</v>
      </c>
      <c r="BP6">
        <f t="shared" ref="BP6:BP69" si="59">CHOOSE(BN6+1,0,1,0.5,0,0,0,0,0,0,0)</f>
        <v>0</v>
      </c>
      <c r="BQ6">
        <f t="shared" ref="BQ6:BQ69" si="60">CHOOSE(BN6+1,0,0,0.5,0.5,0.3333,0,0,0,0,0)</f>
        <v>0</v>
      </c>
      <c r="BR6">
        <f t="shared" ref="BR6:BR69" si="61">CHOOSE(BN6+1,0,0,0,0.5,0.3333,0.3333,0.25,0,0,0)</f>
        <v>0.33329999999999999</v>
      </c>
      <c r="BS6">
        <f t="shared" ref="BS6:BS69" si="62">CHOOSE(BN6+1,0,0,0,0,0.3333,0.3333,0.25,0.25,0.2,0)</f>
        <v>0.33329999999999999</v>
      </c>
      <c r="BT6">
        <f t="shared" ref="BT6:BT69" si="63">CHOOSE(BN6+1,0,0,0,0,0,0.3333,0.25,0.25,0.2,0.2)</f>
        <v>0.33329999999999999</v>
      </c>
      <c r="BU6">
        <f t="shared" ref="BU6:BU69" si="64">CHOOSE(BN6+1,0,0,0,0,0,0,0.25,0.25,0.2,0.2)</f>
        <v>0</v>
      </c>
      <c r="BV6">
        <f t="shared" ref="BV6:BV69" si="65">CHOOSE(BN6+1,0,0,0,0,0,0,0,0.25,0.2,0.2)</f>
        <v>0</v>
      </c>
      <c r="BW6">
        <f t="shared" ref="BW6:BW69" si="66">CHOOSE(BN6+1,0,0,0,0,0,0,0,0,0.2,0.2)</f>
        <v>0</v>
      </c>
      <c r="BX6">
        <f t="shared" ref="BX6:BX69" si="67">CHOOSE(BN6+1,0,0,0,0,0,0,0,0,0,0.2)</f>
        <v>0</v>
      </c>
      <c r="BY6">
        <f>MAX(IF(AND($C6&lt;1,$C6&gt;0),1,ROUND($C6,0))+IF(ROUND($C6,0)&gt;=$CC$3,'Damage Calculator'!$B$7,0)+IF(ROUND($C6,0)&gt;=$CC$3,'Damage Calculator'!$B$8,0)-'d100 Breakdown'!$K$2,IF($D6=0,0,1))</f>
        <v>35</v>
      </c>
      <c r="BZ6" s="13">
        <f t="shared" ref="BZ6:BZ69" si="68">MIN(IF(AND(BY6&gt;0,BY6&lt;$CC$3),0,ROUNDDOWN(BY6/$CC$3,0)),9)</f>
        <v>5</v>
      </c>
      <c r="CA6" s="13">
        <f t="shared" ref="CA6:CA69" si="69">CHOOSE(BZ6+1,1,0,0,0,0,0,0,0,0,0)</f>
        <v>0</v>
      </c>
      <c r="CB6">
        <f t="shared" ref="CB6:CB69" si="70">CHOOSE(BZ6+1,0,1,0.5,0,0,0,0,0,0,0)</f>
        <v>0</v>
      </c>
      <c r="CC6">
        <f t="shared" ref="CC6:CC69" si="71">CHOOSE(BZ6+1,0,0,0.5,0.5,0.3333,0,0,0,0,0)</f>
        <v>0</v>
      </c>
      <c r="CD6">
        <f t="shared" ref="CD6:CD69" si="72">CHOOSE(BZ6+1,0,0,0,0.5,0.3333,0.3333,0.25,0,0,0)</f>
        <v>0.33329999999999999</v>
      </c>
      <c r="CE6">
        <f t="shared" ref="CE6:CE69" si="73">CHOOSE(BZ6+1,0,0,0,0,0.3333,0.3333,0.25,0.25,0.2,0)</f>
        <v>0.33329999999999999</v>
      </c>
      <c r="CF6">
        <f t="shared" ref="CF6:CF69" si="74">CHOOSE(BZ6+1,0,0,0,0,0,0.3333,0.25,0.25,0.2,0.2)</f>
        <v>0.33329999999999999</v>
      </c>
      <c r="CG6">
        <f t="shared" ref="CG6:CG69" si="75">CHOOSE(BZ6+1,0,0,0,0,0,0,0.25,0.25,0.2,0.2)</f>
        <v>0</v>
      </c>
      <c r="CH6">
        <f t="shared" ref="CH6:CH69" si="76">CHOOSE(BZ6+1,0,0,0,0,0,0,0,0.25,0.2,0.2)</f>
        <v>0</v>
      </c>
      <c r="CI6">
        <f t="shared" ref="CI6:CI69" si="77">CHOOSE(BZ6+1,0,0,0,0,0,0,0,0,0.2,0.2)</f>
        <v>0</v>
      </c>
      <c r="CJ6">
        <f t="shared" ref="CJ6:CJ69" si="78">CHOOSE(BZ6+1,0,0,0,0,0,0,0,0,0,0.2)</f>
        <v>0</v>
      </c>
      <c r="CK6">
        <f>MAX(IF(AND($C6&lt;1,$C6&gt;0),1,ROUND($C6,0))+IF(ROUND($C6,0)&gt;=$CO$3,'Damage Calculator'!$B$7,0)+IF(ROUND($C6,0)&gt;=$CO$3,'Damage Calculator'!$B$8,0)-'d100 Breakdown'!$K$2,IF($D6=0,0,1))</f>
        <v>35</v>
      </c>
      <c r="CL6" s="13">
        <f t="shared" ref="CL6:CL69" si="79">MIN(IF(AND(CK6&gt;0,CK6&lt;$CO$3),0,ROUNDDOWN(CK6/$CO$3,0)),9)</f>
        <v>5</v>
      </c>
      <c r="CM6" s="13">
        <f t="shared" ref="CM6:CM69" si="80">CHOOSE(CL6+1,1,0,0,0,0,0,0,0,0,0)</f>
        <v>0</v>
      </c>
      <c r="CN6">
        <f t="shared" ref="CN6:CN69" si="81">CHOOSE(CL6+1,0,1,0.5,0,0,0,0,0,0,0)</f>
        <v>0</v>
      </c>
      <c r="CO6">
        <f t="shared" ref="CO6:CO69" si="82">CHOOSE(CL6+1,0,0,0.5,0.5,0.3333,0,0,0,0,0)</f>
        <v>0</v>
      </c>
      <c r="CP6">
        <f t="shared" ref="CP6:CP69" si="83">CHOOSE(CL6+1,0,0,0,0.5,0.3333,0.3333,0.25,0,0,0)</f>
        <v>0.33329999999999999</v>
      </c>
      <c r="CQ6">
        <f t="shared" ref="CQ6:CQ69" si="84">CHOOSE(CL6+1,0,0,0,0,0.3333,0.3333,0.25,0.25,0.2,0)</f>
        <v>0.33329999999999999</v>
      </c>
      <c r="CR6">
        <f t="shared" ref="CR6:CR69" si="85">CHOOSE(CL6+1,0,0,0,0,0,0.3333,0.25,0.25,0.2,0.2)</f>
        <v>0.33329999999999999</v>
      </c>
      <c r="CS6">
        <f t="shared" ref="CS6:CS69" si="86">CHOOSE(CL6+1,0,0,0,0,0,0,0.25,0.25,0.2,0.2)</f>
        <v>0</v>
      </c>
      <c r="CT6">
        <f t="shared" ref="CT6:CT69" si="87">CHOOSE(CL6+1,0,0,0,0,0,0,0,0.25,0.2,0.2)</f>
        <v>0</v>
      </c>
      <c r="CU6">
        <f t="shared" ref="CU6:CU69" si="88">CHOOSE(CL6+1,0,0,0,0,0,0,0,0,0.2,0.2)</f>
        <v>0</v>
      </c>
      <c r="CV6">
        <f t="shared" ref="CV6:CV69" si="89">CHOOSE(CL6+1,0,0,0,0,0,0,0,0,0,0.2)</f>
        <v>0</v>
      </c>
      <c r="CW6">
        <f>MAX(IF(AND($C6&lt;1,$C6&gt;0),1,ROUND($C6,0))+IF(ROUND($C6,0)&gt;=$DA$3,'Damage Calculator'!$B$7,0)+IF(ROUND($C6,0)&gt;=$DA$3,'Damage Calculator'!$B$8,0)-'d100 Breakdown'!$K$2,IF($D6=0,0,1))</f>
        <v>35</v>
      </c>
      <c r="CX6" s="13">
        <f t="shared" ref="CX6:CX69" si="90">MIN(IF(AND(CW6&gt;0,CW6&lt;$DA$3),0,ROUNDDOWN(CW6/$DA$3,0)),9)</f>
        <v>5</v>
      </c>
      <c r="CY6" s="13">
        <f t="shared" ref="CY6:CY69" si="91">CHOOSE(CX6+1,1,0,0,0,0,0,0,0,0,0)</f>
        <v>0</v>
      </c>
      <c r="CZ6">
        <f t="shared" ref="CZ6:CZ69" si="92">CHOOSE(CX6+1,0,1,0.5,0,0,0,0,0,0,0)</f>
        <v>0</v>
      </c>
      <c r="DA6">
        <f t="shared" ref="DA6:DA69" si="93">CHOOSE(CX6+1,0,0,0.5,0.5,0.3333,0,0,0,0,0)</f>
        <v>0</v>
      </c>
      <c r="DB6">
        <f t="shared" ref="DB6:DB69" si="94">CHOOSE(CX6+1,0,0,0,0.5,0.3333,0.3333,0.25,0,0,0)</f>
        <v>0.33329999999999999</v>
      </c>
      <c r="DC6">
        <f t="shared" ref="DC6:DC69" si="95">CHOOSE(CX6+1,0,0,0,0,0.3333,0.3333,0.25,0.25,0.2,0)</f>
        <v>0.33329999999999999</v>
      </c>
      <c r="DD6">
        <f t="shared" ref="DD6:DD69" si="96">CHOOSE(CX6+1,0,0,0,0,0,0.3333,0.25,0.25,0.2,0.2)</f>
        <v>0.33329999999999999</v>
      </c>
      <c r="DE6">
        <f t="shared" ref="DE6:DE69" si="97">CHOOSE(CX6+1,0,0,0,0,0,0,0.25,0.25,0.2,0.2)</f>
        <v>0</v>
      </c>
      <c r="DF6">
        <f t="shared" ref="DF6:DF69" si="98">CHOOSE(CX6+1,0,0,0,0,0,0,0,0.25,0.2,0.2)</f>
        <v>0</v>
      </c>
      <c r="DG6">
        <f t="shared" ref="DG6:DG69" si="99">CHOOSE(CX6+1,0,0,0,0,0,0,0,0,0.2,0.2)</f>
        <v>0</v>
      </c>
      <c r="DH6">
        <f t="shared" ref="DH6:DH69" si="100">CHOOSE(CX6+1,0,0,0,0,0,0,0,0,0,0.2)</f>
        <v>0</v>
      </c>
    </row>
    <row r="7" spans="1:112" x14ac:dyDescent="0.25">
      <c r="A7">
        <v>3</v>
      </c>
      <c r="B7">
        <f t="shared" si="11"/>
        <v>179</v>
      </c>
      <c r="C7">
        <f>MAX((B7-100)*((1+'Damage Calculator'!$B$10)*INDEX(WeaponData!$AA$2:$AQ$96,MATCH('Damage Calculator'!$B$3,WeaponData!$B$2:$B$96,0),MATCH('Damage Calculator'!$D$3,WeaponData!$AA$2:$AQ$2,0))),0)</f>
        <v>35.589500000000001</v>
      </c>
      <c r="D7">
        <f t="shared" si="0"/>
        <v>36</v>
      </c>
      <c r="E7">
        <f>MAX(IF(AND($C7&lt;1,$C7&gt;0),1,ROUND($C7,0))+IF(ROUND($C7,0)&gt;=$I$3,'Damage Calculator'!$B$7,0)+IF(ROUND($C7,0)&gt;=$I$3,'Damage Calculator'!$B$8,0)-'d100 Breakdown'!$K$2,IF($D7=0,0,1))</f>
        <v>36</v>
      </c>
      <c r="F7" s="13">
        <f t="shared" si="12"/>
        <v>5</v>
      </c>
      <c r="G7" s="13">
        <f t="shared" si="13"/>
        <v>0</v>
      </c>
      <c r="H7">
        <f t="shared" si="14"/>
        <v>0</v>
      </c>
      <c r="I7">
        <f t="shared" si="15"/>
        <v>0</v>
      </c>
      <c r="J7">
        <f t="shared" si="16"/>
        <v>0.33329999999999999</v>
      </c>
      <c r="K7">
        <f t="shared" si="17"/>
        <v>0.33329999999999999</v>
      </c>
      <c r="L7">
        <f t="shared" si="18"/>
        <v>0.33329999999999999</v>
      </c>
      <c r="M7">
        <f t="shared" si="19"/>
        <v>0</v>
      </c>
      <c r="N7">
        <f t="shared" si="20"/>
        <v>0</v>
      </c>
      <c r="O7">
        <f t="shared" si="21"/>
        <v>0</v>
      </c>
      <c r="P7">
        <f t="shared" si="22"/>
        <v>0</v>
      </c>
      <c r="Q7">
        <f>MAX(IF(AND($C7&lt;1,$C7&gt;0),1,ROUND($C7,0))+IF(ROUND($C7,0)&gt;=$U$3,'Damage Calculator'!$B$7,0)+IF(ROUND($C7,0)&gt;=$U$3,'Damage Calculator'!$B$8,0)-'d100 Breakdown'!$K$2,IF($D7=0,0,1))</f>
        <v>36</v>
      </c>
      <c r="R7" s="13">
        <f t="shared" si="23"/>
        <v>5</v>
      </c>
      <c r="S7" s="13">
        <f t="shared" si="24"/>
        <v>0</v>
      </c>
      <c r="T7">
        <f t="shared" si="25"/>
        <v>0</v>
      </c>
      <c r="U7">
        <f t="shared" si="26"/>
        <v>0</v>
      </c>
      <c r="V7">
        <f t="shared" si="27"/>
        <v>0.33329999999999999</v>
      </c>
      <c r="W7">
        <f t="shared" si="28"/>
        <v>0.33329999999999999</v>
      </c>
      <c r="X7">
        <f t="shared" si="29"/>
        <v>0.33329999999999999</v>
      </c>
      <c r="Y7">
        <f t="shared" si="30"/>
        <v>0</v>
      </c>
      <c r="Z7">
        <f t="shared" si="31"/>
        <v>0</v>
      </c>
      <c r="AA7">
        <f t="shared" si="32"/>
        <v>0</v>
      </c>
      <c r="AB7">
        <f t="shared" si="33"/>
        <v>0</v>
      </c>
      <c r="AC7">
        <f>MAX(IF(AND($C7&lt;1,$C7&gt;0),1,ROUND($C7,0))+IF(ROUND($C7,0)&gt;=$AG$3,'Damage Calculator'!$B$7,0)+IF(ROUND($C7,0)&gt;=$AG$3,'Damage Calculator'!$B$8,0)-'d100 Breakdown'!$K$2,IF($D7=0,0,1))</f>
        <v>36</v>
      </c>
      <c r="AD7" s="13">
        <f t="shared" si="34"/>
        <v>5</v>
      </c>
      <c r="AE7" s="13">
        <f t="shared" si="35"/>
        <v>0</v>
      </c>
      <c r="AF7">
        <f t="shared" si="36"/>
        <v>0</v>
      </c>
      <c r="AG7">
        <f t="shared" si="37"/>
        <v>0</v>
      </c>
      <c r="AH7">
        <f t="shared" si="38"/>
        <v>0.33329999999999999</v>
      </c>
      <c r="AI7">
        <f t="shared" si="39"/>
        <v>0.33329999999999999</v>
      </c>
      <c r="AJ7">
        <f t="shared" si="40"/>
        <v>0.33329999999999999</v>
      </c>
      <c r="AK7">
        <f t="shared" si="41"/>
        <v>0</v>
      </c>
      <c r="AL7">
        <f t="shared" si="42"/>
        <v>0</v>
      </c>
      <c r="AM7">
        <f t="shared" si="43"/>
        <v>0</v>
      </c>
      <c r="AN7">
        <f t="shared" si="44"/>
        <v>0</v>
      </c>
      <c r="AO7">
        <f>MAX(IF(AND($C7&lt;1,$C7&gt;0),1,ROUND($C7,0))+IF(ROUND($C7,0)&gt;=$AS$3,'Damage Calculator'!$B$7,0)+IF(ROUND($C7,0)&gt;=$AS$3,'Damage Calculator'!$B$8,0)-'d100 Breakdown'!$K$2,IF($D7=0,0,1))</f>
        <v>36</v>
      </c>
      <c r="AP7" s="13">
        <f t="shared" si="1"/>
        <v>5</v>
      </c>
      <c r="AQ7" s="13">
        <f t="shared" si="45"/>
        <v>0</v>
      </c>
      <c r="AR7">
        <f t="shared" si="2"/>
        <v>0</v>
      </c>
      <c r="AS7">
        <f t="shared" si="3"/>
        <v>0</v>
      </c>
      <c r="AT7">
        <f t="shared" si="4"/>
        <v>0.33329999999999999</v>
      </c>
      <c r="AU7">
        <f t="shared" si="5"/>
        <v>0.33329999999999999</v>
      </c>
      <c r="AV7">
        <f t="shared" si="6"/>
        <v>0.33329999999999999</v>
      </c>
      <c r="AW7">
        <f t="shared" si="7"/>
        <v>0</v>
      </c>
      <c r="AX7">
        <f t="shared" si="8"/>
        <v>0</v>
      </c>
      <c r="AY7">
        <f t="shared" si="9"/>
        <v>0</v>
      </c>
      <c r="AZ7">
        <f t="shared" si="10"/>
        <v>0</v>
      </c>
      <c r="BA7">
        <f>MAX(IF(AND($C7&lt;1,$C7&gt;0),1,ROUND($C7,0))+IF(ROUND($C7,0)&gt;=$BE$3,'Damage Calculator'!$B$7,0)+IF(ROUND($C7,0)&gt;=$BE$3,'Damage Calculator'!$B$8,0)-'d100 Breakdown'!$K$2,IF($D7=0,0,1))</f>
        <v>36</v>
      </c>
      <c r="BB7" s="13">
        <f t="shared" si="46"/>
        <v>5</v>
      </c>
      <c r="BC7" s="13">
        <f t="shared" si="47"/>
        <v>0</v>
      </c>
      <c r="BD7">
        <f t="shared" si="48"/>
        <v>0</v>
      </c>
      <c r="BE7">
        <f t="shared" si="49"/>
        <v>0</v>
      </c>
      <c r="BF7">
        <f t="shared" si="50"/>
        <v>0.33329999999999999</v>
      </c>
      <c r="BG7">
        <f t="shared" si="51"/>
        <v>0.33329999999999999</v>
      </c>
      <c r="BH7">
        <f t="shared" si="52"/>
        <v>0.33329999999999999</v>
      </c>
      <c r="BI7">
        <f t="shared" si="53"/>
        <v>0</v>
      </c>
      <c r="BJ7">
        <f t="shared" si="54"/>
        <v>0</v>
      </c>
      <c r="BK7">
        <f t="shared" si="55"/>
        <v>0</v>
      </c>
      <c r="BL7">
        <f t="shared" si="56"/>
        <v>0</v>
      </c>
      <c r="BM7">
        <f>MAX(IF(AND($C7&lt;1,$C7&gt;0),1,ROUND($C7,0))+IF(ROUND($C7,0)&gt;=$BQ$3,'Damage Calculator'!$B$7,0)+IF(ROUND($C7,0)&gt;=$BQ$3,'Damage Calculator'!$B$8,0)-'d100 Breakdown'!$K$2,IF($D7=0,0,1))</f>
        <v>36</v>
      </c>
      <c r="BN7" s="13">
        <f t="shared" si="57"/>
        <v>5</v>
      </c>
      <c r="BO7" s="13">
        <f t="shared" si="58"/>
        <v>0</v>
      </c>
      <c r="BP7">
        <f t="shared" si="59"/>
        <v>0</v>
      </c>
      <c r="BQ7">
        <f t="shared" si="60"/>
        <v>0</v>
      </c>
      <c r="BR7">
        <f t="shared" si="61"/>
        <v>0.33329999999999999</v>
      </c>
      <c r="BS7">
        <f t="shared" si="62"/>
        <v>0.33329999999999999</v>
      </c>
      <c r="BT7">
        <f t="shared" si="63"/>
        <v>0.33329999999999999</v>
      </c>
      <c r="BU7">
        <f t="shared" si="64"/>
        <v>0</v>
      </c>
      <c r="BV7">
        <f t="shared" si="65"/>
        <v>0</v>
      </c>
      <c r="BW7">
        <f t="shared" si="66"/>
        <v>0</v>
      </c>
      <c r="BX7">
        <f t="shared" si="67"/>
        <v>0</v>
      </c>
      <c r="BY7">
        <f>MAX(IF(AND($C7&lt;1,$C7&gt;0),1,ROUND($C7,0))+IF(ROUND($C7,0)&gt;=$CC$3,'Damage Calculator'!$B$7,0)+IF(ROUND($C7,0)&gt;=$CC$3,'Damage Calculator'!$B$8,0)-'d100 Breakdown'!$K$2,IF($D7=0,0,1))</f>
        <v>36</v>
      </c>
      <c r="BZ7" s="13">
        <f t="shared" si="68"/>
        <v>5</v>
      </c>
      <c r="CA7" s="13">
        <f t="shared" si="69"/>
        <v>0</v>
      </c>
      <c r="CB7">
        <f t="shared" si="70"/>
        <v>0</v>
      </c>
      <c r="CC7">
        <f t="shared" si="71"/>
        <v>0</v>
      </c>
      <c r="CD7">
        <f t="shared" si="72"/>
        <v>0.33329999999999999</v>
      </c>
      <c r="CE7">
        <f t="shared" si="73"/>
        <v>0.33329999999999999</v>
      </c>
      <c r="CF7">
        <f t="shared" si="74"/>
        <v>0.33329999999999999</v>
      </c>
      <c r="CG7">
        <f t="shared" si="75"/>
        <v>0</v>
      </c>
      <c r="CH7">
        <f t="shared" si="76"/>
        <v>0</v>
      </c>
      <c r="CI7">
        <f t="shared" si="77"/>
        <v>0</v>
      </c>
      <c r="CJ7">
        <f t="shared" si="78"/>
        <v>0</v>
      </c>
      <c r="CK7">
        <f>MAX(IF(AND($C7&lt;1,$C7&gt;0),1,ROUND($C7,0))+IF(ROUND($C7,0)&gt;=$CO$3,'Damage Calculator'!$B$7,0)+IF(ROUND($C7,0)&gt;=$CO$3,'Damage Calculator'!$B$8,0)-'d100 Breakdown'!$K$2,IF($D7=0,0,1))</f>
        <v>36</v>
      </c>
      <c r="CL7" s="13">
        <f t="shared" si="79"/>
        <v>5</v>
      </c>
      <c r="CM7" s="13">
        <f t="shared" si="80"/>
        <v>0</v>
      </c>
      <c r="CN7">
        <f t="shared" si="81"/>
        <v>0</v>
      </c>
      <c r="CO7">
        <f t="shared" si="82"/>
        <v>0</v>
      </c>
      <c r="CP7">
        <f t="shared" si="83"/>
        <v>0.33329999999999999</v>
      </c>
      <c r="CQ7">
        <f t="shared" si="84"/>
        <v>0.33329999999999999</v>
      </c>
      <c r="CR7">
        <f t="shared" si="85"/>
        <v>0.33329999999999999</v>
      </c>
      <c r="CS7">
        <f t="shared" si="86"/>
        <v>0</v>
      </c>
      <c r="CT7">
        <f t="shared" si="87"/>
        <v>0</v>
      </c>
      <c r="CU7">
        <f t="shared" si="88"/>
        <v>0</v>
      </c>
      <c r="CV7">
        <f t="shared" si="89"/>
        <v>0</v>
      </c>
      <c r="CW7">
        <f>MAX(IF(AND($C7&lt;1,$C7&gt;0),1,ROUND($C7,0))+IF(ROUND($C7,0)&gt;=$DA$3,'Damage Calculator'!$B$7,0)+IF(ROUND($C7,0)&gt;=$DA$3,'Damage Calculator'!$B$8,0)-'d100 Breakdown'!$K$2,IF($D7=0,0,1))</f>
        <v>36</v>
      </c>
      <c r="CX7" s="13">
        <f t="shared" si="90"/>
        <v>5</v>
      </c>
      <c r="CY7" s="13">
        <f t="shared" si="91"/>
        <v>0</v>
      </c>
      <c r="CZ7">
        <f t="shared" si="92"/>
        <v>0</v>
      </c>
      <c r="DA7">
        <f t="shared" si="93"/>
        <v>0</v>
      </c>
      <c r="DB7">
        <f t="shared" si="94"/>
        <v>0.33329999999999999</v>
      </c>
      <c r="DC7">
        <f t="shared" si="95"/>
        <v>0.33329999999999999</v>
      </c>
      <c r="DD7">
        <f t="shared" si="96"/>
        <v>0.33329999999999999</v>
      </c>
      <c r="DE7">
        <f t="shared" si="97"/>
        <v>0</v>
      </c>
      <c r="DF7">
        <f t="shared" si="98"/>
        <v>0</v>
      </c>
      <c r="DG7">
        <f t="shared" si="99"/>
        <v>0</v>
      </c>
      <c r="DH7">
        <f t="shared" si="100"/>
        <v>0</v>
      </c>
    </row>
    <row r="8" spans="1:112" x14ac:dyDescent="0.25">
      <c r="A8">
        <v>4</v>
      </c>
      <c r="B8">
        <f t="shared" si="11"/>
        <v>180</v>
      </c>
      <c r="C8">
        <f>MAX((B8-100)*((1+'Damage Calculator'!$B$10)*INDEX(WeaponData!$AA$2:$AQ$96,MATCH('Damage Calculator'!$B$3,WeaponData!$B$2:$B$96,0),MATCH('Damage Calculator'!$D$3,WeaponData!$AA$2:$AQ$2,0))),0)</f>
        <v>36.04</v>
      </c>
      <c r="D8">
        <f t="shared" si="0"/>
        <v>36</v>
      </c>
      <c r="E8">
        <f>MAX(IF(AND($C8&lt;1,$C8&gt;0),1,ROUND($C8,0))+IF(ROUND($C8,0)&gt;=$I$3,'Damage Calculator'!$B$7,0)+IF(ROUND($C8,0)&gt;=$I$3,'Damage Calculator'!$B$8,0)-'d100 Breakdown'!$K$2,IF($D8=0,0,1))</f>
        <v>36</v>
      </c>
      <c r="F8" s="13">
        <f t="shared" si="12"/>
        <v>5</v>
      </c>
      <c r="G8" s="13">
        <f t="shared" si="13"/>
        <v>0</v>
      </c>
      <c r="H8">
        <f t="shared" si="14"/>
        <v>0</v>
      </c>
      <c r="I8">
        <f t="shared" si="15"/>
        <v>0</v>
      </c>
      <c r="J8">
        <f t="shared" si="16"/>
        <v>0.33329999999999999</v>
      </c>
      <c r="K8">
        <f t="shared" si="17"/>
        <v>0.33329999999999999</v>
      </c>
      <c r="L8">
        <f t="shared" si="18"/>
        <v>0.33329999999999999</v>
      </c>
      <c r="M8">
        <f t="shared" si="19"/>
        <v>0</v>
      </c>
      <c r="N8">
        <f t="shared" si="20"/>
        <v>0</v>
      </c>
      <c r="O8">
        <f t="shared" si="21"/>
        <v>0</v>
      </c>
      <c r="P8">
        <f t="shared" si="22"/>
        <v>0</v>
      </c>
      <c r="Q8">
        <f>MAX(IF(AND($C8&lt;1,$C8&gt;0),1,ROUND($C8,0))+IF(ROUND($C8,0)&gt;=$U$3,'Damage Calculator'!$B$7,0)+IF(ROUND($C8,0)&gt;=$U$3,'Damage Calculator'!$B$8,0)-'d100 Breakdown'!$K$2,IF($D8=0,0,1))</f>
        <v>36</v>
      </c>
      <c r="R8" s="13">
        <f t="shared" si="23"/>
        <v>5</v>
      </c>
      <c r="S8" s="13">
        <f t="shared" si="24"/>
        <v>0</v>
      </c>
      <c r="T8">
        <f t="shared" si="25"/>
        <v>0</v>
      </c>
      <c r="U8">
        <f t="shared" si="26"/>
        <v>0</v>
      </c>
      <c r="V8">
        <f t="shared" si="27"/>
        <v>0.33329999999999999</v>
      </c>
      <c r="W8">
        <f t="shared" si="28"/>
        <v>0.33329999999999999</v>
      </c>
      <c r="X8">
        <f t="shared" si="29"/>
        <v>0.33329999999999999</v>
      </c>
      <c r="Y8">
        <f t="shared" si="30"/>
        <v>0</v>
      </c>
      <c r="Z8">
        <f t="shared" si="31"/>
        <v>0</v>
      </c>
      <c r="AA8">
        <f t="shared" si="32"/>
        <v>0</v>
      </c>
      <c r="AB8">
        <f t="shared" si="33"/>
        <v>0</v>
      </c>
      <c r="AC8">
        <f>MAX(IF(AND($C8&lt;1,$C8&gt;0),1,ROUND($C8,0))+IF(ROUND($C8,0)&gt;=$AG$3,'Damage Calculator'!$B$7,0)+IF(ROUND($C8,0)&gt;=$AG$3,'Damage Calculator'!$B$8,0)-'d100 Breakdown'!$K$2,IF($D8=0,0,1))</f>
        <v>36</v>
      </c>
      <c r="AD8" s="13">
        <f t="shared" si="34"/>
        <v>5</v>
      </c>
      <c r="AE8" s="13">
        <f t="shared" si="35"/>
        <v>0</v>
      </c>
      <c r="AF8">
        <f t="shared" si="36"/>
        <v>0</v>
      </c>
      <c r="AG8">
        <f t="shared" si="37"/>
        <v>0</v>
      </c>
      <c r="AH8">
        <f t="shared" si="38"/>
        <v>0.33329999999999999</v>
      </c>
      <c r="AI8">
        <f t="shared" si="39"/>
        <v>0.33329999999999999</v>
      </c>
      <c r="AJ8">
        <f t="shared" si="40"/>
        <v>0.33329999999999999</v>
      </c>
      <c r="AK8">
        <f t="shared" si="41"/>
        <v>0</v>
      </c>
      <c r="AL8">
        <f t="shared" si="42"/>
        <v>0</v>
      </c>
      <c r="AM8">
        <f t="shared" si="43"/>
        <v>0</v>
      </c>
      <c r="AN8">
        <f t="shared" si="44"/>
        <v>0</v>
      </c>
      <c r="AO8">
        <f>MAX(IF(AND($C8&lt;1,$C8&gt;0),1,ROUND($C8,0))+IF(ROUND($C8,0)&gt;=$AS$3,'Damage Calculator'!$B$7,0)+IF(ROUND($C8,0)&gt;=$AS$3,'Damage Calculator'!$B$8,0)-'d100 Breakdown'!$K$2,IF($D8=0,0,1))</f>
        <v>36</v>
      </c>
      <c r="AP8" s="13">
        <f t="shared" si="1"/>
        <v>5</v>
      </c>
      <c r="AQ8" s="13">
        <f t="shared" si="45"/>
        <v>0</v>
      </c>
      <c r="AR8">
        <f t="shared" si="2"/>
        <v>0</v>
      </c>
      <c r="AS8">
        <f t="shared" si="3"/>
        <v>0</v>
      </c>
      <c r="AT8">
        <f t="shared" si="4"/>
        <v>0.33329999999999999</v>
      </c>
      <c r="AU8">
        <f t="shared" si="5"/>
        <v>0.33329999999999999</v>
      </c>
      <c r="AV8">
        <f t="shared" si="6"/>
        <v>0.33329999999999999</v>
      </c>
      <c r="AW8">
        <f t="shared" si="7"/>
        <v>0</v>
      </c>
      <c r="AX8">
        <f t="shared" si="8"/>
        <v>0</v>
      </c>
      <c r="AY8">
        <f t="shared" si="9"/>
        <v>0</v>
      </c>
      <c r="AZ8">
        <f t="shared" si="10"/>
        <v>0</v>
      </c>
      <c r="BA8">
        <f>MAX(IF(AND($C8&lt;1,$C8&gt;0),1,ROUND($C8,0))+IF(ROUND($C8,0)&gt;=$BE$3,'Damage Calculator'!$B$7,0)+IF(ROUND($C8,0)&gt;=$BE$3,'Damage Calculator'!$B$8,0)-'d100 Breakdown'!$K$2,IF($D8=0,0,1))</f>
        <v>36</v>
      </c>
      <c r="BB8" s="13">
        <f t="shared" si="46"/>
        <v>5</v>
      </c>
      <c r="BC8" s="13">
        <f t="shared" si="47"/>
        <v>0</v>
      </c>
      <c r="BD8">
        <f t="shared" si="48"/>
        <v>0</v>
      </c>
      <c r="BE8">
        <f t="shared" si="49"/>
        <v>0</v>
      </c>
      <c r="BF8">
        <f t="shared" si="50"/>
        <v>0.33329999999999999</v>
      </c>
      <c r="BG8">
        <f t="shared" si="51"/>
        <v>0.33329999999999999</v>
      </c>
      <c r="BH8">
        <f t="shared" si="52"/>
        <v>0.33329999999999999</v>
      </c>
      <c r="BI8">
        <f t="shared" si="53"/>
        <v>0</v>
      </c>
      <c r="BJ8">
        <f t="shared" si="54"/>
        <v>0</v>
      </c>
      <c r="BK8">
        <f t="shared" si="55"/>
        <v>0</v>
      </c>
      <c r="BL8">
        <f t="shared" si="56"/>
        <v>0</v>
      </c>
      <c r="BM8">
        <f>MAX(IF(AND($C8&lt;1,$C8&gt;0),1,ROUND($C8,0))+IF(ROUND($C8,0)&gt;=$BQ$3,'Damage Calculator'!$B$7,0)+IF(ROUND($C8,0)&gt;=$BQ$3,'Damage Calculator'!$B$8,0)-'d100 Breakdown'!$K$2,IF($D8=0,0,1))</f>
        <v>36</v>
      </c>
      <c r="BN8" s="13">
        <f t="shared" si="57"/>
        <v>5</v>
      </c>
      <c r="BO8" s="13">
        <f t="shared" si="58"/>
        <v>0</v>
      </c>
      <c r="BP8">
        <f t="shared" si="59"/>
        <v>0</v>
      </c>
      <c r="BQ8">
        <f t="shared" si="60"/>
        <v>0</v>
      </c>
      <c r="BR8">
        <f t="shared" si="61"/>
        <v>0.33329999999999999</v>
      </c>
      <c r="BS8">
        <f t="shared" si="62"/>
        <v>0.33329999999999999</v>
      </c>
      <c r="BT8">
        <f t="shared" si="63"/>
        <v>0.33329999999999999</v>
      </c>
      <c r="BU8">
        <f t="shared" si="64"/>
        <v>0</v>
      </c>
      <c r="BV8">
        <f t="shared" si="65"/>
        <v>0</v>
      </c>
      <c r="BW8">
        <f t="shared" si="66"/>
        <v>0</v>
      </c>
      <c r="BX8">
        <f t="shared" si="67"/>
        <v>0</v>
      </c>
      <c r="BY8">
        <f>MAX(IF(AND($C8&lt;1,$C8&gt;0),1,ROUND($C8,0))+IF(ROUND($C8,0)&gt;=$CC$3,'Damage Calculator'!$B$7,0)+IF(ROUND($C8,0)&gt;=$CC$3,'Damage Calculator'!$B$8,0)-'d100 Breakdown'!$K$2,IF($D8=0,0,1))</f>
        <v>36</v>
      </c>
      <c r="BZ8" s="13">
        <f t="shared" si="68"/>
        <v>5</v>
      </c>
      <c r="CA8" s="13">
        <f t="shared" si="69"/>
        <v>0</v>
      </c>
      <c r="CB8">
        <f t="shared" si="70"/>
        <v>0</v>
      </c>
      <c r="CC8">
        <f t="shared" si="71"/>
        <v>0</v>
      </c>
      <c r="CD8">
        <f t="shared" si="72"/>
        <v>0.33329999999999999</v>
      </c>
      <c r="CE8">
        <f t="shared" si="73"/>
        <v>0.33329999999999999</v>
      </c>
      <c r="CF8">
        <f t="shared" si="74"/>
        <v>0.33329999999999999</v>
      </c>
      <c r="CG8">
        <f t="shared" si="75"/>
        <v>0</v>
      </c>
      <c r="CH8">
        <f t="shared" si="76"/>
        <v>0</v>
      </c>
      <c r="CI8">
        <f t="shared" si="77"/>
        <v>0</v>
      </c>
      <c r="CJ8">
        <f t="shared" si="78"/>
        <v>0</v>
      </c>
      <c r="CK8">
        <f>MAX(IF(AND($C8&lt;1,$C8&gt;0),1,ROUND($C8,0))+IF(ROUND($C8,0)&gt;=$CO$3,'Damage Calculator'!$B$7,0)+IF(ROUND($C8,0)&gt;=$CO$3,'Damage Calculator'!$B$8,0)-'d100 Breakdown'!$K$2,IF($D8=0,0,1))</f>
        <v>36</v>
      </c>
      <c r="CL8" s="13">
        <f t="shared" si="79"/>
        <v>5</v>
      </c>
      <c r="CM8" s="13">
        <f t="shared" si="80"/>
        <v>0</v>
      </c>
      <c r="CN8">
        <f t="shared" si="81"/>
        <v>0</v>
      </c>
      <c r="CO8">
        <f t="shared" si="82"/>
        <v>0</v>
      </c>
      <c r="CP8">
        <f t="shared" si="83"/>
        <v>0.33329999999999999</v>
      </c>
      <c r="CQ8">
        <f t="shared" si="84"/>
        <v>0.33329999999999999</v>
      </c>
      <c r="CR8">
        <f t="shared" si="85"/>
        <v>0.33329999999999999</v>
      </c>
      <c r="CS8">
        <f t="shared" si="86"/>
        <v>0</v>
      </c>
      <c r="CT8">
        <f t="shared" si="87"/>
        <v>0</v>
      </c>
      <c r="CU8">
        <f t="shared" si="88"/>
        <v>0</v>
      </c>
      <c r="CV8">
        <f t="shared" si="89"/>
        <v>0</v>
      </c>
      <c r="CW8">
        <f>MAX(IF(AND($C8&lt;1,$C8&gt;0),1,ROUND($C8,0))+IF(ROUND($C8,0)&gt;=$DA$3,'Damage Calculator'!$B$7,0)+IF(ROUND($C8,0)&gt;=$DA$3,'Damage Calculator'!$B$8,0)-'d100 Breakdown'!$K$2,IF($D8=0,0,1))</f>
        <v>36</v>
      </c>
      <c r="CX8" s="13">
        <f t="shared" si="90"/>
        <v>5</v>
      </c>
      <c r="CY8" s="13">
        <f t="shared" si="91"/>
        <v>0</v>
      </c>
      <c r="CZ8">
        <f t="shared" si="92"/>
        <v>0</v>
      </c>
      <c r="DA8">
        <f t="shared" si="93"/>
        <v>0</v>
      </c>
      <c r="DB8">
        <f t="shared" si="94"/>
        <v>0.33329999999999999</v>
      </c>
      <c r="DC8">
        <f t="shared" si="95"/>
        <v>0.33329999999999999</v>
      </c>
      <c r="DD8">
        <f t="shared" si="96"/>
        <v>0.33329999999999999</v>
      </c>
      <c r="DE8">
        <f t="shared" si="97"/>
        <v>0</v>
      </c>
      <c r="DF8">
        <f t="shared" si="98"/>
        <v>0</v>
      </c>
      <c r="DG8">
        <f t="shared" si="99"/>
        <v>0</v>
      </c>
      <c r="DH8">
        <f t="shared" si="100"/>
        <v>0</v>
      </c>
    </row>
    <row r="9" spans="1:112" x14ac:dyDescent="0.25">
      <c r="A9">
        <v>5</v>
      </c>
      <c r="B9">
        <f t="shared" si="11"/>
        <v>181</v>
      </c>
      <c r="C9">
        <f>MAX((B9-100)*((1+'Damage Calculator'!$B$10)*INDEX(WeaponData!$AA$2:$AQ$96,MATCH('Damage Calculator'!$B$3,WeaponData!$B$2:$B$96,0),MATCH('Damage Calculator'!$D$3,WeaponData!$AA$2:$AQ$2,0))),0)</f>
        <v>36.490500000000004</v>
      </c>
      <c r="D9">
        <f t="shared" si="0"/>
        <v>36</v>
      </c>
      <c r="E9">
        <f>MAX(IF(AND($C9&lt;1,$C9&gt;0),1,ROUND($C9,0))+IF(ROUND($C9,0)&gt;=$I$3,'Damage Calculator'!$B$7,0)+IF(ROUND($C9,0)&gt;=$I$3,'Damage Calculator'!$B$8,0)-'d100 Breakdown'!$K$2,IF($D9=0,0,1))</f>
        <v>36</v>
      </c>
      <c r="F9" s="13">
        <f t="shared" si="12"/>
        <v>5</v>
      </c>
      <c r="G9" s="13">
        <f t="shared" si="13"/>
        <v>0</v>
      </c>
      <c r="H9">
        <f t="shared" si="14"/>
        <v>0</v>
      </c>
      <c r="I9">
        <f t="shared" si="15"/>
        <v>0</v>
      </c>
      <c r="J9">
        <f t="shared" si="16"/>
        <v>0.33329999999999999</v>
      </c>
      <c r="K9">
        <f t="shared" si="17"/>
        <v>0.33329999999999999</v>
      </c>
      <c r="L9">
        <f t="shared" si="18"/>
        <v>0.33329999999999999</v>
      </c>
      <c r="M9">
        <f t="shared" si="19"/>
        <v>0</v>
      </c>
      <c r="N9">
        <f t="shared" si="20"/>
        <v>0</v>
      </c>
      <c r="O9">
        <f t="shared" si="21"/>
        <v>0</v>
      </c>
      <c r="P9">
        <f t="shared" si="22"/>
        <v>0</v>
      </c>
      <c r="Q9">
        <f>MAX(IF(AND($C9&lt;1,$C9&gt;0),1,ROUND($C9,0))+IF(ROUND($C9,0)&gt;=$U$3,'Damage Calculator'!$B$7,0)+IF(ROUND($C9,0)&gt;=$U$3,'Damage Calculator'!$B$8,0)-'d100 Breakdown'!$K$2,IF($D9=0,0,1))</f>
        <v>36</v>
      </c>
      <c r="R9" s="13">
        <f t="shared" si="23"/>
        <v>5</v>
      </c>
      <c r="S9" s="13">
        <f t="shared" si="24"/>
        <v>0</v>
      </c>
      <c r="T9">
        <f t="shared" si="25"/>
        <v>0</v>
      </c>
      <c r="U9">
        <f t="shared" si="26"/>
        <v>0</v>
      </c>
      <c r="V9">
        <f t="shared" si="27"/>
        <v>0.33329999999999999</v>
      </c>
      <c r="W9">
        <f t="shared" si="28"/>
        <v>0.33329999999999999</v>
      </c>
      <c r="X9">
        <f t="shared" si="29"/>
        <v>0.33329999999999999</v>
      </c>
      <c r="Y9">
        <f t="shared" si="30"/>
        <v>0</v>
      </c>
      <c r="Z9">
        <f t="shared" si="31"/>
        <v>0</v>
      </c>
      <c r="AA9">
        <f t="shared" si="32"/>
        <v>0</v>
      </c>
      <c r="AB9">
        <f t="shared" si="33"/>
        <v>0</v>
      </c>
      <c r="AC9">
        <f>MAX(IF(AND($C9&lt;1,$C9&gt;0),1,ROUND($C9,0))+IF(ROUND($C9,0)&gt;=$AG$3,'Damage Calculator'!$B$7,0)+IF(ROUND($C9,0)&gt;=$AG$3,'Damage Calculator'!$B$8,0)-'d100 Breakdown'!$K$2,IF($D9=0,0,1))</f>
        <v>36</v>
      </c>
      <c r="AD9" s="13">
        <f t="shared" si="34"/>
        <v>5</v>
      </c>
      <c r="AE9" s="13">
        <f t="shared" si="35"/>
        <v>0</v>
      </c>
      <c r="AF9">
        <f t="shared" si="36"/>
        <v>0</v>
      </c>
      <c r="AG9">
        <f t="shared" si="37"/>
        <v>0</v>
      </c>
      <c r="AH9">
        <f t="shared" si="38"/>
        <v>0.33329999999999999</v>
      </c>
      <c r="AI9">
        <f t="shared" si="39"/>
        <v>0.33329999999999999</v>
      </c>
      <c r="AJ9">
        <f t="shared" si="40"/>
        <v>0.33329999999999999</v>
      </c>
      <c r="AK9">
        <f t="shared" si="41"/>
        <v>0</v>
      </c>
      <c r="AL9">
        <f t="shared" si="42"/>
        <v>0</v>
      </c>
      <c r="AM9">
        <f t="shared" si="43"/>
        <v>0</v>
      </c>
      <c r="AN9">
        <f t="shared" si="44"/>
        <v>0</v>
      </c>
      <c r="AO9">
        <f>MAX(IF(AND($C9&lt;1,$C9&gt;0),1,ROUND($C9,0))+IF(ROUND($C9,0)&gt;=$AS$3,'Damage Calculator'!$B$7,0)+IF(ROUND($C9,0)&gt;=$AS$3,'Damage Calculator'!$B$8,0)-'d100 Breakdown'!$K$2,IF($D9=0,0,1))</f>
        <v>36</v>
      </c>
      <c r="AP9" s="13">
        <f t="shared" si="1"/>
        <v>5</v>
      </c>
      <c r="AQ9" s="13">
        <f t="shared" si="45"/>
        <v>0</v>
      </c>
      <c r="AR9">
        <f t="shared" si="2"/>
        <v>0</v>
      </c>
      <c r="AS9">
        <f t="shared" si="3"/>
        <v>0</v>
      </c>
      <c r="AT9">
        <f t="shared" si="4"/>
        <v>0.33329999999999999</v>
      </c>
      <c r="AU9">
        <f t="shared" si="5"/>
        <v>0.33329999999999999</v>
      </c>
      <c r="AV9">
        <f t="shared" si="6"/>
        <v>0.33329999999999999</v>
      </c>
      <c r="AW9">
        <f t="shared" si="7"/>
        <v>0</v>
      </c>
      <c r="AX9">
        <f t="shared" si="8"/>
        <v>0</v>
      </c>
      <c r="AY9">
        <f t="shared" si="9"/>
        <v>0</v>
      </c>
      <c r="AZ9">
        <f t="shared" si="10"/>
        <v>0</v>
      </c>
      <c r="BA9">
        <f>MAX(IF(AND($C9&lt;1,$C9&gt;0),1,ROUND($C9,0))+IF(ROUND($C9,0)&gt;=$BE$3,'Damage Calculator'!$B$7,0)+IF(ROUND($C9,0)&gt;=$BE$3,'Damage Calculator'!$B$8,0)-'d100 Breakdown'!$K$2,IF($D9=0,0,1))</f>
        <v>36</v>
      </c>
      <c r="BB9" s="13">
        <f t="shared" si="46"/>
        <v>5</v>
      </c>
      <c r="BC9" s="13">
        <f t="shared" si="47"/>
        <v>0</v>
      </c>
      <c r="BD9">
        <f t="shared" si="48"/>
        <v>0</v>
      </c>
      <c r="BE9">
        <f t="shared" si="49"/>
        <v>0</v>
      </c>
      <c r="BF9">
        <f t="shared" si="50"/>
        <v>0.33329999999999999</v>
      </c>
      <c r="BG9">
        <f t="shared" si="51"/>
        <v>0.33329999999999999</v>
      </c>
      <c r="BH9">
        <f t="shared" si="52"/>
        <v>0.33329999999999999</v>
      </c>
      <c r="BI9">
        <f t="shared" si="53"/>
        <v>0</v>
      </c>
      <c r="BJ9">
        <f t="shared" si="54"/>
        <v>0</v>
      </c>
      <c r="BK9">
        <f t="shared" si="55"/>
        <v>0</v>
      </c>
      <c r="BL9">
        <f t="shared" si="56"/>
        <v>0</v>
      </c>
      <c r="BM9">
        <f>MAX(IF(AND($C9&lt;1,$C9&gt;0),1,ROUND($C9,0))+IF(ROUND($C9,0)&gt;=$BQ$3,'Damage Calculator'!$B$7,0)+IF(ROUND($C9,0)&gt;=$BQ$3,'Damage Calculator'!$B$8,0)-'d100 Breakdown'!$K$2,IF($D9=0,0,1))</f>
        <v>36</v>
      </c>
      <c r="BN9" s="13">
        <f t="shared" si="57"/>
        <v>5</v>
      </c>
      <c r="BO9" s="13">
        <f t="shared" si="58"/>
        <v>0</v>
      </c>
      <c r="BP9">
        <f t="shared" si="59"/>
        <v>0</v>
      </c>
      <c r="BQ9">
        <f t="shared" si="60"/>
        <v>0</v>
      </c>
      <c r="BR9">
        <f t="shared" si="61"/>
        <v>0.33329999999999999</v>
      </c>
      <c r="BS9">
        <f t="shared" si="62"/>
        <v>0.33329999999999999</v>
      </c>
      <c r="BT9">
        <f t="shared" si="63"/>
        <v>0.33329999999999999</v>
      </c>
      <c r="BU9">
        <f t="shared" si="64"/>
        <v>0</v>
      </c>
      <c r="BV9">
        <f t="shared" si="65"/>
        <v>0</v>
      </c>
      <c r="BW9">
        <f t="shared" si="66"/>
        <v>0</v>
      </c>
      <c r="BX9">
        <f t="shared" si="67"/>
        <v>0</v>
      </c>
      <c r="BY9">
        <f>MAX(IF(AND($C9&lt;1,$C9&gt;0),1,ROUND($C9,0))+IF(ROUND($C9,0)&gt;=$CC$3,'Damage Calculator'!$B$7,0)+IF(ROUND($C9,0)&gt;=$CC$3,'Damage Calculator'!$B$8,0)-'d100 Breakdown'!$K$2,IF($D9=0,0,1))</f>
        <v>36</v>
      </c>
      <c r="BZ9" s="13">
        <f t="shared" si="68"/>
        <v>5</v>
      </c>
      <c r="CA9" s="13">
        <f t="shared" si="69"/>
        <v>0</v>
      </c>
      <c r="CB9">
        <f t="shared" si="70"/>
        <v>0</v>
      </c>
      <c r="CC9">
        <f t="shared" si="71"/>
        <v>0</v>
      </c>
      <c r="CD9">
        <f t="shared" si="72"/>
        <v>0.33329999999999999</v>
      </c>
      <c r="CE9">
        <f t="shared" si="73"/>
        <v>0.33329999999999999</v>
      </c>
      <c r="CF9">
        <f t="shared" si="74"/>
        <v>0.33329999999999999</v>
      </c>
      <c r="CG9">
        <f t="shared" si="75"/>
        <v>0</v>
      </c>
      <c r="CH9">
        <f t="shared" si="76"/>
        <v>0</v>
      </c>
      <c r="CI9">
        <f t="shared" si="77"/>
        <v>0</v>
      </c>
      <c r="CJ9">
        <f t="shared" si="78"/>
        <v>0</v>
      </c>
      <c r="CK9">
        <f>MAX(IF(AND($C9&lt;1,$C9&gt;0),1,ROUND($C9,0))+IF(ROUND($C9,0)&gt;=$CO$3,'Damage Calculator'!$B$7,0)+IF(ROUND($C9,0)&gt;=$CO$3,'Damage Calculator'!$B$8,0)-'d100 Breakdown'!$K$2,IF($D9=0,0,1))</f>
        <v>36</v>
      </c>
      <c r="CL9" s="13">
        <f t="shared" si="79"/>
        <v>5</v>
      </c>
      <c r="CM9" s="13">
        <f t="shared" si="80"/>
        <v>0</v>
      </c>
      <c r="CN9">
        <f t="shared" si="81"/>
        <v>0</v>
      </c>
      <c r="CO9">
        <f t="shared" si="82"/>
        <v>0</v>
      </c>
      <c r="CP9">
        <f t="shared" si="83"/>
        <v>0.33329999999999999</v>
      </c>
      <c r="CQ9">
        <f t="shared" si="84"/>
        <v>0.33329999999999999</v>
      </c>
      <c r="CR9">
        <f t="shared" si="85"/>
        <v>0.33329999999999999</v>
      </c>
      <c r="CS9">
        <f t="shared" si="86"/>
        <v>0</v>
      </c>
      <c r="CT9">
        <f t="shared" si="87"/>
        <v>0</v>
      </c>
      <c r="CU9">
        <f t="shared" si="88"/>
        <v>0</v>
      </c>
      <c r="CV9">
        <f t="shared" si="89"/>
        <v>0</v>
      </c>
      <c r="CW9">
        <f>MAX(IF(AND($C9&lt;1,$C9&gt;0),1,ROUND($C9,0))+IF(ROUND($C9,0)&gt;=$DA$3,'Damage Calculator'!$B$7,0)+IF(ROUND($C9,0)&gt;=$DA$3,'Damage Calculator'!$B$8,0)-'d100 Breakdown'!$K$2,IF($D9=0,0,1))</f>
        <v>36</v>
      </c>
      <c r="CX9" s="13">
        <f t="shared" si="90"/>
        <v>5</v>
      </c>
      <c r="CY9" s="13">
        <f t="shared" si="91"/>
        <v>0</v>
      </c>
      <c r="CZ9">
        <f t="shared" si="92"/>
        <v>0</v>
      </c>
      <c r="DA9">
        <f t="shared" si="93"/>
        <v>0</v>
      </c>
      <c r="DB9">
        <f t="shared" si="94"/>
        <v>0.33329999999999999</v>
      </c>
      <c r="DC9">
        <f t="shared" si="95"/>
        <v>0.33329999999999999</v>
      </c>
      <c r="DD9">
        <f t="shared" si="96"/>
        <v>0.33329999999999999</v>
      </c>
      <c r="DE9">
        <f t="shared" si="97"/>
        <v>0</v>
      </c>
      <c r="DF9">
        <f t="shared" si="98"/>
        <v>0</v>
      </c>
      <c r="DG9">
        <f t="shared" si="99"/>
        <v>0</v>
      </c>
      <c r="DH9">
        <f t="shared" si="100"/>
        <v>0</v>
      </c>
    </row>
    <row r="10" spans="1:112" x14ac:dyDescent="0.25">
      <c r="A10">
        <v>6</v>
      </c>
      <c r="B10">
        <f t="shared" si="11"/>
        <v>182</v>
      </c>
      <c r="C10">
        <f>MAX((B10-100)*((1+'Damage Calculator'!$B$10)*INDEX(WeaponData!$AA$2:$AQ$96,MATCH('Damage Calculator'!$B$3,WeaponData!$B$2:$B$96,0),MATCH('Damage Calculator'!$D$3,WeaponData!$AA$2:$AQ$2,0))),0)</f>
        <v>36.941000000000003</v>
      </c>
      <c r="D10">
        <f t="shared" si="0"/>
        <v>37</v>
      </c>
      <c r="E10">
        <f>MAX(IF(AND($C10&lt;1,$C10&gt;0),1,ROUND($C10,0))+IF(ROUND($C10,0)&gt;=$I$3,'Damage Calculator'!$B$7,0)+IF(ROUND($C10,0)&gt;=$I$3,'Damage Calculator'!$B$8,0)-'d100 Breakdown'!$K$2,IF($D10=0,0,1))</f>
        <v>37</v>
      </c>
      <c r="F10" s="13">
        <f t="shared" si="12"/>
        <v>5</v>
      </c>
      <c r="G10" s="13">
        <f t="shared" si="13"/>
        <v>0</v>
      </c>
      <c r="H10">
        <f t="shared" si="14"/>
        <v>0</v>
      </c>
      <c r="I10">
        <f t="shared" si="15"/>
        <v>0</v>
      </c>
      <c r="J10">
        <f t="shared" si="16"/>
        <v>0.33329999999999999</v>
      </c>
      <c r="K10">
        <f t="shared" si="17"/>
        <v>0.33329999999999999</v>
      </c>
      <c r="L10">
        <f t="shared" si="18"/>
        <v>0.33329999999999999</v>
      </c>
      <c r="M10">
        <f t="shared" si="19"/>
        <v>0</v>
      </c>
      <c r="N10">
        <f t="shared" si="20"/>
        <v>0</v>
      </c>
      <c r="O10">
        <f t="shared" si="21"/>
        <v>0</v>
      </c>
      <c r="P10">
        <f t="shared" si="22"/>
        <v>0</v>
      </c>
      <c r="Q10">
        <f>MAX(IF(AND($C10&lt;1,$C10&gt;0),1,ROUND($C10,0))+IF(ROUND($C10,0)&gt;=$U$3,'Damage Calculator'!$B$7,0)+IF(ROUND($C10,0)&gt;=$U$3,'Damage Calculator'!$B$8,0)-'d100 Breakdown'!$K$2,IF($D10=0,0,1))</f>
        <v>37</v>
      </c>
      <c r="R10" s="13">
        <f t="shared" si="23"/>
        <v>5</v>
      </c>
      <c r="S10" s="13">
        <f t="shared" si="24"/>
        <v>0</v>
      </c>
      <c r="T10">
        <f t="shared" si="25"/>
        <v>0</v>
      </c>
      <c r="U10">
        <f t="shared" si="26"/>
        <v>0</v>
      </c>
      <c r="V10">
        <f t="shared" si="27"/>
        <v>0.33329999999999999</v>
      </c>
      <c r="W10">
        <f t="shared" si="28"/>
        <v>0.33329999999999999</v>
      </c>
      <c r="X10">
        <f t="shared" si="29"/>
        <v>0.33329999999999999</v>
      </c>
      <c r="Y10">
        <f t="shared" si="30"/>
        <v>0</v>
      </c>
      <c r="Z10">
        <f t="shared" si="31"/>
        <v>0</v>
      </c>
      <c r="AA10">
        <f t="shared" si="32"/>
        <v>0</v>
      </c>
      <c r="AB10">
        <f t="shared" si="33"/>
        <v>0</v>
      </c>
      <c r="AC10">
        <f>MAX(IF(AND($C10&lt;1,$C10&gt;0),1,ROUND($C10,0))+IF(ROUND($C10,0)&gt;=$AG$3,'Damage Calculator'!$B$7,0)+IF(ROUND($C10,0)&gt;=$AG$3,'Damage Calculator'!$B$8,0)-'d100 Breakdown'!$K$2,IF($D10=0,0,1))</f>
        <v>37</v>
      </c>
      <c r="AD10" s="13">
        <f t="shared" si="34"/>
        <v>5</v>
      </c>
      <c r="AE10" s="13">
        <f t="shared" si="35"/>
        <v>0</v>
      </c>
      <c r="AF10">
        <f t="shared" si="36"/>
        <v>0</v>
      </c>
      <c r="AG10">
        <f t="shared" si="37"/>
        <v>0</v>
      </c>
      <c r="AH10">
        <f t="shared" si="38"/>
        <v>0.33329999999999999</v>
      </c>
      <c r="AI10">
        <f t="shared" si="39"/>
        <v>0.33329999999999999</v>
      </c>
      <c r="AJ10">
        <f t="shared" si="40"/>
        <v>0.33329999999999999</v>
      </c>
      <c r="AK10">
        <f t="shared" si="41"/>
        <v>0</v>
      </c>
      <c r="AL10">
        <f t="shared" si="42"/>
        <v>0</v>
      </c>
      <c r="AM10">
        <f t="shared" si="43"/>
        <v>0</v>
      </c>
      <c r="AN10">
        <f t="shared" si="44"/>
        <v>0</v>
      </c>
      <c r="AO10">
        <f>MAX(IF(AND($C10&lt;1,$C10&gt;0),1,ROUND($C10,0))+IF(ROUND($C10,0)&gt;=$AS$3,'Damage Calculator'!$B$7,0)+IF(ROUND($C10,0)&gt;=$AS$3,'Damage Calculator'!$B$8,0)-'d100 Breakdown'!$K$2,IF($D10=0,0,1))</f>
        <v>37</v>
      </c>
      <c r="AP10" s="13">
        <f t="shared" si="1"/>
        <v>5</v>
      </c>
      <c r="AQ10" s="13">
        <f t="shared" si="45"/>
        <v>0</v>
      </c>
      <c r="AR10">
        <f t="shared" si="2"/>
        <v>0</v>
      </c>
      <c r="AS10">
        <f t="shared" si="3"/>
        <v>0</v>
      </c>
      <c r="AT10">
        <f t="shared" si="4"/>
        <v>0.33329999999999999</v>
      </c>
      <c r="AU10">
        <f t="shared" si="5"/>
        <v>0.33329999999999999</v>
      </c>
      <c r="AV10">
        <f t="shared" si="6"/>
        <v>0.33329999999999999</v>
      </c>
      <c r="AW10">
        <f t="shared" si="7"/>
        <v>0</v>
      </c>
      <c r="AX10">
        <f t="shared" si="8"/>
        <v>0</v>
      </c>
      <c r="AY10">
        <f t="shared" si="9"/>
        <v>0</v>
      </c>
      <c r="AZ10">
        <f t="shared" si="10"/>
        <v>0</v>
      </c>
      <c r="BA10">
        <f>MAX(IF(AND($C10&lt;1,$C10&gt;0),1,ROUND($C10,0))+IF(ROUND($C10,0)&gt;=$BE$3,'Damage Calculator'!$B$7,0)+IF(ROUND($C10,0)&gt;=$BE$3,'Damage Calculator'!$B$8,0)-'d100 Breakdown'!$K$2,IF($D10=0,0,1))</f>
        <v>37</v>
      </c>
      <c r="BB10" s="13">
        <f t="shared" si="46"/>
        <v>5</v>
      </c>
      <c r="BC10" s="13">
        <f t="shared" si="47"/>
        <v>0</v>
      </c>
      <c r="BD10">
        <f t="shared" si="48"/>
        <v>0</v>
      </c>
      <c r="BE10">
        <f t="shared" si="49"/>
        <v>0</v>
      </c>
      <c r="BF10">
        <f t="shared" si="50"/>
        <v>0.33329999999999999</v>
      </c>
      <c r="BG10">
        <f t="shared" si="51"/>
        <v>0.33329999999999999</v>
      </c>
      <c r="BH10">
        <f t="shared" si="52"/>
        <v>0.33329999999999999</v>
      </c>
      <c r="BI10">
        <f t="shared" si="53"/>
        <v>0</v>
      </c>
      <c r="BJ10">
        <f t="shared" si="54"/>
        <v>0</v>
      </c>
      <c r="BK10">
        <f t="shared" si="55"/>
        <v>0</v>
      </c>
      <c r="BL10">
        <f t="shared" si="56"/>
        <v>0</v>
      </c>
      <c r="BM10">
        <f>MAX(IF(AND($C10&lt;1,$C10&gt;0),1,ROUND($C10,0))+IF(ROUND($C10,0)&gt;=$BQ$3,'Damage Calculator'!$B$7,0)+IF(ROUND($C10,0)&gt;=$BQ$3,'Damage Calculator'!$B$8,0)-'d100 Breakdown'!$K$2,IF($D10=0,0,1))</f>
        <v>37</v>
      </c>
      <c r="BN10" s="13">
        <f t="shared" si="57"/>
        <v>5</v>
      </c>
      <c r="BO10" s="13">
        <f t="shared" si="58"/>
        <v>0</v>
      </c>
      <c r="BP10">
        <f t="shared" si="59"/>
        <v>0</v>
      </c>
      <c r="BQ10">
        <f t="shared" si="60"/>
        <v>0</v>
      </c>
      <c r="BR10">
        <f t="shared" si="61"/>
        <v>0.33329999999999999</v>
      </c>
      <c r="BS10">
        <f t="shared" si="62"/>
        <v>0.33329999999999999</v>
      </c>
      <c r="BT10">
        <f t="shared" si="63"/>
        <v>0.33329999999999999</v>
      </c>
      <c r="BU10">
        <f t="shared" si="64"/>
        <v>0</v>
      </c>
      <c r="BV10">
        <f t="shared" si="65"/>
        <v>0</v>
      </c>
      <c r="BW10">
        <f t="shared" si="66"/>
        <v>0</v>
      </c>
      <c r="BX10">
        <f t="shared" si="67"/>
        <v>0</v>
      </c>
      <c r="BY10">
        <f>MAX(IF(AND($C10&lt;1,$C10&gt;0),1,ROUND($C10,0))+IF(ROUND($C10,0)&gt;=$CC$3,'Damage Calculator'!$B$7,0)+IF(ROUND($C10,0)&gt;=$CC$3,'Damage Calculator'!$B$8,0)-'d100 Breakdown'!$K$2,IF($D10=0,0,1))</f>
        <v>37</v>
      </c>
      <c r="BZ10" s="13">
        <f t="shared" si="68"/>
        <v>5</v>
      </c>
      <c r="CA10" s="13">
        <f t="shared" si="69"/>
        <v>0</v>
      </c>
      <c r="CB10">
        <f t="shared" si="70"/>
        <v>0</v>
      </c>
      <c r="CC10">
        <f t="shared" si="71"/>
        <v>0</v>
      </c>
      <c r="CD10">
        <f t="shared" si="72"/>
        <v>0.33329999999999999</v>
      </c>
      <c r="CE10">
        <f t="shared" si="73"/>
        <v>0.33329999999999999</v>
      </c>
      <c r="CF10">
        <f t="shared" si="74"/>
        <v>0.33329999999999999</v>
      </c>
      <c r="CG10">
        <f t="shared" si="75"/>
        <v>0</v>
      </c>
      <c r="CH10">
        <f t="shared" si="76"/>
        <v>0</v>
      </c>
      <c r="CI10">
        <f t="shared" si="77"/>
        <v>0</v>
      </c>
      <c r="CJ10">
        <f t="shared" si="78"/>
        <v>0</v>
      </c>
      <c r="CK10">
        <f>MAX(IF(AND($C10&lt;1,$C10&gt;0),1,ROUND($C10,0))+IF(ROUND($C10,0)&gt;=$CO$3,'Damage Calculator'!$B$7,0)+IF(ROUND($C10,0)&gt;=$CO$3,'Damage Calculator'!$B$8,0)-'d100 Breakdown'!$K$2,IF($D10=0,0,1))</f>
        <v>37</v>
      </c>
      <c r="CL10" s="13">
        <f t="shared" si="79"/>
        <v>5</v>
      </c>
      <c r="CM10" s="13">
        <f t="shared" si="80"/>
        <v>0</v>
      </c>
      <c r="CN10">
        <f t="shared" si="81"/>
        <v>0</v>
      </c>
      <c r="CO10">
        <f t="shared" si="82"/>
        <v>0</v>
      </c>
      <c r="CP10">
        <f t="shared" si="83"/>
        <v>0.33329999999999999</v>
      </c>
      <c r="CQ10">
        <f t="shared" si="84"/>
        <v>0.33329999999999999</v>
      </c>
      <c r="CR10">
        <f t="shared" si="85"/>
        <v>0.33329999999999999</v>
      </c>
      <c r="CS10">
        <f t="shared" si="86"/>
        <v>0</v>
      </c>
      <c r="CT10">
        <f t="shared" si="87"/>
        <v>0</v>
      </c>
      <c r="CU10">
        <f t="shared" si="88"/>
        <v>0</v>
      </c>
      <c r="CV10">
        <f t="shared" si="89"/>
        <v>0</v>
      </c>
      <c r="CW10">
        <f>MAX(IF(AND($C10&lt;1,$C10&gt;0),1,ROUND($C10,0))+IF(ROUND($C10,0)&gt;=$DA$3,'Damage Calculator'!$B$7,0)+IF(ROUND($C10,0)&gt;=$DA$3,'Damage Calculator'!$B$8,0)-'d100 Breakdown'!$K$2,IF($D10=0,0,1))</f>
        <v>37</v>
      </c>
      <c r="CX10" s="13">
        <f t="shared" si="90"/>
        <v>5</v>
      </c>
      <c r="CY10" s="13">
        <f t="shared" si="91"/>
        <v>0</v>
      </c>
      <c r="CZ10">
        <f t="shared" si="92"/>
        <v>0</v>
      </c>
      <c r="DA10">
        <f t="shared" si="93"/>
        <v>0</v>
      </c>
      <c r="DB10">
        <f t="shared" si="94"/>
        <v>0.33329999999999999</v>
      </c>
      <c r="DC10">
        <f t="shared" si="95"/>
        <v>0.33329999999999999</v>
      </c>
      <c r="DD10">
        <f t="shared" si="96"/>
        <v>0.33329999999999999</v>
      </c>
      <c r="DE10">
        <f t="shared" si="97"/>
        <v>0</v>
      </c>
      <c r="DF10">
        <f t="shared" si="98"/>
        <v>0</v>
      </c>
      <c r="DG10">
        <f t="shared" si="99"/>
        <v>0</v>
      </c>
      <c r="DH10">
        <f t="shared" si="100"/>
        <v>0</v>
      </c>
    </row>
    <row r="11" spans="1:112" x14ac:dyDescent="0.25">
      <c r="A11">
        <v>7</v>
      </c>
      <c r="B11">
        <f t="shared" si="11"/>
        <v>183</v>
      </c>
      <c r="C11">
        <f>MAX((B11-100)*((1+'Damage Calculator'!$B$10)*INDEX(WeaponData!$AA$2:$AQ$96,MATCH('Damage Calculator'!$B$3,WeaponData!$B$2:$B$96,0),MATCH('Damage Calculator'!$D$3,WeaponData!$AA$2:$AQ$2,0))),0)</f>
        <v>37.391500000000001</v>
      </c>
      <c r="D11">
        <f t="shared" si="0"/>
        <v>37</v>
      </c>
      <c r="E11">
        <f>MAX(IF(AND($C11&lt;1,$C11&gt;0),1,ROUND($C11,0))+IF(ROUND($C11,0)&gt;=$I$3,'Damage Calculator'!$B$7,0)+IF(ROUND($C11,0)&gt;=$I$3,'Damage Calculator'!$B$8,0)-'d100 Breakdown'!$K$2,IF($D11=0,0,1))</f>
        <v>37</v>
      </c>
      <c r="F11" s="13">
        <f t="shared" si="12"/>
        <v>5</v>
      </c>
      <c r="G11" s="13">
        <f t="shared" si="13"/>
        <v>0</v>
      </c>
      <c r="H11">
        <f t="shared" si="14"/>
        <v>0</v>
      </c>
      <c r="I11">
        <f t="shared" si="15"/>
        <v>0</v>
      </c>
      <c r="J11">
        <f t="shared" si="16"/>
        <v>0.33329999999999999</v>
      </c>
      <c r="K11">
        <f t="shared" si="17"/>
        <v>0.33329999999999999</v>
      </c>
      <c r="L11">
        <f t="shared" si="18"/>
        <v>0.33329999999999999</v>
      </c>
      <c r="M11">
        <f t="shared" si="19"/>
        <v>0</v>
      </c>
      <c r="N11">
        <f t="shared" si="20"/>
        <v>0</v>
      </c>
      <c r="O11">
        <f t="shared" si="21"/>
        <v>0</v>
      </c>
      <c r="P11">
        <f t="shared" si="22"/>
        <v>0</v>
      </c>
      <c r="Q11">
        <f>MAX(IF(AND($C11&lt;1,$C11&gt;0),1,ROUND($C11,0))+IF(ROUND($C11,0)&gt;=$U$3,'Damage Calculator'!$B$7,0)+IF(ROUND($C11,0)&gt;=$U$3,'Damage Calculator'!$B$8,0)-'d100 Breakdown'!$K$2,IF($D11=0,0,1))</f>
        <v>37</v>
      </c>
      <c r="R11" s="13">
        <f t="shared" si="23"/>
        <v>5</v>
      </c>
      <c r="S11" s="13">
        <f t="shared" si="24"/>
        <v>0</v>
      </c>
      <c r="T11">
        <f t="shared" si="25"/>
        <v>0</v>
      </c>
      <c r="U11">
        <f t="shared" si="26"/>
        <v>0</v>
      </c>
      <c r="V11">
        <f t="shared" si="27"/>
        <v>0.33329999999999999</v>
      </c>
      <c r="W11">
        <f t="shared" si="28"/>
        <v>0.33329999999999999</v>
      </c>
      <c r="X11">
        <f t="shared" si="29"/>
        <v>0.33329999999999999</v>
      </c>
      <c r="Y11">
        <f t="shared" si="30"/>
        <v>0</v>
      </c>
      <c r="Z11">
        <f t="shared" si="31"/>
        <v>0</v>
      </c>
      <c r="AA11">
        <f t="shared" si="32"/>
        <v>0</v>
      </c>
      <c r="AB11">
        <f t="shared" si="33"/>
        <v>0</v>
      </c>
      <c r="AC11">
        <f>MAX(IF(AND($C11&lt;1,$C11&gt;0),1,ROUND($C11,0))+IF(ROUND($C11,0)&gt;=$AG$3,'Damage Calculator'!$B$7,0)+IF(ROUND($C11,0)&gt;=$AG$3,'Damage Calculator'!$B$8,0)-'d100 Breakdown'!$K$2,IF($D11=0,0,1))</f>
        <v>37</v>
      </c>
      <c r="AD11" s="13">
        <f t="shared" si="34"/>
        <v>5</v>
      </c>
      <c r="AE11" s="13">
        <f t="shared" si="35"/>
        <v>0</v>
      </c>
      <c r="AF11">
        <f t="shared" si="36"/>
        <v>0</v>
      </c>
      <c r="AG11">
        <f t="shared" si="37"/>
        <v>0</v>
      </c>
      <c r="AH11">
        <f t="shared" si="38"/>
        <v>0.33329999999999999</v>
      </c>
      <c r="AI11">
        <f t="shared" si="39"/>
        <v>0.33329999999999999</v>
      </c>
      <c r="AJ11">
        <f t="shared" si="40"/>
        <v>0.33329999999999999</v>
      </c>
      <c r="AK11">
        <f t="shared" si="41"/>
        <v>0</v>
      </c>
      <c r="AL11">
        <f t="shared" si="42"/>
        <v>0</v>
      </c>
      <c r="AM11">
        <f t="shared" si="43"/>
        <v>0</v>
      </c>
      <c r="AN11">
        <f t="shared" si="44"/>
        <v>0</v>
      </c>
      <c r="AO11">
        <f>MAX(IF(AND($C11&lt;1,$C11&gt;0),1,ROUND($C11,0))+IF(ROUND($C11,0)&gt;=$AS$3,'Damage Calculator'!$B$7,0)+IF(ROUND($C11,0)&gt;=$AS$3,'Damage Calculator'!$B$8,0)-'d100 Breakdown'!$K$2,IF($D11=0,0,1))</f>
        <v>37</v>
      </c>
      <c r="AP11" s="13">
        <f t="shared" si="1"/>
        <v>5</v>
      </c>
      <c r="AQ11" s="13">
        <f t="shared" si="45"/>
        <v>0</v>
      </c>
      <c r="AR11">
        <f t="shared" si="2"/>
        <v>0</v>
      </c>
      <c r="AS11">
        <f t="shared" si="3"/>
        <v>0</v>
      </c>
      <c r="AT11">
        <f t="shared" si="4"/>
        <v>0.33329999999999999</v>
      </c>
      <c r="AU11">
        <f t="shared" si="5"/>
        <v>0.33329999999999999</v>
      </c>
      <c r="AV11">
        <f t="shared" si="6"/>
        <v>0.33329999999999999</v>
      </c>
      <c r="AW11">
        <f t="shared" si="7"/>
        <v>0</v>
      </c>
      <c r="AX11">
        <f t="shared" si="8"/>
        <v>0</v>
      </c>
      <c r="AY11">
        <f t="shared" si="9"/>
        <v>0</v>
      </c>
      <c r="AZ11">
        <f t="shared" si="10"/>
        <v>0</v>
      </c>
      <c r="BA11">
        <f>MAX(IF(AND($C11&lt;1,$C11&gt;0),1,ROUND($C11,0))+IF(ROUND($C11,0)&gt;=$BE$3,'Damage Calculator'!$B$7,0)+IF(ROUND($C11,0)&gt;=$BE$3,'Damage Calculator'!$B$8,0)-'d100 Breakdown'!$K$2,IF($D11=0,0,1))</f>
        <v>37</v>
      </c>
      <c r="BB11" s="13">
        <f t="shared" si="46"/>
        <v>5</v>
      </c>
      <c r="BC11" s="13">
        <f t="shared" si="47"/>
        <v>0</v>
      </c>
      <c r="BD11">
        <f t="shared" si="48"/>
        <v>0</v>
      </c>
      <c r="BE11">
        <f t="shared" si="49"/>
        <v>0</v>
      </c>
      <c r="BF11">
        <f t="shared" si="50"/>
        <v>0.33329999999999999</v>
      </c>
      <c r="BG11">
        <f t="shared" si="51"/>
        <v>0.33329999999999999</v>
      </c>
      <c r="BH11">
        <f t="shared" si="52"/>
        <v>0.33329999999999999</v>
      </c>
      <c r="BI11">
        <f t="shared" si="53"/>
        <v>0</v>
      </c>
      <c r="BJ11">
        <f t="shared" si="54"/>
        <v>0</v>
      </c>
      <c r="BK11">
        <f t="shared" si="55"/>
        <v>0</v>
      </c>
      <c r="BL11">
        <f t="shared" si="56"/>
        <v>0</v>
      </c>
      <c r="BM11">
        <f>MAX(IF(AND($C11&lt;1,$C11&gt;0),1,ROUND($C11,0))+IF(ROUND($C11,0)&gt;=$BQ$3,'Damage Calculator'!$B$7,0)+IF(ROUND($C11,0)&gt;=$BQ$3,'Damage Calculator'!$B$8,0)-'d100 Breakdown'!$K$2,IF($D11=0,0,1))</f>
        <v>37</v>
      </c>
      <c r="BN11" s="13">
        <f t="shared" si="57"/>
        <v>5</v>
      </c>
      <c r="BO11" s="13">
        <f t="shared" si="58"/>
        <v>0</v>
      </c>
      <c r="BP11">
        <f t="shared" si="59"/>
        <v>0</v>
      </c>
      <c r="BQ11">
        <f t="shared" si="60"/>
        <v>0</v>
      </c>
      <c r="BR11">
        <f t="shared" si="61"/>
        <v>0.33329999999999999</v>
      </c>
      <c r="BS11">
        <f t="shared" si="62"/>
        <v>0.33329999999999999</v>
      </c>
      <c r="BT11">
        <f t="shared" si="63"/>
        <v>0.33329999999999999</v>
      </c>
      <c r="BU11">
        <f t="shared" si="64"/>
        <v>0</v>
      </c>
      <c r="BV11">
        <f t="shared" si="65"/>
        <v>0</v>
      </c>
      <c r="BW11">
        <f t="shared" si="66"/>
        <v>0</v>
      </c>
      <c r="BX11">
        <f t="shared" si="67"/>
        <v>0</v>
      </c>
      <c r="BY11">
        <f>MAX(IF(AND($C11&lt;1,$C11&gt;0),1,ROUND($C11,0))+IF(ROUND($C11,0)&gt;=$CC$3,'Damage Calculator'!$B$7,0)+IF(ROUND($C11,0)&gt;=$CC$3,'Damage Calculator'!$B$8,0)-'d100 Breakdown'!$K$2,IF($D11=0,0,1))</f>
        <v>37</v>
      </c>
      <c r="BZ11" s="13">
        <f t="shared" si="68"/>
        <v>5</v>
      </c>
      <c r="CA11" s="13">
        <f t="shared" si="69"/>
        <v>0</v>
      </c>
      <c r="CB11">
        <f t="shared" si="70"/>
        <v>0</v>
      </c>
      <c r="CC11">
        <f t="shared" si="71"/>
        <v>0</v>
      </c>
      <c r="CD11">
        <f t="shared" si="72"/>
        <v>0.33329999999999999</v>
      </c>
      <c r="CE11">
        <f t="shared" si="73"/>
        <v>0.33329999999999999</v>
      </c>
      <c r="CF11">
        <f t="shared" si="74"/>
        <v>0.33329999999999999</v>
      </c>
      <c r="CG11">
        <f t="shared" si="75"/>
        <v>0</v>
      </c>
      <c r="CH11">
        <f t="shared" si="76"/>
        <v>0</v>
      </c>
      <c r="CI11">
        <f t="shared" si="77"/>
        <v>0</v>
      </c>
      <c r="CJ11">
        <f t="shared" si="78"/>
        <v>0</v>
      </c>
      <c r="CK11">
        <f>MAX(IF(AND($C11&lt;1,$C11&gt;0),1,ROUND($C11,0))+IF(ROUND($C11,0)&gt;=$CO$3,'Damage Calculator'!$B$7,0)+IF(ROUND($C11,0)&gt;=$CO$3,'Damage Calculator'!$B$8,0)-'d100 Breakdown'!$K$2,IF($D11=0,0,1))</f>
        <v>37</v>
      </c>
      <c r="CL11" s="13">
        <f t="shared" si="79"/>
        <v>5</v>
      </c>
      <c r="CM11" s="13">
        <f t="shared" si="80"/>
        <v>0</v>
      </c>
      <c r="CN11">
        <f t="shared" si="81"/>
        <v>0</v>
      </c>
      <c r="CO11">
        <f t="shared" si="82"/>
        <v>0</v>
      </c>
      <c r="CP11">
        <f t="shared" si="83"/>
        <v>0.33329999999999999</v>
      </c>
      <c r="CQ11">
        <f t="shared" si="84"/>
        <v>0.33329999999999999</v>
      </c>
      <c r="CR11">
        <f t="shared" si="85"/>
        <v>0.33329999999999999</v>
      </c>
      <c r="CS11">
        <f t="shared" si="86"/>
        <v>0</v>
      </c>
      <c r="CT11">
        <f t="shared" si="87"/>
        <v>0</v>
      </c>
      <c r="CU11">
        <f t="shared" si="88"/>
        <v>0</v>
      </c>
      <c r="CV11">
        <f t="shared" si="89"/>
        <v>0</v>
      </c>
      <c r="CW11">
        <f>MAX(IF(AND($C11&lt;1,$C11&gt;0),1,ROUND($C11,0))+IF(ROUND($C11,0)&gt;=$DA$3,'Damage Calculator'!$B$7,0)+IF(ROUND($C11,0)&gt;=$DA$3,'Damage Calculator'!$B$8,0)-'d100 Breakdown'!$K$2,IF($D11=0,0,1))</f>
        <v>37</v>
      </c>
      <c r="CX11" s="13">
        <f t="shared" si="90"/>
        <v>5</v>
      </c>
      <c r="CY11" s="13">
        <f t="shared" si="91"/>
        <v>0</v>
      </c>
      <c r="CZ11">
        <f t="shared" si="92"/>
        <v>0</v>
      </c>
      <c r="DA11">
        <f t="shared" si="93"/>
        <v>0</v>
      </c>
      <c r="DB11">
        <f t="shared" si="94"/>
        <v>0.33329999999999999</v>
      </c>
      <c r="DC11">
        <f t="shared" si="95"/>
        <v>0.33329999999999999</v>
      </c>
      <c r="DD11">
        <f t="shared" si="96"/>
        <v>0.33329999999999999</v>
      </c>
      <c r="DE11">
        <f t="shared" si="97"/>
        <v>0</v>
      </c>
      <c r="DF11">
        <f t="shared" si="98"/>
        <v>0</v>
      </c>
      <c r="DG11">
        <f t="shared" si="99"/>
        <v>0</v>
      </c>
      <c r="DH11">
        <f t="shared" si="100"/>
        <v>0</v>
      </c>
    </row>
    <row r="12" spans="1:112" x14ac:dyDescent="0.25">
      <c r="A12">
        <v>8</v>
      </c>
      <c r="B12">
        <f t="shared" si="11"/>
        <v>184</v>
      </c>
      <c r="C12">
        <f>MAX((B12-100)*((1+'Damage Calculator'!$B$10)*INDEX(WeaponData!$AA$2:$AQ$96,MATCH('Damage Calculator'!$B$3,WeaponData!$B$2:$B$96,0),MATCH('Damage Calculator'!$D$3,WeaponData!$AA$2:$AQ$2,0))),0)</f>
        <v>37.841999999999999</v>
      </c>
      <c r="D12">
        <f t="shared" si="0"/>
        <v>38</v>
      </c>
      <c r="E12">
        <f>MAX(IF(AND($C12&lt;1,$C12&gt;0),1,ROUND($C12,0))+IF(ROUND($C12,0)&gt;=$I$3,'Damage Calculator'!$B$7,0)+IF(ROUND($C12,0)&gt;=$I$3,'Damage Calculator'!$B$8,0)-'d100 Breakdown'!$K$2,IF($D12=0,0,1))</f>
        <v>38</v>
      </c>
      <c r="F12" s="13">
        <f t="shared" si="12"/>
        <v>5</v>
      </c>
      <c r="G12" s="13">
        <f t="shared" si="13"/>
        <v>0</v>
      </c>
      <c r="H12">
        <f t="shared" si="14"/>
        <v>0</v>
      </c>
      <c r="I12">
        <f t="shared" si="15"/>
        <v>0</v>
      </c>
      <c r="J12">
        <f t="shared" si="16"/>
        <v>0.33329999999999999</v>
      </c>
      <c r="K12">
        <f t="shared" si="17"/>
        <v>0.33329999999999999</v>
      </c>
      <c r="L12">
        <f t="shared" si="18"/>
        <v>0.33329999999999999</v>
      </c>
      <c r="M12">
        <f t="shared" si="19"/>
        <v>0</v>
      </c>
      <c r="N12">
        <f t="shared" si="20"/>
        <v>0</v>
      </c>
      <c r="O12">
        <f t="shared" si="21"/>
        <v>0</v>
      </c>
      <c r="P12">
        <f t="shared" si="22"/>
        <v>0</v>
      </c>
      <c r="Q12">
        <f>MAX(IF(AND($C12&lt;1,$C12&gt;0),1,ROUND($C12,0))+IF(ROUND($C12,0)&gt;=$U$3,'Damage Calculator'!$B$7,0)+IF(ROUND($C12,0)&gt;=$U$3,'Damage Calculator'!$B$8,0)-'d100 Breakdown'!$K$2,IF($D12=0,0,1))</f>
        <v>38</v>
      </c>
      <c r="R12" s="13">
        <f t="shared" si="23"/>
        <v>5</v>
      </c>
      <c r="S12" s="13">
        <f t="shared" si="24"/>
        <v>0</v>
      </c>
      <c r="T12">
        <f t="shared" si="25"/>
        <v>0</v>
      </c>
      <c r="U12">
        <f t="shared" si="26"/>
        <v>0</v>
      </c>
      <c r="V12">
        <f t="shared" si="27"/>
        <v>0.33329999999999999</v>
      </c>
      <c r="W12">
        <f t="shared" si="28"/>
        <v>0.33329999999999999</v>
      </c>
      <c r="X12">
        <f t="shared" si="29"/>
        <v>0.33329999999999999</v>
      </c>
      <c r="Y12">
        <f t="shared" si="30"/>
        <v>0</v>
      </c>
      <c r="Z12">
        <f t="shared" si="31"/>
        <v>0</v>
      </c>
      <c r="AA12">
        <f t="shared" si="32"/>
        <v>0</v>
      </c>
      <c r="AB12">
        <f t="shared" si="33"/>
        <v>0</v>
      </c>
      <c r="AC12">
        <f>MAX(IF(AND($C12&lt;1,$C12&gt;0),1,ROUND($C12,0))+IF(ROUND($C12,0)&gt;=$AG$3,'Damage Calculator'!$B$7,0)+IF(ROUND($C12,0)&gt;=$AG$3,'Damage Calculator'!$B$8,0)-'d100 Breakdown'!$K$2,IF($D12=0,0,1))</f>
        <v>38</v>
      </c>
      <c r="AD12" s="13">
        <f t="shared" si="34"/>
        <v>5</v>
      </c>
      <c r="AE12" s="13">
        <f t="shared" si="35"/>
        <v>0</v>
      </c>
      <c r="AF12">
        <f t="shared" si="36"/>
        <v>0</v>
      </c>
      <c r="AG12">
        <f t="shared" si="37"/>
        <v>0</v>
      </c>
      <c r="AH12">
        <f t="shared" si="38"/>
        <v>0.33329999999999999</v>
      </c>
      <c r="AI12">
        <f t="shared" si="39"/>
        <v>0.33329999999999999</v>
      </c>
      <c r="AJ12">
        <f t="shared" si="40"/>
        <v>0.33329999999999999</v>
      </c>
      <c r="AK12">
        <f t="shared" si="41"/>
        <v>0</v>
      </c>
      <c r="AL12">
        <f t="shared" si="42"/>
        <v>0</v>
      </c>
      <c r="AM12">
        <f t="shared" si="43"/>
        <v>0</v>
      </c>
      <c r="AN12">
        <f t="shared" si="44"/>
        <v>0</v>
      </c>
      <c r="AO12">
        <f>MAX(IF(AND($C12&lt;1,$C12&gt;0),1,ROUND($C12,0))+IF(ROUND($C12,0)&gt;=$AS$3,'Damage Calculator'!$B$7,0)+IF(ROUND($C12,0)&gt;=$AS$3,'Damage Calculator'!$B$8,0)-'d100 Breakdown'!$K$2,IF($D12=0,0,1))</f>
        <v>38</v>
      </c>
      <c r="AP12" s="13">
        <f t="shared" si="1"/>
        <v>5</v>
      </c>
      <c r="AQ12" s="13">
        <f t="shared" si="45"/>
        <v>0</v>
      </c>
      <c r="AR12">
        <f t="shared" si="2"/>
        <v>0</v>
      </c>
      <c r="AS12">
        <f t="shared" si="3"/>
        <v>0</v>
      </c>
      <c r="AT12">
        <f t="shared" si="4"/>
        <v>0.33329999999999999</v>
      </c>
      <c r="AU12">
        <f t="shared" si="5"/>
        <v>0.33329999999999999</v>
      </c>
      <c r="AV12">
        <f t="shared" si="6"/>
        <v>0.33329999999999999</v>
      </c>
      <c r="AW12">
        <f t="shared" si="7"/>
        <v>0</v>
      </c>
      <c r="AX12">
        <f t="shared" si="8"/>
        <v>0</v>
      </c>
      <c r="AY12">
        <f t="shared" si="9"/>
        <v>0</v>
      </c>
      <c r="AZ12">
        <f t="shared" si="10"/>
        <v>0</v>
      </c>
      <c r="BA12">
        <f>MAX(IF(AND($C12&lt;1,$C12&gt;0),1,ROUND($C12,0))+IF(ROUND($C12,0)&gt;=$BE$3,'Damage Calculator'!$B$7,0)+IF(ROUND($C12,0)&gt;=$BE$3,'Damage Calculator'!$B$8,0)-'d100 Breakdown'!$K$2,IF($D12=0,0,1))</f>
        <v>38</v>
      </c>
      <c r="BB12" s="13">
        <f t="shared" si="46"/>
        <v>5</v>
      </c>
      <c r="BC12" s="13">
        <f t="shared" si="47"/>
        <v>0</v>
      </c>
      <c r="BD12">
        <f t="shared" si="48"/>
        <v>0</v>
      </c>
      <c r="BE12">
        <f t="shared" si="49"/>
        <v>0</v>
      </c>
      <c r="BF12">
        <f t="shared" si="50"/>
        <v>0.33329999999999999</v>
      </c>
      <c r="BG12">
        <f t="shared" si="51"/>
        <v>0.33329999999999999</v>
      </c>
      <c r="BH12">
        <f t="shared" si="52"/>
        <v>0.33329999999999999</v>
      </c>
      <c r="BI12">
        <f t="shared" si="53"/>
        <v>0</v>
      </c>
      <c r="BJ12">
        <f t="shared" si="54"/>
        <v>0</v>
      </c>
      <c r="BK12">
        <f t="shared" si="55"/>
        <v>0</v>
      </c>
      <c r="BL12">
        <f t="shared" si="56"/>
        <v>0</v>
      </c>
      <c r="BM12">
        <f>MAX(IF(AND($C12&lt;1,$C12&gt;0),1,ROUND($C12,0))+IF(ROUND($C12,0)&gt;=$BQ$3,'Damage Calculator'!$B$7,0)+IF(ROUND($C12,0)&gt;=$BQ$3,'Damage Calculator'!$B$8,0)-'d100 Breakdown'!$K$2,IF($D12=0,0,1))</f>
        <v>38</v>
      </c>
      <c r="BN12" s="13">
        <f t="shared" si="57"/>
        <v>5</v>
      </c>
      <c r="BO12" s="13">
        <f t="shared" si="58"/>
        <v>0</v>
      </c>
      <c r="BP12">
        <f t="shared" si="59"/>
        <v>0</v>
      </c>
      <c r="BQ12">
        <f t="shared" si="60"/>
        <v>0</v>
      </c>
      <c r="BR12">
        <f t="shared" si="61"/>
        <v>0.33329999999999999</v>
      </c>
      <c r="BS12">
        <f t="shared" si="62"/>
        <v>0.33329999999999999</v>
      </c>
      <c r="BT12">
        <f t="shared" si="63"/>
        <v>0.33329999999999999</v>
      </c>
      <c r="BU12">
        <f t="shared" si="64"/>
        <v>0</v>
      </c>
      <c r="BV12">
        <f t="shared" si="65"/>
        <v>0</v>
      </c>
      <c r="BW12">
        <f t="shared" si="66"/>
        <v>0</v>
      </c>
      <c r="BX12">
        <f t="shared" si="67"/>
        <v>0</v>
      </c>
      <c r="BY12">
        <f>MAX(IF(AND($C12&lt;1,$C12&gt;0),1,ROUND($C12,0))+IF(ROUND($C12,0)&gt;=$CC$3,'Damage Calculator'!$B$7,0)+IF(ROUND($C12,0)&gt;=$CC$3,'Damage Calculator'!$B$8,0)-'d100 Breakdown'!$K$2,IF($D12=0,0,1))</f>
        <v>38</v>
      </c>
      <c r="BZ12" s="13">
        <f t="shared" si="68"/>
        <v>5</v>
      </c>
      <c r="CA12" s="13">
        <f t="shared" si="69"/>
        <v>0</v>
      </c>
      <c r="CB12">
        <f t="shared" si="70"/>
        <v>0</v>
      </c>
      <c r="CC12">
        <f t="shared" si="71"/>
        <v>0</v>
      </c>
      <c r="CD12">
        <f t="shared" si="72"/>
        <v>0.33329999999999999</v>
      </c>
      <c r="CE12">
        <f t="shared" si="73"/>
        <v>0.33329999999999999</v>
      </c>
      <c r="CF12">
        <f t="shared" si="74"/>
        <v>0.33329999999999999</v>
      </c>
      <c r="CG12">
        <f t="shared" si="75"/>
        <v>0</v>
      </c>
      <c r="CH12">
        <f t="shared" si="76"/>
        <v>0</v>
      </c>
      <c r="CI12">
        <f t="shared" si="77"/>
        <v>0</v>
      </c>
      <c r="CJ12">
        <f t="shared" si="78"/>
        <v>0</v>
      </c>
      <c r="CK12">
        <f>MAX(IF(AND($C12&lt;1,$C12&gt;0),1,ROUND($C12,0))+IF(ROUND($C12,0)&gt;=$CO$3,'Damage Calculator'!$B$7,0)+IF(ROUND($C12,0)&gt;=$CO$3,'Damage Calculator'!$B$8,0)-'d100 Breakdown'!$K$2,IF($D12=0,0,1))</f>
        <v>38</v>
      </c>
      <c r="CL12" s="13">
        <f t="shared" si="79"/>
        <v>5</v>
      </c>
      <c r="CM12" s="13">
        <f t="shared" si="80"/>
        <v>0</v>
      </c>
      <c r="CN12">
        <f t="shared" si="81"/>
        <v>0</v>
      </c>
      <c r="CO12">
        <f t="shared" si="82"/>
        <v>0</v>
      </c>
      <c r="CP12">
        <f t="shared" si="83"/>
        <v>0.33329999999999999</v>
      </c>
      <c r="CQ12">
        <f t="shared" si="84"/>
        <v>0.33329999999999999</v>
      </c>
      <c r="CR12">
        <f t="shared" si="85"/>
        <v>0.33329999999999999</v>
      </c>
      <c r="CS12">
        <f t="shared" si="86"/>
        <v>0</v>
      </c>
      <c r="CT12">
        <f t="shared" si="87"/>
        <v>0</v>
      </c>
      <c r="CU12">
        <f t="shared" si="88"/>
        <v>0</v>
      </c>
      <c r="CV12">
        <f t="shared" si="89"/>
        <v>0</v>
      </c>
      <c r="CW12">
        <f>MAX(IF(AND($C12&lt;1,$C12&gt;0),1,ROUND($C12,0))+IF(ROUND($C12,0)&gt;=$DA$3,'Damage Calculator'!$B$7,0)+IF(ROUND($C12,0)&gt;=$DA$3,'Damage Calculator'!$B$8,0)-'d100 Breakdown'!$K$2,IF($D12=0,0,1))</f>
        <v>38</v>
      </c>
      <c r="CX12" s="13">
        <f t="shared" si="90"/>
        <v>5</v>
      </c>
      <c r="CY12" s="13">
        <f t="shared" si="91"/>
        <v>0</v>
      </c>
      <c r="CZ12">
        <f t="shared" si="92"/>
        <v>0</v>
      </c>
      <c r="DA12">
        <f t="shared" si="93"/>
        <v>0</v>
      </c>
      <c r="DB12">
        <f t="shared" si="94"/>
        <v>0.33329999999999999</v>
      </c>
      <c r="DC12">
        <f t="shared" si="95"/>
        <v>0.33329999999999999</v>
      </c>
      <c r="DD12">
        <f t="shared" si="96"/>
        <v>0.33329999999999999</v>
      </c>
      <c r="DE12">
        <f t="shared" si="97"/>
        <v>0</v>
      </c>
      <c r="DF12">
        <f t="shared" si="98"/>
        <v>0</v>
      </c>
      <c r="DG12">
        <f t="shared" si="99"/>
        <v>0</v>
      </c>
      <c r="DH12">
        <f t="shared" si="100"/>
        <v>0</v>
      </c>
    </row>
    <row r="13" spans="1:112" x14ac:dyDescent="0.25">
      <c r="A13">
        <v>9</v>
      </c>
      <c r="B13">
        <f t="shared" si="11"/>
        <v>185</v>
      </c>
      <c r="C13">
        <f>MAX((B13-100)*((1+'Damage Calculator'!$B$10)*INDEX(WeaponData!$AA$2:$AQ$96,MATCH('Damage Calculator'!$B$3,WeaponData!$B$2:$B$96,0),MATCH('Damage Calculator'!$D$3,WeaponData!$AA$2:$AQ$2,0))),0)</f>
        <v>38.292500000000004</v>
      </c>
      <c r="D13">
        <f t="shared" si="0"/>
        <v>38</v>
      </c>
      <c r="E13">
        <f>MAX(IF(AND($C13&lt;1,$C13&gt;0),1,ROUND($C13,0))+IF(ROUND($C13,0)&gt;=$I$3,'Damage Calculator'!$B$7,0)+IF(ROUND($C13,0)&gt;=$I$3,'Damage Calculator'!$B$8,0)-'d100 Breakdown'!$K$2,IF($D13=0,0,1))</f>
        <v>38</v>
      </c>
      <c r="F13" s="13">
        <f t="shared" si="12"/>
        <v>5</v>
      </c>
      <c r="G13" s="13">
        <f t="shared" si="13"/>
        <v>0</v>
      </c>
      <c r="H13">
        <f t="shared" si="14"/>
        <v>0</v>
      </c>
      <c r="I13">
        <f t="shared" si="15"/>
        <v>0</v>
      </c>
      <c r="J13">
        <f t="shared" si="16"/>
        <v>0.33329999999999999</v>
      </c>
      <c r="K13">
        <f t="shared" si="17"/>
        <v>0.33329999999999999</v>
      </c>
      <c r="L13">
        <f t="shared" si="18"/>
        <v>0.33329999999999999</v>
      </c>
      <c r="M13">
        <f t="shared" si="19"/>
        <v>0</v>
      </c>
      <c r="N13">
        <f t="shared" si="20"/>
        <v>0</v>
      </c>
      <c r="O13">
        <f t="shared" si="21"/>
        <v>0</v>
      </c>
      <c r="P13">
        <f t="shared" si="22"/>
        <v>0</v>
      </c>
      <c r="Q13">
        <f>MAX(IF(AND($C13&lt;1,$C13&gt;0),1,ROUND($C13,0))+IF(ROUND($C13,0)&gt;=$U$3,'Damage Calculator'!$B$7,0)+IF(ROUND($C13,0)&gt;=$U$3,'Damage Calculator'!$B$8,0)-'d100 Breakdown'!$K$2,IF($D13=0,0,1))</f>
        <v>38</v>
      </c>
      <c r="R13" s="13">
        <f t="shared" si="23"/>
        <v>5</v>
      </c>
      <c r="S13" s="13">
        <f t="shared" si="24"/>
        <v>0</v>
      </c>
      <c r="T13">
        <f t="shared" si="25"/>
        <v>0</v>
      </c>
      <c r="U13">
        <f t="shared" si="26"/>
        <v>0</v>
      </c>
      <c r="V13">
        <f t="shared" si="27"/>
        <v>0.33329999999999999</v>
      </c>
      <c r="W13">
        <f t="shared" si="28"/>
        <v>0.33329999999999999</v>
      </c>
      <c r="X13">
        <f t="shared" si="29"/>
        <v>0.33329999999999999</v>
      </c>
      <c r="Y13">
        <f t="shared" si="30"/>
        <v>0</v>
      </c>
      <c r="Z13">
        <f t="shared" si="31"/>
        <v>0</v>
      </c>
      <c r="AA13">
        <f t="shared" si="32"/>
        <v>0</v>
      </c>
      <c r="AB13">
        <f t="shared" si="33"/>
        <v>0</v>
      </c>
      <c r="AC13">
        <f>MAX(IF(AND($C13&lt;1,$C13&gt;0),1,ROUND($C13,0))+IF(ROUND($C13,0)&gt;=$AG$3,'Damage Calculator'!$B$7,0)+IF(ROUND($C13,0)&gt;=$AG$3,'Damage Calculator'!$B$8,0)-'d100 Breakdown'!$K$2,IF($D13=0,0,1))</f>
        <v>38</v>
      </c>
      <c r="AD13" s="13">
        <f t="shared" si="34"/>
        <v>5</v>
      </c>
      <c r="AE13" s="13">
        <f t="shared" si="35"/>
        <v>0</v>
      </c>
      <c r="AF13">
        <f t="shared" si="36"/>
        <v>0</v>
      </c>
      <c r="AG13">
        <f t="shared" si="37"/>
        <v>0</v>
      </c>
      <c r="AH13">
        <f t="shared" si="38"/>
        <v>0.33329999999999999</v>
      </c>
      <c r="AI13">
        <f t="shared" si="39"/>
        <v>0.33329999999999999</v>
      </c>
      <c r="AJ13">
        <f t="shared" si="40"/>
        <v>0.33329999999999999</v>
      </c>
      <c r="AK13">
        <f t="shared" si="41"/>
        <v>0</v>
      </c>
      <c r="AL13">
        <f t="shared" si="42"/>
        <v>0</v>
      </c>
      <c r="AM13">
        <f t="shared" si="43"/>
        <v>0</v>
      </c>
      <c r="AN13">
        <f t="shared" si="44"/>
        <v>0</v>
      </c>
      <c r="AO13">
        <f>MAX(IF(AND($C13&lt;1,$C13&gt;0),1,ROUND($C13,0))+IF(ROUND($C13,0)&gt;=$AS$3,'Damage Calculator'!$B$7,0)+IF(ROUND($C13,0)&gt;=$AS$3,'Damage Calculator'!$B$8,0)-'d100 Breakdown'!$K$2,IF($D13=0,0,1))</f>
        <v>38</v>
      </c>
      <c r="AP13" s="13">
        <f t="shared" si="1"/>
        <v>5</v>
      </c>
      <c r="AQ13" s="13">
        <f t="shared" si="45"/>
        <v>0</v>
      </c>
      <c r="AR13">
        <f t="shared" si="2"/>
        <v>0</v>
      </c>
      <c r="AS13">
        <f t="shared" si="3"/>
        <v>0</v>
      </c>
      <c r="AT13">
        <f t="shared" si="4"/>
        <v>0.33329999999999999</v>
      </c>
      <c r="AU13">
        <f t="shared" si="5"/>
        <v>0.33329999999999999</v>
      </c>
      <c r="AV13">
        <f t="shared" si="6"/>
        <v>0.33329999999999999</v>
      </c>
      <c r="AW13">
        <f t="shared" si="7"/>
        <v>0</v>
      </c>
      <c r="AX13">
        <f t="shared" si="8"/>
        <v>0</v>
      </c>
      <c r="AY13">
        <f t="shared" si="9"/>
        <v>0</v>
      </c>
      <c r="AZ13">
        <f t="shared" si="10"/>
        <v>0</v>
      </c>
      <c r="BA13">
        <f>MAX(IF(AND($C13&lt;1,$C13&gt;0),1,ROUND($C13,0))+IF(ROUND($C13,0)&gt;=$BE$3,'Damage Calculator'!$B$7,0)+IF(ROUND($C13,0)&gt;=$BE$3,'Damage Calculator'!$B$8,0)-'d100 Breakdown'!$K$2,IF($D13=0,0,1))</f>
        <v>38</v>
      </c>
      <c r="BB13" s="13">
        <f t="shared" si="46"/>
        <v>5</v>
      </c>
      <c r="BC13" s="13">
        <f t="shared" si="47"/>
        <v>0</v>
      </c>
      <c r="BD13">
        <f t="shared" si="48"/>
        <v>0</v>
      </c>
      <c r="BE13">
        <f t="shared" si="49"/>
        <v>0</v>
      </c>
      <c r="BF13">
        <f t="shared" si="50"/>
        <v>0.33329999999999999</v>
      </c>
      <c r="BG13">
        <f t="shared" si="51"/>
        <v>0.33329999999999999</v>
      </c>
      <c r="BH13">
        <f t="shared" si="52"/>
        <v>0.33329999999999999</v>
      </c>
      <c r="BI13">
        <f t="shared" si="53"/>
        <v>0</v>
      </c>
      <c r="BJ13">
        <f t="shared" si="54"/>
        <v>0</v>
      </c>
      <c r="BK13">
        <f t="shared" si="55"/>
        <v>0</v>
      </c>
      <c r="BL13">
        <f t="shared" si="56"/>
        <v>0</v>
      </c>
      <c r="BM13">
        <f>MAX(IF(AND($C13&lt;1,$C13&gt;0),1,ROUND($C13,0))+IF(ROUND($C13,0)&gt;=$BQ$3,'Damage Calculator'!$B$7,0)+IF(ROUND($C13,0)&gt;=$BQ$3,'Damage Calculator'!$B$8,0)-'d100 Breakdown'!$K$2,IF($D13=0,0,1))</f>
        <v>38</v>
      </c>
      <c r="BN13" s="13">
        <f t="shared" si="57"/>
        <v>5</v>
      </c>
      <c r="BO13" s="13">
        <f t="shared" si="58"/>
        <v>0</v>
      </c>
      <c r="BP13">
        <f t="shared" si="59"/>
        <v>0</v>
      </c>
      <c r="BQ13">
        <f t="shared" si="60"/>
        <v>0</v>
      </c>
      <c r="BR13">
        <f t="shared" si="61"/>
        <v>0.33329999999999999</v>
      </c>
      <c r="BS13">
        <f t="shared" si="62"/>
        <v>0.33329999999999999</v>
      </c>
      <c r="BT13">
        <f t="shared" si="63"/>
        <v>0.33329999999999999</v>
      </c>
      <c r="BU13">
        <f t="shared" si="64"/>
        <v>0</v>
      </c>
      <c r="BV13">
        <f t="shared" si="65"/>
        <v>0</v>
      </c>
      <c r="BW13">
        <f t="shared" si="66"/>
        <v>0</v>
      </c>
      <c r="BX13">
        <f t="shared" si="67"/>
        <v>0</v>
      </c>
      <c r="BY13">
        <f>MAX(IF(AND($C13&lt;1,$C13&gt;0),1,ROUND($C13,0))+IF(ROUND($C13,0)&gt;=$CC$3,'Damage Calculator'!$B$7,0)+IF(ROUND($C13,0)&gt;=$CC$3,'Damage Calculator'!$B$8,0)-'d100 Breakdown'!$K$2,IF($D13=0,0,1))</f>
        <v>38</v>
      </c>
      <c r="BZ13" s="13">
        <f t="shared" si="68"/>
        <v>5</v>
      </c>
      <c r="CA13" s="13">
        <f t="shared" si="69"/>
        <v>0</v>
      </c>
      <c r="CB13">
        <f t="shared" si="70"/>
        <v>0</v>
      </c>
      <c r="CC13">
        <f t="shared" si="71"/>
        <v>0</v>
      </c>
      <c r="CD13">
        <f t="shared" si="72"/>
        <v>0.33329999999999999</v>
      </c>
      <c r="CE13">
        <f t="shared" si="73"/>
        <v>0.33329999999999999</v>
      </c>
      <c r="CF13">
        <f t="shared" si="74"/>
        <v>0.33329999999999999</v>
      </c>
      <c r="CG13">
        <f t="shared" si="75"/>
        <v>0</v>
      </c>
      <c r="CH13">
        <f t="shared" si="76"/>
        <v>0</v>
      </c>
      <c r="CI13">
        <f t="shared" si="77"/>
        <v>0</v>
      </c>
      <c r="CJ13">
        <f t="shared" si="78"/>
        <v>0</v>
      </c>
      <c r="CK13">
        <f>MAX(IF(AND($C13&lt;1,$C13&gt;0),1,ROUND($C13,0))+IF(ROUND($C13,0)&gt;=$CO$3,'Damage Calculator'!$B$7,0)+IF(ROUND($C13,0)&gt;=$CO$3,'Damage Calculator'!$B$8,0)-'d100 Breakdown'!$K$2,IF($D13=0,0,1))</f>
        <v>38</v>
      </c>
      <c r="CL13" s="13">
        <f t="shared" si="79"/>
        <v>5</v>
      </c>
      <c r="CM13" s="13">
        <f t="shared" si="80"/>
        <v>0</v>
      </c>
      <c r="CN13">
        <f t="shared" si="81"/>
        <v>0</v>
      </c>
      <c r="CO13">
        <f t="shared" si="82"/>
        <v>0</v>
      </c>
      <c r="CP13">
        <f t="shared" si="83"/>
        <v>0.33329999999999999</v>
      </c>
      <c r="CQ13">
        <f t="shared" si="84"/>
        <v>0.33329999999999999</v>
      </c>
      <c r="CR13">
        <f t="shared" si="85"/>
        <v>0.33329999999999999</v>
      </c>
      <c r="CS13">
        <f t="shared" si="86"/>
        <v>0</v>
      </c>
      <c r="CT13">
        <f t="shared" si="87"/>
        <v>0</v>
      </c>
      <c r="CU13">
        <f t="shared" si="88"/>
        <v>0</v>
      </c>
      <c r="CV13">
        <f t="shared" si="89"/>
        <v>0</v>
      </c>
      <c r="CW13">
        <f>MAX(IF(AND($C13&lt;1,$C13&gt;0),1,ROUND($C13,0))+IF(ROUND($C13,0)&gt;=$DA$3,'Damage Calculator'!$B$7,0)+IF(ROUND($C13,0)&gt;=$DA$3,'Damage Calculator'!$B$8,0)-'d100 Breakdown'!$K$2,IF($D13=0,0,1))</f>
        <v>38</v>
      </c>
      <c r="CX13" s="13">
        <f t="shared" si="90"/>
        <v>5</v>
      </c>
      <c r="CY13" s="13">
        <f t="shared" si="91"/>
        <v>0</v>
      </c>
      <c r="CZ13">
        <f t="shared" si="92"/>
        <v>0</v>
      </c>
      <c r="DA13">
        <f t="shared" si="93"/>
        <v>0</v>
      </c>
      <c r="DB13">
        <f t="shared" si="94"/>
        <v>0.33329999999999999</v>
      </c>
      <c r="DC13">
        <f t="shared" si="95"/>
        <v>0.33329999999999999</v>
      </c>
      <c r="DD13">
        <f t="shared" si="96"/>
        <v>0.33329999999999999</v>
      </c>
      <c r="DE13">
        <f t="shared" si="97"/>
        <v>0</v>
      </c>
      <c r="DF13">
        <f t="shared" si="98"/>
        <v>0</v>
      </c>
      <c r="DG13">
        <f t="shared" si="99"/>
        <v>0</v>
      </c>
      <c r="DH13">
        <f t="shared" si="100"/>
        <v>0</v>
      </c>
    </row>
    <row r="14" spans="1:112" x14ac:dyDescent="0.25">
      <c r="A14">
        <v>10</v>
      </c>
      <c r="B14">
        <f t="shared" si="11"/>
        <v>186</v>
      </c>
      <c r="C14">
        <f>MAX((B14-100)*((1+'Damage Calculator'!$B$10)*INDEX(WeaponData!$AA$2:$AQ$96,MATCH('Damage Calculator'!$B$3,WeaponData!$B$2:$B$96,0),MATCH('Damage Calculator'!$D$3,WeaponData!$AA$2:$AQ$2,0))),0)</f>
        <v>38.743000000000002</v>
      </c>
      <c r="D14">
        <f t="shared" si="0"/>
        <v>39</v>
      </c>
      <c r="E14">
        <f>MAX(IF(AND($C14&lt;1,$C14&gt;0),1,ROUND($C14,0))+IF(ROUND($C14,0)&gt;=$I$3,'Damage Calculator'!$B$7,0)+IF(ROUND($C14,0)&gt;=$I$3,'Damage Calculator'!$B$8,0)-'d100 Breakdown'!$K$2,IF($D14=0,0,1))</f>
        <v>39</v>
      </c>
      <c r="F14" s="13">
        <f t="shared" si="12"/>
        <v>5</v>
      </c>
      <c r="G14" s="13">
        <f t="shared" si="13"/>
        <v>0</v>
      </c>
      <c r="H14">
        <f t="shared" si="14"/>
        <v>0</v>
      </c>
      <c r="I14">
        <f t="shared" si="15"/>
        <v>0</v>
      </c>
      <c r="J14">
        <f t="shared" si="16"/>
        <v>0.33329999999999999</v>
      </c>
      <c r="K14">
        <f t="shared" si="17"/>
        <v>0.33329999999999999</v>
      </c>
      <c r="L14">
        <f t="shared" si="18"/>
        <v>0.33329999999999999</v>
      </c>
      <c r="M14">
        <f t="shared" si="19"/>
        <v>0</v>
      </c>
      <c r="N14">
        <f t="shared" si="20"/>
        <v>0</v>
      </c>
      <c r="O14">
        <f t="shared" si="21"/>
        <v>0</v>
      </c>
      <c r="P14">
        <f t="shared" si="22"/>
        <v>0</v>
      </c>
      <c r="Q14">
        <f>MAX(IF(AND($C14&lt;1,$C14&gt;0),1,ROUND($C14,0))+IF(ROUND($C14,0)&gt;=$U$3,'Damage Calculator'!$B$7,0)+IF(ROUND($C14,0)&gt;=$U$3,'Damage Calculator'!$B$8,0)-'d100 Breakdown'!$K$2,IF($D14=0,0,1))</f>
        <v>39</v>
      </c>
      <c r="R14" s="13">
        <f t="shared" si="23"/>
        <v>5</v>
      </c>
      <c r="S14" s="13">
        <f t="shared" si="24"/>
        <v>0</v>
      </c>
      <c r="T14">
        <f t="shared" si="25"/>
        <v>0</v>
      </c>
      <c r="U14">
        <f t="shared" si="26"/>
        <v>0</v>
      </c>
      <c r="V14">
        <f t="shared" si="27"/>
        <v>0.33329999999999999</v>
      </c>
      <c r="W14">
        <f t="shared" si="28"/>
        <v>0.33329999999999999</v>
      </c>
      <c r="X14">
        <f t="shared" si="29"/>
        <v>0.33329999999999999</v>
      </c>
      <c r="Y14">
        <f t="shared" si="30"/>
        <v>0</v>
      </c>
      <c r="Z14">
        <f t="shared" si="31"/>
        <v>0</v>
      </c>
      <c r="AA14">
        <f t="shared" si="32"/>
        <v>0</v>
      </c>
      <c r="AB14">
        <f t="shared" si="33"/>
        <v>0</v>
      </c>
      <c r="AC14">
        <f>MAX(IF(AND($C14&lt;1,$C14&gt;0),1,ROUND($C14,0))+IF(ROUND($C14,0)&gt;=$AG$3,'Damage Calculator'!$B$7,0)+IF(ROUND($C14,0)&gt;=$AG$3,'Damage Calculator'!$B$8,0)-'d100 Breakdown'!$K$2,IF($D14=0,0,1))</f>
        <v>39</v>
      </c>
      <c r="AD14" s="13">
        <f t="shared" si="34"/>
        <v>5</v>
      </c>
      <c r="AE14" s="13">
        <f t="shared" si="35"/>
        <v>0</v>
      </c>
      <c r="AF14">
        <f t="shared" si="36"/>
        <v>0</v>
      </c>
      <c r="AG14">
        <f t="shared" si="37"/>
        <v>0</v>
      </c>
      <c r="AH14">
        <f t="shared" si="38"/>
        <v>0.33329999999999999</v>
      </c>
      <c r="AI14">
        <f t="shared" si="39"/>
        <v>0.33329999999999999</v>
      </c>
      <c r="AJ14">
        <f t="shared" si="40"/>
        <v>0.33329999999999999</v>
      </c>
      <c r="AK14">
        <f t="shared" si="41"/>
        <v>0</v>
      </c>
      <c r="AL14">
        <f t="shared" si="42"/>
        <v>0</v>
      </c>
      <c r="AM14">
        <f t="shared" si="43"/>
        <v>0</v>
      </c>
      <c r="AN14">
        <f t="shared" si="44"/>
        <v>0</v>
      </c>
      <c r="AO14">
        <f>MAX(IF(AND($C14&lt;1,$C14&gt;0),1,ROUND($C14,0))+IF(ROUND($C14,0)&gt;=$AS$3,'Damage Calculator'!$B$7,0)+IF(ROUND($C14,0)&gt;=$AS$3,'Damage Calculator'!$B$8,0)-'d100 Breakdown'!$K$2,IF($D14=0,0,1))</f>
        <v>39</v>
      </c>
      <c r="AP14" s="13">
        <f t="shared" si="1"/>
        <v>5</v>
      </c>
      <c r="AQ14" s="13">
        <f t="shared" si="45"/>
        <v>0</v>
      </c>
      <c r="AR14">
        <f t="shared" si="2"/>
        <v>0</v>
      </c>
      <c r="AS14">
        <f t="shared" si="3"/>
        <v>0</v>
      </c>
      <c r="AT14">
        <f t="shared" si="4"/>
        <v>0.33329999999999999</v>
      </c>
      <c r="AU14">
        <f t="shared" si="5"/>
        <v>0.33329999999999999</v>
      </c>
      <c r="AV14">
        <f t="shared" si="6"/>
        <v>0.33329999999999999</v>
      </c>
      <c r="AW14">
        <f t="shared" si="7"/>
        <v>0</v>
      </c>
      <c r="AX14">
        <f t="shared" si="8"/>
        <v>0</v>
      </c>
      <c r="AY14">
        <f t="shared" si="9"/>
        <v>0</v>
      </c>
      <c r="AZ14">
        <f t="shared" si="10"/>
        <v>0</v>
      </c>
      <c r="BA14">
        <f>MAX(IF(AND($C14&lt;1,$C14&gt;0),1,ROUND($C14,0))+IF(ROUND($C14,0)&gt;=$BE$3,'Damage Calculator'!$B$7,0)+IF(ROUND($C14,0)&gt;=$BE$3,'Damage Calculator'!$B$8,0)-'d100 Breakdown'!$K$2,IF($D14=0,0,1))</f>
        <v>39</v>
      </c>
      <c r="BB14" s="13">
        <f t="shared" si="46"/>
        <v>5</v>
      </c>
      <c r="BC14" s="13">
        <f t="shared" si="47"/>
        <v>0</v>
      </c>
      <c r="BD14">
        <f t="shared" si="48"/>
        <v>0</v>
      </c>
      <c r="BE14">
        <f t="shared" si="49"/>
        <v>0</v>
      </c>
      <c r="BF14">
        <f t="shared" si="50"/>
        <v>0.33329999999999999</v>
      </c>
      <c r="BG14">
        <f t="shared" si="51"/>
        <v>0.33329999999999999</v>
      </c>
      <c r="BH14">
        <f t="shared" si="52"/>
        <v>0.33329999999999999</v>
      </c>
      <c r="BI14">
        <f t="shared" si="53"/>
        <v>0</v>
      </c>
      <c r="BJ14">
        <f t="shared" si="54"/>
        <v>0</v>
      </c>
      <c r="BK14">
        <f t="shared" si="55"/>
        <v>0</v>
      </c>
      <c r="BL14">
        <f t="shared" si="56"/>
        <v>0</v>
      </c>
      <c r="BM14">
        <f>MAX(IF(AND($C14&lt;1,$C14&gt;0),1,ROUND($C14,0))+IF(ROUND($C14,0)&gt;=$BQ$3,'Damage Calculator'!$B$7,0)+IF(ROUND($C14,0)&gt;=$BQ$3,'Damage Calculator'!$B$8,0)-'d100 Breakdown'!$K$2,IF($D14=0,0,1))</f>
        <v>39</v>
      </c>
      <c r="BN14" s="13">
        <f t="shared" si="57"/>
        <v>5</v>
      </c>
      <c r="BO14" s="13">
        <f t="shared" si="58"/>
        <v>0</v>
      </c>
      <c r="BP14">
        <f t="shared" si="59"/>
        <v>0</v>
      </c>
      <c r="BQ14">
        <f t="shared" si="60"/>
        <v>0</v>
      </c>
      <c r="BR14">
        <f t="shared" si="61"/>
        <v>0.33329999999999999</v>
      </c>
      <c r="BS14">
        <f t="shared" si="62"/>
        <v>0.33329999999999999</v>
      </c>
      <c r="BT14">
        <f t="shared" si="63"/>
        <v>0.33329999999999999</v>
      </c>
      <c r="BU14">
        <f t="shared" si="64"/>
        <v>0</v>
      </c>
      <c r="BV14">
        <f t="shared" si="65"/>
        <v>0</v>
      </c>
      <c r="BW14">
        <f t="shared" si="66"/>
        <v>0</v>
      </c>
      <c r="BX14">
        <f t="shared" si="67"/>
        <v>0</v>
      </c>
      <c r="BY14">
        <f>MAX(IF(AND($C14&lt;1,$C14&gt;0),1,ROUND($C14,0))+IF(ROUND($C14,0)&gt;=$CC$3,'Damage Calculator'!$B$7,0)+IF(ROUND($C14,0)&gt;=$CC$3,'Damage Calculator'!$B$8,0)-'d100 Breakdown'!$K$2,IF($D14=0,0,1))</f>
        <v>39</v>
      </c>
      <c r="BZ14" s="13">
        <f t="shared" si="68"/>
        <v>5</v>
      </c>
      <c r="CA14" s="13">
        <f t="shared" si="69"/>
        <v>0</v>
      </c>
      <c r="CB14">
        <f t="shared" si="70"/>
        <v>0</v>
      </c>
      <c r="CC14">
        <f t="shared" si="71"/>
        <v>0</v>
      </c>
      <c r="CD14">
        <f t="shared" si="72"/>
        <v>0.33329999999999999</v>
      </c>
      <c r="CE14">
        <f t="shared" si="73"/>
        <v>0.33329999999999999</v>
      </c>
      <c r="CF14">
        <f t="shared" si="74"/>
        <v>0.33329999999999999</v>
      </c>
      <c r="CG14">
        <f t="shared" si="75"/>
        <v>0</v>
      </c>
      <c r="CH14">
        <f t="shared" si="76"/>
        <v>0</v>
      </c>
      <c r="CI14">
        <f t="shared" si="77"/>
        <v>0</v>
      </c>
      <c r="CJ14">
        <f t="shared" si="78"/>
        <v>0</v>
      </c>
      <c r="CK14">
        <f>MAX(IF(AND($C14&lt;1,$C14&gt;0),1,ROUND($C14,0))+IF(ROUND($C14,0)&gt;=$CO$3,'Damage Calculator'!$B$7,0)+IF(ROUND($C14,0)&gt;=$CO$3,'Damage Calculator'!$B$8,0)-'d100 Breakdown'!$K$2,IF($D14=0,0,1))</f>
        <v>39</v>
      </c>
      <c r="CL14" s="13">
        <f t="shared" si="79"/>
        <v>5</v>
      </c>
      <c r="CM14" s="13">
        <f t="shared" si="80"/>
        <v>0</v>
      </c>
      <c r="CN14">
        <f t="shared" si="81"/>
        <v>0</v>
      </c>
      <c r="CO14">
        <f t="shared" si="82"/>
        <v>0</v>
      </c>
      <c r="CP14">
        <f t="shared" si="83"/>
        <v>0.33329999999999999</v>
      </c>
      <c r="CQ14">
        <f t="shared" si="84"/>
        <v>0.33329999999999999</v>
      </c>
      <c r="CR14">
        <f t="shared" si="85"/>
        <v>0.33329999999999999</v>
      </c>
      <c r="CS14">
        <f t="shared" si="86"/>
        <v>0</v>
      </c>
      <c r="CT14">
        <f t="shared" si="87"/>
        <v>0</v>
      </c>
      <c r="CU14">
        <f t="shared" si="88"/>
        <v>0</v>
      </c>
      <c r="CV14">
        <f t="shared" si="89"/>
        <v>0</v>
      </c>
      <c r="CW14">
        <f>MAX(IF(AND($C14&lt;1,$C14&gt;0),1,ROUND($C14,0))+IF(ROUND($C14,0)&gt;=$DA$3,'Damage Calculator'!$B$7,0)+IF(ROUND($C14,0)&gt;=$DA$3,'Damage Calculator'!$B$8,0)-'d100 Breakdown'!$K$2,IF($D14=0,0,1))</f>
        <v>39</v>
      </c>
      <c r="CX14" s="13">
        <f t="shared" si="90"/>
        <v>5</v>
      </c>
      <c r="CY14" s="13">
        <f t="shared" si="91"/>
        <v>0</v>
      </c>
      <c r="CZ14">
        <f t="shared" si="92"/>
        <v>0</v>
      </c>
      <c r="DA14">
        <f t="shared" si="93"/>
        <v>0</v>
      </c>
      <c r="DB14">
        <f t="shared" si="94"/>
        <v>0.33329999999999999</v>
      </c>
      <c r="DC14">
        <f t="shared" si="95"/>
        <v>0.33329999999999999</v>
      </c>
      <c r="DD14">
        <f t="shared" si="96"/>
        <v>0.33329999999999999</v>
      </c>
      <c r="DE14">
        <f t="shared" si="97"/>
        <v>0</v>
      </c>
      <c r="DF14">
        <f t="shared" si="98"/>
        <v>0</v>
      </c>
      <c r="DG14">
        <f t="shared" si="99"/>
        <v>0</v>
      </c>
      <c r="DH14">
        <f t="shared" si="100"/>
        <v>0</v>
      </c>
    </row>
    <row r="15" spans="1:112" x14ac:dyDescent="0.25">
      <c r="A15">
        <v>11</v>
      </c>
      <c r="B15">
        <f t="shared" si="11"/>
        <v>187</v>
      </c>
      <c r="C15">
        <f>MAX((B15-100)*((1+'Damage Calculator'!$B$10)*INDEX(WeaponData!$AA$2:$AQ$96,MATCH('Damage Calculator'!$B$3,WeaponData!$B$2:$B$96,0),MATCH('Damage Calculator'!$D$3,WeaponData!$AA$2:$AQ$2,0))),0)</f>
        <v>39.1935</v>
      </c>
      <c r="D15">
        <f t="shared" si="0"/>
        <v>39</v>
      </c>
      <c r="E15">
        <f>MAX(IF(AND($C15&lt;1,$C15&gt;0),1,ROUND($C15,0))+IF(ROUND($C15,0)&gt;=$I$3,'Damage Calculator'!$B$7,0)+IF(ROUND($C15,0)&gt;=$I$3,'Damage Calculator'!$B$8,0)-'d100 Breakdown'!$K$2,IF($D15=0,0,1))</f>
        <v>39</v>
      </c>
      <c r="F15" s="13">
        <f t="shared" si="12"/>
        <v>5</v>
      </c>
      <c r="G15" s="13">
        <f t="shared" si="13"/>
        <v>0</v>
      </c>
      <c r="H15">
        <f t="shared" si="14"/>
        <v>0</v>
      </c>
      <c r="I15">
        <f t="shared" si="15"/>
        <v>0</v>
      </c>
      <c r="J15">
        <f t="shared" si="16"/>
        <v>0.33329999999999999</v>
      </c>
      <c r="K15">
        <f t="shared" si="17"/>
        <v>0.33329999999999999</v>
      </c>
      <c r="L15">
        <f t="shared" si="18"/>
        <v>0.33329999999999999</v>
      </c>
      <c r="M15">
        <f t="shared" si="19"/>
        <v>0</v>
      </c>
      <c r="N15">
        <f t="shared" si="20"/>
        <v>0</v>
      </c>
      <c r="O15">
        <f t="shared" si="21"/>
        <v>0</v>
      </c>
      <c r="P15">
        <f t="shared" si="22"/>
        <v>0</v>
      </c>
      <c r="Q15">
        <f>MAX(IF(AND($C15&lt;1,$C15&gt;0),1,ROUND($C15,0))+IF(ROUND($C15,0)&gt;=$U$3,'Damage Calculator'!$B$7,0)+IF(ROUND($C15,0)&gt;=$U$3,'Damage Calculator'!$B$8,0)-'d100 Breakdown'!$K$2,IF($D15=0,0,1))</f>
        <v>39</v>
      </c>
      <c r="R15" s="13">
        <f t="shared" si="23"/>
        <v>5</v>
      </c>
      <c r="S15" s="13">
        <f t="shared" si="24"/>
        <v>0</v>
      </c>
      <c r="T15">
        <f t="shared" si="25"/>
        <v>0</v>
      </c>
      <c r="U15">
        <f t="shared" si="26"/>
        <v>0</v>
      </c>
      <c r="V15">
        <f t="shared" si="27"/>
        <v>0.33329999999999999</v>
      </c>
      <c r="W15">
        <f t="shared" si="28"/>
        <v>0.33329999999999999</v>
      </c>
      <c r="X15">
        <f t="shared" si="29"/>
        <v>0.33329999999999999</v>
      </c>
      <c r="Y15">
        <f t="shared" si="30"/>
        <v>0</v>
      </c>
      <c r="Z15">
        <f t="shared" si="31"/>
        <v>0</v>
      </c>
      <c r="AA15">
        <f t="shared" si="32"/>
        <v>0</v>
      </c>
      <c r="AB15">
        <f t="shared" si="33"/>
        <v>0</v>
      </c>
      <c r="AC15">
        <f>MAX(IF(AND($C15&lt;1,$C15&gt;0),1,ROUND($C15,0))+IF(ROUND($C15,0)&gt;=$AG$3,'Damage Calculator'!$B$7,0)+IF(ROUND($C15,0)&gt;=$AG$3,'Damage Calculator'!$B$8,0)-'d100 Breakdown'!$K$2,IF($D15=0,0,1))</f>
        <v>39</v>
      </c>
      <c r="AD15" s="13">
        <f t="shared" si="34"/>
        <v>5</v>
      </c>
      <c r="AE15" s="13">
        <f t="shared" si="35"/>
        <v>0</v>
      </c>
      <c r="AF15">
        <f t="shared" si="36"/>
        <v>0</v>
      </c>
      <c r="AG15">
        <f t="shared" si="37"/>
        <v>0</v>
      </c>
      <c r="AH15">
        <f t="shared" si="38"/>
        <v>0.33329999999999999</v>
      </c>
      <c r="AI15">
        <f t="shared" si="39"/>
        <v>0.33329999999999999</v>
      </c>
      <c r="AJ15">
        <f t="shared" si="40"/>
        <v>0.33329999999999999</v>
      </c>
      <c r="AK15">
        <f t="shared" si="41"/>
        <v>0</v>
      </c>
      <c r="AL15">
        <f t="shared" si="42"/>
        <v>0</v>
      </c>
      <c r="AM15">
        <f t="shared" si="43"/>
        <v>0</v>
      </c>
      <c r="AN15">
        <f t="shared" si="44"/>
        <v>0</v>
      </c>
      <c r="AO15">
        <f>MAX(IF(AND($C15&lt;1,$C15&gt;0),1,ROUND($C15,0))+IF(ROUND($C15,0)&gt;=$AS$3,'Damage Calculator'!$B$7,0)+IF(ROUND($C15,0)&gt;=$AS$3,'Damage Calculator'!$B$8,0)-'d100 Breakdown'!$K$2,IF($D15=0,0,1))</f>
        <v>39</v>
      </c>
      <c r="AP15" s="13">
        <f t="shared" si="1"/>
        <v>5</v>
      </c>
      <c r="AQ15" s="13">
        <f t="shared" si="45"/>
        <v>0</v>
      </c>
      <c r="AR15">
        <f t="shared" si="2"/>
        <v>0</v>
      </c>
      <c r="AS15">
        <f t="shared" si="3"/>
        <v>0</v>
      </c>
      <c r="AT15">
        <f t="shared" si="4"/>
        <v>0.33329999999999999</v>
      </c>
      <c r="AU15">
        <f t="shared" si="5"/>
        <v>0.33329999999999999</v>
      </c>
      <c r="AV15">
        <f t="shared" si="6"/>
        <v>0.33329999999999999</v>
      </c>
      <c r="AW15">
        <f t="shared" si="7"/>
        <v>0</v>
      </c>
      <c r="AX15">
        <f t="shared" si="8"/>
        <v>0</v>
      </c>
      <c r="AY15">
        <f t="shared" si="9"/>
        <v>0</v>
      </c>
      <c r="AZ15">
        <f t="shared" si="10"/>
        <v>0</v>
      </c>
      <c r="BA15">
        <f>MAX(IF(AND($C15&lt;1,$C15&gt;0),1,ROUND($C15,0))+IF(ROUND($C15,0)&gt;=$BE$3,'Damage Calculator'!$B$7,0)+IF(ROUND($C15,0)&gt;=$BE$3,'Damage Calculator'!$B$8,0)-'d100 Breakdown'!$K$2,IF($D15=0,0,1))</f>
        <v>39</v>
      </c>
      <c r="BB15" s="13">
        <f t="shared" si="46"/>
        <v>5</v>
      </c>
      <c r="BC15" s="13">
        <f t="shared" si="47"/>
        <v>0</v>
      </c>
      <c r="BD15">
        <f t="shared" si="48"/>
        <v>0</v>
      </c>
      <c r="BE15">
        <f t="shared" si="49"/>
        <v>0</v>
      </c>
      <c r="BF15">
        <f t="shared" si="50"/>
        <v>0.33329999999999999</v>
      </c>
      <c r="BG15">
        <f t="shared" si="51"/>
        <v>0.33329999999999999</v>
      </c>
      <c r="BH15">
        <f t="shared" si="52"/>
        <v>0.33329999999999999</v>
      </c>
      <c r="BI15">
        <f t="shared" si="53"/>
        <v>0</v>
      </c>
      <c r="BJ15">
        <f t="shared" si="54"/>
        <v>0</v>
      </c>
      <c r="BK15">
        <f t="shared" si="55"/>
        <v>0</v>
      </c>
      <c r="BL15">
        <f t="shared" si="56"/>
        <v>0</v>
      </c>
      <c r="BM15">
        <f>MAX(IF(AND($C15&lt;1,$C15&gt;0),1,ROUND($C15,0))+IF(ROUND($C15,0)&gt;=$BQ$3,'Damage Calculator'!$B$7,0)+IF(ROUND($C15,0)&gt;=$BQ$3,'Damage Calculator'!$B$8,0)-'d100 Breakdown'!$K$2,IF($D15=0,0,1))</f>
        <v>39</v>
      </c>
      <c r="BN15" s="13">
        <f t="shared" si="57"/>
        <v>5</v>
      </c>
      <c r="BO15" s="13">
        <f t="shared" si="58"/>
        <v>0</v>
      </c>
      <c r="BP15">
        <f t="shared" si="59"/>
        <v>0</v>
      </c>
      <c r="BQ15">
        <f t="shared" si="60"/>
        <v>0</v>
      </c>
      <c r="BR15">
        <f t="shared" si="61"/>
        <v>0.33329999999999999</v>
      </c>
      <c r="BS15">
        <f t="shared" si="62"/>
        <v>0.33329999999999999</v>
      </c>
      <c r="BT15">
        <f t="shared" si="63"/>
        <v>0.33329999999999999</v>
      </c>
      <c r="BU15">
        <f t="shared" si="64"/>
        <v>0</v>
      </c>
      <c r="BV15">
        <f t="shared" si="65"/>
        <v>0</v>
      </c>
      <c r="BW15">
        <f t="shared" si="66"/>
        <v>0</v>
      </c>
      <c r="BX15">
        <f t="shared" si="67"/>
        <v>0</v>
      </c>
      <c r="BY15">
        <f>MAX(IF(AND($C15&lt;1,$C15&gt;0),1,ROUND($C15,0))+IF(ROUND($C15,0)&gt;=$CC$3,'Damage Calculator'!$B$7,0)+IF(ROUND($C15,0)&gt;=$CC$3,'Damage Calculator'!$B$8,0)-'d100 Breakdown'!$K$2,IF($D15=0,0,1))</f>
        <v>39</v>
      </c>
      <c r="BZ15" s="13">
        <f t="shared" si="68"/>
        <v>5</v>
      </c>
      <c r="CA15" s="13">
        <f t="shared" si="69"/>
        <v>0</v>
      </c>
      <c r="CB15">
        <f t="shared" si="70"/>
        <v>0</v>
      </c>
      <c r="CC15">
        <f t="shared" si="71"/>
        <v>0</v>
      </c>
      <c r="CD15">
        <f t="shared" si="72"/>
        <v>0.33329999999999999</v>
      </c>
      <c r="CE15">
        <f t="shared" si="73"/>
        <v>0.33329999999999999</v>
      </c>
      <c r="CF15">
        <f t="shared" si="74"/>
        <v>0.33329999999999999</v>
      </c>
      <c r="CG15">
        <f t="shared" si="75"/>
        <v>0</v>
      </c>
      <c r="CH15">
        <f t="shared" si="76"/>
        <v>0</v>
      </c>
      <c r="CI15">
        <f t="shared" si="77"/>
        <v>0</v>
      </c>
      <c r="CJ15">
        <f t="shared" si="78"/>
        <v>0</v>
      </c>
      <c r="CK15">
        <f>MAX(IF(AND($C15&lt;1,$C15&gt;0),1,ROUND($C15,0))+IF(ROUND($C15,0)&gt;=$CO$3,'Damage Calculator'!$B$7,0)+IF(ROUND($C15,0)&gt;=$CO$3,'Damage Calculator'!$B$8,0)-'d100 Breakdown'!$K$2,IF($D15=0,0,1))</f>
        <v>39</v>
      </c>
      <c r="CL15" s="13">
        <f t="shared" si="79"/>
        <v>5</v>
      </c>
      <c r="CM15" s="13">
        <f t="shared" si="80"/>
        <v>0</v>
      </c>
      <c r="CN15">
        <f t="shared" si="81"/>
        <v>0</v>
      </c>
      <c r="CO15">
        <f t="shared" si="82"/>
        <v>0</v>
      </c>
      <c r="CP15">
        <f t="shared" si="83"/>
        <v>0.33329999999999999</v>
      </c>
      <c r="CQ15">
        <f t="shared" si="84"/>
        <v>0.33329999999999999</v>
      </c>
      <c r="CR15">
        <f t="shared" si="85"/>
        <v>0.33329999999999999</v>
      </c>
      <c r="CS15">
        <f t="shared" si="86"/>
        <v>0</v>
      </c>
      <c r="CT15">
        <f t="shared" si="87"/>
        <v>0</v>
      </c>
      <c r="CU15">
        <f t="shared" si="88"/>
        <v>0</v>
      </c>
      <c r="CV15">
        <f t="shared" si="89"/>
        <v>0</v>
      </c>
      <c r="CW15">
        <f>MAX(IF(AND($C15&lt;1,$C15&gt;0),1,ROUND($C15,0))+IF(ROUND($C15,0)&gt;=$DA$3,'Damage Calculator'!$B$7,0)+IF(ROUND($C15,0)&gt;=$DA$3,'Damage Calculator'!$B$8,0)-'d100 Breakdown'!$K$2,IF($D15=0,0,1))</f>
        <v>39</v>
      </c>
      <c r="CX15" s="13">
        <f t="shared" si="90"/>
        <v>5</v>
      </c>
      <c r="CY15" s="13">
        <f t="shared" si="91"/>
        <v>0</v>
      </c>
      <c r="CZ15">
        <f t="shared" si="92"/>
        <v>0</v>
      </c>
      <c r="DA15">
        <f t="shared" si="93"/>
        <v>0</v>
      </c>
      <c r="DB15">
        <f t="shared" si="94"/>
        <v>0.33329999999999999</v>
      </c>
      <c r="DC15">
        <f t="shared" si="95"/>
        <v>0.33329999999999999</v>
      </c>
      <c r="DD15">
        <f t="shared" si="96"/>
        <v>0.33329999999999999</v>
      </c>
      <c r="DE15">
        <f t="shared" si="97"/>
        <v>0</v>
      </c>
      <c r="DF15">
        <f t="shared" si="98"/>
        <v>0</v>
      </c>
      <c r="DG15">
        <f t="shared" si="99"/>
        <v>0</v>
      </c>
      <c r="DH15">
        <f t="shared" si="100"/>
        <v>0</v>
      </c>
    </row>
    <row r="16" spans="1:112" x14ac:dyDescent="0.25">
      <c r="A16">
        <v>12</v>
      </c>
      <c r="B16">
        <f t="shared" si="11"/>
        <v>188</v>
      </c>
      <c r="C16">
        <f>MAX((B16-100)*((1+'Damage Calculator'!$B$10)*INDEX(WeaponData!$AA$2:$AQ$96,MATCH('Damage Calculator'!$B$3,WeaponData!$B$2:$B$96,0),MATCH('Damage Calculator'!$D$3,WeaponData!$AA$2:$AQ$2,0))),0)</f>
        <v>39.643999999999998</v>
      </c>
      <c r="D16">
        <f t="shared" si="0"/>
        <v>40</v>
      </c>
      <c r="E16">
        <f>MAX(IF(AND($C16&lt;1,$C16&gt;0),1,ROUND($C16,0))+IF(ROUND($C16,0)&gt;=$I$3,'Damage Calculator'!$B$7,0)+IF(ROUND($C16,0)&gt;=$I$3,'Damage Calculator'!$B$8,0)-'d100 Breakdown'!$K$2,IF($D16=0,0,1))</f>
        <v>40</v>
      </c>
      <c r="F16" s="13">
        <f t="shared" si="12"/>
        <v>5</v>
      </c>
      <c r="G16" s="13">
        <f t="shared" si="13"/>
        <v>0</v>
      </c>
      <c r="H16">
        <f t="shared" si="14"/>
        <v>0</v>
      </c>
      <c r="I16">
        <f t="shared" si="15"/>
        <v>0</v>
      </c>
      <c r="J16">
        <f t="shared" si="16"/>
        <v>0.33329999999999999</v>
      </c>
      <c r="K16">
        <f t="shared" si="17"/>
        <v>0.33329999999999999</v>
      </c>
      <c r="L16">
        <f t="shared" si="18"/>
        <v>0.33329999999999999</v>
      </c>
      <c r="M16">
        <f t="shared" si="19"/>
        <v>0</v>
      </c>
      <c r="N16">
        <f t="shared" si="20"/>
        <v>0</v>
      </c>
      <c r="O16">
        <f t="shared" si="21"/>
        <v>0</v>
      </c>
      <c r="P16">
        <f t="shared" si="22"/>
        <v>0</v>
      </c>
      <c r="Q16">
        <f>MAX(IF(AND($C16&lt;1,$C16&gt;0),1,ROUND($C16,0))+IF(ROUND($C16,0)&gt;=$U$3,'Damage Calculator'!$B$7,0)+IF(ROUND($C16,0)&gt;=$U$3,'Damage Calculator'!$B$8,0)-'d100 Breakdown'!$K$2,IF($D16=0,0,1))</f>
        <v>40</v>
      </c>
      <c r="R16" s="13">
        <f t="shared" si="23"/>
        <v>5</v>
      </c>
      <c r="S16" s="13">
        <f t="shared" si="24"/>
        <v>0</v>
      </c>
      <c r="T16">
        <f t="shared" si="25"/>
        <v>0</v>
      </c>
      <c r="U16">
        <f t="shared" si="26"/>
        <v>0</v>
      </c>
      <c r="V16">
        <f t="shared" si="27"/>
        <v>0.33329999999999999</v>
      </c>
      <c r="W16">
        <f t="shared" si="28"/>
        <v>0.33329999999999999</v>
      </c>
      <c r="X16">
        <f t="shared" si="29"/>
        <v>0.33329999999999999</v>
      </c>
      <c r="Y16">
        <f t="shared" si="30"/>
        <v>0</v>
      </c>
      <c r="Z16">
        <f t="shared" si="31"/>
        <v>0</v>
      </c>
      <c r="AA16">
        <f t="shared" si="32"/>
        <v>0</v>
      </c>
      <c r="AB16">
        <f t="shared" si="33"/>
        <v>0</v>
      </c>
      <c r="AC16">
        <f>MAX(IF(AND($C16&lt;1,$C16&gt;0),1,ROUND($C16,0))+IF(ROUND($C16,0)&gt;=$AG$3,'Damage Calculator'!$B$7,0)+IF(ROUND($C16,0)&gt;=$AG$3,'Damage Calculator'!$B$8,0)-'d100 Breakdown'!$K$2,IF($D16=0,0,1))</f>
        <v>40</v>
      </c>
      <c r="AD16" s="13">
        <f t="shared" si="34"/>
        <v>5</v>
      </c>
      <c r="AE16" s="13">
        <f t="shared" si="35"/>
        <v>0</v>
      </c>
      <c r="AF16">
        <f t="shared" si="36"/>
        <v>0</v>
      </c>
      <c r="AG16">
        <f t="shared" si="37"/>
        <v>0</v>
      </c>
      <c r="AH16">
        <f t="shared" si="38"/>
        <v>0.33329999999999999</v>
      </c>
      <c r="AI16">
        <f t="shared" si="39"/>
        <v>0.33329999999999999</v>
      </c>
      <c r="AJ16">
        <f t="shared" si="40"/>
        <v>0.33329999999999999</v>
      </c>
      <c r="AK16">
        <f t="shared" si="41"/>
        <v>0</v>
      </c>
      <c r="AL16">
        <f t="shared" si="42"/>
        <v>0</v>
      </c>
      <c r="AM16">
        <f t="shared" si="43"/>
        <v>0</v>
      </c>
      <c r="AN16">
        <f t="shared" si="44"/>
        <v>0</v>
      </c>
      <c r="AO16">
        <f>MAX(IF(AND($C16&lt;1,$C16&gt;0),1,ROUND($C16,0))+IF(ROUND($C16,0)&gt;=$AS$3,'Damage Calculator'!$B$7,0)+IF(ROUND($C16,0)&gt;=$AS$3,'Damage Calculator'!$B$8,0)-'d100 Breakdown'!$K$2,IF($D16=0,0,1))</f>
        <v>40</v>
      </c>
      <c r="AP16" s="13">
        <f t="shared" si="1"/>
        <v>5</v>
      </c>
      <c r="AQ16" s="13">
        <f t="shared" si="45"/>
        <v>0</v>
      </c>
      <c r="AR16">
        <f t="shared" si="2"/>
        <v>0</v>
      </c>
      <c r="AS16">
        <f t="shared" si="3"/>
        <v>0</v>
      </c>
      <c r="AT16">
        <f t="shared" si="4"/>
        <v>0.33329999999999999</v>
      </c>
      <c r="AU16">
        <f t="shared" si="5"/>
        <v>0.33329999999999999</v>
      </c>
      <c r="AV16">
        <f t="shared" si="6"/>
        <v>0.33329999999999999</v>
      </c>
      <c r="AW16">
        <f t="shared" si="7"/>
        <v>0</v>
      </c>
      <c r="AX16">
        <f t="shared" si="8"/>
        <v>0</v>
      </c>
      <c r="AY16">
        <f t="shared" si="9"/>
        <v>0</v>
      </c>
      <c r="AZ16">
        <f t="shared" si="10"/>
        <v>0</v>
      </c>
      <c r="BA16">
        <f>MAX(IF(AND($C16&lt;1,$C16&gt;0),1,ROUND($C16,0))+IF(ROUND($C16,0)&gt;=$BE$3,'Damage Calculator'!$B$7,0)+IF(ROUND($C16,0)&gt;=$BE$3,'Damage Calculator'!$B$8,0)-'d100 Breakdown'!$K$2,IF($D16=0,0,1))</f>
        <v>40</v>
      </c>
      <c r="BB16" s="13">
        <f t="shared" si="46"/>
        <v>5</v>
      </c>
      <c r="BC16" s="13">
        <f t="shared" si="47"/>
        <v>0</v>
      </c>
      <c r="BD16">
        <f t="shared" si="48"/>
        <v>0</v>
      </c>
      <c r="BE16">
        <f t="shared" si="49"/>
        <v>0</v>
      </c>
      <c r="BF16">
        <f t="shared" si="50"/>
        <v>0.33329999999999999</v>
      </c>
      <c r="BG16">
        <f t="shared" si="51"/>
        <v>0.33329999999999999</v>
      </c>
      <c r="BH16">
        <f t="shared" si="52"/>
        <v>0.33329999999999999</v>
      </c>
      <c r="BI16">
        <f t="shared" si="53"/>
        <v>0</v>
      </c>
      <c r="BJ16">
        <f t="shared" si="54"/>
        <v>0</v>
      </c>
      <c r="BK16">
        <f t="shared" si="55"/>
        <v>0</v>
      </c>
      <c r="BL16">
        <f t="shared" si="56"/>
        <v>0</v>
      </c>
      <c r="BM16">
        <f>MAX(IF(AND($C16&lt;1,$C16&gt;0),1,ROUND($C16,0))+IF(ROUND($C16,0)&gt;=$BQ$3,'Damage Calculator'!$B$7,0)+IF(ROUND($C16,0)&gt;=$BQ$3,'Damage Calculator'!$B$8,0)-'d100 Breakdown'!$K$2,IF($D16=0,0,1))</f>
        <v>40</v>
      </c>
      <c r="BN16" s="13">
        <f t="shared" si="57"/>
        <v>5</v>
      </c>
      <c r="BO16" s="13">
        <f t="shared" si="58"/>
        <v>0</v>
      </c>
      <c r="BP16">
        <f t="shared" si="59"/>
        <v>0</v>
      </c>
      <c r="BQ16">
        <f t="shared" si="60"/>
        <v>0</v>
      </c>
      <c r="BR16">
        <f t="shared" si="61"/>
        <v>0.33329999999999999</v>
      </c>
      <c r="BS16">
        <f t="shared" si="62"/>
        <v>0.33329999999999999</v>
      </c>
      <c r="BT16">
        <f t="shared" si="63"/>
        <v>0.33329999999999999</v>
      </c>
      <c r="BU16">
        <f t="shared" si="64"/>
        <v>0</v>
      </c>
      <c r="BV16">
        <f t="shared" si="65"/>
        <v>0</v>
      </c>
      <c r="BW16">
        <f t="shared" si="66"/>
        <v>0</v>
      </c>
      <c r="BX16">
        <f t="shared" si="67"/>
        <v>0</v>
      </c>
      <c r="BY16">
        <f>MAX(IF(AND($C16&lt;1,$C16&gt;0),1,ROUND($C16,0))+IF(ROUND($C16,0)&gt;=$CC$3,'Damage Calculator'!$B$7,0)+IF(ROUND($C16,0)&gt;=$CC$3,'Damage Calculator'!$B$8,0)-'d100 Breakdown'!$K$2,IF($D16=0,0,1))</f>
        <v>40</v>
      </c>
      <c r="BZ16" s="13">
        <f t="shared" si="68"/>
        <v>5</v>
      </c>
      <c r="CA16" s="13">
        <f t="shared" si="69"/>
        <v>0</v>
      </c>
      <c r="CB16">
        <f t="shared" si="70"/>
        <v>0</v>
      </c>
      <c r="CC16">
        <f t="shared" si="71"/>
        <v>0</v>
      </c>
      <c r="CD16">
        <f t="shared" si="72"/>
        <v>0.33329999999999999</v>
      </c>
      <c r="CE16">
        <f t="shared" si="73"/>
        <v>0.33329999999999999</v>
      </c>
      <c r="CF16">
        <f t="shared" si="74"/>
        <v>0.33329999999999999</v>
      </c>
      <c r="CG16">
        <f t="shared" si="75"/>
        <v>0</v>
      </c>
      <c r="CH16">
        <f t="shared" si="76"/>
        <v>0</v>
      </c>
      <c r="CI16">
        <f t="shared" si="77"/>
        <v>0</v>
      </c>
      <c r="CJ16">
        <f t="shared" si="78"/>
        <v>0</v>
      </c>
      <c r="CK16">
        <f>MAX(IF(AND($C16&lt;1,$C16&gt;0),1,ROUND($C16,0))+IF(ROUND($C16,0)&gt;=$CO$3,'Damage Calculator'!$B$7,0)+IF(ROUND($C16,0)&gt;=$CO$3,'Damage Calculator'!$B$8,0)-'d100 Breakdown'!$K$2,IF($D16=0,0,1))</f>
        <v>40</v>
      </c>
      <c r="CL16" s="13">
        <f t="shared" si="79"/>
        <v>5</v>
      </c>
      <c r="CM16" s="13">
        <f t="shared" si="80"/>
        <v>0</v>
      </c>
      <c r="CN16">
        <f t="shared" si="81"/>
        <v>0</v>
      </c>
      <c r="CO16">
        <f t="shared" si="82"/>
        <v>0</v>
      </c>
      <c r="CP16">
        <f t="shared" si="83"/>
        <v>0.33329999999999999</v>
      </c>
      <c r="CQ16">
        <f t="shared" si="84"/>
        <v>0.33329999999999999</v>
      </c>
      <c r="CR16">
        <f t="shared" si="85"/>
        <v>0.33329999999999999</v>
      </c>
      <c r="CS16">
        <f t="shared" si="86"/>
        <v>0</v>
      </c>
      <c r="CT16">
        <f t="shared" si="87"/>
        <v>0</v>
      </c>
      <c r="CU16">
        <f t="shared" si="88"/>
        <v>0</v>
      </c>
      <c r="CV16">
        <f t="shared" si="89"/>
        <v>0</v>
      </c>
      <c r="CW16">
        <f>MAX(IF(AND($C16&lt;1,$C16&gt;0),1,ROUND($C16,0))+IF(ROUND($C16,0)&gt;=$DA$3,'Damage Calculator'!$B$7,0)+IF(ROUND($C16,0)&gt;=$DA$3,'Damage Calculator'!$B$8,0)-'d100 Breakdown'!$K$2,IF($D16=0,0,1))</f>
        <v>40</v>
      </c>
      <c r="CX16" s="13">
        <f t="shared" si="90"/>
        <v>5</v>
      </c>
      <c r="CY16" s="13">
        <f t="shared" si="91"/>
        <v>0</v>
      </c>
      <c r="CZ16">
        <f t="shared" si="92"/>
        <v>0</v>
      </c>
      <c r="DA16">
        <f t="shared" si="93"/>
        <v>0</v>
      </c>
      <c r="DB16">
        <f t="shared" si="94"/>
        <v>0.33329999999999999</v>
      </c>
      <c r="DC16">
        <f t="shared" si="95"/>
        <v>0.33329999999999999</v>
      </c>
      <c r="DD16">
        <f t="shared" si="96"/>
        <v>0.33329999999999999</v>
      </c>
      <c r="DE16">
        <f t="shared" si="97"/>
        <v>0</v>
      </c>
      <c r="DF16">
        <f t="shared" si="98"/>
        <v>0</v>
      </c>
      <c r="DG16">
        <f t="shared" si="99"/>
        <v>0</v>
      </c>
      <c r="DH16">
        <f t="shared" si="100"/>
        <v>0</v>
      </c>
    </row>
    <row r="17" spans="1:112" x14ac:dyDescent="0.25">
      <c r="A17">
        <v>13</v>
      </c>
      <c r="B17">
        <f t="shared" si="11"/>
        <v>189</v>
      </c>
      <c r="C17">
        <f>MAX((B17-100)*((1+'Damage Calculator'!$B$10)*INDEX(WeaponData!$AA$2:$AQ$96,MATCH('Damage Calculator'!$B$3,WeaponData!$B$2:$B$96,0),MATCH('Damage Calculator'!$D$3,WeaponData!$AA$2:$AQ$2,0))),0)</f>
        <v>40.094500000000004</v>
      </c>
      <c r="D17">
        <f t="shared" si="0"/>
        <v>40</v>
      </c>
      <c r="E17">
        <f>MAX(IF(AND($C17&lt;1,$C17&gt;0),1,ROUND($C17,0))+IF(ROUND($C17,0)&gt;=$I$3,'Damage Calculator'!$B$7,0)+IF(ROUND($C17,0)&gt;=$I$3,'Damage Calculator'!$B$8,0)-'d100 Breakdown'!$K$2,IF($D17=0,0,1))</f>
        <v>40</v>
      </c>
      <c r="F17" s="13">
        <f t="shared" si="12"/>
        <v>5</v>
      </c>
      <c r="G17" s="13">
        <f t="shared" si="13"/>
        <v>0</v>
      </c>
      <c r="H17">
        <f t="shared" si="14"/>
        <v>0</v>
      </c>
      <c r="I17">
        <f t="shared" si="15"/>
        <v>0</v>
      </c>
      <c r="J17">
        <f t="shared" si="16"/>
        <v>0.33329999999999999</v>
      </c>
      <c r="K17">
        <f t="shared" si="17"/>
        <v>0.33329999999999999</v>
      </c>
      <c r="L17">
        <f t="shared" si="18"/>
        <v>0.33329999999999999</v>
      </c>
      <c r="M17">
        <f t="shared" si="19"/>
        <v>0</v>
      </c>
      <c r="N17">
        <f t="shared" si="20"/>
        <v>0</v>
      </c>
      <c r="O17">
        <f t="shared" si="21"/>
        <v>0</v>
      </c>
      <c r="P17">
        <f t="shared" si="22"/>
        <v>0</v>
      </c>
      <c r="Q17">
        <f>MAX(IF(AND($C17&lt;1,$C17&gt;0),1,ROUND($C17,0))+IF(ROUND($C17,0)&gt;=$U$3,'Damage Calculator'!$B$7,0)+IF(ROUND($C17,0)&gt;=$U$3,'Damage Calculator'!$B$8,0)-'d100 Breakdown'!$K$2,IF($D17=0,0,1))</f>
        <v>40</v>
      </c>
      <c r="R17" s="13">
        <f t="shared" si="23"/>
        <v>5</v>
      </c>
      <c r="S17" s="13">
        <f t="shared" si="24"/>
        <v>0</v>
      </c>
      <c r="T17">
        <f t="shared" si="25"/>
        <v>0</v>
      </c>
      <c r="U17">
        <f t="shared" si="26"/>
        <v>0</v>
      </c>
      <c r="V17">
        <f t="shared" si="27"/>
        <v>0.33329999999999999</v>
      </c>
      <c r="W17">
        <f t="shared" si="28"/>
        <v>0.33329999999999999</v>
      </c>
      <c r="X17">
        <f t="shared" si="29"/>
        <v>0.33329999999999999</v>
      </c>
      <c r="Y17">
        <f t="shared" si="30"/>
        <v>0</v>
      </c>
      <c r="Z17">
        <f t="shared" si="31"/>
        <v>0</v>
      </c>
      <c r="AA17">
        <f t="shared" si="32"/>
        <v>0</v>
      </c>
      <c r="AB17">
        <f t="shared" si="33"/>
        <v>0</v>
      </c>
      <c r="AC17">
        <f>MAX(IF(AND($C17&lt;1,$C17&gt;0),1,ROUND($C17,0))+IF(ROUND($C17,0)&gt;=$AG$3,'Damage Calculator'!$B$7,0)+IF(ROUND($C17,0)&gt;=$AG$3,'Damage Calculator'!$B$8,0)-'d100 Breakdown'!$K$2,IF($D17=0,0,1))</f>
        <v>40</v>
      </c>
      <c r="AD17" s="13">
        <f t="shared" si="34"/>
        <v>5</v>
      </c>
      <c r="AE17" s="13">
        <f t="shared" si="35"/>
        <v>0</v>
      </c>
      <c r="AF17">
        <f t="shared" si="36"/>
        <v>0</v>
      </c>
      <c r="AG17">
        <f t="shared" si="37"/>
        <v>0</v>
      </c>
      <c r="AH17">
        <f t="shared" si="38"/>
        <v>0.33329999999999999</v>
      </c>
      <c r="AI17">
        <f t="shared" si="39"/>
        <v>0.33329999999999999</v>
      </c>
      <c r="AJ17">
        <f t="shared" si="40"/>
        <v>0.33329999999999999</v>
      </c>
      <c r="AK17">
        <f t="shared" si="41"/>
        <v>0</v>
      </c>
      <c r="AL17">
        <f t="shared" si="42"/>
        <v>0</v>
      </c>
      <c r="AM17">
        <f t="shared" si="43"/>
        <v>0</v>
      </c>
      <c r="AN17">
        <f t="shared" si="44"/>
        <v>0</v>
      </c>
      <c r="AO17">
        <f>MAX(IF(AND($C17&lt;1,$C17&gt;0),1,ROUND($C17,0))+IF(ROUND($C17,0)&gt;=$AS$3,'Damage Calculator'!$B$7,0)+IF(ROUND($C17,0)&gt;=$AS$3,'Damage Calculator'!$B$8,0)-'d100 Breakdown'!$K$2,IF($D17=0,0,1))</f>
        <v>40</v>
      </c>
      <c r="AP17" s="13">
        <f t="shared" si="1"/>
        <v>5</v>
      </c>
      <c r="AQ17" s="13">
        <f t="shared" si="45"/>
        <v>0</v>
      </c>
      <c r="AR17">
        <f t="shared" si="2"/>
        <v>0</v>
      </c>
      <c r="AS17">
        <f t="shared" si="3"/>
        <v>0</v>
      </c>
      <c r="AT17">
        <f t="shared" si="4"/>
        <v>0.33329999999999999</v>
      </c>
      <c r="AU17">
        <f t="shared" si="5"/>
        <v>0.33329999999999999</v>
      </c>
      <c r="AV17">
        <f t="shared" si="6"/>
        <v>0.33329999999999999</v>
      </c>
      <c r="AW17">
        <f t="shared" si="7"/>
        <v>0</v>
      </c>
      <c r="AX17">
        <f t="shared" si="8"/>
        <v>0</v>
      </c>
      <c r="AY17">
        <f t="shared" si="9"/>
        <v>0</v>
      </c>
      <c r="AZ17">
        <f t="shared" si="10"/>
        <v>0</v>
      </c>
      <c r="BA17">
        <f>MAX(IF(AND($C17&lt;1,$C17&gt;0),1,ROUND($C17,0))+IF(ROUND($C17,0)&gt;=$BE$3,'Damage Calculator'!$B$7,0)+IF(ROUND($C17,0)&gt;=$BE$3,'Damage Calculator'!$B$8,0)-'d100 Breakdown'!$K$2,IF($D17=0,0,1))</f>
        <v>40</v>
      </c>
      <c r="BB17" s="13">
        <f t="shared" si="46"/>
        <v>5</v>
      </c>
      <c r="BC17" s="13">
        <f t="shared" si="47"/>
        <v>0</v>
      </c>
      <c r="BD17">
        <f t="shared" si="48"/>
        <v>0</v>
      </c>
      <c r="BE17">
        <f t="shared" si="49"/>
        <v>0</v>
      </c>
      <c r="BF17">
        <f t="shared" si="50"/>
        <v>0.33329999999999999</v>
      </c>
      <c r="BG17">
        <f t="shared" si="51"/>
        <v>0.33329999999999999</v>
      </c>
      <c r="BH17">
        <f t="shared" si="52"/>
        <v>0.33329999999999999</v>
      </c>
      <c r="BI17">
        <f t="shared" si="53"/>
        <v>0</v>
      </c>
      <c r="BJ17">
        <f t="shared" si="54"/>
        <v>0</v>
      </c>
      <c r="BK17">
        <f t="shared" si="55"/>
        <v>0</v>
      </c>
      <c r="BL17">
        <f t="shared" si="56"/>
        <v>0</v>
      </c>
      <c r="BM17">
        <f>MAX(IF(AND($C17&lt;1,$C17&gt;0),1,ROUND($C17,0))+IF(ROUND($C17,0)&gt;=$BQ$3,'Damage Calculator'!$B$7,0)+IF(ROUND($C17,0)&gt;=$BQ$3,'Damage Calculator'!$B$8,0)-'d100 Breakdown'!$K$2,IF($D17=0,0,1))</f>
        <v>40</v>
      </c>
      <c r="BN17" s="13">
        <f t="shared" si="57"/>
        <v>5</v>
      </c>
      <c r="BO17" s="13">
        <f t="shared" si="58"/>
        <v>0</v>
      </c>
      <c r="BP17">
        <f t="shared" si="59"/>
        <v>0</v>
      </c>
      <c r="BQ17">
        <f t="shared" si="60"/>
        <v>0</v>
      </c>
      <c r="BR17">
        <f t="shared" si="61"/>
        <v>0.33329999999999999</v>
      </c>
      <c r="BS17">
        <f t="shared" si="62"/>
        <v>0.33329999999999999</v>
      </c>
      <c r="BT17">
        <f t="shared" si="63"/>
        <v>0.33329999999999999</v>
      </c>
      <c r="BU17">
        <f t="shared" si="64"/>
        <v>0</v>
      </c>
      <c r="BV17">
        <f t="shared" si="65"/>
        <v>0</v>
      </c>
      <c r="BW17">
        <f t="shared" si="66"/>
        <v>0</v>
      </c>
      <c r="BX17">
        <f t="shared" si="67"/>
        <v>0</v>
      </c>
      <c r="BY17">
        <f>MAX(IF(AND($C17&lt;1,$C17&gt;0),1,ROUND($C17,0))+IF(ROUND($C17,0)&gt;=$CC$3,'Damage Calculator'!$B$7,0)+IF(ROUND($C17,0)&gt;=$CC$3,'Damage Calculator'!$B$8,0)-'d100 Breakdown'!$K$2,IF($D17=0,0,1))</f>
        <v>40</v>
      </c>
      <c r="BZ17" s="13">
        <f t="shared" si="68"/>
        <v>5</v>
      </c>
      <c r="CA17" s="13">
        <f t="shared" si="69"/>
        <v>0</v>
      </c>
      <c r="CB17">
        <f t="shared" si="70"/>
        <v>0</v>
      </c>
      <c r="CC17">
        <f t="shared" si="71"/>
        <v>0</v>
      </c>
      <c r="CD17">
        <f t="shared" si="72"/>
        <v>0.33329999999999999</v>
      </c>
      <c r="CE17">
        <f t="shared" si="73"/>
        <v>0.33329999999999999</v>
      </c>
      <c r="CF17">
        <f t="shared" si="74"/>
        <v>0.33329999999999999</v>
      </c>
      <c r="CG17">
        <f t="shared" si="75"/>
        <v>0</v>
      </c>
      <c r="CH17">
        <f t="shared" si="76"/>
        <v>0</v>
      </c>
      <c r="CI17">
        <f t="shared" si="77"/>
        <v>0</v>
      </c>
      <c r="CJ17">
        <f t="shared" si="78"/>
        <v>0</v>
      </c>
      <c r="CK17">
        <f>MAX(IF(AND($C17&lt;1,$C17&gt;0),1,ROUND($C17,0))+IF(ROUND($C17,0)&gt;=$CO$3,'Damage Calculator'!$B$7,0)+IF(ROUND($C17,0)&gt;=$CO$3,'Damage Calculator'!$B$8,0)-'d100 Breakdown'!$K$2,IF($D17=0,0,1))</f>
        <v>40</v>
      </c>
      <c r="CL17" s="13">
        <f t="shared" si="79"/>
        <v>5</v>
      </c>
      <c r="CM17" s="13">
        <f t="shared" si="80"/>
        <v>0</v>
      </c>
      <c r="CN17">
        <f t="shared" si="81"/>
        <v>0</v>
      </c>
      <c r="CO17">
        <f t="shared" si="82"/>
        <v>0</v>
      </c>
      <c r="CP17">
        <f t="shared" si="83"/>
        <v>0.33329999999999999</v>
      </c>
      <c r="CQ17">
        <f t="shared" si="84"/>
        <v>0.33329999999999999</v>
      </c>
      <c r="CR17">
        <f t="shared" si="85"/>
        <v>0.33329999999999999</v>
      </c>
      <c r="CS17">
        <f t="shared" si="86"/>
        <v>0</v>
      </c>
      <c r="CT17">
        <f t="shared" si="87"/>
        <v>0</v>
      </c>
      <c r="CU17">
        <f t="shared" si="88"/>
        <v>0</v>
      </c>
      <c r="CV17">
        <f t="shared" si="89"/>
        <v>0</v>
      </c>
      <c r="CW17">
        <f>MAX(IF(AND($C17&lt;1,$C17&gt;0),1,ROUND($C17,0))+IF(ROUND($C17,0)&gt;=$DA$3,'Damage Calculator'!$B$7,0)+IF(ROUND($C17,0)&gt;=$DA$3,'Damage Calculator'!$B$8,0)-'d100 Breakdown'!$K$2,IF($D17=0,0,1))</f>
        <v>40</v>
      </c>
      <c r="CX17" s="13">
        <f t="shared" si="90"/>
        <v>5</v>
      </c>
      <c r="CY17" s="13">
        <f t="shared" si="91"/>
        <v>0</v>
      </c>
      <c r="CZ17">
        <f t="shared" si="92"/>
        <v>0</v>
      </c>
      <c r="DA17">
        <f t="shared" si="93"/>
        <v>0</v>
      </c>
      <c r="DB17">
        <f t="shared" si="94"/>
        <v>0.33329999999999999</v>
      </c>
      <c r="DC17">
        <f t="shared" si="95"/>
        <v>0.33329999999999999</v>
      </c>
      <c r="DD17">
        <f t="shared" si="96"/>
        <v>0.33329999999999999</v>
      </c>
      <c r="DE17">
        <f t="shared" si="97"/>
        <v>0</v>
      </c>
      <c r="DF17">
        <f t="shared" si="98"/>
        <v>0</v>
      </c>
      <c r="DG17">
        <f t="shared" si="99"/>
        <v>0</v>
      </c>
      <c r="DH17">
        <f t="shared" si="100"/>
        <v>0</v>
      </c>
    </row>
    <row r="18" spans="1:112" x14ac:dyDescent="0.25">
      <c r="A18">
        <v>14</v>
      </c>
      <c r="B18">
        <f t="shared" si="11"/>
        <v>190</v>
      </c>
      <c r="C18">
        <f>MAX((B18-100)*((1+'Damage Calculator'!$B$10)*INDEX(WeaponData!$AA$2:$AQ$96,MATCH('Damage Calculator'!$B$3,WeaponData!$B$2:$B$96,0),MATCH('Damage Calculator'!$D$3,WeaponData!$AA$2:$AQ$2,0))),0)</f>
        <v>40.545000000000002</v>
      </c>
      <c r="D18">
        <f t="shared" si="0"/>
        <v>41</v>
      </c>
      <c r="E18">
        <f>MAX(IF(AND($C18&lt;1,$C18&gt;0),1,ROUND($C18,0))+IF(ROUND($C18,0)&gt;=$I$3,'Damage Calculator'!$B$7,0)+IF(ROUND($C18,0)&gt;=$I$3,'Damage Calculator'!$B$8,0)-'d100 Breakdown'!$K$2,IF($D18=0,0,1))</f>
        <v>41</v>
      </c>
      <c r="F18" s="13">
        <f t="shared" si="12"/>
        <v>5</v>
      </c>
      <c r="G18" s="13">
        <f t="shared" si="13"/>
        <v>0</v>
      </c>
      <c r="H18">
        <f t="shared" si="14"/>
        <v>0</v>
      </c>
      <c r="I18">
        <f t="shared" si="15"/>
        <v>0</v>
      </c>
      <c r="J18">
        <f t="shared" si="16"/>
        <v>0.33329999999999999</v>
      </c>
      <c r="K18">
        <f t="shared" si="17"/>
        <v>0.33329999999999999</v>
      </c>
      <c r="L18">
        <f t="shared" si="18"/>
        <v>0.33329999999999999</v>
      </c>
      <c r="M18">
        <f t="shared" si="19"/>
        <v>0</v>
      </c>
      <c r="N18">
        <f t="shared" si="20"/>
        <v>0</v>
      </c>
      <c r="O18">
        <f t="shared" si="21"/>
        <v>0</v>
      </c>
      <c r="P18">
        <f t="shared" si="22"/>
        <v>0</v>
      </c>
      <c r="Q18">
        <f>MAX(IF(AND($C18&lt;1,$C18&gt;0),1,ROUND($C18,0))+IF(ROUND($C18,0)&gt;=$U$3,'Damage Calculator'!$B$7,0)+IF(ROUND($C18,0)&gt;=$U$3,'Damage Calculator'!$B$8,0)-'d100 Breakdown'!$K$2,IF($D18=0,0,1))</f>
        <v>41</v>
      </c>
      <c r="R18" s="13">
        <f t="shared" si="23"/>
        <v>5</v>
      </c>
      <c r="S18" s="13">
        <f t="shared" si="24"/>
        <v>0</v>
      </c>
      <c r="T18">
        <f t="shared" si="25"/>
        <v>0</v>
      </c>
      <c r="U18">
        <f t="shared" si="26"/>
        <v>0</v>
      </c>
      <c r="V18">
        <f t="shared" si="27"/>
        <v>0.33329999999999999</v>
      </c>
      <c r="W18">
        <f t="shared" si="28"/>
        <v>0.33329999999999999</v>
      </c>
      <c r="X18">
        <f t="shared" si="29"/>
        <v>0.33329999999999999</v>
      </c>
      <c r="Y18">
        <f t="shared" si="30"/>
        <v>0</v>
      </c>
      <c r="Z18">
        <f t="shared" si="31"/>
        <v>0</v>
      </c>
      <c r="AA18">
        <f t="shared" si="32"/>
        <v>0</v>
      </c>
      <c r="AB18">
        <f t="shared" si="33"/>
        <v>0</v>
      </c>
      <c r="AC18">
        <f>MAX(IF(AND($C18&lt;1,$C18&gt;0),1,ROUND($C18,0))+IF(ROUND($C18,0)&gt;=$AG$3,'Damage Calculator'!$B$7,0)+IF(ROUND($C18,0)&gt;=$AG$3,'Damage Calculator'!$B$8,0)-'d100 Breakdown'!$K$2,IF($D18=0,0,1))</f>
        <v>41</v>
      </c>
      <c r="AD18" s="13">
        <f t="shared" si="34"/>
        <v>5</v>
      </c>
      <c r="AE18" s="13">
        <f t="shared" si="35"/>
        <v>0</v>
      </c>
      <c r="AF18">
        <f t="shared" si="36"/>
        <v>0</v>
      </c>
      <c r="AG18">
        <f t="shared" si="37"/>
        <v>0</v>
      </c>
      <c r="AH18">
        <f t="shared" si="38"/>
        <v>0.33329999999999999</v>
      </c>
      <c r="AI18">
        <f t="shared" si="39"/>
        <v>0.33329999999999999</v>
      </c>
      <c r="AJ18">
        <f t="shared" si="40"/>
        <v>0.33329999999999999</v>
      </c>
      <c r="AK18">
        <f t="shared" si="41"/>
        <v>0</v>
      </c>
      <c r="AL18">
        <f t="shared" si="42"/>
        <v>0</v>
      </c>
      <c r="AM18">
        <f t="shared" si="43"/>
        <v>0</v>
      </c>
      <c r="AN18">
        <f t="shared" si="44"/>
        <v>0</v>
      </c>
      <c r="AO18">
        <f>MAX(IF(AND($C18&lt;1,$C18&gt;0),1,ROUND($C18,0))+IF(ROUND($C18,0)&gt;=$AS$3,'Damage Calculator'!$B$7,0)+IF(ROUND($C18,0)&gt;=$AS$3,'Damage Calculator'!$B$8,0)-'d100 Breakdown'!$K$2,IF($D18=0,0,1))</f>
        <v>41</v>
      </c>
      <c r="AP18" s="13">
        <f t="shared" si="1"/>
        <v>5</v>
      </c>
      <c r="AQ18" s="13">
        <f t="shared" si="45"/>
        <v>0</v>
      </c>
      <c r="AR18">
        <f t="shared" si="2"/>
        <v>0</v>
      </c>
      <c r="AS18">
        <f t="shared" si="3"/>
        <v>0</v>
      </c>
      <c r="AT18">
        <f t="shared" si="4"/>
        <v>0.33329999999999999</v>
      </c>
      <c r="AU18">
        <f t="shared" si="5"/>
        <v>0.33329999999999999</v>
      </c>
      <c r="AV18">
        <f t="shared" si="6"/>
        <v>0.33329999999999999</v>
      </c>
      <c r="AW18">
        <f t="shared" si="7"/>
        <v>0</v>
      </c>
      <c r="AX18">
        <f t="shared" si="8"/>
        <v>0</v>
      </c>
      <c r="AY18">
        <f t="shared" si="9"/>
        <v>0</v>
      </c>
      <c r="AZ18">
        <f t="shared" si="10"/>
        <v>0</v>
      </c>
      <c r="BA18">
        <f>MAX(IF(AND($C18&lt;1,$C18&gt;0),1,ROUND($C18,0))+IF(ROUND($C18,0)&gt;=$BE$3,'Damage Calculator'!$B$7,0)+IF(ROUND($C18,0)&gt;=$BE$3,'Damage Calculator'!$B$8,0)-'d100 Breakdown'!$K$2,IF($D18=0,0,1))</f>
        <v>41</v>
      </c>
      <c r="BB18" s="13">
        <f t="shared" si="46"/>
        <v>5</v>
      </c>
      <c r="BC18" s="13">
        <f t="shared" si="47"/>
        <v>0</v>
      </c>
      <c r="BD18">
        <f t="shared" si="48"/>
        <v>0</v>
      </c>
      <c r="BE18">
        <f t="shared" si="49"/>
        <v>0</v>
      </c>
      <c r="BF18">
        <f t="shared" si="50"/>
        <v>0.33329999999999999</v>
      </c>
      <c r="BG18">
        <f t="shared" si="51"/>
        <v>0.33329999999999999</v>
      </c>
      <c r="BH18">
        <f t="shared" si="52"/>
        <v>0.33329999999999999</v>
      </c>
      <c r="BI18">
        <f t="shared" si="53"/>
        <v>0</v>
      </c>
      <c r="BJ18">
        <f t="shared" si="54"/>
        <v>0</v>
      </c>
      <c r="BK18">
        <f t="shared" si="55"/>
        <v>0</v>
      </c>
      <c r="BL18">
        <f t="shared" si="56"/>
        <v>0</v>
      </c>
      <c r="BM18">
        <f>MAX(IF(AND($C18&lt;1,$C18&gt;0),1,ROUND($C18,0))+IF(ROUND($C18,0)&gt;=$BQ$3,'Damage Calculator'!$B$7,0)+IF(ROUND($C18,0)&gt;=$BQ$3,'Damage Calculator'!$B$8,0)-'d100 Breakdown'!$K$2,IF($D18=0,0,1))</f>
        <v>41</v>
      </c>
      <c r="BN18" s="13">
        <f t="shared" si="57"/>
        <v>5</v>
      </c>
      <c r="BO18" s="13">
        <f t="shared" si="58"/>
        <v>0</v>
      </c>
      <c r="BP18">
        <f t="shared" si="59"/>
        <v>0</v>
      </c>
      <c r="BQ18">
        <f t="shared" si="60"/>
        <v>0</v>
      </c>
      <c r="BR18">
        <f t="shared" si="61"/>
        <v>0.33329999999999999</v>
      </c>
      <c r="BS18">
        <f t="shared" si="62"/>
        <v>0.33329999999999999</v>
      </c>
      <c r="BT18">
        <f t="shared" si="63"/>
        <v>0.33329999999999999</v>
      </c>
      <c r="BU18">
        <f t="shared" si="64"/>
        <v>0</v>
      </c>
      <c r="BV18">
        <f t="shared" si="65"/>
        <v>0</v>
      </c>
      <c r="BW18">
        <f t="shared" si="66"/>
        <v>0</v>
      </c>
      <c r="BX18">
        <f t="shared" si="67"/>
        <v>0</v>
      </c>
      <c r="BY18">
        <f>MAX(IF(AND($C18&lt;1,$C18&gt;0),1,ROUND($C18,0))+IF(ROUND($C18,0)&gt;=$CC$3,'Damage Calculator'!$B$7,0)+IF(ROUND($C18,0)&gt;=$CC$3,'Damage Calculator'!$B$8,0)-'d100 Breakdown'!$K$2,IF($D18=0,0,1))</f>
        <v>41</v>
      </c>
      <c r="BZ18" s="13">
        <f t="shared" si="68"/>
        <v>5</v>
      </c>
      <c r="CA18" s="13">
        <f t="shared" si="69"/>
        <v>0</v>
      </c>
      <c r="CB18">
        <f t="shared" si="70"/>
        <v>0</v>
      </c>
      <c r="CC18">
        <f t="shared" si="71"/>
        <v>0</v>
      </c>
      <c r="CD18">
        <f t="shared" si="72"/>
        <v>0.33329999999999999</v>
      </c>
      <c r="CE18">
        <f t="shared" si="73"/>
        <v>0.33329999999999999</v>
      </c>
      <c r="CF18">
        <f t="shared" si="74"/>
        <v>0.33329999999999999</v>
      </c>
      <c r="CG18">
        <f t="shared" si="75"/>
        <v>0</v>
      </c>
      <c r="CH18">
        <f t="shared" si="76"/>
        <v>0</v>
      </c>
      <c r="CI18">
        <f t="shared" si="77"/>
        <v>0</v>
      </c>
      <c r="CJ18">
        <f t="shared" si="78"/>
        <v>0</v>
      </c>
      <c r="CK18">
        <f>MAX(IF(AND($C18&lt;1,$C18&gt;0),1,ROUND($C18,0))+IF(ROUND($C18,0)&gt;=$CO$3,'Damage Calculator'!$B$7,0)+IF(ROUND($C18,0)&gt;=$CO$3,'Damage Calculator'!$B$8,0)-'d100 Breakdown'!$K$2,IF($D18=0,0,1))</f>
        <v>41</v>
      </c>
      <c r="CL18" s="13">
        <f t="shared" si="79"/>
        <v>5</v>
      </c>
      <c r="CM18" s="13">
        <f t="shared" si="80"/>
        <v>0</v>
      </c>
      <c r="CN18">
        <f t="shared" si="81"/>
        <v>0</v>
      </c>
      <c r="CO18">
        <f t="shared" si="82"/>
        <v>0</v>
      </c>
      <c r="CP18">
        <f t="shared" si="83"/>
        <v>0.33329999999999999</v>
      </c>
      <c r="CQ18">
        <f t="shared" si="84"/>
        <v>0.33329999999999999</v>
      </c>
      <c r="CR18">
        <f t="shared" si="85"/>
        <v>0.33329999999999999</v>
      </c>
      <c r="CS18">
        <f t="shared" si="86"/>
        <v>0</v>
      </c>
      <c r="CT18">
        <f t="shared" si="87"/>
        <v>0</v>
      </c>
      <c r="CU18">
        <f t="shared" si="88"/>
        <v>0</v>
      </c>
      <c r="CV18">
        <f t="shared" si="89"/>
        <v>0</v>
      </c>
      <c r="CW18">
        <f>MAX(IF(AND($C18&lt;1,$C18&gt;0),1,ROUND($C18,0))+IF(ROUND($C18,0)&gt;=$DA$3,'Damage Calculator'!$B$7,0)+IF(ROUND($C18,0)&gt;=$DA$3,'Damage Calculator'!$B$8,0)-'d100 Breakdown'!$K$2,IF($D18=0,0,1))</f>
        <v>41</v>
      </c>
      <c r="CX18" s="13">
        <f t="shared" si="90"/>
        <v>5</v>
      </c>
      <c r="CY18" s="13">
        <f t="shared" si="91"/>
        <v>0</v>
      </c>
      <c r="CZ18">
        <f t="shared" si="92"/>
        <v>0</v>
      </c>
      <c r="DA18">
        <f t="shared" si="93"/>
        <v>0</v>
      </c>
      <c r="DB18">
        <f t="shared" si="94"/>
        <v>0.33329999999999999</v>
      </c>
      <c r="DC18">
        <f t="shared" si="95"/>
        <v>0.33329999999999999</v>
      </c>
      <c r="DD18">
        <f t="shared" si="96"/>
        <v>0.33329999999999999</v>
      </c>
      <c r="DE18">
        <f t="shared" si="97"/>
        <v>0</v>
      </c>
      <c r="DF18">
        <f t="shared" si="98"/>
        <v>0</v>
      </c>
      <c r="DG18">
        <f t="shared" si="99"/>
        <v>0</v>
      </c>
      <c r="DH18">
        <f t="shared" si="100"/>
        <v>0</v>
      </c>
    </row>
    <row r="19" spans="1:112" x14ac:dyDescent="0.25">
      <c r="A19">
        <v>15</v>
      </c>
      <c r="B19">
        <f t="shared" si="11"/>
        <v>191</v>
      </c>
      <c r="C19">
        <f>MAX((B19-100)*((1+'Damage Calculator'!$B$10)*INDEX(WeaponData!$AA$2:$AQ$96,MATCH('Damage Calculator'!$B$3,WeaponData!$B$2:$B$96,0),MATCH('Damage Calculator'!$D$3,WeaponData!$AA$2:$AQ$2,0))),0)</f>
        <v>40.9955</v>
      </c>
      <c r="D19">
        <f t="shared" si="0"/>
        <v>41</v>
      </c>
      <c r="E19">
        <f>MAX(IF(AND($C19&lt;1,$C19&gt;0),1,ROUND($C19,0))+IF(ROUND($C19,0)&gt;=$I$3,'Damage Calculator'!$B$7,0)+IF(ROUND($C19,0)&gt;=$I$3,'Damage Calculator'!$B$8,0)-'d100 Breakdown'!$K$2,IF($D19=0,0,1))</f>
        <v>41</v>
      </c>
      <c r="F19" s="13">
        <f t="shared" si="12"/>
        <v>5</v>
      </c>
      <c r="G19" s="13">
        <f t="shared" si="13"/>
        <v>0</v>
      </c>
      <c r="H19">
        <f t="shared" si="14"/>
        <v>0</v>
      </c>
      <c r="I19">
        <f t="shared" si="15"/>
        <v>0</v>
      </c>
      <c r="J19">
        <f t="shared" si="16"/>
        <v>0.33329999999999999</v>
      </c>
      <c r="K19">
        <f t="shared" si="17"/>
        <v>0.33329999999999999</v>
      </c>
      <c r="L19">
        <f t="shared" si="18"/>
        <v>0.33329999999999999</v>
      </c>
      <c r="M19">
        <f t="shared" si="19"/>
        <v>0</v>
      </c>
      <c r="N19">
        <f t="shared" si="20"/>
        <v>0</v>
      </c>
      <c r="O19">
        <f t="shared" si="21"/>
        <v>0</v>
      </c>
      <c r="P19">
        <f t="shared" si="22"/>
        <v>0</v>
      </c>
      <c r="Q19">
        <f>MAX(IF(AND($C19&lt;1,$C19&gt;0),1,ROUND($C19,0))+IF(ROUND($C19,0)&gt;=$U$3,'Damage Calculator'!$B$7,0)+IF(ROUND($C19,0)&gt;=$U$3,'Damage Calculator'!$B$8,0)-'d100 Breakdown'!$K$2,IF($D19=0,0,1))</f>
        <v>41</v>
      </c>
      <c r="R19" s="13">
        <f t="shared" si="23"/>
        <v>5</v>
      </c>
      <c r="S19" s="13">
        <f t="shared" si="24"/>
        <v>0</v>
      </c>
      <c r="T19">
        <f t="shared" si="25"/>
        <v>0</v>
      </c>
      <c r="U19">
        <f t="shared" si="26"/>
        <v>0</v>
      </c>
      <c r="V19">
        <f t="shared" si="27"/>
        <v>0.33329999999999999</v>
      </c>
      <c r="W19">
        <f t="shared" si="28"/>
        <v>0.33329999999999999</v>
      </c>
      <c r="X19">
        <f t="shared" si="29"/>
        <v>0.33329999999999999</v>
      </c>
      <c r="Y19">
        <f t="shared" si="30"/>
        <v>0</v>
      </c>
      <c r="Z19">
        <f t="shared" si="31"/>
        <v>0</v>
      </c>
      <c r="AA19">
        <f t="shared" si="32"/>
        <v>0</v>
      </c>
      <c r="AB19">
        <f t="shared" si="33"/>
        <v>0</v>
      </c>
      <c r="AC19">
        <f>MAX(IF(AND($C19&lt;1,$C19&gt;0),1,ROUND($C19,0))+IF(ROUND($C19,0)&gt;=$AG$3,'Damage Calculator'!$B$7,0)+IF(ROUND($C19,0)&gt;=$AG$3,'Damage Calculator'!$B$8,0)-'d100 Breakdown'!$K$2,IF($D19=0,0,1))</f>
        <v>41</v>
      </c>
      <c r="AD19" s="13">
        <f t="shared" si="34"/>
        <v>5</v>
      </c>
      <c r="AE19" s="13">
        <f t="shared" si="35"/>
        <v>0</v>
      </c>
      <c r="AF19">
        <f t="shared" si="36"/>
        <v>0</v>
      </c>
      <c r="AG19">
        <f t="shared" si="37"/>
        <v>0</v>
      </c>
      <c r="AH19">
        <f t="shared" si="38"/>
        <v>0.33329999999999999</v>
      </c>
      <c r="AI19">
        <f t="shared" si="39"/>
        <v>0.33329999999999999</v>
      </c>
      <c r="AJ19">
        <f t="shared" si="40"/>
        <v>0.33329999999999999</v>
      </c>
      <c r="AK19">
        <f t="shared" si="41"/>
        <v>0</v>
      </c>
      <c r="AL19">
        <f t="shared" si="42"/>
        <v>0</v>
      </c>
      <c r="AM19">
        <f t="shared" si="43"/>
        <v>0</v>
      </c>
      <c r="AN19">
        <f t="shared" si="44"/>
        <v>0</v>
      </c>
      <c r="AO19">
        <f>MAX(IF(AND($C19&lt;1,$C19&gt;0),1,ROUND($C19,0))+IF(ROUND($C19,0)&gt;=$AS$3,'Damage Calculator'!$B$7,0)+IF(ROUND($C19,0)&gt;=$AS$3,'Damage Calculator'!$B$8,0)-'d100 Breakdown'!$K$2,IF($D19=0,0,1))</f>
        <v>41</v>
      </c>
      <c r="AP19" s="13">
        <f t="shared" si="1"/>
        <v>5</v>
      </c>
      <c r="AQ19" s="13">
        <f t="shared" si="45"/>
        <v>0</v>
      </c>
      <c r="AR19">
        <f t="shared" si="2"/>
        <v>0</v>
      </c>
      <c r="AS19">
        <f t="shared" si="3"/>
        <v>0</v>
      </c>
      <c r="AT19">
        <f t="shared" si="4"/>
        <v>0.33329999999999999</v>
      </c>
      <c r="AU19">
        <f t="shared" si="5"/>
        <v>0.33329999999999999</v>
      </c>
      <c r="AV19">
        <f t="shared" si="6"/>
        <v>0.33329999999999999</v>
      </c>
      <c r="AW19">
        <f t="shared" si="7"/>
        <v>0</v>
      </c>
      <c r="AX19">
        <f t="shared" si="8"/>
        <v>0</v>
      </c>
      <c r="AY19">
        <f t="shared" si="9"/>
        <v>0</v>
      </c>
      <c r="AZ19">
        <f t="shared" si="10"/>
        <v>0</v>
      </c>
      <c r="BA19">
        <f>MAX(IF(AND($C19&lt;1,$C19&gt;0),1,ROUND($C19,0))+IF(ROUND($C19,0)&gt;=$BE$3,'Damage Calculator'!$B$7,0)+IF(ROUND($C19,0)&gt;=$BE$3,'Damage Calculator'!$B$8,0)-'d100 Breakdown'!$K$2,IF($D19=0,0,1))</f>
        <v>41</v>
      </c>
      <c r="BB19" s="13">
        <f t="shared" si="46"/>
        <v>5</v>
      </c>
      <c r="BC19" s="13">
        <f t="shared" si="47"/>
        <v>0</v>
      </c>
      <c r="BD19">
        <f t="shared" si="48"/>
        <v>0</v>
      </c>
      <c r="BE19">
        <f t="shared" si="49"/>
        <v>0</v>
      </c>
      <c r="BF19">
        <f t="shared" si="50"/>
        <v>0.33329999999999999</v>
      </c>
      <c r="BG19">
        <f t="shared" si="51"/>
        <v>0.33329999999999999</v>
      </c>
      <c r="BH19">
        <f t="shared" si="52"/>
        <v>0.33329999999999999</v>
      </c>
      <c r="BI19">
        <f t="shared" si="53"/>
        <v>0</v>
      </c>
      <c r="BJ19">
        <f t="shared" si="54"/>
        <v>0</v>
      </c>
      <c r="BK19">
        <f t="shared" si="55"/>
        <v>0</v>
      </c>
      <c r="BL19">
        <f t="shared" si="56"/>
        <v>0</v>
      </c>
      <c r="BM19">
        <f>MAX(IF(AND($C19&lt;1,$C19&gt;0),1,ROUND($C19,0))+IF(ROUND($C19,0)&gt;=$BQ$3,'Damage Calculator'!$B$7,0)+IF(ROUND($C19,0)&gt;=$BQ$3,'Damage Calculator'!$B$8,0)-'d100 Breakdown'!$K$2,IF($D19=0,0,1))</f>
        <v>41</v>
      </c>
      <c r="BN19" s="13">
        <f t="shared" si="57"/>
        <v>5</v>
      </c>
      <c r="BO19" s="13">
        <f t="shared" si="58"/>
        <v>0</v>
      </c>
      <c r="BP19">
        <f t="shared" si="59"/>
        <v>0</v>
      </c>
      <c r="BQ19">
        <f t="shared" si="60"/>
        <v>0</v>
      </c>
      <c r="BR19">
        <f t="shared" si="61"/>
        <v>0.33329999999999999</v>
      </c>
      <c r="BS19">
        <f t="shared" si="62"/>
        <v>0.33329999999999999</v>
      </c>
      <c r="BT19">
        <f t="shared" si="63"/>
        <v>0.33329999999999999</v>
      </c>
      <c r="BU19">
        <f t="shared" si="64"/>
        <v>0</v>
      </c>
      <c r="BV19">
        <f t="shared" si="65"/>
        <v>0</v>
      </c>
      <c r="BW19">
        <f t="shared" si="66"/>
        <v>0</v>
      </c>
      <c r="BX19">
        <f t="shared" si="67"/>
        <v>0</v>
      </c>
      <c r="BY19">
        <f>MAX(IF(AND($C19&lt;1,$C19&gt;0),1,ROUND($C19,0))+IF(ROUND($C19,0)&gt;=$CC$3,'Damage Calculator'!$B$7,0)+IF(ROUND($C19,0)&gt;=$CC$3,'Damage Calculator'!$B$8,0)-'d100 Breakdown'!$K$2,IF($D19=0,0,1))</f>
        <v>41</v>
      </c>
      <c r="BZ19" s="13">
        <f t="shared" si="68"/>
        <v>5</v>
      </c>
      <c r="CA19" s="13">
        <f t="shared" si="69"/>
        <v>0</v>
      </c>
      <c r="CB19">
        <f t="shared" si="70"/>
        <v>0</v>
      </c>
      <c r="CC19">
        <f t="shared" si="71"/>
        <v>0</v>
      </c>
      <c r="CD19">
        <f t="shared" si="72"/>
        <v>0.33329999999999999</v>
      </c>
      <c r="CE19">
        <f t="shared" si="73"/>
        <v>0.33329999999999999</v>
      </c>
      <c r="CF19">
        <f t="shared" si="74"/>
        <v>0.33329999999999999</v>
      </c>
      <c r="CG19">
        <f t="shared" si="75"/>
        <v>0</v>
      </c>
      <c r="CH19">
        <f t="shared" si="76"/>
        <v>0</v>
      </c>
      <c r="CI19">
        <f t="shared" si="77"/>
        <v>0</v>
      </c>
      <c r="CJ19">
        <f t="shared" si="78"/>
        <v>0</v>
      </c>
      <c r="CK19">
        <f>MAX(IF(AND($C19&lt;1,$C19&gt;0),1,ROUND($C19,0))+IF(ROUND($C19,0)&gt;=$CO$3,'Damage Calculator'!$B$7,0)+IF(ROUND($C19,0)&gt;=$CO$3,'Damage Calculator'!$B$8,0)-'d100 Breakdown'!$K$2,IF($D19=0,0,1))</f>
        <v>41</v>
      </c>
      <c r="CL19" s="13">
        <f t="shared" si="79"/>
        <v>5</v>
      </c>
      <c r="CM19" s="13">
        <f t="shared" si="80"/>
        <v>0</v>
      </c>
      <c r="CN19">
        <f t="shared" si="81"/>
        <v>0</v>
      </c>
      <c r="CO19">
        <f t="shared" si="82"/>
        <v>0</v>
      </c>
      <c r="CP19">
        <f t="shared" si="83"/>
        <v>0.33329999999999999</v>
      </c>
      <c r="CQ19">
        <f t="shared" si="84"/>
        <v>0.33329999999999999</v>
      </c>
      <c r="CR19">
        <f t="shared" si="85"/>
        <v>0.33329999999999999</v>
      </c>
      <c r="CS19">
        <f t="shared" si="86"/>
        <v>0</v>
      </c>
      <c r="CT19">
        <f t="shared" si="87"/>
        <v>0</v>
      </c>
      <c r="CU19">
        <f t="shared" si="88"/>
        <v>0</v>
      </c>
      <c r="CV19">
        <f t="shared" si="89"/>
        <v>0</v>
      </c>
      <c r="CW19">
        <f>MAX(IF(AND($C19&lt;1,$C19&gt;0),1,ROUND($C19,0))+IF(ROUND($C19,0)&gt;=$DA$3,'Damage Calculator'!$B$7,0)+IF(ROUND($C19,0)&gt;=$DA$3,'Damage Calculator'!$B$8,0)-'d100 Breakdown'!$K$2,IF($D19=0,0,1))</f>
        <v>41</v>
      </c>
      <c r="CX19" s="13">
        <f t="shared" si="90"/>
        <v>5</v>
      </c>
      <c r="CY19" s="13">
        <f t="shared" si="91"/>
        <v>0</v>
      </c>
      <c r="CZ19">
        <f t="shared" si="92"/>
        <v>0</v>
      </c>
      <c r="DA19">
        <f t="shared" si="93"/>
        <v>0</v>
      </c>
      <c r="DB19">
        <f t="shared" si="94"/>
        <v>0.33329999999999999</v>
      </c>
      <c r="DC19">
        <f t="shared" si="95"/>
        <v>0.33329999999999999</v>
      </c>
      <c r="DD19">
        <f t="shared" si="96"/>
        <v>0.33329999999999999</v>
      </c>
      <c r="DE19">
        <f t="shared" si="97"/>
        <v>0</v>
      </c>
      <c r="DF19">
        <f t="shared" si="98"/>
        <v>0</v>
      </c>
      <c r="DG19">
        <f t="shared" si="99"/>
        <v>0</v>
      </c>
      <c r="DH19">
        <f t="shared" si="100"/>
        <v>0</v>
      </c>
    </row>
    <row r="20" spans="1:112" x14ac:dyDescent="0.25">
      <c r="A20">
        <v>16</v>
      </c>
      <c r="B20">
        <f t="shared" si="11"/>
        <v>192</v>
      </c>
      <c r="C20">
        <f>MAX((B20-100)*((1+'Damage Calculator'!$B$10)*INDEX(WeaponData!$AA$2:$AQ$96,MATCH('Damage Calculator'!$B$3,WeaponData!$B$2:$B$96,0),MATCH('Damage Calculator'!$D$3,WeaponData!$AA$2:$AQ$2,0))),0)</f>
        <v>41.445999999999998</v>
      </c>
      <c r="D20">
        <f t="shared" si="0"/>
        <v>41</v>
      </c>
      <c r="E20">
        <f>MAX(IF(AND($C20&lt;1,$C20&gt;0),1,ROUND($C20,0))+IF(ROUND($C20,0)&gt;=$I$3,'Damage Calculator'!$B$7,0)+IF(ROUND($C20,0)&gt;=$I$3,'Damage Calculator'!$B$8,0)-'d100 Breakdown'!$K$2,IF($D20=0,0,1))</f>
        <v>41</v>
      </c>
      <c r="F20" s="13">
        <f t="shared" si="12"/>
        <v>5</v>
      </c>
      <c r="G20" s="13">
        <f t="shared" si="13"/>
        <v>0</v>
      </c>
      <c r="H20">
        <f t="shared" si="14"/>
        <v>0</v>
      </c>
      <c r="I20">
        <f t="shared" si="15"/>
        <v>0</v>
      </c>
      <c r="J20">
        <f t="shared" si="16"/>
        <v>0.33329999999999999</v>
      </c>
      <c r="K20">
        <f t="shared" si="17"/>
        <v>0.33329999999999999</v>
      </c>
      <c r="L20">
        <f t="shared" si="18"/>
        <v>0.33329999999999999</v>
      </c>
      <c r="M20">
        <f t="shared" si="19"/>
        <v>0</v>
      </c>
      <c r="N20">
        <f t="shared" si="20"/>
        <v>0</v>
      </c>
      <c r="O20">
        <f t="shared" si="21"/>
        <v>0</v>
      </c>
      <c r="P20">
        <f t="shared" si="22"/>
        <v>0</v>
      </c>
      <c r="Q20">
        <f>MAX(IF(AND($C20&lt;1,$C20&gt;0),1,ROUND($C20,0))+IF(ROUND($C20,0)&gt;=$U$3,'Damage Calculator'!$B$7,0)+IF(ROUND($C20,0)&gt;=$U$3,'Damage Calculator'!$B$8,0)-'d100 Breakdown'!$K$2,IF($D20=0,0,1))</f>
        <v>41</v>
      </c>
      <c r="R20" s="13">
        <f t="shared" si="23"/>
        <v>5</v>
      </c>
      <c r="S20" s="13">
        <f t="shared" si="24"/>
        <v>0</v>
      </c>
      <c r="T20">
        <f t="shared" si="25"/>
        <v>0</v>
      </c>
      <c r="U20">
        <f t="shared" si="26"/>
        <v>0</v>
      </c>
      <c r="V20">
        <f t="shared" si="27"/>
        <v>0.33329999999999999</v>
      </c>
      <c r="W20">
        <f t="shared" si="28"/>
        <v>0.33329999999999999</v>
      </c>
      <c r="X20">
        <f t="shared" si="29"/>
        <v>0.33329999999999999</v>
      </c>
      <c r="Y20">
        <f t="shared" si="30"/>
        <v>0</v>
      </c>
      <c r="Z20">
        <f t="shared" si="31"/>
        <v>0</v>
      </c>
      <c r="AA20">
        <f t="shared" si="32"/>
        <v>0</v>
      </c>
      <c r="AB20">
        <f t="shared" si="33"/>
        <v>0</v>
      </c>
      <c r="AC20">
        <f>MAX(IF(AND($C20&lt;1,$C20&gt;0),1,ROUND($C20,0))+IF(ROUND($C20,0)&gt;=$AG$3,'Damage Calculator'!$B$7,0)+IF(ROUND($C20,0)&gt;=$AG$3,'Damage Calculator'!$B$8,0)-'d100 Breakdown'!$K$2,IF($D20=0,0,1))</f>
        <v>41</v>
      </c>
      <c r="AD20" s="13">
        <f t="shared" si="34"/>
        <v>5</v>
      </c>
      <c r="AE20" s="13">
        <f t="shared" si="35"/>
        <v>0</v>
      </c>
      <c r="AF20">
        <f t="shared" si="36"/>
        <v>0</v>
      </c>
      <c r="AG20">
        <f t="shared" si="37"/>
        <v>0</v>
      </c>
      <c r="AH20">
        <f t="shared" si="38"/>
        <v>0.33329999999999999</v>
      </c>
      <c r="AI20">
        <f t="shared" si="39"/>
        <v>0.33329999999999999</v>
      </c>
      <c r="AJ20">
        <f t="shared" si="40"/>
        <v>0.33329999999999999</v>
      </c>
      <c r="AK20">
        <f t="shared" si="41"/>
        <v>0</v>
      </c>
      <c r="AL20">
        <f t="shared" si="42"/>
        <v>0</v>
      </c>
      <c r="AM20">
        <f t="shared" si="43"/>
        <v>0</v>
      </c>
      <c r="AN20">
        <f t="shared" si="44"/>
        <v>0</v>
      </c>
      <c r="AO20">
        <f>MAX(IF(AND($C20&lt;1,$C20&gt;0),1,ROUND($C20,0))+IF(ROUND($C20,0)&gt;=$AS$3,'Damage Calculator'!$B$7,0)+IF(ROUND($C20,0)&gt;=$AS$3,'Damage Calculator'!$B$8,0)-'d100 Breakdown'!$K$2,IF($D20=0,0,1))</f>
        <v>41</v>
      </c>
      <c r="AP20" s="13">
        <f t="shared" si="1"/>
        <v>5</v>
      </c>
      <c r="AQ20" s="13">
        <f t="shared" si="45"/>
        <v>0</v>
      </c>
      <c r="AR20">
        <f t="shared" si="2"/>
        <v>0</v>
      </c>
      <c r="AS20">
        <f t="shared" si="3"/>
        <v>0</v>
      </c>
      <c r="AT20">
        <f t="shared" si="4"/>
        <v>0.33329999999999999</v>
      </c>
      <c r="AU20">
        <f t="shared" si="5"/>
        <v>0.33329999999999999</v>
      </c>
      <c r="AV20">
        <f t="shared" si="6"/>
        <v>0.33329999999999999</v>
      </c>
      <c r="AW20">
        <f t="shared" si="7"/>
        <v>0</v>
      </c>
      <c r="AX20">
        <f t="shared" si="8"/>
        <v>0</v>
      </c>
      <c r="AY20">
        <f t="shared" si="9"/>
        <v>0</v>
      </c>
      <c r="AZ20">
        <f t="shared" si="10"/>
        <v>0</v>
      </c>
      <c r="BA20">
        <f>MAX(IF(AND($C20&lt;1,$C20&gt;0),1,ROUND($C20,0))+IF(ROUND($C20,0)&gt;=$BE$3,'Damage Calculator'!$B$7,0)+IF(ROUND($C20,0)&gt;=$BE$3,'Damage Calculator'!$B$8,0)-'d100 Breakdown'!$K$2,IF($D20=0,0,1))</f>
        <v>41</v>
      </c>
      <c r="BB20" s="13">
        <f t="shared" si="46"/>
        <v>5</v>
      </c>
      <c r="BC20" s="13">
        <f t="shared" si="47"/>
        <v>0</v>
      </c>
      <c r="BD20">
        <f t="shared" si="48"/>
        <v>0</v>
      </c>
      <c r="BE20">
        <f t="shared" si="49"/>
        <v>0</v>
      </c>
      <c r="BF20">
        <f t="shared" si="50"/>
        <v>0.33329999999999999</v>
      </c>
      <c r="BG20">
        <f t="shared" si="51"/>
        <v>0.33329999999999999</v>
      </c>
      <c r="BH20">
        <f t="shared" si="52"/>
        <v>0.33329999999999999</v>
      </c>
      <c r="BI20">
        <f t="shared" si="53"/>
        <v>0</v>
      </c>
      <c r="BJ20">
        <f t="shared" si="54"/>
        <v>0</v>
      </c>
      <c r="BK20">
        <f t="shared" si="55"/>
        <v>0</v>
      </c>
      <c r="BL20">
        <f t="shared" si="56"/>
        <v>0</v>
      </c>
      <c r="BM20">
        <f>MAX(IF(AND($C20&lt;1,$C20&gt;0),1,ROUND($C20,0))+IF(ROUND($C20,0)&gt;=$BQ$3,'Damage Calculator'!$B$7,0)+IF(ROUND($C20,0)&gt;=$BQ$3,'Damage Calculator'!$B$8,0)-'d100 Breakdown'!$K$2,IF($D20=0,0,1))</f>
        <v>41</v>
      </c>
      <c r="BN20" s="13">
        <f t="shared" si="57"/>
        <v>5</v>
      </c>
      <c r="BO20" s="13">
        <f t="shared" si="58"/>
        <v>0</v>
      </c>
      <c r="BP20">
        <f t="shared" si="59"/>
        <v>0</v>
      </c>
      <c r="BQ20">
        <f t="shared" si="60"/>
        <v>0</v>
      </c>
      <c r="BR20">
        <f t="shared" si="61"/>
        <v>0.33329999999999999</v>
      </c>
      <c r="BS20">
        <f t="shared" si="62"/>
        <v>0.33329999999999999</v>
      </c>
      <c r="BT20">
        <f t="shared" si="63"/>
        <v>0.33329999999999999</v>
      </c>
      <c r="BU20">
        <f t="shared" si="64"/>
        <v>0</v>
      </c>
      <c r="BV20">
        <f t="shared" si="65"/>
        <v>0</v>
      </c>
      <c r="BW20">
        <f t="shared" si="66"/>
        <v>0</v>
      </c>
      <c r="BX20">
        <f t="shared" si="67"/>
        <v>0</v>
      </c>
      <c r="BY20">
        <f>MAX(IF(AND($C20&lt;1,$C20&gt;0),1,ROUND($C20,0))+IF(ROUND($C20,0)&gt;=$CC$3,'Damage Calculator'!$B$7,0)+IF(ROUND($C20,0)&gt;=$CC$3,'Damage Calculator'!$B$8,0)-'d100 Breakdown'!$K$2,IF($D20=0,0,1))</f>
        <v>41</v>
      </c>
      <c r="BZ20" s="13">
        <f t="shared" si="68"/>
        <v>5</v>
      </c>
      <c r="CA20" s="13">
        <f t="shared" si="69"/>
        <v>0</v>
      </c>
      <c r="CB20">
        <f t="shared" si="70"/>
        <v>0</v>
      </c>
      <c r="CC20">
        <f t="shared" si="71"/>
        <v>0</v>
      </c>
      <c r="CD20">
        <f t="shared" si="72"/>
        <v>0.33329999999999999</v>
      </c>
      <c r="CE20">
        <f t="shared" si="73"/>
        <v>0.33329999999999999</v>
      </c>
      <c r="CF20">
        <f t="shared" si="74"/>
        <v>0.33329999999999999</v>
      </c>
      <c r="CG20">
        <f t="shared" si="75"/>
        <v>0</v>
      </c>
      <c r="CH20">
        <f t="shared" si="76"/>
        <v>0</v>
      </c>
      <c r="CI20">
        <f t="shared" si="77"/>
        <v>0</v>
      </c>
      <c r="CJ20">
        <f t="shared" si="78"/>
        <v>0</v>
      </c>
      <c r="CK20">
        <f>MAX(IF(AND($C20&lt;1,$C20&gt;0),1,ROUND($C20,0))+IF(ROUND($C20,0)&gt;=$CO$3,'Damage Calculator'!$B$7,0)+IF(ROUND($C20,0)&gt;=$CO$3,'Damage Calculator'!$B$8,0)-'d100 Breakdown'!$K$2,IF($D20=0,0,1))</f>
        <v>41</v>
      </c>
      <c r="CL20" s="13">
        <f t="shared" si="79"/>
        <v>5</v>
      </c>
      <c r="CM20" s="13">
        <f t="shared" si="80"/>
        <v>0</v>
      </c>
      <c r="CN20">
        <f t="shared" si="81"/>
        <v>0</v>
      </c>
      <c r="CO20">
        <f t="shared" si="82"/>
        <v>0</v>
      </c>
      <c r="CP20">
        <f t="shared" si="83"/>
        <v>0.33329999999999999</v>
      </c>
      <c r="CQ20">
        <f t="shared" si="84"/>
        <v>0.33329999999999999</v>
      </c>
      <c r="CR20">
        <f t="shared" si="85"/>
        <v>0.33329999999999999</v>
      </c>
      <c r="CS20">
        <f t="shared" si="86"/>
        <v>0</v>
      </c>
      <c r="CT20">
        <f t="shared" si="87"/>
        <v>0</v>
      </c>
      <c r="CU20">
        <f t="shared" si="88"/>
        <v>0</v>
      </c>
      <c r="CV20">
        <f t="shared" si="89"/>
        <v>0</v>
      </c>
      <c r="CW20">
        <f>MAX(IF(AND($C20&lt;1,$C20&gt;0),1,ROUND($C20,0))+IF(ROUND($C20,0)&gt;=$DA$3,'Damage Calculator'!$B$7,0)+IF(ROUND($C20,0)&gt;=$DA$3,'Damage Calculator'!$B$8,0)-'d100 Breakdown'!$K$2,IF($D20=0,0,1))</f>
        <v>41</v>
      </c>
      <c r="CX20" s="13">
        <f t="shared" si="90"/>
        <v>5</v>
      </c>
      <c r="CY20" s="13">
        <f t="shared" si="91"/>
        <v>0</v>
      </c>
      <c r="CZ20">
        <f t="shared" si="92"/>
        <v>0</v>
      </c>
      <c r="DA20">
        <f t="shared" si="93"/>
        <v>0</v>
      </c>
      <c r="DB20">
        <f t="shared" si="94"/>
        <v>0.33329999999999999</v>
      </c>
      <c r="DC20">
        <f t="shared" si="95"/>
        <v>0.33329999999999999</v>
      </c>
      <c r="DD20">
        <f t="shared" si="96"/>
        <v>0.33329999999999999</v>
      </c>
      <c r="DE20">
        <f t="shared" si="97"/>
        <v>0</v>
      </c>
      <c r="DF20">
        <f t="shared" si="98"/>
        <v>0</v>
      </c>
      <c r="DG20">
        <f t="shared" si="99"/>
        <v>0</v>
      </c>
      <c r="DH20">
        <f t="shared" si="100"/>
        <v>0</v>
      </c>
    </row>
    <row r="21" spans="1:112" x14ac:dyDescent="0.25">
      <c r="A21">
        <v>17</v>
      </c>
      <c r="B21">
        <f t="shared" si="11"/>
        <v>193</v>
      </c>
      <c r="C21">
        <f>MAX((B21-100)*((1+'Damage Calculator'!$B$10)*INDEX(WeaponData!$AA$2:$AQ$96,MATCH('Damage Calculator'!$B$3,WeaponData!$B$2:$B$96,0),MATCH('Damage Calculator'!$D$3,WeaponData!$AA$2:$AQ$2,0))),0)</f>
        <v>41.896500000000003</v>
      </c>
      <c r="D21">
        <f t="shared" si="0"/>
        <v>42</v>
      </c>
      <c r="E21">
        <f>MAX(IF(AND($C21&lt;1,$C21&gt;0),1,ROUND($C21,0))+IF(ROUND($C21,0)&gt;=$I$3,'Damage Calculator'!$B$7,0)+IF(ROUND($C21,0)&gt;=$I$3,'Damage Calculator'!$B$8,0)-'d100 Breakdown'!$K$2,IF($D21=0,0,1))</f>
        <v>42</v>
      </c>
      <c r="F21" s="13">
        <f t="shared" si="12"/>
        <v>6</v>
      </c>
      <c r="G21" s="13">
        <f t="shared" si="13"/>
        <v>0</v>
      </c>
      <c r="H21">
        <f t="shared" si="14"/>
        <v>0</v>
      </c>
      <c r="I21">
        <f t="shared" si="15"/>
        <v>0</v>
      </c>
      <c r="J21">
        <f t="shared" si="16"/>
        <v>0.25</v>
      </c>
      <c r="K21">
        <f t="shared" si="17"/>
        <v>0.25</v>
      </c>
      <c r="L21">
        <f t="shared" si="18"/>
        <v>0.25</v>
      </c>
      <c r="M21">
        <f t="shared" si="19"/>
        <v>0.25</v>
      </c>
      <c r="N21">
        <f t="shared" si="20"/>
        <v>0</v>
      </c>
      <c r="O21">
        <f t="shared" si="21"/>
        <v>0</v>
      </c>
      <c r="P21">
        <f t="shared" si="22"/>
        <v>0</v>
      </c>
      <c r="Q21">
        <f>MAX(IF(AND($C21&lt;1,$C21&gt;0),1,ROUND($C21,0))+IF(ROUND($C21,0)&gt;=$U$3,'Damage Calculator'!$B$7,0)+IF(ROUND($C21,0)&gt;=$U$3,'Damage Calculator'!$B$8,0)-'d100 Breakdown'!$K$2,IF($D21=0,0,1))</f>
        <v>42</v>
      </c>
      <c r="R21" s="13">
        <f t="shared" si="23"/>
        <v>6</v>
      </c>
      <c r="S21" s="13">
        <f t="shared" si="24"/>
        <v>0</v>
      </c>
      <c r="T21">
        <f t="shared" si="25"/>
        <v>0</v>
      </c>
      <c r="U21">
        <f t="shared" si="26"/>
        <v>0</v>
      </c>
      <c r="V21">
        <f t="shared" si="27"/>
        <v>0.25</v>
      </c>
      <c r="W21">
        <f t="shared" si="28"/>
        <v>0.25</v>
      </c>
      <c r="X21">
        <f t="shared" si="29"/>
        <v>0.25</v>
      </c>
      <c r="Y21">
        <f t="shared" si="30"/>
        <v>0.25</v>
      </c>
      <c r="Z21">
        <f t="shared" si="31"/>
        <v>0</v>
      </c>
      <c r="AA21">
        <f t="shared" si="32"/>
        <v>0</v>
      </c>
      <c r="AB21">
        <f t="shared" si="33"/>
        <v>0</v>
      </c>
      <c r="AC21">
        <f>MAX(IF(AND($C21&lt;1,$C21&gt;0),1,ROUND($C21,0))+IF(ROUND($C21,0)&gt;=$AG$3,'Damage Calculator'!$B$7,0)+IF(ROUND($C21,0)&gt;=$AG$3,'Damage Calculator'!$B$8,0)-'d100 Breakdown'!$K$2,IF($D21=0,0,1))</f>
        <v>42</v>
      </c>
      <c r="AD21" s="13">
        <f t="shared" si="34"/>
        <v>6</v>
      </c>
      <c r="AE21" s="13">
        <f t="shared" si="35"/>
        <v>0</v>
      </c>
      <c r="AF21">
        <f t="shared" si="36"/>
        <v>0</v>
      </c>
      <c r="AG21">
        <f t="shared" si="37"/>
        <v>0</v>
      </c>
      <c r="AH21">
        <f t="shared" si="38"/>
        <v>0.25</v>
      </c>
      <c r="AI21">
        <f t="shared" si="39"/>
        <v>0.25</v>
      </c>
      <c r="AJ21">
        <f t="shared" si="40"/>
        <v>0.25</v>
      </c>
      <c r="AK21">
        <f t="shared" si="41"/>
        <v>0.25</v>
      </c>
      <c r="AL21">
        <f t="shared" si="42"/>
        <v>0</v>
      </c>
      <c r="AM21">
        <f t="shared" si="43"/>
        <v>0</v>
      </c>
      <c r="AN21">
        <f t="shared" si="44"/>
        <v>0</v>
      </c>
      <c r="AO21">
        <f>MAX(IF(AND($C21&lt;1,$C21&gt;0),1,ROUND($C21,0))+IF(ROUND($C21,0)&gt;=$AS$3,'Damage Calculator'!$B$7,0)+IF(ROUND($C21,0)&gt;=$AS$3,'Damage Calculator'!$B$8,0)-'d100 Breakdown'!$K$2,IF($D21=0,0,1))</f>
        <v>42</v>
      </c>
      <c r="AP21" s="13">
        <f t="shared" si="1"/>
        <v>6</v>
      </c>
      <c r="AQ21" s="13">
        <f t="shared" si="45"/>
        <v>0</v>
      </c>
      <c r="AR21">
        <f t="shared" si="2"/>
        <v>0</v>
      </c>
      <c r="AS21">
        <f t="shared" si="3"/>
        <v>0</v>
      </c>
      <c r="AT21">
        <f t="shared" si="4"/>
        <v>0.25</v>
      </c>
      <c r="AU21">
        <f t="shared" si="5"/>
        <v>0.25</v>
      </c>
      <c r="AV21">
        <f t="shared" si="6"/>
        <v>0.25</v>
      </c>
      <c r="AW21">
        <f t="shared" si="7"/>
        <v>0.25</v>
      </c>
      <c r="AX21">
        <f t="shared" si="8"/>
        <v>0</v>
      </c>
      <c r="AY21">
        <f t="shared" si="9"/>
        <v>0</v>
      </c>
      <c r="AZ21">
        <f t="shared" si="10"/>
        <v>0</v>
      </c>
      <c r="BA21">
        <f>MAX(IF(AND($C21&lt;1,$C21&gt;0),1,ROUND($C21,0))+IF(ROUND($C21,0)&gt;=$BE$3,'Damage Calculator'!$B$7,0)+IF(ROUND($C21,0)&gt;=$BE$3,'Damage Calculator'!$B$8,0)-'d100 Breakdown'!$K$2,IF($D21=0,0,1))</f>
        <v>42</v>
      </c>
      <c r="BB21" s="13">
        <f t="shared" si="46"/>
        <v>6</v>
      </c>
      <c r="BC21" s="13">
        <f t="shared" si="47"/>
        <v>0</v>
      </c>
      <c r="BD21">
        <f t="shared" si="48"/>
        <v>0</v>
      </c>
      <c r="BE21">
        <f t="shared" si="49"/>
        <v>0</v>
      </c>
      <c r="BF21">
        <f t="shared" si="50"/>
        <v>0.25</v>
      </c>
      <c r="BG21">
        <f t="shared" si="51"/>
        <v>0.25</v>
      </c>
      <c r="BH21">
        <f t="shared" si="52"/>
        <v>0.25</v>
      </c>
      <c r="BI21">
        <f t="shared" si="53"/>
        <v>0.25</v>
      </c>
      <c r="BJ21">
        <f t="shared" si="54"/>
        <v>0</v>
      </c>
      <c r="BK21">
        <f t="shared" si="55"/>
        <v>0</v>
      </c>
      <c r="BL21">
        <f t="shared" si="56"/>
        <v>0</v>
      </c>
      <c r="BM21">
        <f>MAX(IF(AND($C21&lt;1,$C21&gt;0),1,ROUND($C21,0))+IF(ROUND($C21,0)&gt;=$BQ$3,'Damage Calculator'!$B$7,0)+IF(ROUND($C21,0)&gt;=$BQ$3,'Damage Calculator'!$B$8,0)-'d100 Breakdown'!$K$2,IF($D21=0,0,1))</f>
        <v>42</v>
      </c>
      <c r="BN21" s="13">
        <f t="shared" si="57"/>
        <v>6</v>
      </c>
      <c r="BO21" s="13">
        <f t="shared" si="58"/>
        <v>0</v>
      </c>
      <c r="BP21">
        <f t="shared" si="59"/>
        <v>0</v>
      </c>
      <c r="BQ21">
        <f t="shared" si="60"/>
        <v>0</v>
      </c>
      <c r="BR21">
        <f t="shared" si="61"/>
        <v>0.25</v>
      </c>
      <c r="BS21">
        <f t="shared" si="62"/>
        <v>0.25</v>
      </c>
      <c r="BT21">
        <f t="shared" si="63"/>
        <v>0.25</v>
      </c>
      <c r="BU21">
        <f t="shared" si="64"/>
        <v>0.25</v>
      </c>
      <c r="BV21">
        <f t="shared" si="65"/>
        <v>0</v>
      </c>
      <c r="BW21">
        <f t="shared" si="66"/>
        <v>0</v>
      </c>
      <c r="BX21">
        <f t="shared" si="67"/>
        <v>0</v>
      </c>
      <c r="BY21">
        <f>MAX(IF(AND($C21&lt;1,$C21&gt;0),1,ROUND($C21,0))+IF(ROUND($C21,0)&gt;=$CC$3,'Damage Calculator'!$B$7,0)+IF(ROUND($C21,0)&gt;=$CC$3,'Damage Calculator'!$B$8,0)-'d100 Breakdown'!$K$2,IF($D21=0,0,1))</f>
        <v>42</v>
      </c>
      <c r="BZ21" s="13">
        <f t="shared" si="68"/>
        <v>6</v>
      </c>
      <c r="CA21" s="13">
        <f t="shared" si="69"/>
        <v>0</v>
      </c>
      <c r="CB21">
        <f t="shared" si="70"/>
        <v>0</v>
      </c>
      <c r="CC21">
        <f t="shared" si="71"/>
        <v>0</v>
      </c>
      <c r="CD21">
        <f t="shared" si="72"/>
        <v>0.25</v>
      </c>
      <c r="CE21">
        <f t="shared" si="73"/>
        <v>0.25</v>
      </c>
      <c r="CF21">
        <f t="shared" si="74"/>
        <v>0.25</v>
      </c>
      <c r="CG21">
        <f t="shared" si="75"/>
        <v>0.25</v>
      </c>
      <c r="CH21">
        <f t="shared" si="76"/>
        <v>0</v>
      </c>
      <c r="CI21">
        <f t="shared" si="77"/>
        <v>0</v>
      </c>
      <c r="CJ21">
        <f t="shared" si="78"/>
        <v>0</v>
      </c>
      <c r="CK21">
        <f>MAX(IF(AND($C21&lt;1,$C21&gt;0),1,ROUND($C21,0))+IF(ROUND($C21,0)&gt;=$CO$3,'Damage Calculator'!$B$7,0)+IF(ROUND($C21,0)&gt;=$CO$3,'Damage Calculator'!$B$8,0)-'d100 Breakdown'!$K$2,IF($D21=0,0,1))</f>
        <v>42</v>
      </c>
      <c r="CL21" s="13">
        <f t="shared" si="79"/>
        <v>6</v>
      </c>
      <c r="CM21" s="13">
        <f t="shared" si="80"/>
        <v>0</v>
      </c>
      <c r="CN21">
        <f t="shared" si="81"/>
        <v>0</v>
      </c>
      <c r="CO21">
        <f t="shared" si="82"/>
        <v>0</v>
      </c>
      <c r="CP21">
        <f t="shared" si="83"/>
        <v>0.25</v>
      </c>
      <c r="CQ21">
        <f t="shared" si="84"/>
        <v>0.25</v>
      </c>
      <c r="CR21">
        <f t="shared" si="85"/>
        <v>0.25</v>
      </c>
      <c r="CS21">
        <f t="shared" si="86"/>
        <v>0.25</v>
      </c>
      <c r="CT21">
        <f t="shared" si="87"/>
        <v>0</v>
      </c>
      <c r="CU21">
        <f t="shared" si="88"/>
        <v>0</v>
      </c>
      <c r="CV21">
        <f t="shared" si="89"/>
        <v>0</v>
      </c>
      <c r="CW21">
        <f>MAX(IF(AND($C21&lt;1,$C21&gt;0),1,ROUND($C21,0))+IF(ROUND($C21,0)&gt;=$DA$3,'Damage Calculator'!$B$7,0)+IF(ROUND($C21,0)&gt;=$DA$3,'Damage Calculator'!$B$8,0)-'d100 Breakdown'!$K$2,IF($D21=0,0,1))</f>
        <v>42</v>
      </c>
      <c r="CX21" s="13">
        <f t="shared" si="90"/>
        <v>6</v>
      </c>
      <c r="CY21" s="13">
        <f t="shared" si="91"/>
        <v>0</v>
      </c>
      <c r="CZ21">
        <f t="shared" si="92"/>
        <v>0</v>
      </c>
      <c r="DA21">
        <f t="shared" si="93"/>
        <v>0</v>
      </c>
      <c r="DB21">
        <f t="shared" si="94"/>
        <v>0.25</v>
      </c>
      <c r="DC21">
        <f t="shared" si="95"/>
        <v>0.25</v>
      </c>
      <c r="DD21">
        <f t="shared" si="96"/>
        <v>0.25</v>
      </c>
      <c r="DE21">
        <f t="shared" si="97"/>
        <v>0.25</v>
      </c>
      <c r="DF21">
        <f t="shared" si="98"/>
        <v>0</v>
      </c>
      <c r="DG21">
        <f t="shared" si="99"/>
        <v>0</v>
      </c>
      <c r="DH21">
        <f t="shared" si="100"/>
        <v>0</v>
      </c>
    </row>
    <row r="22" spans="1:112" x14ac:dyDescent="0.25">
      <c r="A22">
        <v>18</v>
      </c>
      <c r="B22">
        <f t="shared" si="11"/>
        <v>194</v>
      </c>
      <c r="C22">
        <f>MAX((B22-100)*((1+'Damage Calculator'!$B$10)*INDEX(WeaponData!$AA$2:$AQ$96,MATCH('Damage Calculator'!$B$3,WeaponData!$B$2:$B$96,0),MATCH('Damage Calculator'!$D$3,WeaponData!$AA$2:$AQ$2,0))),0)</f>
        <v>42.347000000000001</v>
      </c>
      <c r="D22">
        <f t="shared" si="0"/>
        <v>42</v>
      </c>
      <c r="E22">
        <f>MAX(IF(AND($C22&lt;1,$C22&gt;0),1,ROUND($C22,0))+IF(ROUND($C22,0)&gt;=$I$3,'Damage Calculator'!$B$7,0)+IF(ROUND($C22,0)&gt;=$I$3,'Damage Calculator'!$B$8,0)-'d100 Breakdown'!$K$2,IF($D22=0,0,1))</f>
        <v>42</v>
      </c>
      <c r="F22" s="13">
        <f t="shared" si="12"/>
        <v>6</v>
      </c>
      <c r="G22" s="13">
        <f t="shared" si="13"/>
        <v>0</v>
      </c>
      <c r="H22">
        <f t="shared" si="14"/>
        <v>0</v>
      </c>
      <c r="I22">
        <f t="shared" si="15"/>
        <v>0</v>
      </c>
      <c r="J22">
        <f t="shared" si="16"/>
        <v>0.25</v>
      </c>
      <c r="K22">
        <f t="shared" si="17"/>
        <v>0.25</v>
      </c>
      <c r="L22">
        <f t="shared" si="18"/>
        <v>0.25</v>
      </c>
      <c r="M22">
        <f t="shared" si="19"/>
        <v>0.25</v>
      </c>
      <c r="N22">
        <f t="shared" si="20"/>
        <v>0</v>
      </c>
      <c r="O22">
        <f t="shared" si="21"/>
        <v>0</v>
      </c>
      <c r="P22">
        <f t="shared" si="22"/>
        <v>0</v>
      </c>
      <c r="Q22">
        <f>MAX(IF(AND($C22&lt;1,$C22&gt;0),1,ROUND($C22,0))+IF(ROUND($C22,0)&gt;=$U$3,'Damage Calculator'!$B$7,0)+IF(ROUND($C22,0)&gt;=$U$3,'Damage Calculator'!$B$8,0)-'d100 Breakdown'!$K$2,IF($D22=0,0,1))</f>
        <v>42</v>
      </c>
      <c r="R22" s="13">
        <f t="shared" si="23"/>
        <v>6</v>
      </c>
      <c r="S22" s="13">
        <f t="shared" si="24"/>
        <v>0</v>
      </c>
      <c r="T22">
        <f t="shared" si="25"/>
        <v>0</v>
      </c>
      <c r="U22">
        <f t="shared" si="26"/>
        <v>0</v>
      </c>
      <c r="V22">
        <f t="shared" si="27"/>
        <v>0.25</v>
      </c>
      <c r="W22">
        <f t="shared" si="28"/>
        <v>0.25</v>
      </c>
      <c r="X22">
        <f t="shared" si="29"/>
        <v>0.25</v>
      </c>
      <c r="Y22">
        <f t="shared" si="30"/>
        <v>0.25</v>
      </c>
      <c r="Z22">
        <f t="shared" si="31"/>
        <v>0</v>
      </c>
      <c r="AA22">
        <f t="shared" si="32"/>
        <v>0</v>
      </c>
      <c r="AB22">
        <f t="shared" si="33"/>
        <v>0</v>
      </c>
      <c r="AC22">
        <f>MAX(IF(AND($C22&lt;1,$C22&gt;0),1,ROUND($C22,0))+IF(ROUND($C22,0)&gt;=$AG$3,'Damage Calculator'!$B$7,0)+IF(ROUND($C22,0)&gt;=$AG$3,'Damage Calculator'!$B$8,0)-'d100 Breakdown'!$K$2,IF($D22=0,0,1))</f>
        <v>42</v>
      </c>
      <c r="AD22" s="13">
        <f t="shared" si="34"/>
        <v>6</v>
      </c>
      <c r="AE22" s="13">
        <f t="shared" si="35"/>
        <v>0</v>
      </c>
      <c r="AF22">
        <f t="shared" si="36"/>
        <v>0</v>
      </c>
      <c r="AG22">
        <f t="shared" si="37"/>
        <v>0</v>
      </c>
      <c r="AH22">
        <f t="shared" si="38"/>
        <v>0.25</v>
      </c>
      <c r="AI22">
        <f t="shared" si="39"/>
        <v>0.25</v>
      </c>
      <c r="AJ22">
        <f t="shared" si="40"/>
        <v>0.25</v>
      </c>
      <c r="AK22">
        <f t="shared" si="41"/>
        <v>0.25</v>
      </c>
      <c r="AL22">
        <f t="shared" si="42"/>
        <v>0</v>
      </c>
      <c r="AM22">
        <f t="shared" si="43"/>
        <v>0</v>
      </c>
      <c r="AN22">
        <f t="shared" si="44"/>
        <v>0</v>
      </c>
      <c r="AO22">
        <f>MAX(IF(AND($C22&lt;1,$C22&gt;0),1,ROUND($C22,0))+IF(ROUND($C22,0)&gt;=$AS$3,'Damage Calculator'!$B$7,0)+IF(ROUND($C22,0)&gt;=$AS$3,'Damage Calculator'!$B$8,0)-'d100 Breakdown'!$K$2,IF($D22=0,0,1))</f>
        <v>42</v>
      </c>
      <c r="AP22" s="13">
        <f t="shared" si="1"/>
        <v>6</v>
      </c>
      <c r="AQ22" s="13">
        <f t="shared" si="45"/>
        <v>0</v>
      </c>
      <c r="AR22">
        <f t="shared" si="2"/>
        <v>0</v>
      </c>
      <c r="AS22">
        <f t="shared" si="3"/>
        <v>0</v>
      </c>
      <c r="AT22">
        <f t="shared" si="4"/>
        <v>0.25</v>
      </c>
      <c r="AU22">
        <f t="shared" si="5"/>
        <v>0.25</v>
      </c>
      <c r="AV22">
        <f t="shared" si="6"/>
        <v>0.25</v>
      </c>
      <c r="AW22">
        <f t="shared" si="7"/>
        <v>0.25</v>
      </c>
      <c r="AX22">
        <f t="shared" si="8"/>
        <v>0</v>
      </c>
      <c r="AY22">
        <f t="shared" si="9"/>
        <v>0</v>
      </c>
      <c r="AZ22">
        <f t="shared" si="10"/>
        <v>0</v>
      </c>
      <c r="BA22">
        <f>MAX(IF(AND($C22&lt;1,$C22&gt;0),1,ROUND($C22,0))+IF(ROUND($C22,0)&gt;=$BE$3,'Damage Calculator'!$B$7,0)+IF(ROUND($C22,0)&gt;=$BE$3,'Damage Calculator'!$B$8,0)-'d100 Breakdown'!$K$2,IF($D22=0,0,1))</f>
        <v>42</v>
      </c>
      <c r="BB22" s="13">
        <f t="shared" si="46"/>
        <v>6</v>
      </c>
      <c r="BC22" s="13">
        <f t="shared" si="47"/>
        <v>0</v>
      </c>
      <c r="BD22">
        <f t="shared" si="48"/>
        <v>0</v>
      </c>
      <c r="BE22">
        <f t="shared" si="49"/>
        <v>0</v>
      </c>
      <c r="BF22">
        <f t="shared" si="50"/>
        <v>0.25</v>
      </c>
      <c r="BG22">
        <f t="shared" si="51"/>
        <v>0.25</v>
      </c>
      <c r="BH22">
        <f t="shared" si="52"/>
        <v>0.25</v>
      </c>
      <c r="BI22">
        <f t="shared" si="53"/>
        <v>0.25</v>
      </c>
      <c r="BJ22">
        <f t="shared" si="54"/>
        <v>0</v>
      </c>
      <c r="BK22">
        <f t="shared" si="55"/>
        <v>0</v>
      </c>
      <c r="BL22">
        <f t="shared" si="56"/>
        <v>0</v>
      </c>
      <c r="BM22">
        <f>MAX(IF(AND($C22&lt;1,$C22&gt;0),1,ROUND($C22,0))+IF(ROUND($C22,0)&gt;=$BQ$3,'Damage Calculator'!$B$7,0)+IF(ROUND($C22,0)&gt;=$BQ$3,'Damage Calculator'!$B$8,0)-'d100 Breakdown'!$K$2,IF($D22=0,0,1))</f>
        <v>42</v>
      </c>
      <c r="BN22" s="13">
        <f t="shared" si="57"/>
        <v>6</v>
      </c>
      <c r="BO22" s="13">
        <f t="shared" si="58"/>
        <v>0</v>
      </c>
      <c r="BP22">
        <f t="shared" si="59"/>
        <v>0</v>
      </c>
      <c r="BQ22">
        <f t="shared" si="60"/>
        <v>0</v>
      </c>
      <c r="BR22">
        <f t="shared" si="61"/>
        <v>0.25</v>
      </c>
      <c r="BS22">
        <f t="shared" si="62"/>
        <v>0.25</v>
      </c>
      <c r="BT22">
        <f t="shared" si="63"/>
        <v>0.25</v>
      </c>
      <c r="BU22">
        <f t="shared" si="64"/>
        <v>0.25</v>
      </c>
      <c r="BV22">
        <f t="shared" si="65"/>
        <v>0</v>
      </c>
      <c r="BW22">
        <f t="shared" si="66"/>
        <v>0</v>
      </c>
      <c r="BX22">
        <f t="shared" si="67"/>
        <v>0</v>
      </c>
      <c r="BY22">
        <f>MAX(IF(AND($C22&lt;1,$C22&gt;0),1,ROUND($C22,0))+IF(ROUND($C22,0)&gt;=$CC$3,'Damage Calculator'!$B$7,0)+IF(ROUND($C22,0)&gt;=$CC$3,'Damage Calculator'!$B$8,0)-'d100 Breakdown'!$K$2,IF($D22=0,0,1))</f>
        <v>42</v>
      </c>
      <c r="BZ22" s="13">
        <f t="shared" si="68"/>
        <v>6</v>
      </c>
      <c r="CA22" s="13">
        <f t="shared" si="69"/>
        <v>0</v>
      </c>
      <c r="CB22">
        <f t="shared" si="70"/>
        <v>0</v>
      </c>
      <c r="CC22">
        <f t="shared" si="71"/>
        <v>0</v>
      </c>
      <c r="CD22">
        <f t="shared" si="72"/>
        <v>0.25</v>
      </c>
      <c r="CE22">
        <f t="shared" si="73"/>
        <v>0.25</v>
      </c>
      <c r="CF22">
        <f t="shared" si="74"/>
        <v>0.25</v>
      </c>
      <c r="CG22">
        <f t="shared" si="75"/>
        <v>0.25</v>
      </c>
      <c r="CH22">
        <f t="shared" si="76"/>
        <v>0</v>
      </c>
      <c r="CI22">
        <f t="shared" si="77"/>
        <v>0</v>
      </c>
      <c r="CJ22">
        <f t="shared" si="78"/>
        <v>0</v>
      </c>
      <c r="CK22">
        <f>MAX(IF(AND($C22&lt;1,$C22&gt;0),1,ROUND($C22,0))+IF(ROUND($C22,0)&gt;=$CO$3,'Damage Calculator'!$B$7,0)+IF(ROUND($C22,0)&gt;=$CO$3,'Damage Calculator'!$B$8,0)-'d100 Breakdown'!$K$2,IF($D22=0,0,1))</f>
        <v>42</v>
      </c>
      <c r="CL22" s="13">
        <f t="shared" si="79"/>
        <v>6</v>
      </c>
      <c r="CM22" s="13">
        <f t="shared" si="80"/>
        <v>0</v>
      </c>
      <c r="CN22">
        <f t="shared" si="81"/>
        <v>0</v>
      </c>
      <c r="CO22">
        <f t="shared" si="82"/>
        <v>0</v>
      </c>
      <c r="CP22">
        <f t="shared" si="83"/>
        <v>0.25</v>
      </c>
      <c r="CQ22">
        <f t="shared" si="84"/>
        <v>0.25</v>
      </c>
      <c r="CR22">
        <f t="shared" si="85"/>
        <v>0.25</v>
      </c>
      <c r="CS22">
        <f t="shared" si="86"/>
        <v>0.25</v>
      </c>
      <c r="CT22">
        <f t="shared" si="87"/>
        <v>0</v>
      </c>
      <c r="CU22">
        <f t="shared" si="88"/>
        <v>0</v>
      </c>
      <c r="CV22">
        <f t="shared" si="89"/>
        <v>0</v>
      </c>
      <c r="CW22">
        <f>MAX(IF(AND($C22&lt;1,$C22&gt;0),1,ROUND($C22,0))+IF(ROUND($C22,0)&gt;=$DA$3,'Damage Calculator'!$B$7,0)+IF(ROUND($C22,0)&gt;=$DA$3,'Damage Calculator'!$B$8,0)-'d100 Breakdown'!$K$2,IF($D22=0,0,1))</f>
        <v>42</v>
      </c>
      <c r="CX22" s="13">
        <f t="shared" si="90"/>
        <v>6</v>
      </c>
      <c r="CY22" s="13">
        <f t="shared" si="91"/>
        <v>0</v>
      </c>
      <c r="CZ22">
        <f t="shared" si="92"/>
        <v>0</v>
      </c>
      <c r="DA22">
        <f t="shared" si="93"/>
        <v>0</v>
      </c>
      <c r="DB22">
        <f t="shared" si="94"/>
        <v>0.25</v>
      </c>
      <c r="DC22">
        <f t="shared" si="95"/>
        <v>0.25</v>
      </c>
      <c r="DD22">
        <f t="shared" si="96"/>
        <v>0.25</v>
      </c>
      <c r="DE22">
        <f t="shared" si="97"/>
        <v>0.25</v>
      </c>
      <c r="DF22">
        <f t="shared" si="98"/>
        <v>0</v>
      </c>
      <c r="DG22">
        <f t="shared" si="99"/>
        <v>0</v>
      </c>
      <c r="DH22">
        <f t="shared" si="100"/>
        <v>0</v>
      </c>
    </row>
    <row r="23" spans="1:112" x14ac:dyDescent="0.25">
      <c r="A23">
        <v>19</v>
      </c>
      <c r="B23">
        <f t="shared" si="11"/>
        <v>195</v>
      </c>
      <c r="C23">
        <f>MAX((B23-100)*((1+'Damage Calculator'!$B$10)*INDEX(WeaponData!$AA$2:$AQ$96,MATCH('Damage Calculator'!$B$3,WeaponData!$B$2:$B$96,0),MATCH('Damage Calculator'!$D$3,WeaponData!$AA$2:$AQ$2,0))),0)</f>
        <v>42.797499999999999</v>
      </c>
      <c r="D23">
        <f t="shared" si="0"/>
        <v>43</v>
      </c>
      <c r="E23">
        <f>MAX(IF(AND($C23&lt;1,$C23&gt;0),1,ROUND($C23,0))+IF(ROUND($C23,0)&gt;=$I$3,'Damage Calculator'!$B$7,0)+IF(ROUND($C23,0)&gt;=$I$3,'Damage Calculator'!$B$8,0)-'d100 Breakdown'!$K$2,IF($D23=0,0,1))</f>
        <v>43</v>
      </c>
      <c r="F23" s="13">
        <f t="shared" si="12"/>
        <v>6</v>
      </c>
      <c r="G23" s="13">
        <f t="shared" si="13"/>
        <v>0</v>
      </c>
      <c r="H23">
        <f t="shared" si="14"/>
        <v>0</v>
      </c>
      <c r="I23">
        <f t="shared" si="15"/>
        <v>0</v>
      </c>
      <c r="J23">
        <f t="shared" si="16"/>
        <v>0.25</v>
      </c>
      <c r="K23">
        <f t="shared" si="17"/>
        <v>0.25</v>
      </c>
      <c r="L23">
        <f t="shared" si="18"/>
        <v>0.25</v>
      </c>
      <c r="M23">
        <f t="shared" si="19"/>
        <v>0.25</v>
      </c>
      <c r="N23">
        <f t="shared" si="20"/>
        <v>0</v>
      </c>
      <c r="O23">
        <f t="shared" si="21"/>
        <v>0</v>
      </c>
      <c r="P23">
        <f t="shared" si="22"/>
        <v>0</v>
      </c>
      <c r="Q23">
        <f>MAX(IF(AND($C23&lt;1,$C23&gt;0),1,ROUND($C23,0))+IF(ROUND($C23,0)&gt;=$U$3,'Damage Calculator'!$B$7,0)+IF(ROUND($C23,0)&gt;=$U$3,'Damage Calculator'!$B$8,0)-'d100 Breakdown'!$K$2,IF($D23=0,0,1))</f>
        <v>43</v>
      </c>
      <c r="R23" s="13">
        <f t="shared" si="23"/>
        <v>6</v>
      </c>
      <c r="S23" s="13">
        <f t="shared" si="24"/>
        <v>0</v>
      </c>
      <c r="T23">
        <f t="shared" si="25"/>
        <v>0</v>
      </c>
      <c r="U23">
        <f t="shared" si="26"/>
        <v>0</v>
      </c>
      <c r="V23">
        <f t="shared" si="27"/>
        <v>0.25</v>
      </c>
      <c r="W23">
        <f t="shared" si="28"/>
        <v>0.25</v>
      </c>
      <c r="X23">
        <f t="shared" si="29"/>
        <v>0.25</v>
      </c>
      <c r="Y23">
        <f t="shared" si="30"/>
        <v>0.25</v>
      </c>
      <c r="Z23">
        <f t="shared" si="31"/>
        <v>0</v>
      </c>
      <c r="AA23">
        <f t="shared" si="32"/>
        <v>0</v>
      </c>
      <c r="AB23">
        <f t="shared" si="33"/>
        <v>0</v>
      </c>
      <c r="AC23">
        <f>MAX(IF(AND($C23&lt;1,$C23&gt;0),1,ROUND($C23,0))+IF(ROUND($C23,0)&gt;=$AG$3,'Damage Calculator'!$B$7,0)+IF(ROUND($C23,0)&gt;=$AG$3,'Damage Calculator'!$B$8,0)-'d100 Breakdown'!$K$2,IF($D23=0,0,1))</f>
        <v>43</v>
      </c>
      <c r="AD23" s="13">
        <f t="shared" si="34"/>
        <v>6</v>
      </c>
      <c r="AE23" s="13">
        <f t="shared" si="35"/>
        <v>0</v>
      </c>
      <c r="AF23">
        <f t="shared" si="36"/>
        <v>0</v>
      </c>
      <c r="AG23">
        <f t="shared" si="37"/>
        <v>0</v>
      </c>
      <c r="AH23">
        <f t="shared" si="38"/>
        <v>0.25</v>
      </c>
      <c r="AI23">
        <f t="shared" si="39"/>
        <v>0.25</v>
      </c>
      <c r="AJ23">
        <f t="shared" si="40"/>
        <v>0.25</v>
      </c>
      <c r="AK23">
        <f t="shared" si="41"/>
        <v>0.25</v>
      </c>
      <c r="AL23">
        <f t="shared" si="42"/>
        <v>0</v>
      </c>
      <c r="AM23">
        <f t="shared" si="43"/>
        <v>0</v>
      </c>
      <c r="AN23">
        <f t="shared" si="44"/>
        <v>0</v>
      </c>
      <c r="AO23">
        <f>MAX(IF(AND($C23&lt;1,$C23&gt;0),1,ROUND($C23,0))+IF(ROUND($C23,0)&gt;=$AS$3,'Damage Calculator'!$B$7,0)+IF(ROUND($C23,0)&gt;=$AS$3,'Damage Calculator'!$B$8,0)-'d100 Breakdown'!$K$2,IF($D23=0,0,1))</f>
        <v>43</v>
      </c>
      <c r="AP23" s="13">
        <f t="shared" si="1"/>
        <v>6</v>
      </c>
      <c r="AQ23" s="13">
        <f t="shared" si="45"/>
        <v>0</v>
      </c>
      <c r="AR23">
        <f t="shared" si="2"/>
        <v>0</v>
      </c>
      <c r="AS23">
        <f t="shared" si="3"/>
        <v>0</v>
      </c>
      <c r="AT23">
        <f t="shared" si="4"/>
        <v>0.25</v>
      </c>
      <c r="AU23">
        <f t="shared" si="5"/>
        <v>0.25</v>
      </c>
      <c r="AV23">
        <f t="shared" si="6"/>
        <v>0.25</v>
      </c>
      <c r="AW23">
        <f t="shared" si="7"/>
        <v>0.25</v>
      </c>
      <c r="AX23">
        <f t="shared" si="8"/>
        <v>0</v>
      </c>
      <c r="AY23">
        <f t="shared" si="9"/>
        <v>0</v>
      </c>
      <c r="AZ23">
        <f t="shared" si="10"/>
        <v>0</v>
      </c>
      <c r="BA23">
        <f>MAX(IF(AND($C23&lt;1,$C23&gt;0),1,ROUND($C23,0))+IF(ROUND($C23,0)&gt;=$BE$3,'Damage Calculator'!$B$7,0)+IF(ROUND($C23,0)&gt;=$BE$3,'Damage Calculator'!$B$8,0)-'d100 Breakdown'!$K$2,IF($D23=0,0,1))</f>
        <v>43</v>
      </c>
      <c r="BB23" s="13">
        <f t="shared" si="46"/>
        <v>6</v>
      </c>
      <c r="BC23" s="13">
        <f t="shared" si="47"/>
        <v>0</v>
      </c>
      <c r="BD23">
        <f t="shared" si="48"/>
        <v>0</v>
      </c>
      <c r="BE23">
        <f t="shared" si="49"/>
        <v>0</v>
      </c>
      <c r="BF23">
        <f t="shared" si="50"/>
        <v>0.25</v>
      </c>
      <c r="BG23">
        <f t="shared" si="51"/>
        <v>0.25</v>
      </c>
      <c r="BH23">
        <f t="shared" si="52"/>
        <v>0.25</v>
      </c>
      <c r="BI23">
        <f t="shared" si="53"/>
        <v>0.25</v>
      </c>
      <c r="BJ23">
        <f t="shared" si="54"/>
        <v>0</v>
      </c>
      <c r="BK23">
        <f t="shared" si="55"/>
        <v>0</v>
      </c>
      <c r="BL23">
        <f t="shared" si="56"/>
        <v>0</v>
      </c>
      <c r="BM23">
        <f>MAX(IF(AND($C23&lt;1,$C23&gt;0),1,ROUND($C23,0))+IF(ROUND($C23,0)&gt;=$BQ$3,'Damage Calculator'!$B$7,0)+IF(ROUND($C23,0)&gt;=$BQ$3,'Damage Calculator'!$B$8,0)-'d100 Breakdown'!$K$2,IF($D23=0,0,1))</f>
        <v>43</v>
      </c>
      <c r="BN23" s="13">
        <f t="shared" si="57"/>
        <v>6</v>
      </c>
      <c r="BO23" s="13">
        <f t="shared" si="58"/>
        <v>0</v>
      </c>
      <c r="BP23">
        <f t="shared" si="59"/>
        <v>0</v>
      </c>
      <c r="BQ23">
        <f t="shared" si="60"/>
        <v>0</v>
      </c>
      <c r="BR23">
        <f t="shared" si="61"/>
        <v>0.25</v>
      </c>
      <c r="BS23">
        <f t="shared" si="62"/>
        <v>0.25</v>
      </c>
      <c r="BT23">
        <f t="shared" si="63"/>
        <v>0.25</v>
      </c>
      <c r="BU23">
        <f t="shared" si="64"/>
        <v>0.25</v>
      </c>
      <c r="BV23">
        <f t="shared" si="65"/>
        <v>0</v>
      </c>
      <c r="BW23">
        <f t="shared" si="66"/>
        <v>0</v>
      </c>
      <c r="BX23">
        <f t="shared" si="67"/>
        <v>0</v>
      </c>
      <c r="BY23">
        <f>MAX(IF(AND($C23&lt;1,$C23&gt;0),1,ROUND($C23,0))+IF(ROUND($C23,0)&gt;=$CC$3,'Damage Calculator'!$B$7,0)+IF(ROUND($C23,0)&gt;=$CC$3,'Damage Calculator'!$B$8,0)-'d100 Breakdown'!$K$2,IF($D23=0,0,1))</f>
        <v>43</v>
      </c>
      <c r="BZ23" s="13">
        <f t="shared" si="68"/>
        <v>6</v>
      </c>
      <c r="CA23" s="13">
        <f t="shared" si="69"/>
        <v>0</v>
      </c>
      <c r="CB23">
        <f t="shared" si="70"/>
        <v>0</v>
      </c>
      <c r="CC23">
        <f t="shared" si="71"/>
        <v>0</v>
      </c>
      <c r="CD23">
        <f t="shared" si="72"/>
        <v>0.25</v>
      </c>
      <c r="CE23">
        <f t="shared" si="73"/>
        <v>0.25</v>
      </c>
      <c r="CF23">
        <f t="shared" si="74"/>
        <v>0.25</v>
      </c>
      <c r="CG23">
        <f t="shared" si="75"/>
        <v>0.25</v>
      </c>
      <c r="CH23">
        <f t="shared" si="76"/>
        <v>0</v>
      </c>
      <c r="CI23">
        <f t="shared" si="77"/>
        <v>0</v>
      </c>
      <c r="CJ23">
        <f t="shared" si="78"/>
        <v>0</v>
      </c>
      <c r="CK23">
        <f>MAX(IF(AND($C23&lt;1,$C23&gt;0),1,ROUND($C23,0))+IF(ROUND($C23,0)&gt;=$CO$3,'Damage Calculator'!$B$7,0)+IF(ROUND($C23,0)&gt;=$CO$3,'Damage Calculator'!$B$8,0)-'d100 Breakdown'!$K$2,IF($D23=0,0,1))</f>
        <v>43</v>
      </c>
      <c r="CL23" s="13">
        <f t="shared" si="79"/>
        <v>6</v>
      </c>
      <c r="CM23" s="13">
        <f t="shared" si="80"/>
        <v>0</v>
      </c>
      <c r="CN23">
        <f t="shared" si="81"/>
        <v>0</v>
      </c>
      <c r="CO23">
        <f t="shared" si="82"/>
        <v>0</v>
      </c>
      <c r="CP23">
        <f t="shared" si="83"/>
        <v>0.25</v>
      </c>
      <c r="CQ23">
        <f t="shared" si="84"/>
        <v>0.25</v>
      </c>
      <c r="CR23">
        <f t="shared" si="85"/>
        <v>0.25</v>
      </c>
      <c r="CS23">
        <f t="shared" si="86"/>
        <v>0.25</v>
      </c>
      <c r="CT23">
        <f t="shared" si="87"/>
        <v>0</v>
      </c>
      <c r="CU23">
        <f t="shared" si="88"/>
        <v>0</v>
      </c>
      <c r="CV23">
        <f t="shared" si="89"/>
        <v>0</v>
      </c>
      <c r="CW23">
        <f>MAX(IF(AND($C23&lt;1,$C23&gt;0),1,ROUND($C23,0))+IF(ROUND($C23,0)&gt;=$DA$3,'Damage Calculator'!$B$7,0)+IF(ROUND($C23,0)&gt;=$DA$3,'Damage Calculator'!$B$8,0)-'d100 Breakdown'!$K$2,IF($D23=0,0,1))</f>
        <v>43</v>
      </c>
      <c r="CX23" s="13">
        <f t="shared" si="90"/>
        <v>6</v>
      </c>
      <c r="CY23" s="13">
        <f t="shared" si="91"/>
        <v>0</v>
      </c>
      <c r="CZ23">
        <f t="shared" si="92"/>
        <v>0</v>
      </c>
      <c r="DA23">
        <f t="shared" si="93"/>
        <v>0</v>
      </c>
      <c r="DB23">
        <f t="shared" si="94"/>
        <v>0.25</v>
      </c>
      <c r="DC23">
        <f t="shared" si="95"/>
        <v>0.25</v>
      </c>
      <c r="DD23">
        <f t="shared" si="96"/>
        <v>0.25</v>
      </c>
      <c r="DE23">
        <f t="shared" si="97"/>
        <v>0.25</v>
      </c>
      <c r="DF23">
        <f t="shared" si="98"/>
        <v>0</v>
      </c>
      <c r="DG23">
        <f t="shared" si="99"/>
        <v>0</v>
      </c>
      <c r="DH23">
        <f t="shared" si="100"/>
        <v>0</v>
      </c>
    </row>
    <row r="24" spans="1:112" x14ac:dyDescent="0.25">
      <c r="A24">
        <v>20</v>
      </c>
      <c r="B24">
        <f t="shared" si="11"/>
        <v>196</v>
      </c>
      <c r="C24">
        <f>MAX((B24-100)*((1+'Damage Calculator'!$B$10)*INDEX(WeaponData!$AA$2:$AQ$96,MATCH('Damage Calculator'!$B$3,WeaponData!$B$2:$B$96,0),MATCH('Damage Calculator'!$D$3,WeaponData!$AA$2:$AQ$2,0))),0)</f>
        <v>43.248000000000005</v>
      </c>
      <c r="D24">
        <f t="shared" si="0"/>
        <v>43</v>
      </c>
      <c r="E24">
        <f>MAX(IF(AND($C24&lt;1,$C24&gt;0),1,ROUND($C24,0))+IF(ROUND($C24,0)&gt;=$I$3,'Damage Calculator'!$B$7,0)+IF(ROUND($C24,0)&gt;=$I$3,'Damage Calculator'!$B$8,0)-'d100 Breakdown'!$K$2,IF($D24=0,0,1))</f>
        <v>43</v>
      </c>
      <c r="F24" s="13">
        <f t="shared" si="12"/>
        <v>6</v>
      </c>
      <c r="G24" s="13">
        <f t="shared" si="13"/>
        <v>0</v>
      </c>
      <c r="H24">
        <f t="shared" si="14"/>
        <v>0</v>
      </c>
      <c r="I24">
        <f t="shared" si="15"/>
        <v>0</v>
      </c>
      <c r="J24">
        <f t="shared" si="16"/>
        <v>0.25</v>
      </c>
      <c r="K24">
        <f t="shared" si="17"/>
        <v>0.25</v>
      </c>
      <c r="L24">
        <f t="shared" si="18"/>
        <v>0.25</v>
      </c>
      <c r="M24">
        <f t="shared" si="19"/>
        <v>0.25</v>
      </c>
      <c r="N24">
        <f t="shared" si="20"/>
        <v>0</v>
      </c>
      <c r="O24">
        <f t="shared" si="21"/>
        <v>0</v>
      </c>
      <c r="P24">
        <f t="shared" si="22"/>
        <v>0</v>
      </c>
      <c r="Q24">
        <f>MAX(IF(AND($C24&lt;1,$C24&gt;0),1,ROUND($C24,0))+IF(ROUND($C24,0)&gt;=$U$3,'Damage Calculator'!$B$7,0)+IF(ROUND($C24,0)&gt;=$U$3,'Damage Calculator'!$B$8,0)-'d100 Breakdown'!$K$2,IF($D24=0,0,1))</f>
        <v>43</v>
      </c>
      <c r="R24" s="13">
        <f t="shared" si="23"/>
        <v>6</v>
      </c>
      <c r="S24" s="13">
        <f t="shared" si="24"/>
        <v>0</v>
      </c>
      <c r="T24">
        <f t="shared" si="25"/>
        <v>0</v>
      </c>
      <c r="U24">
        <f t="shared" si="26"/>
        <v>0</v>
      </c>
      <c r="V24">
        <f t="shared" si="27"/>
        <v>0.25</v>
      </c>
      <c r="W24">
        <f t="shared" si="28"/>
        <v>0.25</v>
      </c>
      <c r="X24">
        <f t="shared" si="29"/>
        <v>0.25</v>
      </c>
      <c r="Y24">
        <f t="shared" si="30"/>
        <v>0.25</v>
      </c>
      <c r="Z24">
        <f t="shared" si="31"/>
        <v>0</v>
      </c>
      <c r="AA24">
        <f t="shared" si="32"/>
        <v>0</v>
      </c>
      <c r="AB24">
        <f t="shared" si="33"/>
        <v>0</v>
      </c>
      <c r="AC24">
        <f>MAX(IF(AND($C24&lt;1,$C24&gt;0),1,ROUND($C24,0))+IF(ROUND($C24,0)&gt;=$AG$3,'Damage Calculator'!$B$7,0)+IF(ROUND($C24,0)&gt;=$AG$3,'Damage Calculator'!$B$8,0)-'d100 Breakdown'!$K$2,IF($D24=0,0,1))</f>
        <v>43</v>
      </c>
      <c r="AD24" s="13">
        <f t="shared" si="34"/>
        <v>6</v>
      </c>
      <c r="AE24" s="13">
        <f t="shared" si="35"/>
        <v>0</v>
      </c>
      <c r="AF24">
        <f t="shared" si="36"/>
        <v>0</v>
      </c>
      <c r="AG24">
        <f t="shared" si="37"/>
        <v>0</v>
      </c>
      <c r="AH24">
        <f t="shared" si="38"/>
        <v>0.25</v>
      </c>
      <c r="AI24">
        <f t="shared" si="39"/>
        <v>0.25</v>
      </c>
      <c r="AJ24">
        <f t="shared" si="40"/>
        <v>0.25</v>
      </c>
      <c r="AK24">
        <f t="shared" si="41"/>
        <v>0.25</v>
      </c>
      <c r="AL24">
        <f t="shared" si="42"/>
        <v>0</v>
      </c>
      <c r="AM24">
        <f t="shared" si="43"/>
        <v>0</v>
      </c>
      <c r="AN24">
        <f t="shared" si="44"/>
        <v>0</v>
      </c>
      <c r="AO24">
        <f>MAX(IF(AND($C24&lt;1,$C24&gt;0),1,ROUND($C24,0))+IF(ROUND($C24,0)&gt;=$AS$3,'Damage Calculator'!$B$7,0)+IF(ROUND($C24,0)&gt;=$AS$3,'Damage Calculator'!$B$8,0)-'d100 Breakdown'!$K$2,IF($D24=0,0,1))</f>
        <v>43</v>
      </c>
      <c r="AP24" s="13">
        <f t="shared" si="1"/>
        <v>6</v>
      </c>
      <c r="AQ24" s="13">
        <f t="shared" si="45"/>
        <v>0</v>
      </c>
      <c r="AR24">
        <f t="shared" si="2"/>
        <v>0</v>
      </c>
      <c r="AS24">
        <f t="shared" si="3"/>
        <v>0</v>
      </c>
      <c r="AT24">
        <f t="shared" si="4"/>
        <v>0.25</v>
      </c>
      <c r="AU24">
        <f t="shared" si="5"/>
        <v>0.25</v>
      </c>
      <c r="AV24">
        <f t="shared" si="6"/>
        <v>0.25</v>
      </c>
      <c r="AW24">
        <f t="shared" si="7"/>
        <v>0.25</v>
      </c>
      <c r="AX24">
        <f t="shared" si="8"/>
        <v>0</v>
      </c>
      <c r="AY24">
        <f t="shared" si="9"/>
        <v>0</v>
      </c>
      <c r="AZ24">
        <f t="shared" si="10"/>
        <v>0</v>
      </c>
      <c r="BA24">
        <f>MAX(IF(AND($C24&lt;1,$C24&gt;0),1,ROUND($C24,0))+IF(ROUND($C24,0)&gt;=$BE$3,'Damage Calculator'!$B$7,0)+IF(ROUND($C24,0)&gt;=$BE$3,'Damage Calculator'!$B$8,0)-'d100 Breakdown'!$K$2,IF($D24=0,0,1))</f>
        <v>43</v>
      </c>
      <c r="BB24" s="13">
        <f t="shared" si="46"/>
        <v>6</v>
      </c>
      <c r="BC24" s="13">
        <f t="shared" si="47"/>
        <v>0</v>
      </c>
      <c r="BD24">
        <f t="shared" si="48"/>
        <v>0</v>
      </c>
      <c r="BE24">
        <f t="shared" si="49"/>
        <v>0</v>
      </c>
      <c r="BF24">
        <f t="shared" si="50"/>
        <v>0.25</v>
      </c>
      <c r="BG24">
        <f t="shared" si="51"/>
        <v>0.25</v>
      </c>
      <c r="BH24">
        <f t="shared" si="52"/>
        <v>0.25</v>
      </c>
      <c r="BI24">
        <f t="shared" si="53"/>
        <v>0.25</v>
      </c>
      <c r="BJ24">
        <f t="shared" si="54"/>
        <v>0</v>
      </c>
      <c r="BK24">
        <f t="shared" si="55"/>
        <v>0</v>
      </c>
      <c r="BL24">
        <f t="shared" si="56"/>
        <v>0</v>
      </c>
      <c r="BM24">
        <f>MAX(IF(AND($C24&lt;1,$C24&gt;0),1,ROUND($C24,0))+IF(ROUND($C24,0)&gt;=$BQ$3,'Damage Calculator'!$B$7,0)+IF(ROUND($C24,0)&gt;=$BQ$3,'Damage Calculator'!$B$8,0)-'d100 Breakdown'!$K$2,IF($D24=0,0,1))</f>
        <v>43</v>
      </c>
      <c r="BN24" s="13">
        <f t="shared" si="57"/>
        <v>6</v>
      </c>
      <c r="BO24" s="13">
        <f t="shared" si="58"/>
        <v>0</v>
      </c>
      <c r="BP24">
        <f t="shared" si="59"/>
        <v>0</v>
      </c>
      <c r="BQ24">
        <f t="shared" si="60"/>
        <v>0</v>
      </c>
      <c r="BR24">
        <f t="shared" si="61"/>
        <v>0.25</v>
      </c>
      <c r="BS24">
        <f t="shared" si="62"/>
        <v>0.25</v>
      </c>
      <c r="BT24">
        <f t="shared" si="63"/>
        <v>0.25</v>
      </c>
      <c r="BU24">
        <f t="shared" si="64"/>
        <v>0.25</v>
      </c>
      <c r="BV24">
        <f t="shared" si="65"/>
        <v>0</v>
      </c>
      <c r="BW24">
        <f t="shared" si="66"/>
        <v>0</v>
      </c>
      <c r="BX24">
        <f t="shared" si="67"/>
        <v>0</v>
      </c>
      <c r="BY24">
        <f>MAX(IF(AND($C24&lt;1,$C24&gt;0),1,ROUND($C24,0))+IF(ROUND($C24,0)&gt;=$CC$3,'Damage Calculator'!$B$7,0)+IF(ROUND($C24,0)&gt;=$CC$3,'Damage Calculator'!$B$8,0)-'d100 Breakdown'!$K$2,IF($D24=0,0,1))</f>
        <v>43</v>
      </c>
      <c r="BZ24" s="13">
        <f t="shared" si="68"/>
        <v>6</v>
      </c>
      <c r="CA24" s="13">
        <f t="shared" si="69"/>
        <v>0</v>
      </c>
      <c r="CB24">
        <f t="shared" si="70"/>
        <v>0</v>
      </c>
      <c r="CC24">
        <f t="shared" si="71"/>
        <v>0</v>
      </c>
      <c r="CD24">
        <f t="shared" si="72"/>
        <v>0.25</v>
      </c>
      <c r="CE24">
        <f t="shared" si="73"/>
        <v>0.25</v>
      </c>
      <c r="CF24">
        <f t="shared" si="74"/>
        <v>0.25</v>
      </c>
      <c r="CG24">
        <f t="shared" si="75"/>
        <v>0.25</v>
      </c>
      <c r="CH24">
        <f t="shared" si="76"/>
        <v>0</v>
      </c>
      <c r="CI24">
        <f t="shared" si="77"/>
        <v>0</v>
      </c>
      <c r="CJ24">
        <f t="shared" si="78"/>
        <v>0</v>
      </c>
      <c r="CK24">
        <f>MAX(IF(AND($C24&lt;1,$C24&gt;0),1,ROUND($C24,0))+IF(ROUND($C24,0)&gt;=$CO$3,'Damage Calculator'!$B$7,0)+IF(ROUND($C24,0)&gt;=$CO$3,'Damage Calculator'!$B$8,0)-'d100 Breakdown'!$K$2,IF($D24=0,0,1))</f>
        <v>43</v>
      </c>
      <c r="CL24" s="13">
        <f t="shared" si="79"/>
        <v>6</v>
      </c>
      <c r="CM24" s="13">
        <f t="shared" si="80"/>
        <v>0</v>
      </c>
      <c r="CN24">
        <f t="shared" si="81"/>
        <v>0</v>
      </c>
      <c r="CO24">
        <f t="shared" si="82"/>
        <v>0</v>
      </c>
      <c r="CP24">
        <f t="shared" si="83"/>
        <v>0.25</v>
      </c>
      <c r="CQ24">
        <f t="shared" si="84"/>
        <v>0.25</v>
      </c>
      <c r="CR24">
        <f t="shared" si="85"/>
        <v>0.25</v>
      </c>
      <c r="CS24">
        <f t="shared" si="86"/>
        <v>0.25</v>
      </c>
      <c r="CT24">
        <f t="shared" si="87"/>
        <v>0</v>
      </c>
      <c r="CU24">
        <f t="shared" si="88"/>
        <v>0</v>
      </c>
      <c r="CV24">
        <f t="shared" si="89"/>
        <v>0</v>
      </c>
      <c r="CW24">
        <f>MAX(IF(AND($C24&lt;1,$C24&gt;0),1,ROUND($C24,0))+IF(ROUND($C24,0)&gt;=$DA$3,'Damage Calculator'!$B$7,0)+IF(ROUND($C24,0)&gt;=$DA$3,'Damage Calculator'!$B$8,0)-'d100 Breakdown'!$K$2,IF($D24=0,0,1))</f>
        <v>43</v>
      </c>
      <c r="CX24" s="13">
        <f t="shared" si="90"/>
        <v>6</v>
      </c>
      <c r="CY24" s="13">
        <f t="shared" si="91"/>
        <v>0</v>
      </c>
      <c r="CZ24">
        <f t="shared" si="92"/>
        <v>0</v>
      </c>
      <c r="DA24">
        <f t="shared" si="93"/>
        <v>0</v>
      </c>
      <c r="DB24">
        <f t="shared" si="94"/>
        <v>0.25</v>
      </c>
      <c r="DC24">
        <f t="shared" si="95"/>
        <v>0.25</v>
      </c>
      <c r="DD24">
        <f t="shared" si="96"/>
        <v>0.25</v>
      </c>
      <c r="DE24">
        <f t="shared" si="97"/>
        <v>0.25</v>
      </c>
      <c r="DF24">
        <f t="shared" si="98"/>
        <v>0</v>
      </c>
      <c r="DG24">
        <f t="shared" si="99"/>
        <v>0</v>
      </c>
      <c r="DH24">
        <f t="shared" si="100"/>
        <v>0</v>
      </c>
    </row>
    <row r="25" spans="1:112" x14ac:dyDescent="0.25">
      <c r="A25">
        <v>21</v>
      </c>
      <c r="B25">
        <f t="shared" si="11"/>
        <v>197</v>
      </c>
      <c r="C25">
        <f>MAX((B25-100)*((1+'Damage Calculator'!$B$10)*INDEX(WeaponData!$AA$2:$AQ$96,MATCH('Damage Calculator'!$B$3,WeaponData!$B$2:$B$96,0),MATCH('Damage Calculator'!$D$3,WeaponData!$AA$2:$AQ$2,0))),0)</f>
        <v>43.698500000000003</v>
      </c>
      <c r="D25">
        <f t="shared" si="0"/>
        <v>44</v>
      </c>
      <c r="E25">
        <f>MAX(IF(AND($C25&lt;1,$C25&gt;0),1,ROUND($C25,0))+IF(ROUND($C25,0)&gt;=$I$3,'Damage Calculator'!$B$7,0)+IF(ROUND($C25,0)&gt;=$I$3,'Damage Calculator'!$B$8,0)-'d100 Breakdown'!$K$2,IF($D25=0,0,1))</f>
        <v>44</v>
      </c>
      <c r="F25" s="13">
        <f t="shared" si="12"/>
        <v>6</v>
      </c>
      <c r="G25" s="13">
        <f t="shared" si="13"/>
        <v>0</v>
      </c>
      <c r="H25">
        <f t="shared" si="14"/>
        <v>0</v>
      </c>
      <c r="I25">
        <f t="shared" si="15"/>
        <v>0</v>
      </c>
      <c r="J25">
        <f t="shared" si="16"/>
        <v>0.25</v>
      </c>
      <c r="K25">
        <f t="shared" si="17"/>
        <v>0.25</v>
      </c>
      <c r="L25">
        <f t="shared" si="18"/>
        <v>0.25</v>
      </c>
      <c r="M25">
        <f t="shared" si="19"/>
        <v>0.25</v>
      </c>
      <c r="N25">
        <f t="shared" si="20"/>
        <v>0</v>
      </c>
      <c r="O25">
        <f t="shared" si="21"/>
        <v>0</v>
      </c>
      <c r="P25">
        <f t="shared" si="22"/>
        <v>0</v>
      </c>
      <c r="Q25">
        <f>MAX(IF(AND($C25&lt;1,$C25&gt;0),1,ROUND($C25,0))+IF(ROUND($C25,0)&gt;=$U$3,'Damage Calculator'!$B$7,0)+IF(ROUND($C25,0)&gt;=$U$3,'Damage Calculator'!$B$8,0)-'d100 Breakdown'!$K$2,IF($D25=0,0,1))</f>
        <v>44</v>
      </c>
      <c r="R25" s="13">
        <f t="shared" si="23"/>
        <v>6</v>
      </c>
      <c r="S25" s="13">
        <f t="shared" si="24"/>
        <v>0</v>
      </c>
      <c r="T25">
        <f t="shared" si="25"/>
        <v>0</v>
      </c>
      <c r="U25">
        <f t="shared" si="26"/>
        <v>0</v>
      </c>
      <c r="V25">
        <f t="shared" si="27"/>
        <v>0.25</v>
      </c>
      <c r="W25">
        <f t="shared" si="28"/>
        <v>0.25</v>
      </c>
      <c r="X25">
        <f t="shared" si="29"/>
        <v>0.25</v>
      </c>
      <c r="Y25">
        <f t="shared" si="30"/>
        <v>0.25</v>
      </c>
      <c r="Z25">
        <f t="shared" si="31"/>
        <v>0</v>
      </c>
      <c r="AA25">
        <f t="shared" si="32"/>
        <v>0</v>
      </c>
      <c r="AB25">
        <f t="shared" si="33"/>
        <v>0</v>
      </c>
      <c r="AC25">
        <f>MAX(IF(AND($C25&lt;1,$C25&gt;0),1,ROUND($C25,0))+IF(ROUND($C25,0)&gt;=$AG$3,'Damage Calculator'!$B$7,0)+IF(ROUND($C25,0)&gt;=$AG$3,'Damage Calculator'!$B$8,0)-'d100 Breakdown'!$K$2,IF($D25=0,0,1))</f>
        <v>44</v>
      </c>
      <c r="AD25" s="13">
        <f t="shared" si="34"/>
        <v>6</v>
      </c>
      <c r="AE25" s="13">
        <f t="shared" si="35"/>
        <v>0</v>
      </c>
      <c r="AF25">
        <f t="shared" si="36"/>
        <v>0</v>
      </c>
      <c r="AG25">
        <f t="shared" si="37"/>
        <v>0</v>
      </c>
      <c r="AH25">
        <f t="shared" si="38"/>
        <v>0.25</v>
      </c>
      <c r="AI25">
        <f t="shared" si="39"/>
        <v>0.25</v>
      </c>
      <c r="AJ25">
        <f t="shared" si="40"/>
        <v>0.25</v>
      </c>
      <c r="AK25">
        <f t="shared" si="41"/>
        <v>0.25</v>
      </c>
      <c r="AL25">
        <f t="shared" si="42"/>
        <v>0</v>
      </c>
      <c r="AM25">
        <f t="shared" si="43"/>
        <v>0</v>
      </c>
      <c r="AN25">
        <f t="shared" si="44"/>
        <v>0</v>
      </c>
      <c r="AO25">
        <f>MAX(IF(AND($C25&lt;1,$C25&gt;0),1,ROUND($C25,0))+IF(ROUND($C25,0)&gt;=$AS$3,'Damage Calculator'!$B$7,0)+IF(ROUND($C25,0)&gt;=$AS$3,'Damage Calculator'!$B$8,0)-'d100 Breakdown'!$K$2,IF($D25=0,0,1))</f>
        <v>44</v>
      </c>
      <c r="AP25" s="13">
        <f t="shared" si="1"/>
        <v>6</v>
      </c>
      <c r="AQ25" s="13">
        <f t="shared" si="45"/>
        <v>0</v>
      </c>
      <c r="AR25">
        <f t="shared" si="2"/>
        <v>0</v>
      </c>
      <c r="AS25">
        <f t="shared" si="3"/>
        <v>0</v>
      </c>
      <c r="AT25">
        <f t="shared" si="4"/>
        <v>0.25</v>
      </c>
      <c r="AU25">
        <f t="shared" si="5"/>
        <v>0.25</v>
      </c>
      <c r="AV25">
        <f t="shared" si="6"/>
        <v>0.25</v>
      </c>
      <c r="AW25">
        <f t="shared" si="7"/>
        <v>0.25</v>
      </c>
      <c r="AX25">
        <f t="shared" si="8"/>
        <v>0</v>
      </c>
      <c r="AY25">
        <f t="shared" si="9"/>
        <v>0</v>
      </c>
      <c r="AZ25">
        <f t="shared" si="10"/>
        <v>0</v>
      </c>
      <c r="BA25">
        <f>MAX(IF(AND($C25&lt;1,$C25&gt;0),1,ROUND($C25,0))+IF(ROUND($C25,0)&gt;=$BE$3,'Damage Calculator'!$B$7,0)+IF(ROUND($C25,0)&gt;=$BE$3,'Damage Calculator'!$B$8,0)-'d100 Breakdown'!$K$2,IF($D25=0,0,1))</f>
        <v>44</v>
      </c>
      <c r="BB25" s="13">
        <f t="shared" si="46"/>
        <v>6</v>
      </c>
      <c r="BC25" s="13">
        <f t="shared" si="47"/>
        <v>0</v>
      </c>
      <c r="BD25">
        <f t="shared" si="48"/>
        <v>0</v>
      </c>
      <c r="BE25">
        <f t="shared" si="49"/>
        <v>0</v>
      </c>
      <c r="BF25">
        <f t="shared" si="50"/>
        <v>0.25</v>
      </c>
      <c r="BG25">
        <f t="shared" si="51"/>
        <v>0.25</v>
      </c>
      <c r="BH25">
        <f t="shared" si="52"/>
        <v>0.25</v>
      </c>
      <c r="BI25">
        <f t="shared" si="53"/>
        <v>0.25</v>
      </c>
      <c r="BJ25">
        <f t="shared" si="54"/>
        <v>0</v>
      </c>
      <c r="BK25">
        <f t="shared" si="55"/>
        <v>0</v>
      </c>
      <c r="BL25">
        <f t="shared" si="56"/>
        <v>0</v>
      </c>
      <c r="BM25">
        <f>MAX(IF(AND($C25&lt;1,$C25&gt;0),1,ROUND($C25,0))+IF(ROUND($C25,0)&gt;=$BQ$3,'Damage Calculator'!$B$7,0)+IF(ROUND($C25,0)&gt;=$BQ$3,'Damage Calculator'!$B$8,0)-'d100 Breakdown'!$K$2,IF($D25=0,0,1))</f>
        <v>44</v>
      </c>
      <c r="BN25" s="13">
        <f t="shared" si="57"/>
        <v>6</v>
      </c>
      <c r="BO25" s="13">
        <f t="shared" si="58"/>
        <v>0</v>
      </c>
      <c r="BP25">
        <f t="shared" si="59"/>
        <v>0</v>
      </c>
      <c r="BQ25">
        <f t="shared" si="60"/>
        <v>0</v>
      </c>
      <c r="BR25">
        <f t="shared" si="61"/>
        <v>0.25</v>
      </c>
      <c r="BS25">
        <f t="shared" si="62"/>
        <v>0.25</v>
      </c>
      <c r="BT25">
        <f t="shared" si="63"/>
        <v>0.25</v>
      </c>
      <c r="BU25">
        <f t="shared" si="64"/>
        <v>0.25</v>
      </c>
      <c r="BV25">
        <f t="shared" si="65"/>
        <v>0</v>
      </c>
      <c r="BW25">
        <f t="shared" si="66"/>
        <v>0</v>
      </c>
      <c r="BX25">
        <f t="shared" si="67"/>
        <v>0</v>
      </c>
      <c r="BY25">
        <f>MAX(IF(AND($C25&lt;1,$C25&gt;0),1,ROUND($C25,0))+IF(ROUND($C25,0)&gt;=$CC$3,'Damage Calculator'!$B$7,0)+IF(ROUND($C25,0)&gt;=$CC$3,'Damage Calculator'!$B$8,0)-'d100 Breakdown'!$K$2,IF($D25=0,0,1))</f>
        <v>44</v>
      </c>
      <c r="BZ25" s="13">
        <f t="shared" si="68"/>
        <v>6</v>
      </c>
      <c r="CA25" s="13">
        <f t="shared" si="69"/>
        <v>0</v>
      </c>
      <c r="CB25">
        <f t="shared" si="70"/>
        <v>0</v>
      </c>
      <c r="CC25">
        <f t="shared" si="71"/>
        <v>0</v>
      </c>
      <c r="CD25">
        <f t="shared" si="72"/>
        <v>0.25</v>
      </c>
      <c r="CE25">
        <f t="shared" si="73"/>
        <v>0.25</v>
      </c>
      <c r="CF25">
        <f t="shared" si="74"/>
        <v>0.25</v>
      </c>
      <c r="CG25">
        <f t="shared" si="75"/>
        <v>0.25</v>
      </c>
      <c r="CH25">
        <f t="shared" si="76"/>
        <v>0</v>
      </c>
      <c r="CI25">
        <f t="shared" si="77"/>
        <v>0</v>
      </c>
      <c r="CJ25">
        <f t="shared" si="78"/>
        <v>0</v>
      </c>
      <c r="CK25">
        <f>MAX(IF(AND($C25&lt;1,$C25&gt;0),1,ROUND($C25,0))+IF(ROUND($C25,0)&gt;=$CO$3,'Damage Calculator'!$B$7,0)+IF(ROUND($C25,0)&gt;=$CO$3,'Damage Calculator'!$B$8,0)-'d100 Breakdown'!$K$2,IF($D25=0,0,1))</f>
        <v>44</v>
      </c>
      <c r="CL25" s="13">
        <f t="shared" si="79"/>
        <v>6</v>
      </c>
      <c r="CM25" s="13">
        <f t="shared" si="80"/>
        <v>0</v>
      </c>
      <c r="CN25">
        <f t="shared" si="81"/>
        <v>0</v>
      </c>
      <c r="CO25">
        <f t="shared" si="82"/>
        <v>0</v>
      </c>
      <c r="CP25">
        <f t="shared" si="83"/>
        <v>0.25</v>
      </c>
      <c r="CQ25">
        <f t="shared" si="84"/>
        <v>0.25</v>
      </c>
      <c r="CR25">
        <f t="shared" si="85"/>
        <v>0.25</v>
      </c>
      <c r="CS25">
        <f t="shared" si="86"/>
        <v>0.25</v>
      </c>
      <c r="CT25">
        <f t="shared" si="87"/>
        <v>0</v>
      </c>
      <c r="CU25">
        <f t="shared" si="88"/>
        <v>0</v>
      </c>
      <c r="CV25">
        <f t="shared" si="89"/>
        <v>0</v>
      </c>
      <c r="CW25">
        <f>MAX(IF(AND($C25&lt;1,$C25&gt;0),1,ROUND($C25,0))+IF(ROUND($C25,0)&gt;=$DA$3,'Damage Calculator'!$B$7,0)+IF(ROUND($C25,0)&gt;=$DA$3,'Damage Calculator'!$B$8,0)-'d100 Breakdown'!$K$2,IF($D25=0,0,1))</f>
        <v>44</v>
      </c>
      <c r="CX25" s="13">
        <f t="shared" si="90"/>
        <v>6</v>
      </c>
      <c r="CY25" s="13">
        <f t="shared" si="91"/>
        <v>0</v>
      </c>
      <c r="CZ25">
        <f t="shared" si="92"/>
        <v>0</v>
      </c>
      <c r="DA25">
        <f t="shared" si="93"/>
        <v>0</v>
      </c>
      <c r="DB25">
        <f t="shared" si="94"/>
        <v>0.25</v>
      </c>
      <c r="DC25">
        <f t="shared" si="95"/>
        <v>0.25</v>
      </c>
      <c r="DD25">
        <f t="shared" si="96"/>
        <v>0.25</v>
      </c>
      <c r="DE25">
        <f t="shared" si="97"/>
        <v>0.25</v>
      </c>
      <c r="DF25">
        <f t="shared" si="98"/>
        <v>0</v>
      </c>
      <c r="DG25">
        <f t="shared" si="99"/>
        <v>0</v>
      </c>
      <c r="DH25">
        <f t="shared" si="100"/>
        <v>0</v>
      </c>
    </row>
    <row r="26" spans="1:112" x14ac:dyDescent="0.25">
      <c r="A26">
        <v>22</v>
      </c>
      <c r="B26">
        <f t="shared" si="11"/>
        <v>198</v>
      </c>
      <c r="C26">
        <f>MAX((B26-100)*((1+'Damage Calculator'!$B$10)*INDEX(WeaponData!$AA$2:$AQ$96,MATCH('Damage Calculator'!$B$3,WeaponData!$B$2:$B$96,0),MATCH('Damage Calculator'!$D$3,WeaponData!$AA$2:$AQ$2,0))),0)</f>
        <v>44.149000000000001</v>
      </c>
      <c r="D26">
        <f t="shared" si="0"/>
        <v>44</v>
      </c>
      <c r="E26">
        <f>MAX(IF(AND($C26&lt;1,$C26&gt;0),1,ROUND($C26,0))+IF(ROUND($C26,0)&gt;=$I$3,'Damage Calculator'!$B$7,0)+IF(ROUND($C26,0)&gt;=$I$3,'Damage Calculator'!$B$8,0)-'d100 Breakdown'!$K$2,IF($D26=0,0,1))</f>
        <v>44</v>
      </c>
      <c r="F26" s="13">
        <f t="shared" si="12"/>
        <v>6</v>
      </c>
      <c r="G26" s="13">
        <f t="shared" si="13"/>
        <v>0</v>
      </c>
      <c r="H26">
        <f t="shared" si="14"/>
        <v>0</v>
      </c>
      <c r="I26">
        <f t="shared" si="15"/>
        <v>0</v>
      </c>
      <c r="J26">
        <f t="shared" si="16"/>
        <v>0.25</v>
      </c>
      <c r="K26">
        <f t="shared" si="17"/>
        <v>0.25</v>
      </c>
      <c r="L26">
        <f t="shared" si="18"/>
        <v>0.25</v>
      </c>
      <c r="M26">
        <f t="shared" si="19"/>
        <v>0.25</v>
      </c>
      <c r="N26">
        <f t="shared" si="20"/>
        <v>0</v>
      </c>
      <c r="O26">
        <f t="shared" si="21"/>
        <v>0</v>
      </c>
      <c r="P26">
        <f t="shared" si="22"/>
        <v>0</v>
      </c>
      <c r="Q26">
        <f>MAX(IF(AND($C26&lt;1,$C26&gt;0),1,ROUND($C26,0))+IF(ROUND($C26,0)&gt;=$U$3,'Damage Calculator'!$B$7,0)+IF(ROUND($C26,0)&gt;=$U$3,'Damage Calculator'!$B$8,0)-'d100 Breakdown'!$K$2,IF($D26=0,0,1))</f>
        <v>44</v>
      </c>
      <c r="R26" s="13">
        <f t="shared" si="23"/>
        <v>6</v>
      </c>
      <c r="S26" s="13">
        <f t="shared" si="24"/>
        <v>0</v>
      </c>
      <c r="T26">
        <f t="shared" si="25"/>
        <v>0</v>
      </c>
      <c r="U26">
        <f t="shared" si="26"/>
        <v>0</v>
      </c>
      <c r="V26">
        <f t="shared" si="27"/>
        <v>0.25</v>
      </c>
      <c r="W26">
        <f t="shared" si="28"/>
        <v>0.25</v>
      </c>
      <c r="X26">
        <f t="shared" si="29"/>
        <v>0.25</v>
      </c>
      <c r="Y26">
        <f t="shared" si="30"/>
        <v>0.25</v>
      </c>
      <c r="Z26">
        <f t="shared" si="31"/>
        <v>0</v>
      </c>
      <c r="AA26">
        <f t="shared" si="32"/>
        <v>0</v>
      </c>
      <c r="AB26">
        <f t="shared" si="33"/>
        <v>0</v>
      </c>
      <c r="AC26">
        <f>MAX(IF(AND($C26&lt;1,$C26&gt;0),1,ROUND($C26,0))+IF(ROUND($C26,0)&gt;=$AG$3,'Damage Calculator'!$B$7,0)+IF(ROUND($C26,0)&gt;=$AG$3,'Damage Calculator'!$B$8,0)-'d100 Breakdown'!$K$2,IF($D26=0,0,1))</f>
        <v>44</v>
      </c>
      <c r="AD26" s="13">
        <f t="shared" si="34"/>
        <v>6</v>
      </c>
      <c r="AE26" s="13">
        <f t="shared" si="35"/>
        <v>0</v>
      </c>
      <c r="AF26">
        <f t="shared" si="36"/>
        <v>0</v>
      </c>
      <c r="AG26">
        <f t="shared" si="37"/>
        <v>0</v>
      </c>
      <c r="AH26">
        <f t="shared" si="38"/>
        <v>0.25</v>
      </c>
      <c r="AI26">
        <f t="shared" si="39"/>
        <v>0.25</v>
      </c>
      <c r="AJ26">
        <f t="shared" si="40"/>
        <v>0.25</v>
      </c>
      <c r="AK26">
        <f t="shared" si="41"/>
        <v>0.25</v>
      </c>
      <c r="AL26">
        <f t="shared" si="42"/>
        <v>0</v>
      </c>
      <c r="AM26">
        <f t="shared" si="43"/>
        <v>0</v>
      </c>
      <c r="AN26">
        <f t="shared" si="44"/>
        <v>0</v>
      </c>
      <c r="AO26">
        <f>MAX(IF(AND($C26&lt;1,$C26&gt;0),1,ROUND($C26,0))+IF(ROUND($C26,0)&gt;=$AS$3,'Damage Calculator'!$B$7,0)+IF(ROUND($C26,0)&gt;=$AS$3,'Damage Calculator'!$B$8,0)-'d100 Breakdown'!$K$2,IF($D26=0,0,1))</f>
        <v>44</v>
      </c>
      <c r="AP26" s="13">
        <f t="shared" si="1"/>
        <v>6</v>
      </c>
      <c r="AQ26" s="13">
        <f t="shared" si="45"/>
        <v>0</v>
      </c>
      <c r="AR26">
        <f t="shared" si="2"/>
        <v>0</v>
      </c>
      <c r="AS26">
        <f t="shared" si="3"/>
        <v>0</v>
      </c>
      <c r="AT26">
        <f t="shared" si="4"/>
        <v>0.25</v>
      </c>
      <c r="AU26">
        <f t="shared" si="5"/>
        <v>0.25</v>
      </c>
      <c r="AV26">
        <f t="shared" si="6"/>
        <v>0.25</v>
      </c>
      <c r="AW26">
        <f t="shared" si="7"/>
        <v>0.25</v>
      </c>
      <c r="AX26">
        <f t="shared" si="8"/>
        <v>0</v>
      </c>
      <c r="AY26">
        <f t="shared" si="9"/>
        <v>0</v>
      </c>
      <c r="AZ26">
        <f t="shared" si="10"/>
        <v>0</v>
      </c>
      <c r="BA26">
        <f>MAX(IF(AND($C26&lt;1,$C26&gt;0),1,ROUND($C26,0))+IF(ROUND($C26,0)&gt;=$BE$3,'Damage Calculator'!$B$7,0)+IF(ROUND($C26,0)&gt;=$BE$3,'Damage Calculator'!$B$8,0)-'d100 Breakdown'!$K$2,IF($D26=0,0,1))</f>
        <v>44</v>
      </c>
      <c r="BB26" s="13">
        <f t="shared" si="46"/>
        <v>6</v>
      </c>
      <c r="BC26" s="13">
        <f t="shared" si="47"/>
        <v>0</v>
      </c>
      <c r="BD26">
        <f t="shared" si="48"/>
        <v>0</v>
      </c>
      <c r="BE26">
        <f t="shared" si="49"/>
        <v>0</v>
      </c>
      <c r="BF26">
        <f t="shared" si="50"/>
        <v>0.25</v>
      </c>
      <c r="BG26">
        <f t="shared" si="51"/>
        <v>0.25</v>
      </c>
      <c r="BH26">
        <f t="shared" si="52"/>
        <v>0.25</v>
      </c>
      <c r="BI26">
        <f t="shared" si="53"/>
        <v>0.25</v>
      </c>
      <c r="BJ26">
        <f t="shared" si="54"/>
        <v>0</v>
      </c>
      <c r="BK26">
        <f t="shared" si="55"/>
        <v>0</v>
      </c>
      <c r="BL26">
        <f t="shared" si="56"/>
        <v>0</v>
      </c>
      <c r="BM26">
        <f>MAX(IF(AND($C26&lt;1,$C26&gt;0),1,ROUND($C26,0))+IF(ROUND($C26,0)&gt;=$BQ$3,'Damage Calculator'!$B$7,0)+IF(ROUND($C26,0)&gt;=$BQ$3,'Damage Calculator'!$B$8,0)-'d100 Breakdown'!$K$2,IF($D26=0,0,1))</f>
        <v>44</v>
      </c>
      <c r="BN26" s="13">
        <f t="shared" si="57"/>
        <v>6</v>
      </c>
      <c r="BO26" s="13">
        <f t="shared" si="58"/>
        <v>0</v>
      </c>
      <c r="BP26">
        <f t="shared" si="59"/>
        <v>0</v>
      </c>
      <c r="BQ26">
        <f t="shared" si="60"/>
        <v>0</v>
      </c>
      <c r="BR26">
        <f t="shared" si="61"/>
        <v>0.25</v>
      </c>
      <c r="BS26">
        <f t="shared" si="62"/>
        <v>0.25</v>
      </c>
      <c r="BT26">
        <f t="shared" si="63"/>
        <v>0.25</v>
      </c>
      <c r="BU26">
        <f t="shared" si="64"/>
        <v>0.25</v>
      </c>
      <c r="BV26">
        <f t="shared" si="65"/>
        <v>0</v>
      </c>
      <c r="BW26">
        <f t="shared" si="66"/>
        <v>0</v>
      </c>
      <c r="BX26">
        <f t="shared" si="67"/>
        <v>0</v>
      </c>
      <c r="BY26">
        <f>MAX(IF(AND($C26&lt;1,$C26&gt;0),1,ROUND($C26,0))+IF(ROUND($C26,0)&gt;=$CC$3,'Damage Calculator'!$B$7,0)+IF(ROUND($C26,0)&gt;=$CC$3,'Damage Calculator'!$B$8,0)-'d100 Breakdown'!$K$2,IF($D26=0,0,1))</f>
        <v>44</v>
      </c>
      <c r="BZ26" s="13">
        <f t="shared" si="68"/>
        <v>6</v>
      </c>
      <c r="CA26" s="13">
        <f t="shared" si="69"/>
        <v>0</v>
      </c>
      <c r="CB26">
        <f t="shared" si="70"/>
        <v>0</v>
      </c>
      <c r="CC26">
        <f t="shared" si="71"/>
        <v>0</v>
      </c>
      <c r="CD26">
        <f t="shared" si="72"/>
        <v>0.25</v>
      </c>
      <c r="CE26">
        <f t="shared" si="73"/>
        <v>0.25</v>
      </c>
      <c r="CF26">
        <f t="shared" si="74"/>
        <v>0.25</v>
      </c>
      <c r="CG26">
        <f t="shared" si="75"/>
        <v>0.25</v>
      </c>
      <c r="CH26">
        <f t="shared" si="76"/>
        <v>0</v>
      </c>
      <c r="CI26">
        <f t="shared" si="77"/>
        <v>0</v>
      </c>
      <c r="CJ26">
        <f t="shared" si="78"/>
        <v>0</v>
      </c>
      <c r="CK26">
        <f>MAX(IF(AND($C26&lt;1,$C26&gt;0),1,ROUND($C26,0))+IF(ROUND($C26,0)&gt;=$CO$3,'Damage Calculator'!$B$7,0)+IF(ROUND($C26,0)&gt;=$CO$3,'Damage Calculator'!$B$8,0)-'d100 Breakdown'!$K$2,IF($D26=0,0,1))</f>
        <v>44</v>
      </c>
      <c r="CL26" s="13">
        <f t="shared" si="79"/>
        <v>6</v>
      </c>
      <c r="CM26" s="13">
        <f t="shared" si="80"/>
        <v>0</v>
      </c>
      <c r="CN26">
        <f t="shared" si="81"/>
        <v>0</v>
      </c>
      <c r="CO26">
        <f t="shared" si="82"/>
        <v>0</v>
      </c>
      <c r="CP26">
        <f t="shared" si="83"/>
        <v>0.25</v>
      </c>
      <c r="CQ26">
        <f t="shared" si="84"/>
        <v>0.25</v>
      </c>
      <c r="CR26">
        <f t="shared" si="85"/>
        <v>0.25</v>
      </c>
      <c r="CS26">
        <f t="shared" si="86"/>
        <v>0.25</v>
      </c>
      <c r="CT26">
        <f t="shared" si="87"/>
        <v>0</v>
      </c>
      <c r="CU26">
        <f t="shared" si="88"/>
        <v>0</v>
      </c>
      <c r="CV26">
        <f t="shared" si="89"/>
        <v>0</v>
      </c>
      <c r="CW26">
        <f>MAX(IF(AND($C26&lt;1,$C26&gt;0),1,ROUND($C26,0))+IF(ROUND($C26,0)&gt;=$DA$3,'Damage Calculator'!$B$7,0)+IF(ROUND($C26,0)&gt;=$DA$3,'Damage Calculator'!$B$8,0)-'d100 Breakdown'!$K$2,IF($D26=0,0,1))</f>
        <v>44</v>
      </c>
      <c r="CX26" s="13">
        <f t="shared" si="90"/>
        <v>6</v>
      </c>
      <c r="CY26" s="13">
        <f t="shared" si="91"/>
        <v>0</v>
      </c>
      <c r="CZ26">
        <f t="shared" si="92"/>
        <v>0</v>
      </c>
      <c r="DA26">
        <f t="shared" si="93"/>
        <v>0</v>
      </c>
      <c r="DB26">
        <f t="shared" si="94"/>
        <v>0.25</v>
      </c>
      <c r="DC26">
        <f t="shared" si="95"/>
        <v>0.25</v>
      </c>
      <c r="DD26">
        <f t="shared" si="96"/>
        <v>0.25</v>
      </c>
      <c r="DE26">
        <f t="shared" si="97"/>
        <v>0.25</v>
      </c>
      <c r="DF26">
        <f t="shared" si="98"/>
        <v>0</v>
      </c>
      <c r="DG26">
        <f t="shared" si="99"/>
        <v>0</v>
      </c>
      <c r="DH26">
        <f t="shared" si="100"/>
        <v>0</v>
      </c>
    </row>
    <row r="27" spans="1:112" x14ac:dyDescent="0.25">
      <c r="A27">
        <v>23</v>
      </c>
      <c r="B27">
        <f t="shared" si="11"/>
        <v>199</v>
      </c>
      <c r="C27">
        <f>MAX((B27-100)*((1+'Damage Calculator'!$B$10)*INDEX(WeaponData!$AA$2:$AQ$96,MATCH('Damage Calculator'!$B$3,WeaponData!$B$2:$B$96,0),MATCH('Damage Calculator'!$D$3,WeaponData!$AA$2:$AQ$2,0))),0)</f>
        <v>44.599499999999999</v>
      </c>
      <c r="D27">
        <f t="shared" si="0"/>
        <v>45</v>
      </c>
      <c r="E27">
        <f>MAX(IF(AND($C27&lt;1,$C27&gt;0),1,ROUND($C27,0))+IF(ROUND($C27,0)&gt;=$I$3,'Damage Calculator'!$B$7,0)+IF(ROUND($C27,0)&gt;=$I$3,'Damage Calculator'!$B$8,0)-'d100 Breakdown'!$K$2,IF($D27=0,0,1))</f>
        <v>45</v>
      </c>
      <c r="F27" s="13">
        <f t="shared" si="12"/>
        <v>6</v>
      </c>
      <c r="G27" s="13">
        <f t="shared" si="13"/>
        <v>0</v>
      </c>
      <c r="H27">
        <f t="shared" si="14"/>
        <v>0</v>
      </c>
      <c r="I27">
        <f t="shared" si="15"/>
        <v>0</v>
      </c>
      <c r="J27">
        <f t="shared" si="16"/>
        <v>0.25</v>
      </c>
      <c r="K27">
        <f t="shared" si="17"/>
        <v>0.25</v>
      </c>
      <c r="L27">
        <f t="shared" si="18"/>
        <v>0.25</v>
      </c>
      <c r="M27">
        <f t="shared" si="19"/>
        <v>0.25</v>
      </c>
      <c r="N27">
        <f t="shared" si="20"/>
        <v>0</v>
      </c>
      <c r="O27">
        <f t="shared" si="21"/>
        <v>0</v>
      </c>
      <c r="P27">
        <f t="shared" si="22"/>
        <v>0</v>
      </c>
      <c r="Q27">
        <f>MAX(IF(AND($C27&lt;1,$C27&gt;0),1,ROUND($C27,0))+IF(ROUND($C27,0)&gt;=$U$3,'Damage Calculator'!$B$7,0)+IF(ROUND($C27,0)&gt;=$U$3,'Damage Calculator'!$B$8,0)-'d100 Breakdown'!$K$2,IF($D27=0,0,1))</f>
        <v>45</v>
      </c>
      <c r="R27" s="13">
        <f t="shared" si="23"/>
        <v>6</v>
      </c>
      <c r="S27" s="13">
        <f t="shared" si="24"/>
        <v>0</v>
      </c>
      <c r="T27">
        <f t="shared" si="25"/>
        <v>0</v>
      </c>
      <c r="U27">
        <f t="shared" si="26"/>
        <v>0</v>
      </c>
      <c r="V27">
        <f t="shared" si="27"/>
        <v>0.25</v>
      </c>
      <c r="W27">
        <f t="shared" si="28"/>
        <v>0.25</v>
      </c>
      <c r="X27">
        <f t="shared" si="29"/>
        <v>0.25</v>
      </c>
      <c r="Y27">
        <f t="shared" si="30"/>
        <v>0.25</v>
      </c>
      <c r="Z27">
        <f t="shared" si="31"/>
        <v>0</v>
      </c>
      <c r="AA27">
        <f t="shared" si="32"/>
        <v>0</v>
      </c>
      <c r="AB27">
        <f t="shared" si="33"/>
        <v>0</v>
      </c>
      <c r="AC27">
        <f>MAX(IF(AND($C27&lt;1,$C27&gt;0),1,ROUND($C27,0))+IF(ROUND($C27,0)&gt;=$AG$3,'Damage Calculator'!$B$7,0)+IF(ROUND($C27,0)&gt;=$AG$3,'Damage Calculator'!$B$8,0)-'d100 Breakdown'!$K$2,IF($D27=0,0,1))</f>
        <v>45</v>
      </c>
      <c r="AD27" s="13">
        <f t="shared" si="34"/>
        <v>6</v>
      </c>
      <c r="AE27" s="13">
        <f t="shared" si="35"/>
        <v>0</v>
      </c>
      <c r="AF27">
        <f t="shared" si="36"/>
        <v>0</v>
      </c>
      <c r="AG27">
        <f t="shared" si="37"/>
        <v>0</v>
      </c>
      <c r="AH27">
        <f t="shared" si="38"/>
        <v>0.25</v>
      </c>
      <c r="AI27">
        <f t="shared" si="39"/>
        <v>0.25</v>
      </c>
      <c r="AJ27">
        <f t="shared" si="40"/>
        <v>0.25</v>
      </c>
      <c r="AK27">
        <f t="shared" si="41"/>
        <v>0.25</v>
      </c>
      <c r="AL27">
        <f t="shared" si="42"/>
        <v>0</v>
      </c>
      <c r="AM27">
        <f t="shared" si="43"/>
        <v>0</v>
      </c>
      <c r="AN27">
        <f t="shared" si="44"/>
        <v>0</v>
      </c>
      <c r="AO27">
        <f>MAX(IF(AND($C27&lt;1,$C27&gt;0),1,ROUND($C27,0))+IF(ROUND($C27,0)&gt;=$AS$3,'Damage Calculator'!$B$7,0)+IF(ROUND($C27,0)&gt;=$AS$3,'Damage Calculator'!$B$8,0)-'d100 Breakdown'!$K$2,IF($D27=0,0,1))</f>
        <v>45</v>
      </c>
      <c r="AP27" s="13">
        <f t="shared" si="1"/>
        <v>6</v>
      </c>
      <c r="AQ27" s="13">
        <f t="shared" si="45"/>
        <v>0</v>
      </c>
      <c r="AR27">
        <f t="shared" si="2"/>
        <v>0</v>
      </c>
      <c r="AS27">
        <f t="shared" si="3"/>
        <v>0</v>
      </c>
      <c r="AT27">
        <f t="shared" si="4"/>
        <v>0.25</v>
      </c>
      <c r="AU27">
        <f t="shared" si="5"/>
        <v>0.25</v>
      </c>
      <c r="AV27">
        <f t="shared" si="6"/>
        <v>0.25</v>
      </c>
      <c r="AW27">
        <f t="shared" si="7"/>
        <v>0.25</v>
      </c>
      <c r="AX27">
        <f t="shared" si="8"/>
        <v>0</v>
      </c>
      <c r="AY27">
        <f t="shared" si="9"/>
        <v>0</v>
      </c>
      <c r="AZ27">
        <f t="shared" si="10"/>
        <v>0</v>
      </c>
      <c r="BA27">
        <f>MAX(IF(AND($C27&lt;1,$C27&gt;0),1,ROUND($C27,0))+IF(ROUND($C27,0)&gt;=$BE$3,'Damage Calculator'!$B$7,0)+IF(ROUND($C27,0)&gt;=$BE$3,'Damage Calculator'!$B$8,0)-'d100 Breakdown'!$K$2,IF($D27=0,0,1))</f>
        <v>45</v>
      </c>
      <c r="BB27" s="13">
        <f t="shared" si="46"/>
        <v>6</v>
      </c>
      <c r="BC27" s="13">
        <f t="shared" si="47"/>
        <v>0</v>
      </c>
      <c r="BD27">
        <f t="shared" si="48"/>
        <v>0</v>
      </c>
      <c r="BE27">
        <f t="shared" si="49"/>
        <v>0</v>
      </c>
      <c r="BF27">
        <f t="shared" si="50"/>
        <v>0.25</v>
      </c>
      <c r="BG27">
        <f t="shared" si="51"/>
        <v>0.25</v>
      </c>
      <c r="BH27">
        <f t="shared" si="52"/>
        <v>0.25</v>
      </c>
      <c r="BI27">
        <f t="shared" si="53"/>
        <v>0.25</v>
      </c>
      <c r="BJ27">
        <f t="shared" si="54"/>
        <v>0</v>
      </c>
      <c r="BK27">
        <f t="shared" si="55"/>
        <v>0</v>
      </c>
      <c r="BL27">
        <f t="shared" si="56"/>
        <v>0</v>
      </c>
      <c r="BM27">
        <f>MAX(IF(AND($C27&lt;1,$C27&gt;0),1,ROUND($C27,0))+IF(ROUND($C27,0)&gt;=$BQ$3,'Damage Calculator'!$B$7,0)+IF(ROUND($C27,0)&gt;=$BQ$3,'Damage Calculator'!$B$8,0)-'d100 Breakdown'!$K$2,IF($D27=0,0,1))</f>
        <v>45</v>
      </c>
      <c r="BN27" s="13">
        <f t="shared" si="57"/>
        <v>6</v>
      </c>
      <c r="BO27" s="13">
        <f t="shared" si="58"/>
        <v>0</v>
      </c>
      <c r="BP27">
        <f t="shared" si="59"/>
        <v>0</v>
      </c>
      <c r="BQ27">
        <f t="shared" si="60"/>
        <v>0</v>
      </c>
      <c r="BR27">
        <f t="shared" si="61"/>
        <v>0.25</v>
      </c>
      <c r="BS27">
        <f t="shared" si="62"/>
        <v>0.25</v>
      </c>
      <c r="BT27">
        <f t="shared" si="63"/>
        <v>0.25</v>
      </c>
      <c r="BU27">
        <f t="shared" si="64"/>
        <v>0.25</v>
      </c>
      <c r="BV27">
        <f t="shared" si="65"/>
        <v>0</v>
      </c>
      <c r="BW27">
        <f t="shared" si="66"/>
        <v>0</v>
      </c>
      <c r="BX27">
        <f t="shared" si="67"/>
        <v>0</v>
      </c>
      <c r="BY27">
        <f>MAX(IF(AND($C27&lt;1,$C27&gt;0),1,ROUND($C27,0))+IF(ROUND($C27,0)&gt;=$CC$3,'Damage Calculator'!$B$7,0)+IF(ROUND($C27,0)&gt;=$CC$3,'Damage Calculator'!$B$8,0)-'d100 Breakdown'!$K$2,IF($D27=0,0,1))</f>
        <v>45</v>
      </c>
      <c r="BZ27" s="13">
        <f t="shared" si="68"/>
        <v>6</v>
      </c>
      <c r="CA27" s="13">
        <f t="shared" si="69"/>
        <v>0</v>
      </c>
      <c r="CB27">
        <f t="shared" si="70"/>
        <v>0</v>
      </c>
      <c r="CC27">
        <f t="shared" si="71"/>
        <v>0</v>
      </c>
      <c r="CD27">
        <f t="shared" si="72"/>
        <v>0.25</v>
      </c>
      <c r="CE27">
        <f t="shared" si="73"/>
        <v>0.25</v>
      </c>
      <c r="CF27">
        <f t="shared" si="74"/>
        <v>0.25</v>
      </c>
      <c r="CG27">
        <f t="shared" si="75"/>
        <v>0.25</v>
      </c>
      <c r="CH27">
        <f t="shared" si="76"/>
        <v>0</v>
      </c>
      <c r="CI27">
        <f t="shared" si="77"/>
        <v>0</v>
      </c>
      <c r="CJ27">
        <f t="shared" si="78"/>
        <v>0</v>
      </c>
      <c r="CK27">
        <f>MAX(IF(AND($C27&lt;1,$C27&gt;0),1,ROUND($C27,0))+IF(ROUND($C27,0)&gt;=$CO$3,'Damage Calculator'!$B$7,0)+IF(ROUND($C27,0)&gt;=$CO$3,'Damage Calculator'!$B$8,0)-'d100 Breakdown'!$K$2,IF($D27=0,0,1))</f>
        <v>45</v>
      </c>
      <c r="CL27" s="13">
        <f t="shared" si="79"/>
        <v>6</v>
      </c>
      <c r="CM27" s="13">
        <f t="shared" si="80"/>
        <v>0</v>
      </c>
      <c r="CN27">
        <f t="shared" si="81"/>
        <v>0</v>
      </c>
      <c r="CO27">
        <f t="shared" si="82"/>
        <v>0</v>
      </c>
      <c r="CP27">
        <f t="shared" si="83"/>
        <v>0.25</v>
      </c>
      <c r="CQ27">
        <f t="shared" si="84"/>
        <v>0.25</v>
      </c>
      <c r="CR27">
        <f t="shared" si="85"/>
        <v>0.25</v>
      </c>
      <c r="CS27">
        <f t="shared" si="86"/>
        <v>0.25</v>
      </c>
      <c r="CT27">
        <f t="shared" si="87"/>
        <v>0</v>
      </c>
      <c r="CU27">
        <f t="shared" si="88"/>
        <v>0</v>
      </c>
      <c r="CV27">
        <f t="shared" si="89"/>
        <v>0</v>
      </c>
      <c r="CW27">
        <f>MAX(IF(AND($C27&lt;1,$C27&gt;0),1,ROUND($C27,0))+IF(ROUND($C27,0)&gt;=$DA$3,'Damage Calculator'!$B$7,0)+IF(ROUND($C27,0)&gt;=$DA$3,'Damage Calculator'!$B$8,0)-'d100 Breakdown'!$K$2,IF($D27=0,0,1))</f>
        <v>45</v>
      </c>
      <c r="CX27" s="13">
        <f t="shared" si="90"/>
        <v>6</v>
      </c>
      <c r="CY27" s="13">
        <f t="shared" si="91"/>
        <v>0</v>
      </c>
      <c r="CZ27">
        <f t="shared" si="92"/>
        <v>0</v>
      </c>
      <c r="DA27">
        <f t="shared" si="93"/>
        <v>0</v>
      </c>
      <c r="DB27">
        <f t="shared" si="94"/>
        <v>0.25</v>
      </c>
      <c r="DC27">
        <f t="shared" si="95"/>
        <v>0.25</v>
      </c>
      <c r="DD27">
        <f t="shared" si="96"/>
        <v>0.25</v>
      </c>
      <c r="DE27">
        <f t="shared" si="97"/>
        <v>0.25</v>
      </c>
      <c r="DF27">
        <f t="shared" si="98"/>
        <v>0</v>
      </c>
      <c r="DG27">
        <f t="shared" si="99"/>
        <v>0</v>
      </c>
      <c r="DH27">
        <f t="shared" si="100"/>
        <v>0</v>
      </c>
    </row>
    <row r="28" spans="1:112" x14ac:dyDescent="0.25">
      <c r="A28">
        <v>24</v>
      </c>
      <c r="B28">
        <f t="shared" si="11"/>
        <v>200</v>
      </c>
      <c r="C28">
        <f>MAX((B28-100)*((1+'Damage Calculator'!$B$10)*INDEX(WeaponData!$AA$2:$AQ$96,MATCH('Damage Calculator'!$B$3,WeaponData!$B$2:$B$96,0),MATCH('Damage Calculator'!$D$3,WeaponData!$AA$2:$AQ$2,0))),0)</f>
        <v>45.050000000000004</v>
      </c>
      <c r="D28">
        <f t="shared" si="0"/>
        <v>45</v>
      </c>
      <c r="E28">
        <f>MAX(IF(AND($C28&lt;1,$C28&gt;0),1,ROUND($C28,0))+IF(ROUND($C28,0)&gt;=$I$3,'Damage Calculator'!$B$7,0)+IF(ROUND($C28,0)&gt;=$I$3,'Damage Calculator'!$B$8,0)-'d100 Breakdown'!$K$2,IF($D28=0,0,1))</f>
        <v>45</v>
      </c>
      <c r="F28" s="13">
        <f t="shared" si="12"/>
        <v>6</v>
      </c>
      <c r="G28" s="13">
        <f t="shared" si="13"/>
        <v>0</v>
      </c>
      <c r="H28">
        <f t="shared" si="14"/>
        <v>0</v>
      </c>
      <c r="I28">
        <f t="shared" si="15"/>
        <v>0</v>
      </c>
      <c r="J28">
        <f t="shared" si="16"/>
        <v>0.25</v>
      </c>
      <c r="K28">
        <f t="shared" si="17"/>
        <v>0.25</v>
      </c>
      <c r="L28">
        <f t="shared" si="18"/>
        <v>0.25</v>
      </c>
      <c r="M28">
        <f t="shared" si="19"/>
        <v>0.25</v>
      </c>
      <c r="N28">
        <f t="shared" si="20"/>
        <v>0</v>
      </c>
      <c r="O28">
        <f t="shared" si="21"/>
        <v>0</v>
      </c>
      <c r="P28">
        <f t="shared" si="22"/>
        <v>0</v>
      </c>
      <c r="Q28">
        <f>MAX(IF(AND($C28&lt;1,$C28&gt;0),1,ROUND($C28,0))+IF(ROUND($C28,0)&gt;=$U$3,'Damage Calculator'!$B$7,0)+IF(ROUND($C28,0)&gt;=$U$3,'Damage Calculator'!$B$8,0)-'d100 Breakdown'!$K$2,IF($D28=0,0,1))</f>
        <v>45</v>
      </c>
      <c r="R28" s="13">
        <f t="shared" si="23"/>
        <v>6</v>
      </c>
      <c r="S28" s="13">
        <f t="shared" si="24"/>
        <v>0</v>
      </c>
      <c r="T28">
        <f t="shared" si="25"/>
        <v>0</v>
      </c>
      <c r="U28">
        <f t="shared" si="26"/>
        <v>0</v>
      </c>
      <c r="V28">
        <f t="shared" si="27"/>
        <v>0.25</v>
      </c>
      <c r="W28">
        <f t="shared" si="28"/>
        <v>0.25</v>
      </c>
      <c r="X28">
        <f t="shared" si="29"/>
        <v>0.25</v>
      </c>
      <c r="Y28">
        <f t="shared" si="30"/>
        <v>0.25</v>
      </c>
      <c r="Z28">
        <f t="shared" si="31"/>
        <v>0</v>
      </c>
      <c r="AA28">
        <f t="shared" si="32"/>
        <v>0</v>
      </c>
      <c r="AB28">
        <f t="shared" si="33"/>
        <v>0</v>
      </c>
      <c r="AC28">
        <f>MAX(IF(AND($C28&lt;1,$C28&gt;0),1,ROUND($C28,0))+IF(ROUND($C28,0)&gt;=$AG$3,'Damage Calculator'!$B$7,0)+IF(ROUND($C28,0)&gt;=$AG$3,'Damage Calculator'!$B$8,0)-'d100 Breakdown'!$K$2,IF($D28=0,0,1))</f>
        <v>45</v>
      </c>
      <c r="AD28" s="13">
        <f t="shared" si="34"/>
        <v>6</v>
      </c>
      <c r="AE28" s="13">
        <f t="shared" si="35"/>
        <v>0</v>
      </c>
      <c r="AF28">
        <f t="shared" si="36"/>
        <v>0</v>
      </c>
      <c r="AG28">
        <f t="shared" si="37"/>
        <v>0</v>
      </c>
      <c r="AH28">
        <f t="shared" si="38"/>
        <v>0.25</v>
      </c>
      <c r="AI28">
        <f t="shared" si="39"/>
        <v>0.25</v>
      </c>
      <c r="AJ28">
        <f t="shared" si="40"/>
        <v>0.25</v>
      </c>
      <c r="AK28">
        <f t="shared" si="41"/>
        <v>0.25</v>
      </c>
      <c r="AL28">
        <f t="shared" si="42"/>
        <v>0</v>
      </c>
      <c r="AM28">
        <f t="shared" si="43"/>
        <v>0</v>
      </c>
      <c r="AN28">
        <f t="shared" si="44"/>
        <v>0</v>
      </c>
      <c r="AO28">
        <f>MAX(IF(AND($C28&lt;1,$C28&gt;0),1,ROUND($C28,0))+IF(ROUND($C28,0)&gt;=$AS$3,'Damage Calculator'!$B$7,0)+IF(ROUND($C28,0)&gt;=$AS$3,'Damage Calculator'!$B$8,0)-'d100 Breakdown'!$K$2,IF($D28=0,0,1))</f>
        <v>45</v>
      </c>
      <c r="AP28" s="13">
        <f t="shared" si="1"/>
        <v>6</v>
      </c>
      <c r="AQ28" s="13">
        <f t="shared" si="45"/>
        <v>0</v>
      </c>
      <c r="AR28">
        <f t="shared" si="2"/>
        <v>0</v>
      </c>
      <c r="AS28">
        <f t="shared" si="3"/>
        <v>0</v>
      </c>
      <c r="AT28">
        <f t="shared" si="4"/>
        <v>0.25</v>
      </c>
      <c r="AU28">
        <f t="shared" si="5"/>
        <v>0.25</v>
      </c>
      <c r="AV28">
        <f t="shared" si="6"/>
        <v>0.25</v>
      </c>
      <c r="AW28">
        <f t="shared" si="7"/>
        <v>0.25</v>
      </c>
      <c r="AX28">
        <f t="shared" si="8"/>
        <v>0</v>
      </c>
      <c r="AY28">
        <f t="shared" si="9"/>
        <v>0</v>
      </c>
      <c r="AZ28">
        <f t="shared" si="10"/>
        <v>0</v>
      </c>
      <c r="BA28">
        <f>MAX(IF(AND($C28&lt;1,$C28&gt;0),1,ROUND($C28,0))+IF(ROUND($C28,0)&gt;=$BE$3,'Damage Calculator'!$B$7,0)+IF(ROUND($C28,0)&gt;=$BE$3,'Damage Calculator'!$B$8,0)-'d100 Breakdown'!$K$2,IF($D28=0,0,1))</f>
        <v>45</v>
      </c>
      <c r="BB28" s="13">
        <f t="shared" si="46"/>
        <v>6</v>
      </c>
      <c r="BC28" s="13">
        <f t="shared" si="47"/>
        <v>0</v>
      </c>
      <c r="BD28">
        <f t="shared" si="48"/>
        <v>0</v>
      </c>
      <c r="BE28">
        <f t="shared" si="49"/>
        <v>0</v>
      </c>
      <c r="BF28">
        <f t="shared" si="50"/>
        <v>0.25</v>
      </c>
      <c r="BG28">
        <f t="shared" si="51"/>
        <v>0.25</v>
      </c>
      <c r="BH28">
        <f t="shared" si="52"/>
        <v>0.25</v>
      </c>
      <c r="BI28">
        <f t="shared" si="53"/>
        <v>0.25</v>
      </c>
      <c r="BJ28">
        <f t="shared" si="54"/>
        <v>0</v>
      </c>
      <c r="BK28">
        <f t="shared" si="55"/>
        <v>0</v>
      </c>
      <c r="BL28">
        <f t="shared" si="56"/>
        <v>0</v>
      </c>
      <c r="BM28">
        <f>MAX(IF(AND($C28&lt;1,$C28&gt;0),1,ROUND($C28,0))+IF(ROUND($C28,0)&gt;=$BQ$3,'Damage Calculator'!$B$7,0)+IF(ROUND($C28,0)&gt;=$BQ$3,'Damage Calculator'!$B$8,0)-'d100 Breakdown'!$K$2,IF($D28=0,0,1))</f>
        <v>45</v>
      </c>
      <c r="BN28" s="13">
        <f t="shared" si="57"/>
        <v>6</v>
      </c>
      <c r="BO28" s="13">
        <f t="shared" si="58"/>
        <v>0</v>
      </c>
      <c r="BP28">
        <f t="shared" si="59"/>
        <v>0</v>
      </c>
      <c r="BQ28">
        <f t="shared" si="60"/>
        <v>0</v>
      </c>
      <c r="BR28">
        <f t="shared" si="61"/>
        <v>0.25</v>
      </c>
      <c r="BS28">
        <f t="shared" si="62"/>
        <v>0.25</v>
      </c>
      <c r="BT28">
        <f t="shared" si="63"/>
        <v>0.25</v>
      </c>
      <c r="BU28">
        <f t="shared" si="64"/>
        <v>0.25</v>
      </c>
      <c r="BV28">
        <f t="shared" si="65"/>
        <v>0</v>
      </c>
      <c r="BW28">
        <f t="shared" si="66"/>
        <v>0</v>
      </c>
      <c r="BX28">
        <f t="shared" si="67"/>
        <v>0</v>
      </c>
      <c r="BY28">
        <f>MAX(IF(AND($C28&lt;1,$C28&gt;0),1,ROUND($C28,0))+IF(ROUND($C28,0)&gt;=$CC$3,'Damage Calculator'!$B$7,0)+IF(ROUND($C28,0)&gt;=$CC$3,'Damage Calculator'!$B$8,0)-'d100 Breakdown'!$K$2,IF($D28=0,0,1))</f>
        <v>45</v>
      </c>
      <c r="BZ28" s="13">
        <f t="shared" si="68"/>
        <v>6</v>
      </c>
      <c r="CA28" s="13">
        <f t="shared" si="69"/>
        <v>0</v>
      </c>
      <c r="CB28">
        <f t="shared" si="70"/>
        <v>0</v>
      </c>
      <c r="CC28">
        <f t="shared" si="71"/>
        <v>0</v>
      </c>
      <c r="CD28">
        <f t="shared" si="72"/>
        <v>0.25</v>
      </c>
      <c r="CE28">
        <f t="shared" si="73"/>
        <v>0.25</v>
      </c>
      <c r="CF28">
        <f t="shared" si="74"/>
        <v>0.25</v>
      </c>
      <c r="CG28">
        <f t="shared" si="75"/>
        <v>0.25</v>
      </c>
      <c r="CH28">
        <f t="shared" si="76"/>
        <v>0</v>
      </c>
      <c r="CI28">
        <f t="shared" si="77"/>
        <v>0</v>
      </c>
      <c r="CJ28">
        <f t="shared" si="78"/>
        <v>0</v>
      </c>
      <c r="CK28">
        <f>MAX(IF(AND($C28&lt;1,$C28&gt;0),1,ROUND($C28,0))+IF(ROUND($C28,0)&gt;=$CO$3,'Damage Calculator'!$B$7,0)+IF(ROUND($C28,0)&gt;=$CO$3,'Damage Calculator'!$B$8,0)-'d100 Breakdown'!$K$2,IF($D28=0,0,1))</f>
        <v>45</v>
      </c>
      <c r="CL28" s="13">
        <f t="shared" si="79"/>
        <v>6</v>
      </c>
      <c r="CM28" s="13">
        <f t="shared" si="80"/>
        <v>0</v>
      </c>
      <c r="CN28">
        <f t="shared" si="81"/>
        <v>0</v>
      </c>
      <c r="CO28">
        <f t="shared" si="82"/>
        <v>0</v>
      </c>
      <c r="CP28">
        <f t="shared" si="83"/>
        <v>0.25</v>
      </c>
      <c r="CQ28">
        <f t="shared" si="84"/>
        <v>0.25</v>
      </c>
      <c r="CR28">
        <f t="shared" si="85"/>
        <v>0.25</v>
      </c>
      <c r="CS28">
        <f t="shared" si="86"/>
        <v>0.25</v>
      </c>
      <c r="CT28">
        <f t="shared" si="87"/>
        <v>0</v>
      </c>
      <c r="CU28">
        <f t="shared" si="88"/>
        <v>0</v>
      </c>
      <c r="CV28">
        <f t="shared" si="89"/>
        <v>0</v>
      </c>
      <c r="CW28">
        <f>MAX(IF(AND($C28&lt;1,$C28&gt;0),1,ROUND($C28,0))+IF(ROUND($C28,0)&gt;=$DA$3,'Damage Calculator'!$B$7,0)+IF(ROUND($C28,0)&gt;=$DA$3,'Damage Calculator'!$B$8,0)-'d100 Breakdown'!$K$2,IF($D28=0,0,1))</f>
        <v>45</v>
      </c>
      <c r="CX28" s="13">
        <f t="shared" si="90"/>
        <v>6</v>
      </c>
      <c r="CY28" s="13">
        <f t="shared" si="91"/>
        <v>0</v>
      </c>
      <c r="CZ28">
        <f t="shared" si="92"/>
        <v>0</v>
      </c>
      <c r="DA28">
        <f t="shared" si="93"/>
        <v>0</v>
      </c>
      <c r="DB28">
        <f t="shared" si="94"/>
        <v>0.25</v>
      </c>
      <c r="DC28">
        <f t="shared" si="95"/>
        <v>0.25</v>
      </c>
      <c r="DD28">
        <f t="shared" si="96"/>
        <v>0.25</v>
      </c>
      <c r="DE28">
        <f t="shared" si="97"/>
        <v>0.25</v>
      </c>
      <c r="DF28">
        <f t="shared" si="98"/>
        <v>0</v>
      </c>
      <c r="DG28">
        <f t="shared" si="99"/>
        <v>0</v>
      </c>
      <c r="DH28">
        <f t="shared" si="100"/>
        <v>0</v>
      </c>
    </row>
    <row r="29" spans="1:112" x14ac:dyDescent="0.25">
      <c r="A29">
        <v>25</v>
      </c>
      <c r="B29">
        <f t="shared" si="11"/>
        <v>201</v>
      </c>
      <c r="C29">
        <f>MAX((B29-100)*((1+'Damage Calculator'!$B$10)*INDEX(WeaponData!$AA$2:$AQ$96,MATCH('Damage Calculator'!$B$3,WeaponData!$B$2:$B$96,0),MATCH('Damage Calculator'!$D$3,WeaponData!$AA$2:$AQ$2,0))),0)</f>
        <v>45.500500000000002</v>
      </c>
      <c r="D29">
        <f t="shared" si="0"/>
        <v>46</v>
      </c>
      <c r="E29">
        <f>MAX(IF(AND($C29&lt;1,$C29&gt;0),1,ROUND($C29,0))+IF(ROUND($C29,0)&gt;=$I$3,'Damage Calculator'!$B$7,0)+IF(ROUND($C29,0)&gt;=$I$3,'Damage Calculator'!$B$8,0)-'d100 Breakdown'!$K$2,IF($D29=0,0,1))</f>
        <v>46</v>
      </c>
      <c r="F29" s="13">
        <f t="shared" si="12"/>
        <v>6</v>
      </c>
      <c r="G29" s="13">
        <f t="shared" si="13"/>
        <v>0</v>
      </c>
      <c r="H29">
        <f t="shared" si="14"/>
        <v>0</v>
      </c>
      <c r="I29">
        <f t="shared" si="15"/>
        <v>0</v>
      </c>
      <c r="J29">
        <f t="shared" si="16"/>
        <v>0.25</v>
      </c>
      <c r="K29">
        <f t="shared" si="17"/>
        <v>0.25</v>
      </c>
      <c r="L29">
        <f t="shared" si="18"/>
        <v>0.25</v>
      </c>
      <c r="M29">
        <f t="shared" si="19"/>
        <v>0.25</v>
      </c>
      <c r="N29">
        <f t="shared" si="20"/>
        <v>0</v>
      </c>
      <c r="O29">
        <f t="shared" si="21"/>
        <v>0</v>
      </c>
      <c r="P29">
        <f t="shared" si="22"/>
        <v>0</v>
      </c>
      <c r="Q29">
        <f>MAX(IF(AND($C29&lt;1,$C29&gt;0),1,ROUND($C29,0))+IF(ROUND($C29,0)&gt;=$U$3,'Damage Calculator'!$B$7,0)+IF(ROUND($C29,0)&gt;=$U$3,'Damage Calculator'!$B$8,0)-'d100 Breakdown'!$K$2,IF($D29=0,0,1))</f>
        <v>46</v>
      </c>
      <c r="R29" s="13">
        <f t="shared" si="23"/>
        <v>6</v>
      </c>
      <c r="S29" s="13">
        <f t="shared" si="24"/>
        <v>0</v>
      </c>
      <c r="T29">
        <f t="shared" si="25"/>
        <v>0</v>
      </c>
      <c r="U29">
        <f t="shared" si="26"/>
        <v>0</v>
      </c>
      <c r="V29">
        <f t="shared" si="27"/>
        <v>0.25</v>
      </c>
      <c r="W29">
        <f t="shared" si="28"/>
        <v>0.25</v>
      </c>
      <c r="X29">
        <f t="shared" si="29"/>
        <v>0.25</v>
      </c>
      <c r="Y29">
        <f t="shared" si="30"/>
        <v>0.25</v>
      </c>
      <c r="Z29">
        <f t="shared" si="31"/>
        <v>0</v>
      </c>
      <c r="AA29">
        <f t="shared" si="32"/>
        <v>0</v>
      </c>
      <c r="AB29">
        <f t="shared" si="33"/>
        <v>0</v>
      </c>
      <c r="AC29">
        <f>MAX(IF(AND($C29&lt;1,$C29&gt;0),1,ROUND($C29,0))+IF(ROUND($C29,0)&gt;=$AG$3,'Damage Calculator'!$B$7,0)+IF(ROUND($C29,0)&gt;=$AG$3,'Damage Calculator'!$B$8,0)-'d100 Breakdown'!$K$2,IF($D29=0,0,1))</f>
        <v>46</v>
      </c>
      <c r="AD29" s="13">
        <f t="shared" si="34"/>
        <v>6</v>
      </c>
      <c r="AE29" s="13">
        <f t="shared" si="35"/>
        <v>0</v>
      </c>
      <c r="AF29">
        <f t="shared" si="36"/>
        <v>0</v>
      </c>
      <c r="AG29">
        <f t="shared" si="37"/>
        <v>0</v>
      </c>
      <c r="AH29">
        <f t="shared" si="38"/>
        <v>0.25</v>
      </c>
      <c r="AI29">
        <f t="shared" si="39"/>
        <v>0.25</v>
      </c>
      <c r="AJ29">
        <f t="shared" si="40"/>
        <v>0.25</v>
      </c>
      <c r="AK29">
        <f t="shared" si="41"/>
        <v>0.25</v>
      </c>
      <c r="AL29">
        <f t="shared" si="42"/>
        <v>0</v>
      </c>
      <c r="AM29">
        <f t="shared" si="43"/>
        <v>0</v>
      </c>
      <c r="AN29">
        <f t="shared" si="44"/>
        <v>0</v>
      </c>
      <c r="AO29">
        <f>MAX(IF(AND($C29&lt;1,$C29&gt;0),1,ROUND($C29,0))+IF(ROUND($C29,0)&gt;=$AS$3,'Damage Calculator'!$B$7,0)+IF(ROUND($C29,0)&gt;=$AS$3,'Damage Calculator'!$B$8,0)-'d100 Breakdown'!$K$2,IF($D29=0,0,1))</f>
        <v>46</v>
      </c>
      <c r="AP29" s="13">
        <f t="shared" si="1"/>
        <v>6</v>
      </c>
      <c r="AQ29" s="13">
        <f t="shared" si="45"/>
        <v>0</v>
      </c>
      <c r="AR29">
        <f t="shared" si="2"/>
        <v>0</v>
      </c>
      <c r="AS29">
        <f t="shared" si="3"/>
        <v>0</v>
      </c>
      <c r="AT29">
        <f t="shared" si="4"/>
        <v>0.25</v>
      </c>
      <c r="AU29">
        <f t="shared" si="5"/>
        <v>0.25</v>
      </c>
      <c r="AV29">
        <f t="shared" si="6"/>
        <v>0.25</v>
      </c>
      <c r="AW29">
        <f t="shared" si="7"/>
        <v>0.25</v>
      </c>
      <c r="AX29">
        <f t="shared" si="8"/>
        <v>0</v>
      </c>
      <c r="AY29">
        <f t="shared" si="9"/>
        <v>0</v>
      </c>
      <c r="AZ29">
        <f t="shared" si="10"/>
        <v>0</v>
      </c>
      <c r="BA29">
        <f>MAX(IF(AND($C29&lt;1,$C29&gt;0),1,ROUND($C29,0))+IF(ROUND($C29,0)&gt;=$BE$3,'Damage Calculator'!$B$7,0)+IF(ROUND($C29,0)&gt;=$BE$3,'Damage Calculator'!$B$8,0)-'d100 Breakdown'!$K$2,IF($D29=0,0,1))</f>
        <v>46</v>
      </c>
      <c r="BB29" s="13">
        <f t="shared" si="46"/>
        <v>6</v>
      </c>
      <c r="BC29" s="13">
        <f t="shared" si="47"/>
        <v>0</v>
      </c>
      <c r="BD29">
        <f t="shared" si="48"/>
        <v>0</v>
      </c>
      <c r="BE29">
        <f t="shared" si="49"/>
        <v>0</v>
      </c>
      <c r="BF29">
        <f t="shared" si="50"/>
        <v>0.25</v>
      </c>
      <c r="BG29">
        <f t="shared" si="51"/>
        <v>0.25</v>
      </c>
      <c r="BH29">
        <f t="shared" si="52"/>
        <v>0.25</v>
      </c>
      <c r="BI29">
        <f t="shared" si="53"/>
        <v>0.25</v>
      </c>
      <c r="BJ29">
        <f t="shared" si="54"/>
        <v>0</v>
      </c>
      <c r="BK29">
        <f t="shared" si="55"/>
        <v>0</v>
      </c>
      <c r="BL29">
        <f t="shared" si="56"/>
        <v>0</v>
      </c>
      <c r="BM29">
        <f>MAX(IF(AND($C29&lt;1,$C29&gt;0),1,ROUND($C29,0))+IF(ROUND($C29,0)&gt;=$BQ$3,'Damage Calculator'!$B$7,0)+IF(ROUND($C29,0)&gt;=$BQ$3,'Damage Calculator'!$B$8,0)-'d100 Breakdown'!$K$2,IF($D29=0,0,1))</f>
        <v>46</v>
      </c>
      <c r="BN29" s="13">
        <f t="shared" si="57"/>
        <v>6</v>
      </c>
      <c r="BO29" s="13">
        <f t="shared" si="58"/>
        <v>0</v>
      </c>
      <c r="BP29">
        <f t="shared" si="59"/>
        <v>0</v>
      </c>
      <c r="BQ29">
        <f t="shared" si="60"/>
        <v>0</v>
      </c>
      <c r="BR29">
        <f t="shared" si="61"/>
        <v>0.25</v>
      </c>
      <c r="BS29">
        <f t="shared" si="62"/>
        <v>0.25</v>
      </c>
      <c r="BT29">
        <f t="shared" si="63"/>
        <v>0.25</v>
      </c>
      <c r="BU29">
        <f t="shared" si="64"/>
        <v>0.25</v>
      </c>
      <c r="BV29">
        <f t="shared" si="65"/>
        <v>0</v>
      </c>
      <c r="BW29">
        <f t="shared" si="66"/>
        <v>0</v>
      </c>
      <c r="BX29">
        <f t="shared" si="67"/>
        <v>0</v>
      </c>
      <c r="BY29">
        <f>MAX(IF(AND($C29&lt;1,$C29&gt;0),1,ROUND($C29,0))+IF(ROUND($C29,0)&gt;=$CC$3,'Damage Calculator'!$B$7,0)+IF(ROUND($C29,0)&gt;=$CC$3,'Damage Calculator'!$B$8,0)-'d100 Breakdown'!$K$2,IF($D29=0,0,1))</f>
        <v>46</v>
      </c>
      <c r="BZ29" s="13">
        <f t="shared" si="68"/>
        <v>6</v>
      </c>
      <c r="CA29" s="13">
        <f t="shared" si="69"/>
        <v>0</v>
      </c>
      <c r="CB29">
        <f t="shared" si="70"/>
        <v>0</v>
      </c>
      <c r="CC29">
        <f t="shared" si="71"/>
        <v>0</v>
      </c>
      <c r="CD29">
        <f t="shared" si="72"/>
        <v>0.25</v>
      </c>
      <c r="CE29">
        <f t="shared" si="73"/>
        <v>0.25</v>
      </c>
      <c r="CF29">
        <f t="shared" si="74"/>
        <v>0.25</v>
      </c>
      <c r="CG29">
        <f t="shared" si="75"/>
        <v>0.25</v>
      </c>
      <c r="CH29">
        <f t="shared" si="76"/>
        <v>0</v>
      </c>
      <c r="CI29">
        <f t="shared" si="77"/>
        <v>0</v>
      </c>
      <c r="CJ29">
        <f t="shared" si="78"/>
        <v>0</v>
      </c>
      <c r="CK29">
        <f>MAX(IF(AND($C29&lt;1,$C29&gt;0),1,ROUND($C29,0))+IF(ROUND($C29,0)&gt;=$CO$3,'Damage Calculator'!$B$7,0)+IF(ROUND($C29,0)&gt;=$CO$3,'Damage Calculator'!$B$8,0)-'d100 Breakdown'!$K$2,IF($D29=0,0,1))</f>
        <v>46</v>
      </c>
      <c r="CL29" s="13">
        <f t="shared" si="79"/>
        <v>6</v>
      </c>
      <c r="CM29" s="13">
        <f t="shared" si="80"/>
        <v>0</v>
      </c>
      <c r="CN29">
        <f t="shared" si="81"/>
        <v>0</v>
      </c>
      <c r="CO29">
        <f t="shared" si="82"/>
        <v>0</v>
      </c>
      <c r="CP29">
        <f t="shared" si="83"/>
        <v>0.25</v>
      </c>
      <c r="CQ29">
        <f t="shared" si="84"/>
        <v>0.25</v>
      </c>
      <c r="CR29">
        <f t="shared" si="85"/>
        <v>0.25</v>
      </c>
      <c r="CS29">
        <f t="shared" si="86"/>
        <v>0.25</v>
      </c>
      <c r="CT29">
        <f t="shared" si="87"/>
        <v>0</v>
      </c>
      <c r="CU29">
        <f t="shared" si="88"/>
        <v>0</v>
      </c>
      <c r="CV29">
        <f t="shared" si="89"/>
        <v>0</v>
      </c>
      <c r="CW29">
        <f>MAX(IF(AND($C29&lt;1,$C29&gt;0),1,ROUND($C29,0))+IF(ROUND($C29,0)&gt;=$DA$3,'Damage Calculator'!$B$7,0)+IF(ROUND($C29,0)&gt;=$DA$3,'Damage Calculator'!$B$8,0)-'d100 Breakdown'!$K$2,IF($D29=0,0,1))</f>
        <v>46</v>
      </c>
      <c r="CX29" s="13">
        <f t="shared" si="90"/>
        <v>6</v>
      </c>
      <c r="CY29" s="13">
        <f t="shared" si="91"/>
        <v>0</v>
      </c>
      <c r="CZ29">
        <f t="shared" si="92"/>
        <v>0</v>
      </c>
      <c r="DA29">
        <f t="shared" si="93"/>
        <v>0</v>
      </c>
      <c r="DB29">
        <f t="shared" si="94"/>
        <v>0.25</v>
      </c>
      <c r="DC29">
        <f t="shared" si="95"/>
        <v>0.25</v>
      </c>
      <c r="DD29">
        <f t="shared" si="96"/>
        <v>0.25</v>
      </c>
      <c r="DE29">
        <f t="shared" si="97"/>
        <v>0.25</v>
      </c>
      <c r="DF29">
        <f t="shared" si="98"/>
        <v>0</v>
      </c>
      <c r="DG29">
        <f t="shared" si="99"/>
        <v>0</v>
      </c>
      <c r="DH29">
        <f t="shared" si="100"/>
        <v>0</v>
      </c>
    </row>
    <row r="30" spans="1:112" x14ac:dyDescent="0.25">
      <c r="A30">
        <v>26</v>
      </c>
      <c r="B30">
        <f t="shared" si="11"/>
        <v>202</v>
      </c>
      <c r="C30">
        <f>MAX((B30-100)*((1+'Damage Calculator'!$B$10)*INDEX(WeaponData!$AA$2:$AQ$96,MATCH('Damage Calculator'!$B$3,WeaponData!$B$2:$B$96,0),MATCH('Damage Calculator'!$D$3,WeaponData!$AA$2:$AQ$2,0))),0)</f>
        <v>45.951000000000001</v>
      </c>
      <c r="D30">
        <f t="shared" si="0"/>
        <v>46</v>
      </c>
      <c r="E30">
        <f>MAX(IF(AND($C30&lt;1,$C30&gt;0),1,ROUND($C30,0))+IF(ROUND($C30,0)&gt;=$I$3,'Damage Calculator'!$B$7,0)+IF(ROUND($C30,0)&gt;=$I$3,'Damage Calculator'!$B$8,0)-'d100 Breakdown'!$K$2,IF($D30=0,0,1))</f>
        <v>46</v>
      </c>
      <c r="F30" s="13">
        <f t="shared" si="12"/>
        <v>6</v>
      </c>
      <c r="G30" s="13">
        <f t="shared" si="13"/>
        <v>0</v>
      </c>
      <c r="H30">
        <f t="shared" si="14"/>
        <v>0</v>
      </c>
      <c r="I30">
        <f t="shared" si="15"/>
        <v>0</v>
      </c>
      <c r="J30">
        <f t="shared" si="16"/>
        <v>0.25</v>
      </c>
      <c r="K30">
        <f t="shared" si="17"/>
        <v>0.25</v>
      </c>
      <c r="L30">
        <f t="shared" si="18"/>
        <v>0.25</v>
      </c>
      <c r="M30">
        <f t="shared" si="19"/>
        <v>0.25</v>
      </c>
      <c r="N30">
        <f t="shared" si="20"/>
        <v>0</v>
      </c>
      <c r="O30">
        <f t="shared" si="21"/>
        <v>0</v>
      </c>
      <c r="P30">
        <f t="shared" si="22"/>
        <v>0</v>
      </c>
      <c r="Q30">
        <f>MAX(IF(AND($C30&lt;1,$C30&gt;0),1,ROUND($C30,0))+IF(ROUND($C30,0)&gt;=$U$3,'Damage Calculator'!$B$7,0)+IF(ROUND($C30,0)&gt;=$U$3,'Damage Calculator'!$B$8,0)-'d100 Breakdown'!$K$2,IF($D30=0,0,1))</f>
        <v>46</v>
      </c>
      <c r="R30" s="13">
        <f t="shared" si="23"/>
        <v>6</v>
      </c>
      <c r="S30" s="13">
        <f t="shared" si="24"/>
        <v>0</v>
      </c>
      <c r="T30">
        <f t="shared" si="25"/>
        <v>0</v>
      </c>
      <c r="U30">
        <f t="shared" si="26"/>
        <v>0</v>
      </c>
      <c r="V30">
        <f t="shared" si="27"/>
        <v>0.25</v>
      </c>
      <c r="W30">
        <f t="shared" si="28"/>
        <v>0.25</v>
      </c>
      <c r="X30">
        <f t="shared" si="29"/>
        <v>0.25</v>
      </c>
      <c r="Y30">
        <f t="shared" si="30"/>
        <v>0.25</v>
      </c>
      <c r="Z30">
        <f t="shared" si="31"/>
        <v>0</v>
      </c>
      <c r="AA30">
        <f t="shared" si="32"/>
        <v>0</v>
      </c>
      <c r="AB30">
        <f t="shared" si="33"/>
        <v>0</v>
      </c>
      <c r="AC30">
        <f>MAX(IF(AND($C30&lt;1,$C30&gt;0),1,ROUND($C30,0))+IF(ROUND($C30,0)&gt;=$AG$3,'Damage Calculator'!$B$7,0)+IF(ROUND($C30,0)&gt;=$AG$3,'Damage Calculator'!$B$8,0)-'d100 Breakdown'!$K$2,IF($D30=0,0,1))</f>
        <v>46</v>
      </c>
      <c r="AD30" s="13">
        <f t="shared" si="34"/>
        <v>6</v>
      </c>
      <c r="AE30" s="13">
        <f t="shared" si="35"/>
        <v>0</v>
      </c>
      <c r="AF30">
        <f t="shared" si="36"/>
        <v>0</v>
      </c>
      <c r="AG30">
        <f t="shared" si="37"/>
        <v>0</v>
      </c>
      <c r="AH30">
        <f t="shared" si="38"/>
        <v>0.25</v>
      </c>
      <c r="AI30">
        <f t="shared" si="39"/>
        <v>0.25</v>
      </c>
      <c r="AJ30">
        <f t="shared" si="40"/>
        <v>0.25</v>
      </c>
      <c r="AK30">
        <f t="shared" si="41"/>
        <v>0.25</v>
      </c>
      <c r="AL30">
        <f t="shared" si="42"/>
        <v>0</v>
      </c>
      <c r="AM30">
        <f t="shared" si="43"/>
        <v>0</v>
      </c>
      <c r="AN30">
        <f t="shared" si="44"/>
        <v>0</v>
      </c>
      <c r="AO30">
        <f>MAX(IF(AND($C30&lt;1,$C30&gt;0),1,ROUND($C30,0))+IF(ROUND($C30,0)&gt;=$AS$3,'Damage Calculator'!$B$7,0)+IF(ROUND($C30,0)&gt;=$AS$3,'Damage Calculator'!$B$8,0)-'d100 Breakdown'!$K$2,IF($D30=0,0,1))</f>
        <v>46</v>
      </c>
      <c r="AP30" s="13">
        <f t="shared" si="1"/>
        <v>6</v>
      </c>
      <c r="AQ30" s="13">
        <f t="shared" si="45"/>
        <v>0</v>
      </c>
      <c r="AR30">
        <f t="shared" si="2"/>
        <v>0</v>
      </c>
      <c r="AS30">
        <f t="shared" si="3"/>
        <v>0</v>
      </c>
      <c r="AT30">
        <f t="shared" si="4"/>
        <v>0.25</v>
      </c>
      <c r="AU30">
        <f t="shared" si="5"/>
        <v>0.25</v>
      </c>
      <c r="AV30">
        <f t="shared" si="6"/>
        <v>0.25</v>
      </c>
      <c r="AW30">
        <f t="shared" si="7"/>
        <v>0.25</v>
      </c>
      <c r="AX30">
        <f t="shared" si="8"/>
        <v>0</v>
      </c>
      <c r="AY30">
        <f t="shared" si="9"/>
        <v>0</v>
      </c>
      <c r="AZ30">
        <f t="shared" si="10"/>
        <v>0</v>
      </c>
      <c r="BA30">
        <f>MAX(IF(AND($C30&lt;1,$C30&gt;0),1,ROUND($C30,0))+IF(ROUND($C30,0)&gt;=$BE$3,'Damage Calculator'!$B$7,0)+IF(ROUND($C30,0)&gt;=$BE$3,'Damage Calculator'!$B$8,0)-'d100 Breakdown'!$K$2,IF($D30=0,0,1))</f>
        <v>46</v>
      </c>
      <c r="BB30" s="13">
        <f t="shared" si="46"/>
        <v>6</v>
      </c>
      <c r="BC30" s="13">
        <f t="shared" si="47"/>
        <v>0</v>
      </c>
      <c r="BD30">
        <f t="shared" si="48"/>
        <v>0</v>
      </c>
      <c r="BE30">
        <f t="shared" si="49"/>
        <v>0</v>
      </c>
      <c r="BF30">
        <f t="shared" si="50"/>
        <v>0.25</v>
      </c>
      <c r="BG30">
        <f t="shared" si="51"/>
        <v>0.25</v>
      </c>
      <c r="BH30">
        <f t="shared" si="52"/>
        <v>0.25</v>
      </c>
      <c r="BI30">
        <f t="shared" si="53"/>
        <v>0.25</v>
      </c>
      <c r="BJ30">
        <f t="shared" si="54"/>
        <v>0</v>
      </c>
      <c r="BK30">
        <f t="shared" si="55"/>
        <v>0</v>
      </c>
      <c r="BL30">
        <f t="shared" si="56"/>
        <v>0</v>
      </c>
      <c r="BM30">
        <f>MAX(IF(AND($C30&lt;1,$C30&gt;0),1,ROUND($C30,0))+IF(ROUND($C30,0)&gt;=$BQ$3,'Damage Calculator'!$B$7,0)+IF(ROUND($C30,0)&gt;=$BQ$3,'Damage Calculator'!$B$8,0)-'d100 Breakdown'!$K$2,IF($D30=0,0,1))</f>
        <v>46</v>
      </c>
      <c r="BN30" s="13">
        <f t="shared" si="57"/>
        <v>6</v>
      </c>
      <c r="BO30" s="13">
        <f t="shared" si="58"/>
        <v>0</v>
      </c>
      <c r="BP30">
        <f t="shared" si="59"/>
        <v>0</v>
      </c>
      <c r="BQ30">
        <f t="shared" si="60"/>
        <v>0</v>
      </c>
      <c r="BR30">
        <f t="shared" si="61"/>
        <v>0.25</v>
      </c>
      <c r="BS30">
        <f t="shared" si="62"/>
        <v>0.25</v>
      </c>
      <c r="BT30">
        <f t="shared" si="63"/>
        <v>0.25</v>
      </c>
      <c r="BU30">
        <f t="shared" si="64"/>
        <v>0.25</v>
      </c>
      <c r="BV30">
        <f t="shared" si="65"/>
        <v>0</v>
      </c>
      <c r="BW30">
        <f t="shared" si="66"/>
        <v>0</v>
      </c>
      <c r="BX30">
        <f t="shared" si="67"/>
        <v>0</v>
      </c>
      <c r="BY30">
        <f>MAX(IF(AND($C30&lt;1,$C30&gt;0),1,ROUND($C30,0))+IF(ROUND($C30,0)&gt;=$CC$3,'Damage Calculator'!$B$7,0)+IF(ROUND($C30,0)&gt;=$CC$3,'Damage Calculator'!$B$8,0)-'d100 Breakdown'!$K$2,IF($D30=0,0,1))</f>
        <v>46</v>
      </c>
      <c r="BZ30" s="13">
        <f t="shared" si="68"/>
        <v>6</v>
      </c>
      <c r="CA30" s="13">
        <f t="shared" si="69"/>
        <v>0</v>
      </c>
      <c r="CB30">
        <f t="shared" si="70"/>
        <v>0</v>
      </c>
      <c r="CC30">
        <f t="shared" si="71"/>
        <v>0</v>
      </c>
      <c r="CD30">
        <f t="shared" si="72"/>
        <v>0.25</v>
      </c>
      <c r="CE30">
        <f t="shared" si="73"/>
        <v>0.25</v>
      </c>
      <c r="CF30">
        <f t="shared" si="74"/>
        <v>0.25</v>
      </c>
      <c r="CG30">
        <f t="shared" si="75"/>
        <v>0.25</v>
      </c>
      <c r="CH30">
        <f t="shared" si="76"/>
        <v>0</v>
      </c>
      <c r="CI30">
        <f t="shared" si="77"/>
        <v>0</v>
      </c>
      <c r="CJ30">
        <f t="shared" si="78"/>
        <v>0</v>
      </c>
      <c r="CK30">
        <f>MAX(IF(AND($C30&lt;1,$C30&gt;0),1,ROUND($C30,0))+IF(ROUND($C30,0)&gt;=$CO$3,'Damage Calculator'!$B$7,0)+IF(ROUND($C30,0)&gt;=$CO$3,'Damage Calculator'!$B$8,0)-'d100 Breakdown'!$K$2,IF($D30=0,0,1))</f>
        <v>46</v>
      </c>
      <c r="CL30" s="13">
        <f t="shared" si="79"/>
        <v>6</v>
      </c>
      <c r="CM30" s="13">
        <f t="shared" si="80"/>
        <v>0</v>
      </c>
      <c r="CN30">
        <f t="shared" si="81"/>
        <v>0</v>
      </c>
      <c r="CO30">
        <f t="shared" si="82"/>
        <v>0</v>
      </c>
      <c r="CP30">
        <f t="shared" si="83"/>
        <v>0.25</v>
      </c>
      <c r="CQ30">
        <f t="shared" si="84"/>
        <v>0.25</v>
      </c>
      <c r="CR30">
        <f t="shared" si="85"/>
        <v>0.25</v>
      </c>
      <c r="CS30">
        <f t="shared" si="86"/>
        <v>0.25</v>
      </c>
      <c r="CT30">
        <f t="shared" si="87"/>
        <v>0</v>
      </c>
      <c r="CU30">
        <f t="shared" si="88"/>
        <v>0</v>
      </c>
      <c r="CV30">
        <f t="shared" si="89"/>
        <v>0</v>
      </c>
      <c r="CW30">
        <f>MAX(IF(AND($C30&lt;1,$C30&gt;0),1,ROUND($C30,0))+IF(ROUND($C30,0)&gt;=$DA$3,'Damage Calculator'!$B$7,0)+IF(ROUND($C30,0)&gt;=$DA$3,'Damage Calculator'!$B$8,0)-'d100 Breakdown'!$K$2,IF($D30=0,0,1))</f>
        <v>46</v>
      </c>
      <c r="CX30" s="13">
        <f t="shared" si="90"/>
        <v>6</v>
      </c>
      <c r="CY30" s="13">
        <f t="shared" si="91"/>
        <v>0</v>
      </c>
      <c r="CZ30">
        <f t="shared" si="92"/>
        <v>0</v>
      </c>
      <c r="DA30">
        <f t="shared" si="93"/>
        <v>0</v>
      </c>
      <c r="DB30">
        <f t="shared" si="94"/>
        <v>0.25</v>
      </c>
      <c r="DC30">
        <f t="shared" si="95"/>
        <v>0.25</v>
      </c>
      <c r="DD30">
        <f t="shared" si="96"/>
        <v>0.25</v>
      </c>
      <c r="DE30">
        <f t="shared" si="97"/>
        <v>0.25</v>
      </c>
      <c r="DF30">
        <f t="shared" si="98"/>
        <v>0</v>
      </c>
      <c r="DG30">
        <f t="shared" si="99"/>
        <v>0</v>
      </c>
      <c r="DH30">
        <f t="shared" si="100"/>
        <v>0</v>
      </c>
    </row>
    <row r="31" spans="1:112" x14ac:dyDescent="0.25">
      <c r="A31">
        <v>27</v>
      </c>
      <c r="B31">
        <f t="shared" si="11"/>
        <v>203</v>
      </c>
      <c r="C31">
        <f>MAX((B31-100)*((1+'Damage Calculator'!$B$10)*INDEX(WeaponData!$AA$2:$AQ$96,MATCH('Damage Calculator'!$B$3,WeaponData!$B$2:$B$96,0),MATCH('Damage Calculator'!$D$3,WeaponData!$AA$2:$AQ$2,0))),0)</f>
        <v>46.401499999999999</v>
      </c>
      <c r="D31">
        <f t="shared" si="0"/>
        <v>46</v>
      </c>
      <c r="E31">
        <f>MAX(IF(AND($C31&lt;1,$C31&gt;0),1,ROUND($C31,0))+IF(ROUND($C31,0)&gt;=$I$3,'Damage Calculator'!$B$7,0)+IF(ROUND($C31,0)&gt;=$I$3,'Damage Calculator'!$B$8,0)-'d100 Breakdown'!$K$2,IF($D31=0,0,1))</f>
        <v>46</v>
      </c>
      <c r="F31" s="13">
        <f t="shared" si="12"/>
        <v>6</v>
      </c>
      <c r="G31" s="13">
        <f t="shared" si="13"/>
        <v>0</v>
      </c>
      <c r="H31">
        <f t="shared" si="14"/>
        <v>0</v>
      </c>
      <c r="I31">
        <f t="shared" si="15"/>
        <v>0</v>
      </c>
      <c r="J31">
        <f t="shared" si="16"/>
        <v>0.25</v>
      </c>
      <c r="K31">
        <f t="shared" si="17"/>
        <v>0.25</v>
      </c>
      <c r="L31">
        <f t="shared" si="18"/>
        <v>0.25</v>
      </c>
      <c r="M31">
        <f t="shared" si="19"/>
        <v>0.25</v>
      </c>
      <c r="N31">
        <f t="shared" si="20"/>
        <v>0</v>
      </c>
      <c r="O31">
        <f t="shared" si="21"/>
        <v>0</v>
      </c>
      <c r="P31">
        <f t="shared" si="22"/>
        <v>0</v>
      </c>
      <c r="Q31">
        <f>MAX(IF(AND($C31&lt;1,$C31&gt;0),1,ROUND($C31,0))+IF(ROUND($C31,0)&gt;=$U$3,'Damage Calculator'!$B$7,0)+IF(ROUND($C31,0)&gt;=$U$3,'Damage Calculator'!$B$8,0)-'d100 Breakdown'!$K$2,IF($D31=0,0,1))</f>
        <v>46</v>
      </c>
      <c r="R31" s="13">
        <f t="shared" si="23"/>
        <v>6</v>
      </c>
      <c r="S31" s="13">
        <f t="shared" si="24"/>
        <v>0</v>
      </c>
      <c r="T31">
        <f t="shared" si="25"/>
        <v>0</v>
      </c>
      <c r="U31">
        <f t="shared" si="26"/>
        <v>0</v>
      </c>
      <c r="V31">
        <f t="shared" si="27"/>
        <v>0.25</v>
      </c>
      <c r="W31">
        <f t="shared" si="28"/>
        <v>0.25</v>
      </c>
      <c r="X31">
        <f t="shared" si="29"/>
        <v>0.25</v>
      </c>
      <c r="Y31">
        <f t="shared" si="30"/>
        <v>0.25</v>
      </c>
      <c r="Z31">
        <f t="shared" si="31"/>
        <v>0</v>
      </c>
      <c r="AA31">
        <f t="shared" si="32"/>
        <v>0</v>
      </c>
      <c r="AB31">
        <f t="shared" si="33"/>
        <v>0</v>
      </c>
      <c r="AC31">
        <f>MAX(IF(AND($C31&lt;1,$C31&gt;0),1,ROUND($C31,0))+IF(ROUND($C31,0)&gt;=$AG$3,'Damage Calculator'!$B$7,0)+IF(ROUND($C31,0)&gt;=$AG$3,'Damage Calculator'!$B$8,0)-'d100 Breakdown'!$K$2,IF($D31=0,0,1))</f>
        <v>46</v>
      </c>
      <c r="AD31" s="13">
        <f t="shared" si="34"/>
        <v>6</v>
      </c>
      <c r="AE31" s="13">
        <f t="shared" si="35"/>
        <v>0</v>
      </c>
      <c r="AF31">
        <f t="shared" si="36"/>
        <v>0</v>
      </c>
      <c r="AG31">
        <f t="shared" si="37"/>
        <v>0</v>
      </c>
      <c r="AH31">
        <f t="shared" si="38"/>
        <v>0.25</v>
      </c>
      <c r="AI31">
        <f t="shared" si="39"/>
        <v>0.25</v>
      </c>
      <c r="AJ31">
        <f t="shared" si="40"/>
        <v>0.25</v>
      </c>
      <c r="AK31">
        <f t="shared" si="41"/>
        <v>0.25</v>
      </c>
      <c r="AL31">
        <f t="shared" si="42"/>
        <v>0</v>
      </c>
      <c r="AM31">
        <f t="shared" si="43"/>
        <v>0</v>
      </c>
      <c r="AN31">
        <f t="shared" si="44"/>
        <v>0</v>
      </c>
      <c r="AO31">
        <f>MAX(IF(AND($C31&lt;1,$C31&gt;0),1,ROUND($C31,0))+IF(ROUND($C31,0)&gt;=$AS$3,'Damage Calculator'!$B$7,0)+IF(ROUND($C31,0)&gt;=$AS$3,'Damage Calculator'!$B$8,0)-'d100 Breakdown'!$K$2,IF($D31=0,0,1))</f>
        <v>46</v>
      </c>
      <c r="AP31" s="13">
        <f t="shared" si="1"/>
        <v>6</v>
      </c>
      <c r="AQ31" s="13">
        <f t="shared" si="45"/>
        <v>0</v>
      </c>
      <c r="AR31">
        <f t="shared" si="2"/>
        <v>0</v>
      </c>
      <c r="AS31">
        <f t="shared" si="3"/>
        <v>0</v>
      </c>
      <c r="AT31">
        <f t="shared" si="4"/>
        <v>0.25</v>
      </c>
      <c r="AU31">
        <f t="shared" si="5"/>
        <v>0.25</v>
      </c>
      <c r="AV31">
        <f t="shared" si="6"/>
        <v>0.25</v>
      </c>
      <c r="AW31">
        <f t="shared" si="7"/>
        <v>0.25</v>
      </c>
      <c r="AX31">
        <f t="shared" si="8"/>
        <v>0</v>
      </c>
      <c r="AY31">
        <f t="shared" si="9"/>
        <v>0</v>
      </c>
      <c r="AZ31">
        <f t="shared" si="10"/>
        <v>0</v>
      </c>
      <c r="BA31">
        <f>MAX(IF(AND($C31&lt;1,$C31&gt;0),1,ROUND($C31,0))+IF(ROUND($C31,0)&gt;=$BE$3,'Damage Calculator'!$B$7,0)+IF(ROUND($C31,0)&gt;=$BE$3,'Damage Calculator'!$B$8,0)-'d100 Breakdown'!$K$2,IF($D31=0,0,1))</f>
        <v>46</v>
      </c>
      <c r="BB31" s="13">
        <f t="shared" si="46"/>
        <v>6</v>
      </c>
      <c r="BC31" s="13">
        <f t="shared" si="47"/>
        <v>0</v>
      </c>
      <c r="BD31">
        <f t="shared" si="48"/>
        <v>0</v>
      </c>
      <c r="BE31">
        <f t="shared" si="49"/>
        <v>0</v>
      </c>
      <c r="BF31">
        <f t="shared" si="50"/>
        <v>0.25</v>
      </c>
      <c r="BG31">
        <f t="shared" si="51"/>
        <v>0.25</v>
      </c>
      <c r="BH31">
        <f t="shared" si="52"/>
        <v>0.25</v>
      </c>
      <c r="BI31">
        <f t="shared" si="53"/>
        <v>0.25</v>
      </c>
      <c r="BJ31">
        <f t="shared" si="54"/>
        <v>0</v>
      </c>
      <c r="BK31">
        <f t="shared" si="55"/>
        <v>0</v>
      </c>
      <c r="BL31">
        <f t="shared" si="56"/>
        <v>0</v>
      </c>
      <c r="BM31">
        <f>MAX(IF(AND($C31&lt;1,$C31&gt;0),1,ROUND($C31,0))+IF(ROUND($C31,0)&gt;=$BQ$3,'Damage Calculator'!$B$7,0)+IF(ROUND($C31,0)&gt;=$BQ$3,'Damage Calculator'!$B$8,0)-'d100 Breakdown'!$K$2,IF($D31=0,0,1))</f>
        <v>46</v>
      </c>
      <c r="BN31" s="13">
        <f t="shared" si="57"/>
        <v>6</v>
      </c>
      <c r="BO31" s="13">
        <f t="shared" si="58"/>
        <v>0</v>
      </c>
      <c r="BP31">
        <f t="shared" si="59"/>
        <v>0</v>
      </c>
      <c r="BQ31">
        <f t="shared" si="60"/>
        <v>0</v>
      </c>
      <c r="BR31">
        <f t="shared" si="61"/>
        <v>0.25</v>
      </c>
      <c r="BS31">
        <f t="shared" si="62"/>
        <v>0.25</v>
      </c>
      <c r="BT31">
        <f t="shared" si="63"/>
        <v>0.25</v>
      </c>
      <c r="BU31">
        <f t="shared" si="64"/>
        <v>0.25</v>
      </c>
      <c r="BV31">
        <f t="shared" si="65"/>
        <v>0</v>
      </c>
      <c r="BW31">
        <f t="shared" si="66"/>
        <v>0</v>
      </c>
      <c r="BX31">
        <f t="shared" si="67"/>
        <v>0</v>
      </c>
      <c r="BY31">
        <f>MAX(IF(AND($C31&lt;1,$C31&gt;0),1,ROUND($C31,0))+IF(ROUND($C31,0)&gt;=$CC$3,'Damage Calculator'!$B$7,0)+IF(ROUND($C31,0)&gt;=$CC$3,'Damage Calculator'!$B$8,0)-'d100 Breakdown'!$K$2,IF($D31=0,0,1))</f>
        <v>46</v>
      </c>
      <c r="BZ31" s="13">
        <f t="shared" si="68"/>
        <v>6</v>
      </c>
      <c r="CA31" s="13">
        <f t="shared" si="69"/>
        <v>0</v>
      </c>
      <c r="CB31">
        <f t="shared" si="70"/>
        <v>0</v>
      </c>
      <c r="CC31">
        <f t="shared" si="71"/>
        <v>0</v>
      </c>
      <c r="CD31">
        <f t="shared" si="72"/>
        <v>0.25</v>
      </c>
      <c r="CE31">
        <f t="shared" si="73"/>
        <v>0.25</v>
      </c>
      <c r="CF31">
        <f t="shared" si="74"/>
        <v>0.25</v>
      </c>
      <c r="CG31">
        <f t="shared" si="75"/>
        <v>0.25</v>
      </c>
      <c r="CH31">
        <f t="shared" si="76"/>
        <v>0</v>
      </c>
      <c r="CI31">
        <f t="shared" si="77"/>
        <v>0</v>
      </c>
      <c r="CJ31">
        <f t="shared" si="78"/>
        <v>0</v>
      </c>
      <c r="CK31">
        <f>MAX(IF(AND($C31&lt;1,$C31&gt;0),1,ROUND($C31,0))+IF(ROUND($C31,0)&gt;=$CO$3,'Damage Calculator'!$B$7,0)+IF(ROUND($C31,0)&gt;=$CO$3,'Damage Calculator'!$B$8,0)-'d100 Breakdown'!$K$2,IF($D31=0,0,1))</f>
        <v>46</v>
      </c>
      <c r="CL31" s="13">
        <f t="shared" si="79"/>
        <v>6</v>
      </c>
      <c r="CM31" s="13">
        <f t="shared" si="80"/>
        <v>0</v>
      </c>
      <c r="CN31">
        <f t="shared" si="81"/>
        <v>0</v>
      </c>
      <c r="CO31">
        <f t="shared" si="82"/>
        <v>0</v>
      </c>
      <c r="CP31">
        <f t="shared" si="83"/>
        <v>0.25</v>
      </c>
      <c r="CQ31">
        <f t="shared" si="84"/>
        <v>0.25</v>
      </c>
      <c r="CR31">
        <f t="shared" si="85"/>
        <v>0.25</v>
      </c>
      <c r="CS31">
        <f t="shared" si="86"/>
        <v>0.25</v>
      </c>
      <c r="CT31">
        <f t="shared" si="87"/>
        <v>0</v>
      </c>
      <c r="CU31">
        <f t="shared" si="88"/>
        <v>0</v>
      </c>
      <c r="CV31">
        <f t="shared" si="89"/>
        <v>0</v>
      </c>
      <c r="CW31">
        <f>MAX(IF(AND($C31&lt;1,$C31&gt;0),1,ROUND($C31,0))+IF(ROUND($C31,0)&gt;=$DA$3,'Damage Calculator'!$B$7,0)+IF(ROUND($C31,0)&gt;=$DA$3,'Damage Calculator'!$B$8,0)-'d100 Breakdown'!$K$2,IF($D31=0,0,1))</f>
        <v>46</v>
      </c>
      <c r="CX31" s="13">
        <f t="shared" si="90"/>
        <v>6</v>
      </c>
      <c r="CY31" s="13">
        <f t="shared" si="91"/>
        <v>0</v>
      </c>
      <c r="CZ31">
        <f t="shared" si="92"/>
        <v>0</v>
      </c>
      <c r="DA31">
        <f t="shared" si="93"/>
        <v>0</v>
      </c>
      <c r="DB31">
        <f t="shared" si="94"/>
        <v>0.25</v>
      </c>
      <c r="DC31">
        <f t="shared" si="95"/>
        <v>0.25</v>
      </c>
      <c r="DD31">
        <f t="shared" si="96"/>
        <v>0.25</v>
      </c>
      <c r="DE31">
        <f t="shared" si="97"/>
        <v>0.25</v>
      </c>
      <c r="DF31">
        <f t="shared" si="98"/>
        <v>0</v>
      </c>
      <c r="DG31">
        <f t="shared" si="99"/>
        <v>0</v>
      </c>
      <c r="DH31">
        <f t="shared" si="100"/>
        <v>0</v>
      </c>
    </row>
    <row r="32" spans="1:112" x14ac:dyDescent="0.25">
      <c r="A32">
        <v>28</v>
      </c>
      <c r="B32">
        <f t="shared" si="11"/>
        <v>204</v>
      </c>
      <c r="C32">
        <f>MAX((B32-100)*((1+'Damage Calculator'!$B$10)*INDEX(WeaponData!$AA$2:$AQ$96,MATCH('Damage Calculator'!$B$3,WeaponData!$B$2:$B$96,0),MATCH('Damage Calculator'!$D$3,WeaponData!$AA$2:$AQ$2,0))),0)</f>
        <v>46.852000000000004</v>
      </c>
      <c r="D32">
        <f t="shared" si="0"/>
        <v>47</v>
      </c>
      <c r="E32">
        <f>MAX(IF(AND($C32&lt;1,$C32&gt;0),1,ROUND($C32,0))+IF(ROUND($C32,0)&gt;=$I$3,'Damage Calculator'!$B$7,0)+IF(ROUND($C32,0)&gt;=$I$3,'Damage Calculator'!$B$8,0)-'d100 Breakdown'!$K$2,IF($D32=0,0,1))</f>
        <v>47</v>
      </c>
      <c r="F32" s="13">
        <f t="shared" si="12"/>
        <v>6</v>
      </c>
      <c r="G32" s="13">
        <f t="shared" si="13"/>
        <v>0</v>
      </c>
      <c r="H32">
        <f t="shared" si="14"/>
        <v>0</v>
      </c>
      <c r="I32">
        <f t="shared" si="15"/>
        <v>0</v>
      </c>
      <c r="J32">
        <f t="shared" si="16"/>
        <v>0.25</v>
      </c>
      <c r="K32">
        <f t="shared" si="17"/>
        <v>0.25</v>
      </c>
      <c r="L32">
        <f t="shared" si="18"/>
        <v>0.25</v>
      </c>
      <c r="M32">
        <f t="shared" si="19"/>
        <v>0.25</v>
      </c>
      <c r="N32">
        <f t="shared" si="20"/>
        <v>0</v>
      </c>
      <c r="O32">
        <f t="shared" si="21"/>
        <v>0</v>
      </c>
      <c r="P32">
        <f t="shared" si="22"/>
        <v>0</v>
      </c>
      <c r="Q32">
        <f>MAX(IF(AND($C32&lt;1,$C32&gt;0),1,ROUND($C32,0))+IF(ROUND($C32,0)&gt;=$U$3,'Damage Calculator'!$B$7,0)+IF(ROUND($C32,0)&gt;=$U$3,'Damage Calculator'!$B$8,0)-'d100 Breakdown'!$K$2,IF($D32=0,0,1))</f>
        <v>47</v>
      </c>
      <c r="R32" s="13">
        <f t="shared" si="23"/>
        <v>6</v>
      </c>
      <c r="S32" s="13">
        <f t="shared" si="24"/>
        <v>0</v>
      </c>
      <c r="T32">
        <f t="shared" si="25"/>
        <v>0</v>
      </c>
      <c r="U32">
        <f t="shared" si="26"/>
        <v>0</v>
      </c>
      <c r="V32">
        <f t="shared" si="27"/>
        <v>0.25</v>
      </c>
      <c r="W32">
        <f t="shared" si="28"/>
        <v>0.25</v>
      </c>
      <c r="X32">
        <f t="shared" si="29"/>
        <v>0.25</v>
      </c>
      <c r="Y32">
        <f t="shared" si="30"/>
        <v>0.25</v>
      </c>
      <c r="Z32">
        <f t="shared" si="31"/>
        <v>0</v>
      </c>
      <c r="AA32">
        <f t="shared" si="32"/>
        <v>0</v>
      </c>
      <c r="AB32">
        <f t="shared" si="33"/>
        <v>0</v>
      </c>
      <c r="AC32">
        <f>MAX(IF(AND($C32&lt;1,$C32&gt;0),1,ROUND($C32,0))+IF(ROUND($C32,0)&gt;=$AG$3,'Damage Calculator'!$B$7,0)+IF(ROUND($C32,0)&gt;=$AG$3,'Damage Calculator'!$B$8,0)-'d100 Breakdown'!$K$2,IF($D32=0,0,1))</f>
        <v>47</v>
      </c>
      <c r="AD32" s="13">
        <f t="shared" si="34"/>
        <v>6</v>
      </c>
      <c r="AE32" s="13">
        <f t="shared" si="35"/>
        <v>0</v>
      </c>
      <c r="AF32">
        <f t="shared" si="36"/>
        <v>0</v>
      </c>
      <c r="AG32">
        <f t="shared" si="37"/>
        <v>0</v>
      </c>
      <c r="AH32">
        <f t="shared" si="38"/>
        <v>0.25</v>
      </c>
      <c r="AI32">
        <f t="shared" si="39"/>
        <v>0.25</v>
      </c>
      <c r="AJ32">
        <f t="shared" si="40"/>
        <v>0.25</v>
      </c>
      <c r="AK32">
        <f t="shared" si="41"/>
        <v>0.25</v>
      </c>
      <c r="AL32">
        <f t="shared" si="42"/>
        <v>0</v>
      </c>
      <c r="AM32">
        <f t="shared" si="43"/>
        <v>0</v>
      </c>
      <c r="AN32">
        <f t="shared" si="44"/>
        <v>0</v>
      </c>
      <c r="AO32">
        <f>MAX(IF(AND($C32&lt;1,$C32&gt;0),1,ROUND($C32,0))+IF(ROUND($C32,0)&gt;=$AS$3,'Damage Calculator'!$B$7,0)+IF(ROUND($C32,0)&gt;=$AS$3,'Damage Calculator'!$B$8,0)-'d100 Breakdown'!$K$2,IF($D32=0,0,1))</f>
        <v>47</v>
      </c>
      <c r="AP32" s="13">
        <f t="shared" si="1"/>
        <v>6</v>
      </c>
      <c r="AQ32" s="13">
        <f t="shared" si="45"/>
        <v>0</v>
      </c>
      <c r="AR32">
        <f t="shared" si="2"/>
        <v>0</v>
      </c>
      <c r="AS32">
        <f t="shared" si="3"/>
        <v>0</v>
      </c>
      <c r="AT32">
        <f t="shared" si="4"/>
        <v>0.25</v>
      </c>
      <c r="AU32">
        <f t="shared" si="5"/>
        <v>0.25</v>
      </c>
      <c r="AV32">
        <f t="shared" si="6"/>
        <v>0.25</v>
      </c>
      <c r="AW32">
        <f t="shared" si="7"/>
        <v>0.25</v>
      </c>
      <c r="AX32">
        <f t="shared" si="8"/>
        <v>0</v>
      </c>
      <c r="AY32">
        <f t="shared" si="9"/>
        <v>0</v>
      </c>
      <c r="AZ32">
        <f t="shared" si="10"/>
        <v>0</v>
      </c>
      <c r="BA32">
        <f>MAX(IF(AND($C32&lt;1,$C32&gt;0),1,ROUND($C32,0))+IF(ROUND($C32,0)&gt;=$BE$3,'Damage Calculator'!$B$7,0)+IF(ROUND($C32,0)&gt;=$BE$3,'Damage Calculator'!$B$8,0)-'d100 Breakdown'!$K$2,IF($D32=0,0,1))</f>
        <v>47</v>
      </c>
      <c r="BB32" s="13">
        <f t="shared" si="46"/>
        <v>6</v>
      </c>
      <c r="BC32" s="13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0.25</v>
      </c>
      <c r="BG32">
        <f t="shared" si="51"/>
        <v>0.25</v>
      </c>
      <c r="BH32">
        <f t="shared" si="52"/>
        <v>0.25</v>
      </c>
      <c r="BI32">
        <f t="shared" si="53"/>
        <v>0.25</v>
      </c>
      <c r="BJ32">
        <f t="shared" si="54"/>
        <v>0</v>
      </c>
      <c r="BK32">
        <f t="shared" si="55"/>
        <v>0</v>
      </c>
      <c r="BL32">
        <f t="shared" si="56"/>
        <v>0</v>
      </c>
      <c r="BM32">
        <f>MAX(IF(AND($C32&lt;1,$C32&gt;0),1,ROUND($C32,0))+IF(ROUND($C32,0)&gt;=$BQ$3,'Damage Calculator'!$B$7,0)+IF(ROUND($C32,0)&gt;=$BQ$3,'Damage Calculator'!$B$8,0)-'d100 Breakdown'!$K$2,IF($D32=0,0,1))</f>
        <v>47</v>
      </c>
      <c r="BN32" s="13">
        <f t="shared" si="57"/>
        <v>6</v>
      </c>
      <c r="BO32" s="13">
        <f t="shared" si="58"/>
        <v>0</v>
      </c>
      <c r="BP32">
        <f t="shared" si="59"/>
        <v>0</v>
      </c>
      <c r="BQ32">
        <f t="shared" si="60"/>
        <v>0</v>
      </c>
      <c r="BR32">
        <f t="shared" si="61"/>
        <v>0.25</v>
      </c>
      <c r="BS32">
        <f t="shared" si="62"/>
        <v>0.25</v>
      </c>
      <c r="BT32">
        <f t="shared" si="63"/>
        <v>0.25</v>
      </c>
      <c r="BU32">
        <f t="shared" si="64"/>
        <v>0.25</v>
      </c>
      <c r="BV32">
        <f t="shared" si="65"/>
        <v>0</v>
      </c>
      <c r="BW32">
        <f t="shared" si="66"/>
        <v>0</v>
      </c>
      <c r="BX32">
        <f t="shared" si="67"/>
        <v>0</v>
      </c>
      <c r="BY32">
        <f>MAX(IF(AND($C32&lt;1,$C32&gt;0),1,ROUND($C32,0))+IF(ROUND($C32,0)&gt;=$CC$3,'Damage Calculator'!$B$7,0)+IF(ROUND($C32,0)&gt;=$CC$3,'Damage Calculator'!$B$8,0)-'d100 Breakdown'!$K$2,IF($D32=0,0,1))</f>
        <v>47</v>
      </c>
      <c r="BZ32" s="13">
        <f t="shared" si="68"/>
        <v>6</v>
      </c>
      <c r="CA32" s="13">
        <f t="shared" si="69"/>
        <v>0</v>
      </c>
      <c r="CB32">
        <f t="shared" si="70"/>
        <v>0</v>
      </c>
      <c r="CC32">
        <f t="shared" si="71"/>
        <v>0</v>
      </c>
      <c r="CD32">
        <f t="shared" si="72"/>
        <v>0.25</v>
      </c>
      <c r="CE32">
        <f t="shared" si="73"/>
        <v>0.25</v>
      </c>
      <c r="CF32">
        <f t="shared" si="74"/>
        <v>0.25</v>
      </c>
      <c r="CG32">
        <f t="shared" si="75"/>
        <v>0.25</v>
      </c>
      <c r="CH32">
        <f t="shared" si="76"/>
        <v>0</v>
      </c>
      <c r="CI32">
        <f t="shared" si="77"/>
        <v>0</v>
      </c>
      <c r="CJ32">
        <f t="shared" si="78"/>
        <v>0</v>
      </c>
      <c r="CK32">
        <f>MAX(IF(AND($C32&lt;1,$C32&gt;0),1,ROUND($C32,0))+IF(ROUND($C32,0)&gt;=$CO$3,'Damage Calculator'!$B$7,0)+IF(ROUND($C32,0)&gt;=$CO$3,'Damage Calculator'!$B$8,0)-'d100 Breakdown'!$K$2,IF($D32=0,0,1))</f>
        <v>47</v>
      </c>
      <c r="CL32" s="13">
        <f t="shared" si="79"/>
        <v>6</v>
      </c>
      <c r="CM32" s="13">
        <f t="shared" si="80"/>
        <v>0</v>
      </c>
      <c r="CN32">
        <f t="shared" si="81"/>
        <v>0</v>
      </c>
      <c r="CO32">
        <f t="shared" si="82"/>
        <v>0</v>
      </c>
      <c r="CP32">
        <f t="shared" si="83"/>
        <v>0.25</v>
      </c>
      <c r="CQ32">
        <f t="shared" si="84"/>
        <v>0.25</v>
      </c>
      <c r="CR32">
        <f t="shared" si="85"/>
        <v>0.25</v>
      </c>
      <c r="CS32">
        <f t="shared" si="86"/>
        <v>0.25</v>
      </c>
      <c r="CT32">
        <f t="shared" si="87"/>
        <v>0</v>
      </c>
      <c r="CU32">
        <f t="shared" si="88"/>
        <v>0</v>
      </c>
      <c r="CV32">
        <f t="shared" si="89"/>
        <v>0</v>
      </c>
      <c r="CW32">
        <f>MAX(IF(AND($C32&lt;1,$C32&gt;0),1,ROUND($C32,0))+IF(ROUND($C32,0)&gt;=$DA$3,'Damage Calculator'!$B$7,0)+IF(ROUND($C32,0)&gt;=$DA$3,'Damage Calculator'!$B$8,0)-'d100 Breakdown'!$K$2,IF($D32=0,0,1))</f>
        <v>47</v>
      </c>
      <c r="CX32" s="13">
        <f t="shared" si="90"/>
        <v>6</v>
      </c>
      <c r="CY32" s="13">
        <f t="shared" si="91"/>
        <v>0</v>
      </c>
      <c r="CZ32">
        <f t="shared" si="92"/>
        <v>0</v>
      </c>
      <c r="DA32">
        <f t="shared" si="93"/>
        <v>0</v>
      </c>
      <c r="DB32">
        <f t="shared" si="94"/>
        <v>0.25</v>
      </c>
      <c r="DC32">
        <f t="shared" si="95"/>
        <v>0.25</v>
      </c>
      <c r="DD32">
        <f t="shared" si="96"/>
        <v>0.25</v>
      </c>
      <c r="DE32">
        <f t="shared" si="97"/>
        <v>0.25</v>
      </c>
      <c r="DF32">
        <f t="shared" si="98"/>
        <v>0</v>
      </c>
      <c r="DG32">
        <f t="shared" si="99"/>
        <v>0</v>
      </c>
      <c r="DH32">
        <f t="shared" si="100"/>
        <v>0</v>
      </c>
    </row>
    <row r="33" spans="1:112" x14ac:dyDescent="0.25">
      <c r="A33">
        <v>29</v>
      </c>
      <c r="B33">
        <f t="shared" si="11"/>
        <v>205</v>
      </c>
      <c r="C33">
        <f>MAX((B33-100)*((1+'Damage Calculator'!$B$10)*INDEX(WeaponData!$AA$2:$AQ$96,MATCH('Damage Calculator'!$B$3,WeaponData!$B$2:$B$96,0),MATCH('Damage Calculator'!$D$3,WeaponData!$AA$2:$AQ$2,0))),0)</f>
        <v>47.302500000000002</v>
      </c>
      <c r="D33">
        <f t="shared" si="0"/>
        <v>47</v>
      </c>
      <c r="E33">
        <f>MAX(IF(AND($C33&lt;1,$C33&gt;0),1,ROUND($C33,0))+IF(ROUND($C33,0)&gt;=$I$3,'Damage Calculator'!$B$7,0)+IF(ROUND($C33,0)&gt;=$I$3,'Damage Calculator'!$B$8,0)-'d100 Breakdown'!$K$2,IF($D33=0,0,1))</f>
        <v>47</v>
      </c>
      <c r="F33" s="13">
        <f t="shared" si="12"/>
        <v>6</v>
      </c>
      <c r="G33" s="13">
        <f t="shared" si="13"/>
        <v>0</v>
      </c>
      <c r="H33">
        <f t="shared" si="14"/>
        <v>0</v>
      </c>
      <c r="I33">
        <f t="shared" si="15"/>
        <v>0</v>
      </c>
      <c r="J33">
        <f t="shared" si="16"/>
        <v>0.25</v>
      </c>
      <c r="K33">
        <f t="shared" si="17"/>
        <v>0.25</v>
      </c>
      <c r="L33">
        <f t="shared" si="18"/>
        <v>0.25</v>
      </c>
      <c r="M33">
        <f t="shared" si="19"/>
        <v>0.25</v>
      </c>
      <c r="N33">
        <f t="shared" si="20"/>
        <v>0</v>
      </c>
      <c r="O33">
        <f t="shared" si="21"/>
        <v>0</v>
      </c>
      <c r="P33">
        <f t="shared" si="22"/>
        <v>0</v>
      </c>
      <c r="Q33">
        <f>MAX(IF(AND($C33&lt;1,$C33&gt;0),1,ROUND($C33,0))+IF(ROUND($C33,0)&gt;=$U$3,'Damage Calculator'!$B$7,0)+IF(ROUND($C33,0)&gt;=$U$3,'Damage Calculator'!$B$8,0)-'d100 Breakdown'!$K$2,IF($D33=0,0,1))</f>
        <v>47</v>
      </c>
      <c r="R33" s="13">
        <f t="shared" si="23"/>
        <v>6</v>
      </c>
      <c r="S33" s="13">
        <f t="shared" si="24"/>
        <v>0</v>
      </c>
      <c r="T33">
        <f t="shared" si="25"/>
        <v>0</v>
      </c>
      <c r="U33">
        <f t="shared" si="26"/>
        <v>0</v>
      </c>
      <c r="V33">
        <f t="shared" si="27"/>
        <v>0.25</v>
      </c>
      <c r="W33">
        <f t="shared" si="28"/>
        <v>0.25</v>
      </c>
      <c r="X33">
        <f t="shared" si="29"/>
        <v>0.25</v>
      </c>
      <c r="Y33">
        <f t="shared" si="30"/>
        <v>0.25</v>
      </c>
      <c r="Z33">
        <f t="shared" si="31"/>
        <v>0</v>
      </c>
      <c r="AA33">
        <f t="shared" si="32"/>
        <v>0</v>
      </c>
      <c r="AB33">
        <f t="shared" si="33"/>
        <v>0</v>
      </c>
      <c r="AC33">
        <f>MAX(IF(AND($C33&lt;1,$C33&gt;0),1,ROUND($C33,0))+IF(ROUND($C33,0)&gt;=$AG$3,'Damage Calculator'!$B$7,0)+IF(ROUND($C33,0)&gt;=$AG$3,'Damage Calculator'!$B$8,0)-'d100 Breakdown'!$K$2,IF($D33=0,0,1))</f>
        <v>47</v>
      </c>
      <c r="AD33" s="13">
        <f t="shared" si="34"/>
        <v>6</v>
      </c>
      <c r="AE33" s="13">
        <f t="shared" si="35"/>
        <v>0</v>
      </c>
      <c r="AF33">
        <f t="shared" si="36"/>
        <v>0</v>
      </c>
      <c r="AG33">
        <f t="shared" si="37"/>
        <v>0</v>
      </c>
      <c r="AH33">
        <f t="shared" si="38"/>
        <v>0.25</v>
      </c>
      <c r="AI33">
        <f t="shared" si="39"/>
        <v>0.25</v>
      </c>
      <c r="AJ33">
        <f t="shared" si="40"/>
        <v>0.25</v>
      </c>
      <c r="AK33">
        <f t="shared" si="41"/>
        <v>0.25</v>
      </c>
      <c r="AL33">
        <f t="shared" si="42"/>
        <v>0</v>
      </c>
      <c r="AM33">
        <f t="shared" si="43"/>
        <v>0</v>
      </c>
      <c r="AN33">
        <f t="shared" si="44"/>
        <v>0</v>
      </c>
      <c r="AO33">
        <f>MAX(IF(AND($C33&lt;1,$C33&gt;0),1,ROUND($C33,0))+IF(ROUND($C33,0)&gt;=$AS$3,'Damage Calculator'!$B$7,0)+IF(ROUND($C33,0)&gt;=$AS$3,'Damage Calculator'!$B$8,0)-'d100 Breakdown'!$K$2,IF($D33=0,0,1))</f>
        <v>47</v>
      </c>
      <c r="AP33" s="13">
        <f t="shared" si="1"/>
        <v>6</v>
      </c>
      <c r="AQ33" s="13">
        <f t="shared" si="45"/>
        <v>0</v>
      </c>
      <c r="AR33">
        <f t="shared" si="2"/>
        <v>0</v>
      </c>
      <c r="AS33">
        <f t="shared" si="3"/>
        <v>0</v>
      </c>
      <c r="AT33">
        <f t="shared" si="4"/>
        <v>0.25</v>
      </c>
      <c r="AU33">
        <f t="shared" si="5"/>
        <v>0.25</v>
      </c>
      <c r="AV33">
        <f t="shared" si="6"/>
        <v>0.25</v>
      </c>
      <c r="AW33">
        <f t="shared" si="7"/>
        <v>0.25</v>
      </c>
      <c r="AX33">
        <f t="shared" si="8"/>
        <v>0</v>
      </c>
      <c r="AY33">
        <f t="shared" si="9"/>
        <v>0</v>
      </c>
      <c r="AZ33">
        <f t="shared" si="10"/>
        <v>0</v>
      </c>
      <c r="BA33">
        <f>MAX(IF(AND($C33&lt;1,$C33&gt;0),1,ROUND($C33,0))+IF(ROUND($C33,0)&gt;=$BE$3,'Damage Calculator'!$B$7,0)+IF(ROUND($C33,0)&gt;=$BE$3,'Damage Calculator'!$B$8,0)-'d100 Breakdown'!$K$2,IF($D33=0,0,1))</f>
        <v>47</v>
      </c>
      <c r="BB33" s="13">
        <f t="shared" si="46"/>
        <v>6</v>
      </c>
      <c r="BC33" s="13">
        <f t="shared" si="47"/>
        <v>0</v>
      </c>
      <c r="BD33">
        <f t="shared" si="48"/>
        <v>0</v>
      </c>
      <c r="BE33">
        <f t="shared" si="49"/>
        <v>0</v>
      </c>
      <c r="BF33">
        <f t="shared" si="50"/>
        <v>0.25</v>
      </c>
      <c r="BG33">
        <f t="shared" si="51"/>
        <v>0.25</v>
      </c>
      <c r="BH33">
        <f t="shared" si="52"/>
        <v>0.25</v>
      </c>
      <c r="BI33">
        <f t="shared" si="53"/>
        <v>0.25</v>
      </c>
      <c r="BJ33">
        <f t="shared" si="54"/>
        <v>0</v>
      </c>
      <c r="BK33">
        <f t="shared" si="55"/>
        <v>0</v>
      </c>
      <c r="BL33">
        <f t="shared" si="56"/>
        <v>0</v>
      </c>
      <c r="BM33">
        <f>MAX(IF(AND($C33&lt;1,$C33&gt;0),1,ROUND($C33,0))+IF(ROUND($C33,0)&gt;=$BQ$3,'Damage Calculator'!$B$7,0)+IF(ROUND($C33,0)&gt;=$BQ$3,'Damage Calculator'!$B$8,0)-'d100 Breakdown'!$K$2,IF($D33=0,0,1))</f>
        <v>47</v>
      </c>
      <c r="BN33" s="13">
        <f t="shared" si="57"/>
        <v>6</v>
      </c>
      <c r="BO33" s="13">
        <f t="shared" si="58"/>
        <v>0</v>
      </c>
      <c r="BP33">
        <f t="shared" si="59"/>
        <v>0</v>
      </c>
      <c r="BQ33">
        <f t="shared" si="60"/>
        <v>0</v>
      </c>
      <c r="BR33">
        <f t="shared" si="61"/>
        <v>0.25</v>
      </c>
      <c r="BS33">
        <f t="shared" si="62"/>
        <v>0.25</v>
      </c>
      <c r="BT33">
        <f t="shared" si="63"/>
        <v>0.25</v>
      </c>
      <c r="BU33">
        <f t="shared" si="64"/>
        <v>0.25</v>
      </c>
      <c r="BV33">
        <f t="shared" si="65"/>
        <v>0</v>
      </c>
      <c r="BW33">
        <f t="shared" si="66"/>
        <v>0</v>
      </c>
      <c r="BX33">
        <f t="shared" si="67"/>
        <v>0</v>
      </c>
      <c r="BY33">
        <f>MAX(IF(AND($C33&lt;1,$C33&gt;0),1,ROUND($C33,0))+IF(ROUND($C33,0)&gt;=$CC$3,'Damage Calculator'!$B$7,0)+IF(ROUND($C33,0)&gt;=$CC$3,'Damage Calculator'!$B$8,0)-'d100 Breakdown'!$K$2,IF($D33=0,0,1))</f>
        <v>47</v>
      </c>
      <c r="BZ33" s="13">
        <f t="shared" si="68"/>
        <v>6</v>
      </c>
      <c r="CA33" s="13">
        <f t="shared" si="69"/>
        <v>0</v>
      </c>
      <c r="CB33">
        <f t="shared" si="70"/>
        <v>0</v>
      </c>
      <c r="CC33">
        <f t="shared" si="71"/>
        <v>0</v>
      </c>
      <c r="CD33">
        <f t="shared" si="72"/>
        <v>0.25</v>
      </c>
      <c r="CE33">
        <f t="shared" si="73"/>
        <v>0.25</v>
      </c>
      <c r="CF33">
        <f t="shared" si="74"/>
        <v>0.25</v>
      </c>
      <c r="CG33">
        <f t="shared" si="75"/>
        <v>0.25</v>
      </c>
      <c r="CH33">
        <f t="shared" si="76"/>
        <v>0</v>
      </c>
      <c r="CI33">
        <f t="shared" si="77"/>
        <v>0</v>
      </c>
      <c r="CJ33">
        <f t="shared" si="78"/>
        <v>0</v>
      </c>
      <c r="CK33">
        <f>MAX(IF(AND($C33&lt;1,$C33&gt;0),1,ROUND($C33,0))+IF(ROUND($C33,0)&gt;=$CO$3,'Damage Calculator'!$B$7,0)+IF(ROUND($C33,0)&gt;=$CO$3,'Damage Calculator'!$B$8,0)-'d100 Breakdown'!$K$2,IF($D33=0,0,1))</f>
        <v>47</v>
      </c>
      <c r="CL33" s="13">
        <f t="shared" si="79"/>
        <v>6</v>
      </c>
      <c r="CM33" s="13">
        <f t="shared" si="80"/>
        <v>0</v>
      </c>
      <c r="CN33">
        <f t="shared" si="81"/>
        <v>0</v>
      </c>
      <c r="CO33">
        <f t="shared" si="82"/>
        <v>0</v>
      </c>
      <c r="CP33">
        <f t="shared" si="83"/>
        <v>0.25</v>
      </c>
      <c r="CQ33">
        <f t="shared" si="84"/>
        <v>0.25</v>
      </c>
      <c r="CR33">
        <f t="shared" si="85"/>
        <v>0.25</v>
      </c>
      <c r="CS33">
        <f t="shared" si="86"/>
        <v>0.25</v>
      </c>
      <c r="CT33">
        <f t="shared" si="87"/>
        <v>0</v>
      </c>
      <c r="CU33">
        <f t="shared" si="88"/>
        <v>0</v>
      </c>
      <c r="CV33">
        <f t="shared" si="89"/>
        <v>0</v>
      </c>
      <c r="CW33">
        <f>MAX(IF(AND($C33&lt;1,$C33&gt;0),1,ROUND($C33,0))+IF(ROUND($C33,0)&gt;=$DA$3,'Damage Calculator'!$B$7,0)+IF(ROUND($C33,0)&gt;=$DA$3,'Damage Calculator'!$B$8,0)-'d100 Breakdown'!$K$2,IF($D33=0,0,1))</f>
        <v>47</v>
      </c>
      <c r="CX33" s="13">
        <f t="shared" si="90"/>
        <v>6</v>
      </c>
      <c r="CY33" s="13">
        <f t="shared" si="91"/>
        <v>0</v>
      </c>
      <c r="CZ33">
        <f t="shared" si="92"/>
        <v>0</v>
      </c>
      <c r="DA33">
        <f t="shared" si="93"/>
        <v>0</v>
      </c>
      <c r="DB33">
        <f t="shared" si="94"/>
        <v>0.25</v>
      </c>
      <c r="DC33">
        <f t="shared" si="95"/>
        <v>0.25</v>
      </c>
      <c r="DD33">
        <f t="shared" si="96"/>
        <v>0.25</v>
      </c>
      <c r="DE33">
        <f t="shared" si="97"/>
        <v>0.25</v>
      </c>
      <c r="DF33">
        <f t="shared" si="98"/>
        <v>0</v>
      </c>
      <c r="DG33">
        <f t="shared" si="99"/>
        <v>0</v>
      </c>
      <c r="DH33">
        <f t="shared" si="100"/>
        <v>0</v>
      </c>
    </row>
    <row r="34" spans="1:112" x14ac:dyDescent="0.25">
      <c r="A34">
        <v>30</v>
      </c>
      <c r="B34">
        <f t="shared" si="11"/>
        <v>206</v>
      </c>
      <c r="C34">
        <f>MAX((B34-100)*((1+'Damage Calculator'!$B$10)*INDEX(WeaponData!$AA$2:$AQ$96,MATCH('Damage Calculator'!$B$3,WeaponData!$B$2:$B$96,0),MATCH('Damage Calculator'!$D$3,WeaponData!$AA$2:$AQ$2,0))),0)</f>
        <v>47.753</v>
      </c>
      <c r="D34">
        <f t="shared" si="0"/>
        <v>48</v>
      </c>
      <c r="E34">
        <f>MAX(IF(AND($C34&lt;1,$C34&gt;0),1,ROUND($C34,0))+IF(ROUND($C34,0)&gt;=$I$3,'Damage Calculator'!$B$7,0)+IF(ROUND($C34,0)&gt;=$I$3,'Damage Calculator'!$B$8,0)-'d100 Breakdown'!$K$2,IF($D34=0,0,1))</f>
        <v>48</v>
      </c>
      <c r="F34" s="13">
        <f t="shared" si="12"/>
        <v>6</v>
      </c>
      <c r="G34" s="13">
        <f t="shared" si="13"/>
        <v>0</v>
      </c>
      <c r="H34">
        <f t="shared" si="14"/>
        <v>0</v>
      </c>
      <c r="I34">
        <f t="shared" si="15"/>
        <v>0</v>
      </c>
      <c r="J34">
        <f t="shared" si="16"/>
        <v>0.25</v>
      </c>
      <c r="K34">
        <f t="shared" si="17"/>
        <v>0.25</v>
      </c>
      <c r="L34">
        <f t="shared" si="18"/>
        <v>0.25</v>
      </c>
      <c r="M34">
        <f t="shared" si="19"/>
        <v>0.25</v>
      </c>
      <c r="N34">
        <f t="shared" si="20"/>
        <v>0</v>
      </c>
      <c r="O34">
        <f t="shared" si="21"/>
        <v>0</v>
      </c>
      <c r="P34">
        <f t="shared" si="22"/>
        <v>0</v>
      </c>
      <c r="Q34">
        <f>MAX(IF(AND($C34&lt;1,$C34&gt;0),1,ROUND($C34,0))+IF(ROUND($C34,0)&gt;=$U$3,'Damage Calculator'!$B$7,0)+IF(ROUND($C34,0)&gt;=$U$3,'Damage Calculator'!$B$8,0)-'d100 Breakdown'!$K$2,IF($D34=0,0,1))</f>
        <v>48</v>
      </c>
      <c r="R34" s="13">
        <f t="shared" si="23"/>
        <v>6</v>
      </c>
      <c r="S34" s="13">
        <f t="shared" si="24"/>
        <v>0</v>
      </c>
      <c r="T34">
        <f t="shared" si="25"/>
        <v>0</v>
      </c>
      <c r="U34">
        <f t="shared" si="26"/>
        <v>0</v>
      </c>
      <c r="V34">
        <f t="shared" si="27"/>
        <v>0.25</v>
      </c>
      <c r="W34">
        <f t="shared" si="28"/>
        <v>0.25</v>
      </c>
      <c r="X34">
        <f t="shared" si="29"/>
        <v>0.25</v>
      </c>
      <c r="Y34">
        <f t="shared" si="30"/>
        <v>0.25</v>
      </c>
      <c r="Z34">
        <f t="shared" si="31"/>
        <v>0</v>
      </c>
      <c r="AA34">
        <f t="shared" si="32"/>
        <v>0</v>
      </c>
      <c r="AB34">
        <f t="shared" si="33"/>
        <v>0</v>
      </c>
      <c r="AC34">
        <f>MAX(IF(AND($C34&lt;1,$C34&gt;0),1,ROUND($C34,0))+IF(ROUND($C34,0)&gt;=$AG$3,'Damage Calculator'!$B$7,0)+IF(ROUND($C34,0)&gt;=$AG$3,'Damage Calculator'!$B$8,0)-'d100 Breakdown'!$K$2,IF($D34=0,0,1))</f>
        <v>48</v>
      </c>
      <c r="AD34" s="13">
        <f t="shared" si="34"/>
        <v>6</v>
      </c>
      <c r="AE34" s="13">
        <f t="shared" si="35"/>
        <v>0</v>
      </c>
      <c r="AF34">
        <f t="shared" si="36"/>
        <v>0</v>
      </c>
      <c r="AG34">
        <f t="shared" si="37"/>
        <v>0</v>
      </c>
      <c r="AH34">
        <f t="shared" si="38"/>
        <v>0.25</v>
      </c>
      <c r="AI34">
        <f t="shared" si="39"/>
        <v>0.25</v>
      </c>
      <c r="AJ34">
        <f t="shared" si="40"/>
        <v>0.25</v>
      </c>
      <c r="AK34">
        <f t="shared" si="41"/>
        <v>0.25</v>
      </c>
      <c r="AL34">
        <f t="shared" si="42"/>
        <v>0</v>
      </c>
      <c r="AM34">
        <f t="shared" si="43"/>
        <v>0</v>
      </c>
      <c r="AN34">
        <f t="shared" si="44"/>
        <v>0</v>
      </c>
      <c r="AO34">
        <f>MAX(IF(AND($C34&lt;1,$C34&gt;0),1,ROUND($C34,0))+IF(ROUND($C34,0)&gt;=$AS$3,'Damage Calculator'!$B$7,0)+IF(ROUND($C34,0)&gt;=$AS$3,'Damage Calculator'!$B$8,0)-'d100 Breakdown'!$K$2,IF($D34=0,0,1))</f>
        <v>48</v>
      </c>
      <c r="AP34" s="13">
        <f t="shared" si="1"/>
        <v>6</v>
      </c>
      <c r="AQ34" s="13">
        <f t="shared" si="45"/>
        <v>0</v>
      </c>
      <c r="AR34">
        <f t="shared" si="2"/>
        <v>0</v>
      </c>
      <c r="AS34">
        <f t="shared" si="3"/>
        <v>0</v>
      </c>
      <c r="AT34">
        <f t="shared" si="4"/>
        <v>0.25</v>
      </c>
      <c r="AU34">
        <f t="shared" si="5"/>
        <v>0.25</v>
      </c>
      <c r="AV34">
        <f t="shared" si="6"/>
        <v>0.25</v>
      </c>
      <c r="AW34">
        <f t="shared" si="7"/>
        <v>0.25</v>
      </c>
      <c r="AX34">
        <f t="shared" si="8"/>
        <v>0</v>
      </c>
      <c r="AY34">
        <f t="shared" si="9"/>
        <v>0</v>
      </c>
      <c r="AZ34">
        <f t="shared" si="10"/>
        <v>0</v>
      </c>
      <c r="BA34">
        <f>MAX(IF(AND($C34&lt;1,$C34&gt;0),1,ROUND($C34,0))+IF(ROUND($C34,0)&gt;=$BE$3,'Damage Calculator'!$B$7,0)+IF(ROUND($C34,0)&gt;=$BE$3,'Damage Calculator'!$B$8,0)-'d100 Breakdown'!$K$2,IF($D34=0,0,1))</f>
        <v>48</v>
      </c>
      <c r="BB34" s="13">
        <f t="shared" si="46"/>
        <v>6</v>
      </c>
      <c r="BC34" s="13">
        <f t="shared" si="47"/>
        <v>0</v>
      </c>
      <c r="BD34">
        <f t="shared" si="48"/>
        <v>0</v>
      </c>
      <c r="BE34">
        <f t="shared" si="49"/>
        <v>0</v>
      </c>
      <c r="BF34">
        <f t="shared" si="50"/>
        <v>0.25</v>
      </c>
      <c r="BG34">
        <f t="shared" si="51"/>
        <v>0.25</v>
      </c>
      <c r="BH34">
        <f t="shared" si="52"/>
        <v>0.25</v>
      </c>
      <c r="BI34">
        <f t="shared" si="53"/>
        <v>0.25</v>
      </c>
      <c r="BJ34">
        <f t="shared" si="54"/>
        <v>0</v>
      </c>
      <c r="BK34">
        <f t="shared" si="55"/>
        <v>0</v>
      </c>
      <c r="BL34">
        <f t="shared" si="56"/>
        <v>0</v>
      </c>
      <c r="BM34">
        <f>MAX(IF(AND($C34&lt;1,$C34&gt;0),1,ROUND($C34,0))+IF(ROUND($C34,0)&gt;=$BQ$3,'Damage Calculator'!$B$7,0)+IF(ROUND($C34,0)&gt;=$BQ$3,'Damage Calculator'!$B$8,0)-'d100 Breakdown'!$K$2,IF($D34=0,0,1))</f>
        <v>48</v>
      </c>
      <c r="BN34" s="13">
        <f t="shared" si="57"/>
        <v>6</v>
      </c>
      <c r="BO34" s="13">
        <f t="shared" si="58"/>
        <v>0</v>
      </c>
      <c r="BP34">
        <f t="shared" si="59"/>
        <v>0</v>
      </c>
      <c r="BQ34">
        <f t="shared" si="60"/>
        <v>0</v>
      </c>
      <c r="BR34">
        <f t="shared" si="61"/>
        <v>0.25</v>
      </c>
      <c r="BS34">
        <f t="shared" si="62"/>
        <v>0.25</v>
      </c>
      <c r="BT34">
        <f t="shared" si="63"/>
        <v>0.25</v>
      </c>
      <c r="BU34">
        <f t="shared" si="64"/>
        <v>0.25</v>
      </c>
      <c r="BV34">
        <f t="shared" si="65"/>
        <v>0</v>
      </c>
      <c r="BW34">
        <f t="shared" si="66"/>
        <v>0</v>
      </c>
      <c r="BX34">
        <f t="shared" si="67"/>
        <v>0</v>
      </c>
      <c r="BY34">
        <f>MAX(IF(AND($C34&lt;1,$C34&gt;0),1,ROUND($C34,0))+IF(ROUND($C34,0)&gt;=$CC$3,'Damage Calculator'!$B$7,0)+IF(ROUND($C34,0)&gt;=$CC$3,'Damage Calculator'!$B$8,0)-'d100 Breakdown'!$K$2,IF($D34=0,0,1))</f>
        <v>48</v>
      </c>
      <c r="BZ34" s="13">
        <f t="shared" si="68"/>
        <v>6</v>
      </c>
      <c r="CA34" s="13">
        <f t="shared" si="69"/>
        <v>0</v>
      </c>
      <c r="CB34">
        <f t="shared" si="70"/>
        <v>0</v>
      </c>
      <c r="CC34">
        <f t="shared" si="71"/>
        <v>0</v>
      </c>
      <c r="CD34">
        <f t="shared" si="72"/>
        <v>0.25</v>
      </c>
      <c r="CE34">
        <f t="shared" si="73"/>
        <v>0.25</v>
      </c>
      <c r="CF34">
        <f t="shared" si="74"/>
        <v>0.25</v>
      </c>
      <c r="CG34">
        <f t="shared" si="75"/>
        <v>0.25</v>
      </c>
      <c r="CH34">
        <f t="shared" si="76"/>
        <v>0</v>
      </c>
      <c r="CI34">
        <f t="shared" si="77"/>
        <v>0</v>
      </c>
      <c r="CJ34">
        <f t="shared" si="78"/>
        <v>0</v>
      </c>
      <c r="CK34">
        <f>MAX(IF(AND($C34&lt;1,$C34&gt;0),1,ROUND($C34,0))+IF(ROUND($C34,0)&gt;=$CO$3,'Damage Calculator'!$B$7,0)+IF(ROUND($C34,0)&gt;=$CO$3,'Damage Calculator'!$B$8,0)-'d100 Breakdown'!$K$2,IF($D34=0,0,1))</f>
        <v>48</v>
      </c>
      <c r="CL34" s="13">
        <f t="shared" si="79"/>
        <v>6</v>
      </c>
      <c r="CM34" s="13">
        <f t="shared" si="80"/>
        <v>0</v>
      </c>
      <c r="CN34">
        <f t="shared" si="81"/>
        <v>0</v>
      </c>
      <c r="CO34">
        <f t="shared" si="82"/>
        <v>0</v>
      </c>
      <c r="CP34">
        <f t="shared" si="83"/>
        <v>0.25</v>
      </c>
      <c r="CQ34">
        <f t="shared" si="84"/>
        <v>0.25</v>
      </c>
      <c r="CR34">
        <f t="shared" si="85"/>
        <v>0.25</v>
      </c>
      <c r="CS34">
        <f t="shared" si="86"/>
        <v>0.25</v>
      </c>
      <c r="CT34">
        <f t="shared" si="87"/>
        <v>0</v>
      </c>
      <c r="CU34">
        <f t="shared" si="88"/>
        <v>0</v>
      </c>
      <c r="CV34">
        <f t="shared" si="89"/>
        <v>0</v>
      </c>
      <c r="CW34">
        <f>MAX(IF(AND($C34&lt;1,$C34&gt;0),1,ROUND($C34,0))+IF(ROUND($C34,0)&gt;=$DA$3,'Damage Calculator'!$B$7,0)+IF(ROUND($C34,0)&gt;=$DA$3,'Damage Calculator'!$B$8,0)-'d100 Breakdown'!$K$2,IF($D34=0,0,1))</f>
        <v>48</v>
      </c>
      <c r="CX34" s="13">
        <f t="shared" si="90"/>
        <v>6</v>
      </c>
      <c r="CY34" s="13">
        <f t="shared" si="91"/>
        <v>0</v>
      </c>
      <c r="CZ34">
        <f t="shared" si="92"/>
        <v>0</v>
      </c>
      <c r="DA34">
        <f t="shared" si="93"/>
        <v>0</v>
      </c>
      <c r="DB34">
        <f t="shared" si="94"/>
        <v>0.25</v>
      </c>
      <c r="DC34">
        <f t="shared" si="95"/>
        <v>0.25</v>
      </c>
      <c r="DD34">
        <f t="shared" si="96"/>
        <v>0.25</v>
      </c>
      <c r="DE34">
        <f t="shared" si="97"/>
        <v>0.25</v>
      </c>
      <c r="DF34">
        <f t="shared" si="98"/>
        <v>0</v>
      </c>
      <c r="DG34">
        <f t="shared" si="99"/>
        <v>0</v>
      </c>
      <c r="DH34">
        <f t="shared" si="100"/>
        <v>0</v>
      </c>
    </row>
    <row r="35" spans="1:112" x14ac:dyDescent="0.25">
      <c r="A35">
        <v>31</v>
      </c>
      <c r="B35">
        <f t="shared" si="11"/>
        <v>207</v>
      </c>
      <c r="C35">
        <f>MAX((B35-100)*((1+'Damage Calculator'!$B$10)*INDEX(WeaponData!$AA$2:$AQ$96,MATCH('Damage Calculator'!$B$3,WeaponData!$B$2:$B$96,0),MATCH('Damage Calculator'!$D$3,WeaponData!$AA$2:$AQ$2,0))),0)</f>
        <v>48.203499999999998</v>
      </c>
      <c r="D35">
        <f t="shared" si="0"/>
        <v>48</v>
      </c>
      <c r="E35">
        <f>MAX(IF(AND($C35&lt;1,$C35&gt;0),1,ROUND($C35,0))+IF(ROUND($C35,0)&gt;=$I$3,'Damage Calculator'!$B$7,0)+IF(ROUND($C35,0)&gt;=$I$3,'Damage Calculator'!$B$8,0)-'d100 Breakdown'!$K$2,IF($D35=0,0,1))</f>
        <v>48</v>
      </c>
      <c r="F35" s="13">
        <f t="shared" si="12"/>
        <v>6</v>
      </c>
      <c r="G35" s="13">
        <f t="shared" si="13"/>
        <v>0</v>
      </c>
      <c r="H35">
        <f t="shared" si="14"/>
        <v>0</v>
      </c>
      <c r="I35">
        <f t="shared" si="15"/>
        <v>0</v>
      </c>
      <c r="J35">
        <f t="shared" si="16"/>
        <v>0.25</v>
      </c>
      <c r="K35">
        <f t="shared" si="17"/>
        <v>0.25</v>
      </c>
      <c r="L35">
        <f t="shared" si="18"/>
        <v>0.25</v>
      </c>
      <c r="M35">
        <f t="shared" si="19"/>
        <v>0.25</v>
      </c>
      <c r="N35">
        <f t="shared" si="20"/>
        <v>0</v>
      </c>
      <c r="O35">
        <f t="shared" si="21"/>
        <v>0</v>
      </c>
      <c r="P35">
        <f t="shared" si="22"/>
        <v>0</v>
      </c>
      <c r="Q35">
        <f>MAX(IF(AND($C35&lt;1,$C35&gt;0),1,ROUND($C35,0))+IF(ROUND($C35,0)&gt;=$U$3,'Damage Calculator'!$B$7,0)+IF(ROUND($C35,0)&gt;=$U$3,'Damage Calculator'!$B$8,0)-'d100 Breakdown'!$K$2,IF($D35=0,0,1))</f>
        <v>48</v>
      </c>
      <c r="R35" s="13">
        <f t="shared" si="23"/>
        <v>6</v>
      </c>
      <c r="S35" s="13">
        <f t="shared" si="24"/>
        <v>0</v>
      </c>
      <c r="T35">
        <f t="shared" si="25"/>
        <v>0</v>
      </c>
      <c r="U35">
        <f t="shared" si="26"/>
        <v>0</v>
      </c>
      <c r="V35">
        <f t="shared" si="27"/>
        <v>0.25</v>
      </c>
      <c r="W35">
        <f t="shared" si="28"/>
        <v>0.25</v>
      </c>
      <c r="X35">
        <f t="shared" si="29"/>
        <v>0.25</v>
      </c>
      <c r="Y35">
        <f t="shared" si="30"/>
        <v>0.25</v>
      </c>
      <c r="Z35">
        <f t="shared" si="31"/>
        <v>0</v>
      </c>
      <c r="AA35">
        <f t="shared" si="32"/>
        <v>0</v>
      </c>
      <c r="AB35">
        <f t="shared" si="33"/>
        <v>0</v>
      </c>
      <c r="AC35">
        <f>MAX(IF(AND($C35&lt;1,$C35&gt;0),1,ROUND($C35,0))+IF(ROUND($C35,0)&gt;=$AG$3,'Damage Calculator'!$B$7,0)+IF(ROUND($C35,0)&gt;=$AG$3,'Damage Calculator'!$B$8,0)-'d100 Breakdown'!$K$2,IF($D35=0,0,1))</f>
        <v>48</v>
      </c>
      <c r="AD35" s="13">
        <f t="shared" si="34"/>
        <v>6</v>
      </c>
      <c r="AE35" s="13">
        <f t="shared" si="35"/>
        <v>0</v>
      </c>
      <c r="AF35">
        <f t="shared" si="36"/>
        <v>0</v>
      </c>
      <c r="AG35">
        <f t="shared" si="37"/>
        <v>0</v>
      </c>
      <c r="AH35">
        <f t="shared" si="38"/>
        <v>0.25</v>
      </c>
      <c r="AI35">
        <f t="shared" si="39"/>
        <v>0.25</v>
      </c>
      <c r="AJ35">
        <f t="shared" si="40"/>
        <v>0.25</v>
      </c>
      <c r="AK35">
        <f t="shared" si="41"/>
        <v>0.25</v>
      </c>
      <c r="AL35">
        <f t="shared" si="42"/>
        <v>0</v>
      </c>
      <c r="AM35">
        <f t="shared" si="43"/>
        <v>0</v>
      </c>
      <c r="AN35">
        <f t="shared" si="44"/>
        <v>0</v>
      </c>
      <c r="AO35">
        <f>MAX(IF(AND($C35&lt;1,$C35&gt;0),1,ROUND($C35,0))+IF(ROUND($C35,0)&gt;=$AS$3,'Damage Calculator'!$B$7,0)+IF(ROUND($C35,0)&gt;=$AS$3,'Damage Calculator'!$B$8,0)-'d100 Breakdown'!$K$2,IF($D35=0,0,1))</f>
        <v>48</v>
      </c>
      <c r="AP35" s="13">
        <f t="shared" si="1"/>
        <v>6</v>
      </c>
      <c r="AQ35" s="13">
        <f t="shared" si="45"/>
        <v>0</v>
      </c>
      <c r="AR35">
        <f t="shared" si="2"/>
        <v>0</v>
      </c>
      <c r="AS35">
        <f t="shared" si="3"/>
        <v>0</v>
      </c>
      <c r="AT35">
        <f t="shared" si="4"/>
        <v>0.25</v>
      </c>
      <c r="AU35">
        <f t="shared" si="5"/>
        <v>0.25</v>
      </c>
      <c r="AV35">
        <f t="shared" si="6"/>
        <v>0.25</v>
      </c>
      <c r="AW35">
        <f t="shared" si="7"/>
        <v>0.25</v>
      </c>
      <c r="AX35">
        <f t="shared" si="8"/>
        <v>0</v>
      </c>
      <c r="AY35">
        <f t="shared" si="9"/>
        <v>0</v>
      </c>
      <c r="AZ35">
        <f t="shared" si="10"/>
        <v>0</v>
      </c>
      <c r="BA35">
        <f>MAX(IF(AND($C35&lt;1,$C35&gt;0),1,ROUND($C35,0))+IF(ROUND($C35,0)&gt;=$BE$3,'Damage Calculator'!$B$7,0)+IF(ROUND($C35,0)&gt;=$BE$3,'Damage Calculator'!$B$8,0)-'d100 Breakdown'!$K$2,IF($D35=0,0,1))</f>
        <v>48</v>
      </c>
      <c r="BB35" s="13">
        <f t="shared" si="46"/>
        <v>6</v>
      </c>
      <c r="BC35" s="13">
        <f t="shared" si="47"/>
        <v>0</v>
      </c>
      <c r="BD35">
        <f t="shared" si="48"/>
        <v>0</v>
      </c>
      <c r="BE35">
        <f t="shared" si="49"/>
        <v>0</v>
      </c>
      <c r="BF35">
        <f t="shared" si="50"/>
        <v>0.25</v>
      </c>
      <c r="BG35">
        <f t="shared" si="51"/>
        <v>0.25</v>
      </c>
      <c r="BH35">
        <f t="shared" si="52"/>
        <v>0.25</v>
      </c>
      <c r="BI35">
        <f t="shared" si="53"/>
        <v>0.25</v>
      </c>
      <c r="BJ35">
        <f t="shared" si="54"/>
        <v>0</v>
      </c>
      <c r="BK35">
        <f t="shared" si="55"/>
        <v>0</v>
      </c>
      <c r="BL35">
        <f t="shared" si="56"/>
        <v>0</v>
      </c>
      <c r="BM35">
        <f>MAX(IF(AND($C35&lt;1,$C35&gt;0),1,ROUND($C35,0))+IF(ROUND($C35,0)&gt;=$BQ$3,'Damage Calculator'!$B$7,0)+IF(ROUND($C35,0)&gt;=$BQ$3,'Damage Calculator'!$B$8,0)-'d100 Breakdown'!$K$2,IF($D35=0,0,1))</f>
        <v>48</v>
      </c>
      <c r="BN35" s="13">
        <f t="shared" si="57"/>
        <v>6</v>
      </c>
      <c r="BO35" s="13">
        <f t="shared" si="58"/>
        <v>0</v>
      </c>
      <c r="BP35">
        <f t="shared" si="59"/>
        <v>0</v>
      </c>
      <c r="BQ35">
        <f t="shared" si="60"/>
        <v>0</v>
      </c>
      <c r="BR35">
        <f t="shared" si="61"/>
        <v>0.25</v>
      </c>
      <c r="BS35">
        <f t="shared" si="62"/>
        <v>0.25</v>
      </c>
      <c r="BT35">
        <f t="shared" si="63"/>
        <v>0.25</v>
      </c>
      <c r="BU35">
        <f t="shared" si="64"/>
        <v>0.25</v>
      </c>
      <c r="BV35">
        <f t="shared" si="65"/>
        <v>0</v>
      </c>
      <c r="BW35">
        <f t="shared" si="66"/>
        <v>0</v>
      </c>
      <c r="BX35">
        <f t="shared" si="67"/>
        <v>0</v>
      </c>
      <c r="BY35">
        <f>MAX(IF(AND($C35&lt;1,$C35&gt;0),1,ROUND($C35,0))+IF(ROUND($C35,0)&gt;=$CC$3,'Damage Calculator'!$B$7,0)+IF(ROUND($C35,0)&gt;=$CC$3,'Damage Calculator'!$B$8,0)-'d100 Breakdown'!$K$2,IF($D35=0,0,1))</f>
        <v>48</v>
      </c>
      <c r="BZ35" s="13">
        <f t="shared" si="68"/>
        <v>6</v>
      </c>
      <c r="CA35" s="13">
        <f t="shared" si="69"/>
        <v>0</v>
      </c>
      <c r="CB35">
        <f t="shared" si="70"/>
        <v>0</v>
      </c>
      <c r="CC35">
        <f t="shared" si="71"/>
        <v>0</v>
      </c>
      <c r="CD35">
        <f t="shared" si="72"/>
        <v>0.25</v>
      </c>
      <c r="CE35">
        <f t="shared" si="73"/>
        <v>0.25</v>
      </c>
      <c r="CF35">
        <f t="shared" si="74"/>
        <v>0.25</v>
      </c>
      <c r="CG35">
        <f t="shared" si="75"/>
        <v>0.25</v>
      </c>
      <c r="CH35">
        <f t="shared" si="76"/>
        <v>0</v>
      </c>
      <c r="CI35">
        <f t="shared" si="77"/>
        <v>0</v>
      </c>
      <c r="CJ35">
        <f t="shared" si="78"/>
        <v>0</v>
      </c>
      <c r="CK35">
        <f>MAX(IF(AND($C35&lt;1,$C35&gt;0),1,ROUND($C35,0))+IF(ROUND($C35,0)&gt;=$CO$3,'Damage Calculator'!$B$7,0)+IF(ROUND($C35,0)&gt;=$CO$3,'Damage Calculator'!$B$8,0)-'d100 Breakdown'!$K$2,IF($D35=0,0,1))</f>
        <v>48</v>
      </c>
      <c r="CL35" s="13">
        <f t="shared" si="79"/>
        <v>6</v>
      </c>
      <c r="CM35" s="13">
        <f t="shared" si="80"/>
        <v>0</v>
      </c>
      <c r="CN35">
        <f t="shared" si="81"/>
        <v>0</v>
      </c>
      <c r="CO35">
        <f t="shared" si="82"/>
        <v>0</v>
      </c>
      <c r="CP35">
        <f t="shared" si="83"/>
        <v>0.25</v>
      </c>
      <c r="CQ35">
        <f t="shared" si="84"/>
        <v>0.25</v>
      </c>
      <c r="CR35">
        <f t="shared" si="85"/>
        <v>0.25</v>
      </c>
      <c r="CS35">
        <f t="shared" si="86"/>
        <v>0.25</v>
      </c>
      <c r="CT35">
        <f t="shared" si="87"/>
        <v>0</v>
      </c>
      <c r="CU35">
        <f t="shared" si="88"/>
        <v>0</v>
      </c>
      <c r="CV35">
        <f t="shared" si="89"/>
        <v>0</v>
      </c>
      <c r="CW35">
        <f>MAX(IF(AND($C35&lt;1,$C35&gt;0),1,ROUND($C35,0))+IF(ROUND($C35,0)&gt;=$DA$3,'Damage Calculator'!$B$7,0)+IF(ROUND($C35,0)&gt;=$DA$3,'Damage Calculator'!$B$8,0)-'d100 Breakdown'!$K$2,IF($D35=0,0,1))</f>
        <v>48</v>
      </c>
      <c r="CX35" s="13">
        <f t="shared" si="90"/>
        <v>6</v>
      </c>
      <c r="CY35" s="13">
        <f t="shared" si="91"/>
        <v>0</v>
      </c>
      <c r="CZ35">
        <f t="shared" si="92"/>
        <v>0</v>
      </c>
      <c r="DA35">
        <f t="shared" si="93"/>
        <v>0</v>
      </c>
      <c r="DB35">
        <f t="shared" si="94"/>
        <v>0.25</v>
      </c>
      <c r="DC35">
        <f t="shared" si="95"/>
        <v>0.25</v>
      </c>
      <c r="DD35">
        <f t="shared" si="96"/>
        <v>0.25</v>
      </c>
      <c r="DE35">
        <f t="shared" si="97"/>
        <v>0.25</v>
      </c>
      <c r="DF35">
        <f t="shared" si="98"/>
        <v>0</v>
      </c>
      <c r="DG35">
        <f t="shared" si="99"/>
        <v>0</v>
      </c>
      <c r="DH35">
        <f t="shared" si="100"/>
        <v>0</v>
      </c>
    </row>
    <row r="36" spans="1:112" x14ac:dyDescent="0.25">
      <c r="A36">
        <v>32</v>
      </c>
      <c r="B36">
        <f t="shared" si="11"/>
        <v>208</v>
      </c>
      <c r="C36">
        <f>MAX((B36-100)*((1+'Damage Calculator'!$B$10)*INDEX(WeaponData!$AA$2:$AQ$96,MATCH('Damage Calculator'!$B$3,WeaponData!$B$2:$B$96,0),MATCH('Damage Calculator'!$D$3,WeaponData!$AA$2:$AQ$2,0))),0)</f>
        <v>48.654000000000003</v>
      </c>
      <c r="D36">
        <f t="shared" si="0"/>
        <v>49</v>
      </c>
      <c r="E36">
        <f>MAX(IF(AND($C36&lt;1,$C36&gt;0),1,ROUND($C36,0))+IF(ROUND($C36,0)&gt;=$I$3,'Damage Calculator'!$B$7,0)+IF(ROUND($C36,0)&gt;=$I$3,'Damage Calculator'!$B$8,0)-'d100 Breakdown'!$K$2,IF($D36=0,0,1))</f>
        <v>49</v>
      </c>
      <c r="F36" s="13">
        <f t="shared" si="12"/>
        <v>7</v>
      </c>
      <c r="G36" s="13">
        <f t="shared" si="13"/>
        <v>0</v>
      </c>
      <c r="H36">
        <f t="shared" si="14"/>
        <v>0</v>
      </c>
      <c r="I36">
        <f t="shared" si="15"/>
        <v>0</v>
      </c>
      <c r="J36">
        <f t="shared" si="16"/>
        <v>0</v>
      </c>
      <c r="K36">
        <f t="shared" si="17"/>
        <v>0.25</v>
      </c>
      <c r="L36">
        <f t="shared" si="18"/>
        <v>0.25</v>
      </c>
      <c r="M36">
        <f t="shared" si="19"/>
        <v>0.25</v>
      </c>
      <c r="N36">
        <f t="shared" si="20"/>
        <v>0.25</v>
      </c>
      <c r="O36">
        <f t="shared" si="21"/>
        <v>0</v>
      </c>
      <c r="P36">
        <f t="shared" si="22"/>
        <v>0</v>
      </c>
      <c r="Q36">
        <f>MAX(IF(AND($C36&lt;1,$C36&gt;0),1,ROUND($C36,0))+IF(ROUND($C36,0)&gt;=$U$3,'Damage Calculator'!$B$7,0)+IF(ROUND($C36,0)&gt;=$U$3,'Damage Calculator'!$B$8,0)-'d100 Breakdown'!$K$2,IF($D36=0,0,1))</f>
        <v>49</v>
      </c>
      <c r="R36" s="13">
        <f t="shared" si="23"/>
        <v>7</v>
      </c>
      <c r="S36" s="13">
        <f t="shared" si="24"/>
        <v>0</v>
      </c>
      <c r="T36">
        <f t="shared" si="25"/>
        <v>0</v>
      </c>
      <c r="U36">
        <f t="shared" si="26"/>
        <v>0</v>
      </c>
      <c r="V36">
        <f t="shared" si="27"/>
        <v>0</v>
      </c>
      <c r="W36">
        <f t="shared" si="28"/>
        <v>0.25</v>
      </c>
      <c r="X36">
        <f t="shared" si="29"/>
        <v>0.25</v>
      </c>
      <c r="Y36">
        <f t="shared" si="30"/>
        <v>0.25</v>
      </c>
      <c r="Z36">
        <f t="shared" si="31"/>
        <v>0.25</v>
      </c>
      <c r="AA36">
        <f t="shared" si="32"/>
        <v>0</v>
      </c>
      <c r="AB36">
        <f t="shared" si="33"/>
        <v>0</v>
      </c>
      <c r="AC36">
        <f>MAX(IF(AND($C36&lt;1,$C36&gt;0),1,ROUND($C36,0))+IF(ROUND($C36,0)&gt;=$AG$3,'Damage Calculator'!$B$7,0)+IF(ROUND($C36,0)&gt;=$AG$3,'Damage Calculator'!$B$8,0)-'d100 Breakdown'!$K$2,IF($D36=0,0,1))</f>
        <v>49</v>
      </c>
      <c r="AD36" s="13">
        <f t="shared" si="34"/>
        <v>7</v>
      </c>
      <c r="AE36" s="13">
        <f t="shared" si="35"/>
        <v>0</v>
      </c>
      <c r="AF36">
        <f t="shared" si="36"/>
        <v>0</v>
      </c>
      <c r="AG36">
        <f t="shared" si="37"/>
        <v>0</v>
      </c>
      <c r="AH36">
        <f t="shared" si="38"/>
        <v>0</v>
      </c>
      <c r="AI36">
        <f t="shared" si="39"/>
        <v>0.25</v>
      </c>
      <c r="AJ36">
        <f t="shared" si="40"/>
        <v>0.25</v>
      </c>
      <c r="AK36">
        <f t="shared" si="41"/>
        <v>0.25</v>
      </c>
      <c r="AL36">
        <f t="shared" si="42"/>
        <v>0.25</v>
      </c>
      <c r="AM36">
        <f t="shared" si="43"/>
        <v>0</v>
      </c>
      <c r="AN36">
        <f t="shared" si="44"/>
        <v>0</v>
      </c>
      <c r="AO36">
        <f>MAX(IF(AND($C36&lt;1,$C36&gt;0),1,ROUND($C36,0))+IF(ROUND($C36,0)&gt;=$AS$3,'Damage Calculator'!$B$7,0)+IF(ROUND($C36,0)&gt;=$AS$3,'Damage Calculator'!$B$8,0)-'d100 Breakdown'!$K$2,IF($D36=0,0,1))</f>
        <v>49</v>
      </c>
      <c r="AP36" s="13">
        <f t="shared" si="1"/>
        <v>7</v>
      </c>
      <c r="AQ36" s="13">
        <f t="shared" si="45"/>
        <v>0</v>
      </c>
      <c r="AR36">
        <f t="shared" si="2"/>
        <v>0</v>
      </c>
      <c r="AS36">
        <f t="shared" si="3"/>
        <v>0</v>
      </c>
      <c r="AT36">
        <f t="shared" si="4"/>
        <v>0</v>
      </c>
      <c r="AU36">
        <f t="shared" si="5"/>
        <v>0.25</v>
      </c>
      <c r="AV36">
        <f t="shared" si="6"/>
        <v>0.25</v>
      </c>
      <c r="AW36">
        <f t="shared" si="7"/>
        <v>0.25</v>
      </c>
      <c r="AX36">
        <f t="shared" si="8"/>
        <v>0.25</v>
      </c>
      <c r="AY36">
        <f t="shared" si="9"/>
        <v>0</v>
      </c>
      <c r="AZ36">
        <f t="shared" si="10"/>
        <v>0</v>
      </c>
      <c r="BA36">
        <f>MAX(IF(AND($C36&lt;1,$C36&gt;0),1,ROUND($C36,0))+IF(ROUND($C36,0)&gt;=$BE$3,'Damage Calculator'!$B$7,0)+IF(ROUND($C36,0)&gt;=$BE$3,'Damage Calculator'!$B$8,0)-'d100 Breakdown'!$K$2,IF($D36=0,0,1))</f>
        <v>49</v>
      </c>
      <c r="BB36" s="13">
        <f t="shared" si="46"/>
        <v>7</v>
      </c>
      <c r="BC36" s="13">
        <f t="shared" si="47"/>
        <v>0</v>
      </c>
      <c r="BD36">
        <f t="shared" si="48"/>
        <v>0</v>
      </c>
      <c r="BE36">
        <f t="shared" si="49"/>
        <v>0</v>
      </c>
      <c r="BF36">
        <f t="shared" si="50"/>
        <v>0</v>
      </c>
      <c r="BG36">
        <f t="shared" si="51"/>
        <v>0.25</v>
      </c>
      <c r="BH36">
        <f t="shared" si="52"/>
        <v>0.25</v>
      </c>
      <c r="BI36">
        <f t="shared" si="53"/>
        <v>0.25</v>
      </c>
      <c r="BJ36">
        <f t="shared" si="54"/>
        <v>0.25</v>
      </c>
      <c r="BK36">
        <f t="shared" si="55"/>
        <v>0</v>
      </c>
      <c r="BL36">
        <f t="shared" si="56"/>
        <v>0</v>
      </c>
      <c r="BM36">
        <f>MAX(IF(AND($C36&lt;1,$C36&gt;0),1,ROUND($C36,0))+IF(ROUND($C36,0)&gt;=$BQ$3,'Damage Calculator'!$B$7,0)+IF(ROUND($C36,0)&gt;=$BQ$3,'Damage Calculator'!$B$8,0)-'d100 Breakdown'!$K$2,IF($D36=0,0,1))</f>
        <v>49</v>
      </c>
      <c r="BN36" s="13">
        <f t="shared" si="57"/>
        <v>7</v>
      </c>
      <c r="BO36" s="13">
        <f t="shared" si="58"/>
        <v>0</v>
      </c>
      <c r="BP36">
        <f t="shared" si="59"/>
        <v>0</v>
      </c>
      <c r="BQ36">
        <f t="shared" si="60"/>
        <v>0</v>
      </c>
      <c r="BR36">
        <f t="shared" si="61"/>
        <v>0</v>
      </c>
      <c r="BS36">
        <f t="shared" si="62"/>
        <v>0.25</v>
      </c>
      <c r="BT36">
        <f t="shared" si="63"/>
        <v>0.25</v>
      </c>
      <c r="BU36">
        <f t="shared" si="64"/>
        <v>0.25</v>
      </c>
      <c r="BV36">
        <f t="shared" si="65"/>
        <v>0.25</v>
      </c>
      <c r="BW36">
        <f t="shared" si="66"/>
        <v>0</v>
      </c>
      <c r="BX36">
        <f t="shared" si="67"/>
        <v>0</v>
      </c>
      <c r="BY36">
        <f>MAX(IF(AND($C36&lt;1,$C36&gt;0),1,ROUND($C36,0))+IF(ROUND($C36,0)&gt;=$CC$3,'Damage Calculator'!$B$7,0)+IF(ROUND($C36,0)&gt;=$CC$3,'Damage Calculator'!$B$8,0)-'d100 Breakdown'!$K$2,IF($D36=0,0,1))</f>
        <v>49</v>
      </c>
      <c r="BZ36" s="13">
        <f t="shared" si="68"/>
        <v>7</v>
      </c>
      <c r="CA36" s="13">
        <f t="shared" si="69"/>
        <v>0</v>
      </c>
      <c r="CB36">
        <f t="shared" si="70"/>
        <v>0</v>
      </c>
      <c r="CC36">
        <f t="shared" si="71"/>
        <v>0</v>
      </c>
      <c r="CD36">
        <f t="shared" si="72"/>
        <v>0</v>
      </c>
      <c r="CE36">
        <f t="shared" si="73"/>
        <v>0.25</v>
      </c>
      <c r="CF36">
        <f t="shared" si="74"/>
        <v>0.25</v>
      </c>
      <c r="CG36">
        <f t="shared" si="75"/>
        <v>0.25</v>
      </c>
      <c r="CH36">
        <f t="shared" si="76"/>
        <v>0.25</v>
      </c>
      <c r="CI36">
        <f t="shared" si="77"/>
        <v>0</v>
      </c>
      <c r="CJ36">
        <f t="shared" si="78"/>
        <v>0</v>
      </c>
      <c r="CK36">
        <f>MAX(IF(AND($C36&lt;1,$C36&gt;0),1,ROUND($C36,0))+IF(ROUND($C36,0)&gt;=$CO$3,'Damage Calculator'!$B$7,0)+IF(ROUND($C36,0)&gt;=$CO$3,'Damage Calculator'!$B$8,0)-'d100 Breakdown'!$K$2,IF($D36=0,0,1))</f>
        <v>49</v>
      </c>
      <c r="CL36" s="13">
        <f t="shared" si="79"/>
        <v>7</v>
      </c>
      <c r="CM36" s="13">
        <f t="shared" si="80"/>
        <v>0</v>
      </c>
      <c r="CN36">
        <f t="shared" si="81"/>
        <v>0</v>
      </c>
      <c r="CO36">
        <f t="shared" si="82"/>
        <v>0</v>
      </c>
      <c r="CP36">
        <f t="shared" si="83"/>
        <v>0</v>
      </c>
      <c r="CQ36">
        <f t="shared" si="84"/>
        <v>0.25</v>
      </c>
      <c r="CR36">
        <f t="shared" si="85"/>
        <v>0.25</v>
      </c>
      <c r="CS36">
        <f t="shared" si="86"/>
        <v>0.25</v>
      </c>
      <c r="CT36">
        <f t="shared" si="87"/>
        <v>0.25</v>
      </c>
      <c r="CU36">
        <f t="shared" si="88"/>
        <v>0</v>
      </c>
      <c r="CV36">
        <f t="shared" si="89"/>
        <v>0</v>
      </c>
      <c r="CW36">
        <f>MAX(IF(AND($C36&lt;1,$C36&gt;0),1,ROUND($C36,0))+IF(ROUND($C36,0)&gt;=$DA$3,'Damage Calculator'!$B$7,0)+IF(ROUND($C36,0)&gt;=$DA$3,'Damage Calculator'!$B$8,0)-'d100 Breakdown'!$K$2,IF($D36=0,0,1))</f>
        <v>49</v>
      </c>
      <c r="CX36" s="13">
        <f t="shared" si="90"/>
        <v>7</v>
      </c>
      <c r="CY36" s="13">
        <f t="shared" si="91"/>
        <v>0</v>
      </c>
      <c r="CZ36">
        <f t="shared" si="92"/>
        <v>0</v>
      </c>
      <c r="DA36">
        <f t="shared" si="93"/>
        <v>0</v>
      </c>
      <c r="DB36">
        <f t="shared" si="94"/>
        <v>0</v>
      </c>
      <c r="DC36">
        <f t="shared" si="95"/>
        <v>0.25</v>
      </c>
      <c r="DD36">
        <f t="shared" si="96"/>
        <v>0.25</v>
      </c>
      <c r="DE36">
        <f t="shared" si="97"/>
        <v>0.25</v>
      </c>
      <c r="DF36">
        <f t="shared" si="98"/>
        <v>0.25</v>
      </c>
      <c r="DG36">
        <f t="shared" si="99"/>
        <v>0</v>
      </c>
      <c r="DH36">
        <f t="shared" si="100"/>
        <v>0</v>
      </c>
    </row>
    <row r="37" spans="1:112" x14ac:dyDescent="0.25">
      <c r="A37">
        <v>33</v>
      </c>
      <c r="B37">
        <f t="shared" si="11"/>
        <v>209</v>
      </c>
      <c r="C37">
        <f>MAX((B37-100)*((1+'Damage Calculator'!$B$10)*INDEX(WeaponData!$AA$2:$AQ$96,MATCH('Damage Calculator'!$B$3,WeaponData!$B$2:$B$96,0),MATCH('Damage Calculator'!$D$3,WeaponData!$AA$2:$AQ$2,0))),0)</f>
        <v>49.104500000000002</v>
      </c>
      <c r="D37">
        <f t="shared" ref="D37:D68" si="101">MAX(IF(AND(C37&lt;1,C37&gt;0),1,ROUND(C37,0))+IF(C37=0,0,$I$2)-IF(C37=0,0,$J$2),IF(C37=0,0,1))</f>
        <v>49</v>
      </c>
      <c r="E37">
        <f>MAX(IF(AND($C37&lt;1,$C37&gt;0),1,ROUND($C37,0))+IF(ROUND($C37,0)&gt;=$I$3,'Damage Calculator'!$B$7,0)+IF(ROUND($C37,0)&gt;=$I$3,'Damage Calculator'!$B$8,0)-'d100 Breakdown'!$K$2,IF($D37=0,0,1))</f>
        <v>49</v>
      </c>
      <c r="F37" s="13">
        <f t="shared" si="12"/>
        <v>7</v>
      </c>
      <c r="G37" s="13">
        <f t="shared" si="13"/>
        <v>0</v>
      </c>
      <c r="H37">
        <f t="shared" si="14"/>
        <v>0</v>
      </c>
      <c r="I37">
        <f t="shared" si="15"/>
        <v>0</v>
      </c>
      <c r="J37">
        <f t="shared" si="16"/>
        <v>0</v>
      </c>
      <c r="K37">
        <f t="shared" si="17"/>
        <v>0.25</v>
      </c>
      <c r="L37">
        <f t="shared" si="18"/>
        <v>0.25</v>
      </c>
      <c r="M37">
        <f t="shared" si="19"/>
        <v>0.25</v>
      </c>
      <c r="N37">
        <f t="shared" si="20"/>
        <v>0.25</v>
      </c>
      <c r="O37">
        <f t="shared" si="21"/>
        <v>0</v>
      </c>
      <c r="P37">
        <f t="shared" si="22"/>
        <v>0</v>
      </c>
      <c r="Q37">
        <f>MAX(IF(AND($C37&lt;1,$C37&gt;0),1,ROUND($C37,0))+IF(ROUND($C37,0)&gt;=$U$3,'Damage Calculator'!$B$7,0)+IF(ROUND($C37,0)&gt;=$U$3,'Damage Calculator'!$B$8,0)-'d100 Breakdown'!$K$2,IF($D37=0,0,1))</f>
        <v>49</v>
      </c>
      <c r="R37" s="13">
        <f t="shared" si="23"/>
        <v>7</v>
      </c>
      <c r="S37" s="13">
        <f t="shared" si="24"/>
        <v>0</v>
      </c>
      <c r="T37">
        <f t="shared" si="25"/>
        <v>0</v>
      </c>
      <c r="U37">
        <f t="shared" si="26"/>
        <v>0</v>
      </c>
      <c r="V37">
        <f t="shared" si="27"/>
        <v>0</v>
      </c>
      <c r="W37">
        <f t="shared" si="28"/>
        <v>0.25</v>
      </c>
      <c r="X37">
        <f t="shared" si="29"/>
        <v>0.25</v>
      </c>
      <c r="Y37">
        <f t="shared" si="30"/>
        <v>0.25</v>
      </c>
      <c r="Z37">
        <f t="shared" si="31"/>
        <v>0.25</v>
      </c>
      <c r="AA37">
        <f t="shared" si="32"/>
        <v>0</v>
      </c>
      <c r="AB37">
        <f t="shared" si="33"/>
        <v>0</v>
      </c>
      <c r="AC37">
        <f>MAX(IF(AND($C37&lt;1,$C37&gt;0),1,ROUND($C37,0))+IF(ROUND($C37,0)&gt;=$AG$3,'Damage Calculator'!$B$7,0)+IF(ROUND($C37,0)&gt;=$AG$3,'Damage Calculator'!$B$8,0)-'d100 Breakdown'!$K$2,IF($D37=0,0,1))</f>
        <v>49</v>
      </c>
      <c r="AD37" s="13">
        <f t="shared" si="34"/>
        <v>7</v>
      </c>
      <c r="AE37" s="13">
        <f t="shared" si="35"/>
        <v>0</v>
      </c>
      <c r="AF37">
        <f t="shared" si="36"/>
        <v>0</v>
      </c>
      <c r="AG37">
        <f t="shared" si="37"/>
        <v>0</v>
      </c>
      <c r="AH37">
        <f t="shared" si="38"/>
        <v>0</v>
      </c>
      <c r="AI37">
        <f t="shared" si="39"/>
        <v>0.25</v>
      </c>
      <c r="AJ37">
        <f t="shared" si="40"/>
        <v>0.25</v>
      </c>
      <c r="AK37">
        <f t="shared" si="41"/>
        <v>0.25</v>
      </c>
      <c r="AL37">
        <f t="shared" si="42"/>
        <v>0.25</v>
      </c>
      <c r="AM37">
        <f t="shared" si="43"/>
        <v>0</v>
      </c>
      <c r="AN37">
        <f t="shared" si="44"/>
        <v>0</v>
      </c>
      <c r="AO37">
        <f>MAX(IF(AND($C37&lt;1,$C37&gt;0),1,ROUND($C37,0))+IF(ROUND($C37,0)&gt;=$AS$3,'Damage Calculator'!$B$7,0)+IF(ROUND($C37,0)&gt;=$AS$3,'Damage Calculator'!$B$8,0)-'d100 Breakdown'!$K$2,IF($D37=0,0,1))</f>
        <v>49</v>
      </c>
      <c r="AP37" s="13">
        <f t="shared" ref="AP37:AP68" si="102">MIN(IF(AND(AO37&gt;0,AO37&lt;$AS$3),0,ROUNDDOWN(AO37/$AS$3,0)),9)</f>
        <v>7</v>
      </c>
      <c r="AQ37" s="13">
        <f t="shared" si="45"/>
        <v>0</v>
      </c>
      <c r="AR37">
        <f t="shared" ref="AR37:AR68" si="103">CHOOSE(AP37+1,0,1,0.5,0,0,0,0,0,0,0)</f>
        <v>0</v>
      </c>
      <c r="AS37">
        <f t="shared" ref="AS37:AS68" si="104">CHOOSE(AP37+1,0,0,0.5,0.5,0.3333,0,0,0,0,0)</f>
        <v>0</v>
      </c>
      <c r="AT37">
        <f t="shared" ref="AT37:AT68" si="105">CHOOSE(AP37+1,0,0,0,0.5,0.3333,0.3333,0.25,0,0,0)</f>
        <v>0</v>
      </c>
      <c r="AU37">
        <f t="shared" ref="AU37:AU68" si="106">CHOOSE(AP37+1,0,0,0,0,0.3333,0.3333,0.25,0.25,0.2,0)</f>
        <v>0.25</v>
      </c>
      <c r="AV37">
        <f t="shared" ref="AV37:AV68" si="107">CHOOSE(AP37+1,0,0,0,0,0,0.3333,0.25,0.25,0.2,0.2)</f>
        <v>0.25</v>
      </c>
      <c r="AW37">
        <f t="shared" ref="AW37:AW68" si="108">CHOOSE(AP37+1,0,0,0,0,0,0,0.25,0.25,0.2,0.2)</f>
        <v>0.25</v>
      </c>
      <c r="AX37">
        <f t="shared" ref="AX37:AX68" si="109">CHOOSE(AP37+1,0,0,0,0,0,0,0,0.25,0.2,0.2)</f>
        <v>0.25</v>
      </c>
      <c r="AY37">
        <f t="shared" ref="AY37:AY68" si="110">CHOOSE(AP37+1,0,0,0,0,0,0,0,0,0.2,0.2)</f>
        <v>0</v>
      </c>
      <c r="AZ37">
        <f t="shared" ref="AZ37:AZ68" si="111">CHOOSE(AP37+1,0,0,0,0,0,0,0,0,0,0.2)</f>
        <v>0</v>
      </c>
      <c r="BA37">
        <f>MAX(IF(AND($C37&lt;1,$C37&gt;0),1,ROUND($C37,0))+IF(ROUND($C37,0)&gt;=$BE$3,'Damage Calculator'!$B$7,0)+IF(ROUND($C37,0)&gt;=$BE$3,'Damage Calculator'!$B$8,0)-'d100 Breakdown'!$K$2,IF($D37=0,0,1))</f>
        <v>49</v>
      </c>
      <c r="BB37" s="13">
        <f t="shared" si="46"/>
        <v>7</v>
      </c>
      <c r="BC37" s="13">
        <f t="shared" si="47"/>
        <v>0</v>
      </c>
      <c r="BD37">
        <f t="shared" si="48"/>
        <v>0</v>
      </c>
      <c r="BE37">
        <f t="shared" si="49"/>
        <v>0</v>
      </c>
      <c r="BF37">
        <f t="shared" si="50"/>
        <v>0</v>
      </c>
      <c r="BG37">
        <f t="shared" si="51"/>
        <v>0.25</v>
      </c>
      <c r="BH37">
        <f t="shared" si="52"/>
        <v>0.25</v>
      </c>
      <c r="BI37">
        <f t="shared" si="53"/>
        <v>0.25</v>
      </c>
      <c r="BJ37">
        <f t="shared" si="54"/>
        <v>0.25</v>
      </c>
      <c r="BK37">
        <f t="shared" si="55"/>
        <v>0</v>
      </c>
      <c r="BL37">
        <f t="shared" si="56"/>
        <v>0</v>
      </c>
      <c r="BM37">
        <f>MAX(IF(AND($C37&lt;1,$C37&gt;0),1,ROUND($C37,0))+IF(ROUND($C37,0)&gt;=$BQ$3,'Damage Calculator'!$B$7,0)+IF(ROUND($C37,0)&gt;=$BQ$3,'Damage Calculator'!$B$8,0)-'d100 Breakdown'!$K$2,IF($D37=0,0,1))</f>
        <v>49</v>
      </c>
      <c r="BN37" s="13">
        <f t="shared" si="57"/>
        <v>7</v>
      </c>
      <c r="BO37" s="13">
        <f t="shared" si="58"/>
        <v>0</v>
      </c>
      <c r="BP37">
        <f t="shared" si="59"/>
        <v>0</v>
      </c>
      <c r="BQ37">
        <f t="shared" si="60"/>
        <v>0</v>
      </c>
      <c r="BR37">
        <f t="shared" si="61"/>
        <v>0</v>
      </c>
      <c r="BS37">
        <f t="shared" si="62"/>
        <v>0.25</v>
      </c>
      <c r="BT37">
        <f t="shared" si="63"/>
        <v>0.25</v>
      </c>
      <c r="BU37">
        <f t="shared" si="64"/>
        <v>0.25</v>
      </c>
      <c r="BV37">
        <f t="shared" si="65"/>
        <v>0.25</v>
      </c>
      <c r="BW37">
        <f t="shared" si="66"/>
        <v>0</v>
      </c>
      <c r="BX37">
        <f t="shared" si="67"/>
        <v>0</v>
      </c>
      <c r="BY37">
        <f>MAX(IF(AND($C37&lt;1,$C37&gt;0),1,ROUND($C37,0))+IF(ROUND($C37,0)&gt;=$CC$3,'Damage Calculator'!$B$7,0)+IF(ROUND($C37,0)&gt;=$CC$3,'Damage Calculator'!$B$8,0)-'d100 Breakdown'!$K$2,IF($D37=0,0,1))</f>
        <v>49</v>
      </c>
      <c r="BZ37" s="13">
        <f t="shared" si="68"/>
        <v>7</v>
      </c>
      <c r="CA37" s="13">
        <f t="shared" si="69"/>
        <v>0</v>
      </c>
      <c r="CB37">
        <f t="shared" si="70"/>
        <v>0</v>
      </c>
      <c r="CC37">
        <f t="shared" si="71"/>
        <v>0</v>
      </c>
      <c r="CD37">
        <f t="shared" si="72"/>
        <v>0</v>
      </c>
      <c r="CE37">
        <f t="shared" si="73"/>
        <v>0.25</v>
      </c>
      <c r="CF37">
        <f t="shared" si="74"/>
        <v>0.25</v>
      </c>
      <c r="CG37">
        <f t="shared" si="75"/>
        <v>0.25</v>
      </c>
      <c r="CH37">
        <f t="shared" si="76"/>
        <v>0.25</v>
      </c>
      <c r="CI37">
        <f t="shared" si="77"/>
        <v>0</v>
      </c>
      <c r="CJ37">
        <f t="shared" si="78"/>
        <v>0</v>
      </c>
      <c r="CK37">
        <f>MAX(IF(AND($C37&lt;1,$C37&gt;0),1,ROUND($C37,0))+IF(ROUND($C37,0)&gt;=$CO$3,'Damage Calculator'!$B$7,0)+IF(ROUND($C37,0)&gt;=$CO$3,'Damage Calculator'!$B$8,0)-'d100 Breakdown'!$K$2,IF($D37=0,0,1))</f>
        <v>49</v>
      </c>
      <c r="CL37" s="13">
        <f t="shared" si="79"/>
        <v>7</v>
      </c>
      <c r="CM37" s="13">
        <f t="shared" si="80"/>
        <v>0</v>
      </c>
      <c r="CN37">
        <f t="shared" si="81"/>
        <v>0</v>
      </c>
      <c r="CO37">
        <f t="shared" si="82"/>
        <v>0</v>
      </c>
      <c r="CP37">
        <f t="shared" si="83"/>
        <v>0</v>
      </c>
      <c r="CQ37">
        <f t="shared" si="84"/>
        <v>0.25</v>
      </c>
      <c r="CR37">
        <f t="shared" si="85"/>
        <v>0.25</v>
      </c>
      <c r="CS37">
        <f t="shared" si="86"/>
        <v>0.25</v>
      </c>
      <c r="CT37">
        <f t="shared" si="87"/>
        <v>0.25</v>
      </c>
      <c r="CU37">
        <f t="shared" si="88"/>
        <v>0</v>
      </c>
      <c r="CV37">
        <f t="shared" si="89"/>
        <v>0</v>
      </c>
      <c r="CW37">
        <f>MAX(IF(AND($C37&lt;1,$C37&gt;0),1,ROUND($C37,0))+IF(ROUND($C37,0)&gt;=$DA$3,'Damage Calculator'!$B$7,0)+IF(ROUND($C37,0)&gt;=$DA$3,'Damage Calculator'!$B$8,0)-'d100 Breakdown'!$K$2,IF($D37=0,0,1))</f>
        <v>49</v>
      </c>
      <c r="CX37" s="13">
        <f t="shared" si="90"/>
        <v>7</v>
      </c>
      <c r="CY37" s="13">
        <f t="shared" si="91"/>
        <v>0</v>
      </c>
      <c r="CZ37">
        <f t="shared" si="92"/>
        <v>0</v>
      </c>
      <c r="DA37">
        <f t="shared" si="93"/>
        <v>0</v>
      </c>
      <c r="DB37">
        <f t="shared" si="94"/>
        <v>0</v>
      </c>
      <c r="DC37">
        <f t="shared" si="95"/>
        <v>0.25</v>
      </c>
      <c r="DD37">
        <f t="shared" si="96"/>
        <v>0.25</v>
      </c>
      <c r="DE37">
        <f t="shared" si="97"/>
        <v>0.25</v>
      </c>
      <c r="DF37">
        <f t="shared" si="98"/>
        <v>0.25</v>
      </c>
      <c r="DG37">
        <f t="shared" si="99"/>
        <v>0</v>
      </c>
      <c r="DH37">
        <f t="shared" si="100"/>
        <v>0</v>
      </c>
    </row>
    <row r="38" spans="1:112" x14ac:dyDescent="0.25">
      <c r="A38">
        <v>34</v>
      </c>
      <c r="B38">
        <f t="shared" si="11"/>
        <v>210</v>
      </c>
      <c r="C38">
        <f>MAX((B38-100)*((1+'Damage Calculator'!$B$10)*INDEX(WeaponData!$AA$2:$AQ$96,MATCH('Damage Calculator'!$B$3,WeaponData!$B$2:$B$96,0),MATCH('Damage Calculator'!$D$3,WeaponData!$AA$2:$AQ$2,0))),0)</f>
        <v>49.555</v>
      </c>
      <c r="D38">
        <f t="shared" si="101"/>
        <v>50</v>
      </c>
      <c r="E38">
        <f>MAX(IF(AND($C38&lt;1,$C38&gt;0),1,ROUND($C38,0))+IF(ROUND($C38,0)&gt;=$I$3,'Damage Calculator'!$B$7,0)+IF(ROUND($C38,0)&gt;=$I$3,'Damage Calculator'!$B$8,0)-'d100 Breakdown'!$K$2,IF($D38=0,0,1))</f>
        <v>50</v>
      </c>
      <c r="F38" s="13">
        <f t="shared" si="12"/>
        <v>7</v>
      </c>
      <c r="G38" s="13">
        <f t="shared" si="13"/>
        <v>0</v>
      </c>
      <c r="H38">
        <f t="shared" si="14"/>
        <v>0</v>
      </c>
      <c r="I38">
        <f t="shared" si="15"/>
        <v>0</v>
      </c>
      <c r="J38">
        <f t="shared" si="16"/>
        <v>0</v>
      </c>
      <c r="K38">
        <f t="shared" si="17"/>
        <v>0.25</v>
      </c>
      <c r="L38">
        <f t="shared" si="18"/>
        <v>0.25</v>
      </c>
      <c r="M38">
        <f t="shared" si="19"/>
        <v>0.25</v>
      </c>
      <c r="N38">
        <f t="shared" si="20"/>
        <v>0.25</v>
      </c>
      <c r="O38">
        <f t="shared" si="21"/>
        <v>0</v>
      </c>
      <c r="P38">
        <f t="shared" si="22"/>
        <v>0</v>
      </c>
      <c r="Q38">
        <f>MAX(IF(AND($C38&lt;1,$C38&gt;0),1,ROUND($C38,0))+IF(ROUND($C38,0)&gt;=$U$3,'Damage Calculator'!$B$7,0)+IF(ROUND($C38,0)&gt;=$U$3,'Damage Calculator'!$B$8,0)-'d100 Breakdown'!$K$2,IF($D38=0,0,1))</f>
        <v>50</v>
      </c>
      <c r="R38" s="13">
        <f t="shared" si="23"/>
        <v>7</v>
      </c>
      <c r="S38" s="13">
        <f t="shared" si="24"/>
        <v>0</v>
      </c>
      <c r="T38">
        <f t="shared" si="25"/>
        <v>0</v>
      </c>
      <c r="U38">
        <f t="shared" si="26"/>
        <v>0</v>
      </c>
      <c r="V38">
        <f t="shared" si="27"/>
        <v>0</v>
      </c>
      <c r="W38">
        <f t="shared" si="28"/>
        <v>0.25</v>
      </c>
      <c r="X38">
        <f t="shared" si="29"/>
        <v>0.25</v>
      </c>
      <c r="Y38">
        <f t="shared" si="30"/>
        <v>0.25</v>
      </c>
      <c r="Z38">
        <f t="shared" si="31"/>
        <v>0.25</v>
      </c>
      <c r="AA38">
        <f t="shared" si="32"/>
        <v>0</v>
      </c>
      <c r="AB38">
        <f t="shared" si="33"/>
        <v>0</v>
      </c>
      <c r="AC38">
        <f>MAX(IF(AND($C38&lt;1,$C38&gt;0),1,ROUND($C38,0))+IF(ROUND($C38,0)&gt;=$AG$3,'Damage Calculator'!$B$7,0)+IF(ROUND($C38,0)&gt;=$AG$3,'Damage Calculator'!$B$8,0)-'d100 Breakdown'!$K$2,IF($D38=0,0,1))</f>
        <v>50</v>
      </c>
      <c r="AD38" s="13">
        <f t="shared" si="34"/>
        <v>7</v>
      </c>
      <c r="AE38" s="13">
        <f t="shared" si="35"/>
        <v>0</v>
      </c>
      <c r="AF38">
        <f t="shared" si="36"/>
        <v>0</v>
      </c>
      <c r="AG38">
        <f t="shared" si="37"/>
        <v>0</v>
      </c>
      <c r="AH38">
        <f t="shared" si="38"/>
        <v>0</v>
      </c>
      <c r="AI38">
        <f t="shared" si="39"/>
        <v>0.25</v>
      </c>
      <c r="AJ38">
        <f t="shared" si="40"/>
        <v>0.25</v>
      </c>
      <c r="AK38">
        <f t="shared" si="41"/>
        <v>0.25</v>
      </c>
      <c r="AL38">
        <f t="shared" si="42"/>
        <v>0.25</v>
      </c>
      <c r="AM38">
        <f t="shared" si="43"/>
        <v>0</v>
      </c>
      <c r="AN38">
        <f t="shared" si="44"/>
        <v>0</v>
      </c>
      <c r="AO38">
        <f>MAX(IF(AND($C38&lt;1,$C38&gt;0),1,ROUND($C38,0))+IF(ROUND($C38,0)&gt;=$AS$3,'Damage Calculator'!$B$7,0)+IF(ROUND($C38,0)&gt;=$AS$3,'Damage Calculator'!$B$8,0)-'d100 Breakdown'!$K$2,IF($D38=0,0,1))</f>
        <v>50</v>
      </c>
      <c r="AP38" s="13">
        <f t="shared" si="102"/>
        <v>7</v>
      </c>
      <c r="AQ38" s="13">
        <f t="shared" si="45"/>
        <v>0</v>
      </c>
      <c r="AR38">
        <f t="shared" si="103"/>
        <v>0</v>
      </c>
      <c r="AS38">
        <f t="shared" si="104"/>
        <v>0</v>
      </c>
      <c r="AT38">
        <f t="shared" si="105"/>
        <v>0</v>
      </c>
      <c r="AU38">
        <f t="shared" si="106"/>
        <v>0.25</v>
      </c>
      <c r="AV38">
        <f t="shared" si="107"/>
        <v>0.25</v>
      </c>
      <c r="AW38">
        <f t="shared" si="108"/>
        <v>0.25</v>
      </c>
      <c r="AX38">
        <f t="shared" si="109"/>
        <v>0.25</v>
      </c>
      <c r="AY38">
        <f t="shared" si="110"/>
        <v>0</v>
      </c>
      <c r="AZ38">
        <f t="shared" si="111"/>
        <v>0</v>
      </c>
      <c r="BA38">
        <f>MAX(IF(AND($C38&lt;1,$C38&gt;0),1,ROUND($C38,0))+IF(ROUND($C38,0)&gt;=$BE$3,'Damage Calculator'!$B$7,0)+IF(ROUND($C38,0)&gt;=$BE$3,'Damage Calculator'!$B$8,0)-'d100 Breakdown'!$K$2,IF($D38=0,0,1))</f>
        <v>50</v>
      </c>
      <c r="BB38" s="13">
        <f t="shared" si="46"/>
        <v>7</v>
      </c>
      <c r="BC38" s="13">
        <f t="shared" si="47"/>
        <v>0</v>
      </c>
      <c r="BD38">
        <f t="shared" si="48"/>
        <v>0</v>
      </c>
      <c r="BE38">
        <f t="shared" si="49"/>
        <v>0</v>
      </c>
      <c r="BF38">
        <f t="shared" si="50"/>
        <v>0</v>
      </c>
      <c r="BG38">
        <f t="shared" si="51"/>
        <v>0.25</v>
      </c>
      <c r="BH38">
        <f t="shared" si="52"/>
        <v>0.25</v>
      </c>
      <c r="BI38">
        <f t="shared" si="53"/>
        <v>0.25</v>
      </c>
      <c r="BJ38">
        <f t="shared" si="54"/>
        <v>0.25</v>
      </c>
      <c r="BK38">
        <f t="shared" si="55"/>
        <v>0</v>
      </c>
      <c r="BL38">
        <f t="shared" si="56"/>
        <v>0</v>
      </c>
      <c r="BM38">
        <f>MAX(IF(AND($C38&lt;1,$C38&gt;0),1,ROUND($C38,0))+IF(ROUND($C38,0)&gt;=$BQ$3,'Damage Calculator'!$B$7,0)+IF(ROUND($C38,0)&gt;=$BQ$3,'Damage Calculator'!$B$8,0)-'d100 Breakdown'!$K$2,IF($D38=0,0,1))</f>
        <v>50</v>
      </c>
      <c r="BN38" s="13">
        <f t="shared" si="57"/>
        <v>7</v>
      </c>
      <c r="BO38" s="13">
        <f t="shared" si="58"/>
        <v>0</v>
      </c>
      <c r="BP38">
        <f t="shared" si="59"/>
        <v>0</v>
      </c>
      <c r="BQ38">
        <f t="shared" si="60"/>
        <v>0</v>
      </c>
      <c r="BR38">
        <f t="shared" si="61"/>
        <v>0</v>
      </c>
      <c r="BS38">
        <f t="shared" si="62"/>
        <v>0.25</v>
      </c>
      <c r="BT38">
        <f t="shared" si="63"/>
        <v>0.25</v>
      </c>
      <c r="BU38">
        <f t="shared" si="64"/>
        <v>0.25</v>
      </c>
      <c r="BV38">
        <f t="shared" si="65"/>
        <v>0.25</v>
      </c>
      <c r="BW38">
        <f t="shared" si="66"/>
        <v>0</v>
      </c>
      <c r="BX38">
        <f t="shared" si="67"/>
        <v>0</v>
      </c>
      <c r="BY38">
        <f>MAX(IF(AND($C38&lt;1,$C38&gt;0),1,ROUND($C38,0))+IF(ROUND($C38,0)&gt;=$CC$3,'Damage Calculator'!$B$7,0)+IF(ROUND($C38,0)&gt;=$CC$3,'Damage Calculator'!$B$8,0)-'d100 Breakdown'!$K$2,IF($D38=0,0,1))</f>
        <v>50</v>
      </c>
      <c r="BZ38" s="13">
        <f t="shared" si="68"/>
        <v>7</v>
      </c>
      <c r="CA38" s="13">
        <f t="shared" si="69"/>
        <v>0</v>
      </c>
      <c r="CB38">
        <f t="shared" si="70"/>
        <v>0</v>
      </c>
      <c r="CC38">
        <f t="shared" si="71"/>
        <v>0</v>
      </c>
      <c r="CD38">
        <f t="shared" si="72"/>
        <v>0</v>
      </c>
      <c r="CE38">
        <f t="shared" si="73"/>
        <v>0.25</v>
      </c>
      <c r="CF38">
        <f t="shared" si="74"/>
        <v>0.25</v>
      </c>
      <c r="CG38">
        <f t="shared" si="75"/>
        <v>0.25</v>
      </c>
      <c r="CH38">
        <f t="shared" si="76"/>
        <v>0.25</v>
      </c>
      <c r="CI38">
        <f t="shared" si="77"/>
        <v>0</v>
      </c>
      <c r="CJ38">
        <f t="shared" si="78"/>
        <v>0</v>
      </c>
      <c r="CK38">
        <f>MAX(IF(AND($C38&lt;1,$C38&gt;0),1,ROUND($C38,0))+IF(ROUND($C38,0)&gt;=$CO$3,'Damage Calculator'!$B$7,0)+IF(ROUND($C38,0)&gt;=$CO$3,'Damage Calculator'!$B$8,0)-'d100 Breakdown'!$K$2,IF($D38=0,0,1))</f>
        <v>50</v>
      </c>
      <c r="CL38" s="13">
        <f t="shared" si="79"/>
        <v>7</v>
      </c>
      <c r="CM38" s="13">
        <f t="shared" si="80"/>
        <v>0</v>
      </c>
      <c r="CN38">
        <f t="shared" si="81"/>
        <v>0</v>
      </c>
      <c r="CO38">
        <f t="shared" si="82"/>
        <v>0</v>
      </c>
      <c r="CP38">
        <f t="shared" si="83"/>
        <v>0</v>
      </c>
      <c r="CQ38">
        <f t="shared" si="84"/>
        <v>0.25</v>
      </c>
      <c r="CR38">
        <f t="shared" si="85"/>
        <v>0.25</v>
      </c>
      <c r="CS38">
        <f t="shared" si="86"/>
        <v>0.25</v>
      </c>
      <c r="CT38">
        <f t="shared" si="87"/>
        <v>0.25</v>
      </c>
      <c r="CU38">
        <f t="shared" si="88"/>
        <v>0</v>
      </c>
      <c r="CV38">
        <f t="shared" si="89"/>
        <v>0</v>
      </c>
      <c r="CW38">
        <f>MAX(IF(AND($C38&lt;1,$C38&gt;0),1,ROUND($C38,0))+IF(ROUND($C38,0)&gt;=$DA$3,'Damage Calculator'!$B$7,0)+IF(ROUND($C38,0)&gt;=$DA$3,'Damage Calculator'!$B$8,0)-'d100 Breakdown'!$K$2,IF($D38=0,0,1))</f>
        <v>50</v>
      </c>
      <c r="CX38" s="13">
        <f t="shared" si="90"/>
        <v>7</v>
      </c>
      <c r="CY38" s="13">
        <f t="shared" si="91"/>
        <v>0</v>
      </c>
      <c r="CZ38">
        <f t="shared" si="92"/>
        <v>0</v>
      </c>
      <c r="DA38">
        <f t="shared" si="93"/>
        <v>0</v>
      </c>
      <c r="DB38">
        <f t="shared" si="94"/>
        <v>0</v>
      </c>
      <c r="DC38">
        <f t="shared" si="95"/>
        <v>0.25</v>
      </c>
      <c r="DD38">
        <f t="shared" si="96"/>
        <v>0.25</v>
      </c>
      <c r="DE38">
        <f t="shared" si="97"/>
        <v>0.25</v>
      </c>
      <c r="DF38">
        <f t="shared" si="98"/>
        <v>0.25</v>
      </c>
      <c r="DG38">
        <f t="shared" si="99"/>
        <v>0</v>
      </c>
      <c r="DH38">
        <f t="shared" si="100"/>
        <v>0</v>
      </c>
    </row>
    <row r="39" spans="1:112" x14ac:dyDescent="0.25">
      <c r="A39">
        <v>35</v>
      </c>
      <c r="B39">
        <f t="shared" si="11"/>
        <v>211</v>
      </c>
      <c r="C39">
        <f>MAX((B39-100)*((1+'Damage Calculator'!$B$10)*INDEX(WeaponData!$AA$2:$AQ$96,MATCH('Damage Calculator'!$B$3,WeaponData!$B$2:$B$96,0),MATCH('Damage Calculator'!$D$3,WeaponData!$AA$2:$AQ$2,0))),0)</f>
        <v>50.005499999999998</v>
      </c>
      <c r="D39">
        <f t="shared" si="101"/>
        <v>50</v>
      </c>
      <c r="E39">
        <f>MAX(IF(AND($C39&lt;1,$C39&gt;0),1,ROUND($C39,0))+IF(ROUND($C39,0)&gt;=$I$3,'Damage Calculator'!$B$7,0)+IF(ROUND($C39,0)&gt;=$I$3,'Damage Calculator'!$B$8,0)-'d100 Breakdown'!$K$2,IF($D39=0,0,1))</f>
        <v>50</v>
      </c>
      <c r="F39" s="13">
        <f t="shared" si="12"/>
        <v>7</v>
      </c>
      <c r="G39" s="13">
        <f t="shared" si="13"/>
        <v>0</v>
      </c>
      <c r="H39">
        <f t="shared" si="14"/>
        <v>0</v>
      </c>
      <c r="I39">
        <f t="shared" si="15"/>
        <v>0</v>
      </c>
      <c r="J39">
        <f t="shared" si="16"/>
        <v>0</v>
      </c>
      <c r="K39">
        <f t="shared" si="17"/>
        <v>0.25</v>
      </c>
      <c r="L39">
        <f t="shared" si="18"/>
        <v>0.25</v>
      </c>
      <c r="M39">
        <f t="shared" si="19"/>
        <v>0.25</v>
      </c>
      <c r="N39">
        <f t="shared" si="20"/>
        <v>0.25</v>
      </c>
      <c r="O39">
        <f t="shared" si="21"/>
        <v>0</v>
      </c>
      <c r="P39">
        <f t="shared" si="22"/>
        <v>0</v>
      </c>
      <c r="Q39">
        <f>MAX(IF(AND($C39&lt;1,$C39&gt;0),1,ROUND($C39,0))+IF(ROUND($C39,0)&gt;=$U$3,'Damage Calculator'!$B$7,0)+IF(ROUND($C39,0)&gt;=$U$3,'Damage Calculator'!$B$8,0)-'d100 Breakdown'!$K$2,IF($D39=0,0,1))</f>
        <v>50</v>
      </c>
      <c r="R39" s="13">
        <f t="shared" si="23"/>
        <v>7</v>
      </c>
      <c r="S39" s="13">
        <f t="shared" si="24"/>
        <v>0</v>
      </c>
      <c r="T39">
        <f t="shared" si="25"/>
        <v>0</v>
      </c>
      <c r="U39">
        <f t="shared" si="26"/>
        <v>0</v>
      </c>
      <c r="V39">
        <f t="shared" si="27"/>
        <v>0</v>
      </c>
      <c r="W39">
        <f t="shared" si="28"/>
        <v>0.25</v>
      </c>
      <c r="X39">
        <f t="shared" si="29"/>
        <v>0.25</v>
      </c>
      <c r="Y39">
        <f t="shared" si="30"/>
        <v>0.25</v>
      </c>
      <c r="Z39">
        <f t="shared" si="31"/>
        <v>0.25</v>
      </c>
      <c r="AA39">
        <f t="shared" si="32"/>
        <v>0</v>
      </c>
      <c r="AB39">
        <f t="shared" si="33"/>
        <v>0</v>
      </c>
      <c r="AC39">
        <f>MAX(IF(AND($C39&lt;1,$C39&gt;0),1,ROUND($C39,0))+IF(ROUND($C39,0)&gt;=$AG$3,'Damage Calculator'!$B$7,0)+IF(ROUND($C39,0)&gt;=$AG$3,'Damage Calculator'!$B$8,0)-'d100 Breakdown'!$K$2,IF($D39=0,0,1))</f>
        <v>50</v>
      </c>
      <c r="AD39" s="13">
        <f t="shared" si="34"/>
        <v>7</v>
      </c>
      <c r="AE39" s="13">
        <f t="shared" si="35"/>
        <v>0</v>
      </c>
      <c r="AF39">
        <f t="shared" si="36"/>
        <v>0</v>
      </c>
      <c r="AG39">
        <f t="shared" si="37"/>
        <v>0</v>
      </c>
      <c r="AH39">
        <f t="shared" si="38"/>
        <v>0</v>
      </c>
      <c r="AI39">
        <f t="shared" si="39"/>
        <v>0.25</v>
      </c>
      <c r="AJ39">
        <f t="shared" si="40"/>
        <v>0.25</v>
      </c>
      <c r="AK39">
        <f t="shared" si="41"/>
        <v>0.25</v>
      </c>
      <c r="AL39">
        <f t="shared" si="42"/>
        <v>0.25</v>
      </c>
      <c r="AM39">
        <f t="shared" si="43"/>
        <v>0</v>
      </c>
      <c r="AN39">
        <f t="shared" si="44"/>
        <v>0</v>
      </c>
      <c r="AO39">
        <f>MAX(IF(AND($C39&lt;1,$C39&gt;0),1,ROUND($C39,0))+IF(ROUND($C39,0)&gt;=$AS$3,'Damage Calculator'!$B$7,0)+IF(ROUND($C39,0)&gt;=$AS$3,'Damage Calculator'!$B$8,0)-'d100 Breakdown'!$K$2,IF($D39=0,0,1))</f>
        <v>50</v>
      </c>
      <c r="AP39" s="13">
        <f t="shared" si="102"/>
        <v>7</v>
      </c>
      <c r="AQ39" s="13">
        <f t="shared" si="45"/>
        <v>0</v>
      </c>
      <c r="AR39">
        <f t="shared" si="103"/>
        <v>0</v>
      </c>
      <c r="AS39">
        <f t="shared" si="104"/>
        <v>0</v>
      </c>
      <c r="AT39">
        <f t="shared" si="105"/>
        <v>0</v>
      </c>
      <c r="AU39">
        <f t="shared" si="106"/>
        <v>0.25</v>
      </c>
      <c r="AV39">
        <f t="shared" si="107"/>
        <v>0.25</v>
      </c>
      <c r="AW39">
        <f t="shared" si="108"/>
        <v>0.25</v>
      </c>
      <c r="AX39">
        <f t="shared" si="109"/>
        <v>0.25</v>
      </c>
      <c r="AY39">
        <f t="shared" si="110"/>
        <v>0</v>
      </c>
      <c r="AZ39">
        <f t="shared" si="111"/>
        <v>0</v>
      </c>
      <c r="BA39">
        <f>MAX(IF(AND($C39&lt;1,$C39&gt;0),1,ROUND($C39,0))+IF(ROUND($C39,0)&gt;=$BE$3,'Damage Calculator'!$B$7,0)+IF(ROUND($C39,0)&gt;=$BE$3,'Damage Calculator'!$B$8,0)-'d100 Breakdown'!$K$2,IF($D39=0,0,1))</f>
        <v>50</v>
      </c>
      <c r="BB39" s="13">
        <f t="shared" si="46"/>
        <v>7</v>
      </c>
      <c r="BC39" s="13">
        <f t="shared" si="47"/>
        <v>0</v>
      </c>
      <c r="BD39">
        <f t="shared" si="48"/>
        <v>0</v>
      </c>
      <c r="BE39">
        <f t="shared" si="49"/>
        <v>0</v>
      </c>
      <c r="BF39">
        <f t="shared" si="50"/>
        <v>0</v>
      </c>
      <c r="BG39">
        <f t="shared" si="51"/>
        <v>0.25</v>
      </c>
      <c r="BH39">
        <f t="shared" si="52"/>
        <v>0.25</v>
      </c>
      <c r="BI39">
        <f t="shared" si="53"/>
        <v>0.25</v>
      </c>
      <c r="BJ39">
        <f t="shared" si="54"/>
        <v>0.25</v>
      </c>
      <c r="BK39">
        <f t="shared" si="55"/>
        <v>0</v>
      </c>
      <c r="BL39">
        <f t="shared" si="56"/>
        <v>0</v>
      </c>
      <c r="BM39">
        <f>MAX(IF(AND($C39&lt;1,$C39&gt;0),1,ROUND($C39,0))+IF(ROUND($C39,0)&gt;=$BQ$3,'Damage Calculator'!$B$7,0)+IF(ROUND($C39,0)&gt;=$BQ$3,'Damage Calculator'!$B$8,0)-'d100 Breakdown'!$K$2,IF($D39=0,0,1))</f>
        <v>50</v>
      </c>
      <c r="BN39" s="13">
        <f t="shared" si="57"/>
        <v>7</v>
      </c>
      <c r="BO39" s="13">
        <f t="shared" si="58"/>
        <v>0</v>
      </c>
      <c r="BP39">
        <f t="shared" si="59"/>
        <v>0</v>
      </c>
      <c r="BQ39">
        <f t="shared" si="60"/>
        <v>0</v>
      </c>
      <c r="BR39">
        <f t="shared" si="61"/>
        <v>0</v>
      </c>
      <c r="BS39">
        <f t="shared" si="62"/>
        <v>0.25</v>
      </c>
      <c r="BT39">
        <f t="shared" si="63"/>
        <v>0.25</v>
      </c>
      <c r="BU39">
        <f t="shared" si="64"/>
        <v>0.25</v>
      </c>
      <c r="BV39">
        <f t="shared" si="65"/>
        <v>0.25</v>
      </c>
      <c r="BW39">
        <f t="shared" si="66"/>
        <v>0</v>
      </c>
      <c r="BX39">
        <f t="shared" si="67"/>
        <v>0</v>
      </c>
      <c r="BY39">
        <f>MAX(IF(AND($C39&lt;1,$C39&gt;0),1,ROUND($C39,0))+IF(ROUND($C39,0)&gt;=$CC$3,'Damage Calculator'!$B$7,0)+IF(ROUND($C39,0)&gt;=$CC$3,'Damage Calculator'!$B$8,0)-'d100 Breakdown'!$K$2,IF($D39=0,0,1))</f>
        <v>50</v>
      </c>
      <c r="BZ39" s="13">
        <f t="shared" si="68"/>
        <v>7</v>
      </c>
      <c r="CA39" s="13">
        <f t="shared" si="69"/>
        <v>0</v>
      </c>
      <c r="CB39">
        <f t="shared" si="70"/>
        <v>0</v>
      </c>
      <c r="CC39">
        <f t="shared" si="71"/>
        <v>0</v>
      </c>
      <c r="CD39">
        <f t="shared" si="72"/>
        <v>0</v>
      </c>
      <c r="CE39">
        <f t="shared" si="73"/>
        <v>0.25</v>
      </c>
      <c r="CF39">
        <f t="shared" si="74"/>
        <v>0.25</v>
      </c>
      <c r="CG39">
        <f t="shared" si="75"/>
        <v>0.25</v>
      </c>
      <c r="CH39">
        <f t="shared" si="76"/>
        <v>0.25</v>
      </c>
      <c r="CI39">
        <f t="shared" si="77"/>
        <v>0</v>
      </c>
      <c r="CJ39">
        <f t="shared" si="78"/>
        <v>0</v>
      </c>
      <c r="CK39">
        <f>MAX(IF(AND($C39&lt;1,$C39&gt;0),1,ROUND($C39,0))+IF(ROUND($C39,0)&gt;=$CO$3,'Damage Calculator'!$B$7,0)+IF(ROUND($C39,0)&gt;=$CO$3,'Damage Calculator'!$B$8,0)-'d100 Breakdown'!$K$2,IF($D39=0,0,1))</f>
        <v>50</v>
      </c>
      <c r="CL39" s="13">
        <f t="shared" si="79"/>
        <v>7</v>
      </c>
      <c r="CM39" s="13">
        <f t="shared" si="80"/>
        <v>0</v>
      </c>
      <c r="CN39">
        <f t="shared" si="81"/>
        <v>0</v>
      </c>
      <c r="CO39">
        <f t="shared" si="82"/>
        <v>0</v>
      </c>
      <c r="CP39">
        <f t="shared" si="83"/>
        <v>0</v>
      </c>
      <c r="CQ39">
        <f t="shared" si="84"/>
        <v>0.25</v>
      </c>
      <c r="CR39">
        <f t="shared" si="85"/>
        <v>0.25</v>
      </c>
      <c r="CS39">
        <f t="shared" si="86"/>
        <v>0.25</v>
      </c>
      <c r="CT39">
        <f t="shared" si="87"/>
        <v>0.25</v>
      </c>
      <c r="CU39">
        <f t="shared" si="88"/>
        <v>0</v>
      </c>
      <c r="CV39">
        <f t="shared" si="89"/>
        <v>0</v>
      </c>
      <c r="CW39">
        <f>MAX(IF(AND($C39&lt;1,$C39&gt;0),1,ROUND($C39,0))+IF(ROUND($C39,0)&gt;=$DA$3,'Damage Calculator'!$B$7,0)+IF(ROUND($C39,0)&gt;=$DA$3,'Damage Calculator'!$B$8,0)-'d100 Breakdown'!$K$2,IF($D39=0,0,1))</f>
        <v>50</v>
      </c>
      <c r="CX39" s="13">
        <f t="shared" si="90"/>
        <v>7</v>
      </c>
      <c r="CY39" s="13">
        <f t="shared" si="91"/>
        <v>0</v>
      </c>
      <c r="CZ39">
        <f t="shared" si="92"/>
        <v>0</v>
      </c>
      <c r="DA39">
        <f t="shared" si="93"/>
        <v>0</v>
      </c>
      <c r="DB39">
        <f t="shared" si="94"/>
        <v>0</v>
      </c>
      <c r="DC39">
        <f t="shared" si="95"/>
        <v>0.25</v>
      </c>
      <c r="DD39">
        <f t="shared" si="96"/>
        <v>0.25</v>
      </c>
      <c r="DE39">
        <f t="shared" si="97"/>
        <v>0.25</v>
      </c>
      <c r="DF39">
        <f t="shared" si="98"/>
        <v>0.25</v>
      </c>
      <c r="DG39">
        <f t="shared" si="99"/>
        <v>0</v>
      </c>
      <c r="DH39">
        <f t="shared" si="100"/>
        <v>0</v>
      </c>
    </row>
    <row r="40" spans="1:112" x14ac:dyDescent="0.25">
      <c r="A40">
        <v>36</v>
      </c>
      <c r="B40">
        <f t="shared" si="11"/>
        <v>212</v>
      </c>
      <c r="C40">
        <f>MAX((B40-100)*((1+'Damage Calculator'!$B$10)*INDEX(WeaponData!$AA$2:$AQ$96,MATCH('Damage Calculator'!$B$3,WeaponData!$B$2:$B$96,0),MATCH('Damage Calculator'!$D$3,WeaponData!$AA$2:$AQ$2,0))),0)</f>
        <v>50.456000000000003</v>
      </c>
      <c r="D40">
        <f t="shared" si="101"/>
        <v>50</v>
      </c>
      <c r="E40">
        <f>MAX(IF(AND($C40&lt;1,$C40&gt;0),1,ROUND($C40,0))+IF(ROUND($C40,0)&gt;=$I$3,'Damage Calculator'!$B$7,0)+IF(ROUND($C40,0)&gt;=$I$3,'Damage Calculator'!$B$8,0)-'d100 Breakdown'!$K$2,IF($D40=0,0,1))</f>
        <v>50</v>
      </c>
      <c r="F40" s="13">
        <f t="shared" si="12"/>
        <v>7</v>
      </c>
      <c r="G40" s="13">
        <f t="shared" si="13"/>
        <v>0</v>
      </c>
      <c r="H40">
        <f t="shared" si="14"/>
        <v>0</v>
      </c>
      <c r="I40">
        <f t="shared" si="15"/>
        <v>0</v>
      </c>
      <c r="J40">
        <f t="shared" si="16"/>
        <v>0</v>
      </c>
      <c r="K40">
        <f t="shared" si="17"/>
        <v>0.25</v>
      </c>
      <c r="L40">
        <f t="shared" si="18"/>
        <v>0.25</v>
      </c>
      <c r="M40">
        <f t="shared" si="19"/>
        <v>0.25</v>
      </c>
      <c r="N40">
        <f t="shared" si="20"/>
        <v>0.25</v>
      </c>
      <c r="O40">
        <f t="shared" si="21"/>
        <v>0</v>
      </c>
      <c r="P40">
        <f t="shared" si="22"/>
        <v>0</v>
      </c>
      <c r="Q40">
        <f>MAX(IF(AND($C40&lt;1,$C40&gt;0),1,ROUND($C40,0))+IF(ROUND($C40,0)&gt;=$U$3,'Damage Calculator'!$B$7,0)+IF(ROUND($C40,0)&gt;=$U$3,'Damage Calculator'!$B$8,0)-'d100 Breakdown'!$K$2,IF($D40=0,0,1))</f>
        <v>50</v>
      </c>
      <c r="R40" s="13">
        <f t="shared" si="23"/>
        <v>7</v>
      </c>
      <c r="S40" s="13">
        <f t="shared" si="24"/>
        <v>0</v>
      </c>
      <c r="T40">
        <f t="shared" si="25"/>
        <v>0</v>
      </c>
      <c r="U40">
        <f t="shared" si="26"/>
        <v>0</v>
      </c>
      <c r="V40">
        <f t="shared" si="27"/>
        <v>0</v>
      </c>
      <c r="W40">
        <f t="shared" si="28"/>
        <v>0.25</v>
      </c>
      <c r="X40">
        <f t="shared" si="29"/>
        <v>0.25</v>
      </c>
      <c r="Y40">
        <f t="shared" si="30"/>
        <v>0.25</v>
      </c>
      <c r="Z40">
        <f t="shared" si="31"/>
        <v>0.25</v>
      </c>
      <c r="AA40">
        <f t="shared" si="32"/>
        <v>0</v>
      </c>
      <c r="AB40">
        <f t="shared" si="33"/>
        <v>0</v>
      </c>
      <c r="AC40">
        <f>MAX(IF(AND($C40&lt;1,$C40&gt;0),1,ROUND($C40,0))+IF(ROUND($C40,0)&gt;=$AG$3,'Damage Calculator'!$B$7,0)+IF(ROUND($C40,0)&gt;=$AG$3,'Damage Calculator'!$B$8,0)-'d100 Breakdown'!$K$2,IF($D40=0,0,1))</f>
        <v>50</v>
      </c>
      <c r="AD40" s="13">
        <f t="shared" si="34"/>
        <v>7</v>
      </c>
      <c r="AE40" s="13">
        <f t="shared" si="35"/>
        <v>0</v>
      </c>
      <c r="AF40">
        <f t="shared" si="36"/>
        <v>0</v>
      </c>
      <c r="AG40">
        <f t="shared" si="37"/>
        <v>0</v>
      </c>
      <c r="AH40">
        <f t="shared" si="38"/>
        <v>0</v>
      </c>
      <c r="AI40">
        <f t="shared" si="39"/>
        <v>0.25</v>
      </c>
      <c r="AJ40">
        <f t="shared" si="40"/>
        <v>0.25</v>
      </c>
      <c r="AK40">
        <f t="shared" si="41"/>
        <v>0.25</v>
      </c>
      <c r="AL40">
        <f t="shared" si="42"/>
        <v>0.25</v>
      </c>
      <c r="AM40">
        <f t="shared" si="43"/>
        <v>0</v>
      </c>
      <c r="AN40">
        <f t="shared" si="44"/>
        <v>0</v>
      </c>
      <c r="AO40">
        <f>MAX(IF(AND($C40&lt;1,$C40&gt;0),1,ROUND($C40,0))+IF(ROUND($C40,0)&gt;=$AS$3,'Damage Calculator'!$B$7,0)+IF(ROUND($C40,0)&gt;=$AS$3,'Damage Calculator'!$B$8,0)-'d100 Breakdown'!$K$2,IF($D40=0,0,1))</f>
        <v>50</v>
      </c>
      <c r="AP40" s="13">
        <f t="shared" si="102"/>
        <v>7</v>
      </c>
      <c r="AQ40" s="13">
        <f t="shared" si="45"/>
        <v>0</v>
      </c>
      <c r="AR40">
        <f t="shared" si="103"/>
        <v>0</v>
      </c>
      <c r="AS40">
        <f t="shared" si="104"/>
        <v>0</v>
      </c>
      <c r="AT40">
        <f t="shared" si="105"/>
        <v>0</v>
      </c>
      <c r="AU40">
        <f t="shared" si="106"/>
        <v>0.25</v>
      </c>
      <c r="AV40">
        <f t="shared" si="107"/>
        <v>0.25</v>
      </c>
      <c r="AW40">
        <f t="shared" si="108"/>
        <v>0.25</v>
      </c>
      <c r="AX40">
        <f t="shared" si="109"/>
        <v>0.25</v>
      </c>
      <c r="AY40">
        <f t="shared" si="110"/>
        <v>0</v>
      </c>
      <c r="AZ40">
        <f t="shared" si="111"/>
        <v>0</v>
      </c>
      <c r="BA40">
        <f>MAX(IF(AND($C40&lt;1,$C40&gt;0),1,ROUND($C40,0))+IF(ROUND($C40,0)&gt;=$BE$3,'Damage Calculator'!$B$7,0)+IF(ROUND($C40,0)&gt;=$BE$3,'Damage Calculator'!$B$8,0)-'d100 Breakdown'!$K$2,IF($D40=0,0,1))</f>
        <v>50</v>
      </c>
      <c r="BB40" s="13">
        <f t="shared" si="46"/>
        <v>7</v>
      </c>
      <c r="BC40" s="13">
        <f t="shared" si="47"/>
        <v>0</v>
      </c>
      <c r="BD40">
        <f t="shared" si="48"/>
        <v>0</v>
      </c>
      <c r="BE40">
        <f t="shared" si="49"/>
        <v>0</v>
      </c>
      <c r="BF40">
        <f t="shared" si="50"/>
        <v>0</v>
      </c>
      <c r="BG40">
        <f t="shared" si="51"/>
        <v>0.25</v>
      </c>
      <c r="BH40">
        <f t="shared" si="52"/>
        <v>0.25</v>
      </c>
      <c r="BI40">
        <f t="shared" si="53"/>
        <v>0.25</v>
      </c>
      <c r="BJ40">
        <f t="shared" si="54"/>
        <v>0.25</v>
      </c>
      <c r="BK40">
        <f t="shared" si="55"/>
        <v>0</v>
      </c>
      <c r="BL40">
        <f t="shared" si="56"/>
        <v>0</v>
      </c>
      <c r="BM40">
        <f>MAX(IF(AND($C40&lt;1,$C40&gt;0),1,ROUND($C40,0))+IF(ROUND($C40,0)&gt;=$BQ$3,'Damage Calculator'!$B$7,0)+IF(ROUND($C40,0)&gt;=$BQ$3,'Damage Calculator'!$B$8,0)-'d100 Breakdown'!$K$2,IF($D40=0,0,1))</f>
        <v>50</v>
      </c>
      <c r="BN40" s="13">
        <f t="shared" si="57"/>
        <v>7</v>
      </c>
      <c r="BO40" s="13">
        <f t="shared" si="58"/>
        <v>0</v>
      </c>
      <c r="BP40">
        <f t="shared" si="59"/>
        <v>0</v>
      </c>
      <c r="BQ40">
        <f t="shared" si="60"/>
        <v>0</v>
      </c>
      <c r="BR40">
        <f t="shared" si="61"/>
        <v>0</v>
      </c>
      <c r="BS40">
        <f t="shared" si="62"/>
        <v>0.25</v>
      </c>
      <c r="BT40">
        <f t="shared" si="63"/>
        <v>0.25</v>
      </c>
      <c r="BU40">
        <f t="shared" si="64"/>
        <v>0.25</v>
      </c>
      <c r="BV40">
        <f t="shared" si="65"/>
        <v>0.25</v>
      </c>
      <c r="BW40">
        <f t="shared" si="66"/>
        <v>0</v>
      </c>
      <c r="BX40">
        <f t="shared" si="67"/>
        <v>0</v>
      </c>
      <c r="BY40">
        <f>MAX(IF(AND($C40&lt;1,$C40&gt;0),1,ROUND($C40,0))+IF(ROUND($C40,0)&gt;=$CC$3,'Damage Calculator'!$B$7,0)+IF(ROUND($C40,0)&gt;=$CC$3,'Damage Calculator'!$B$8,0)-'d100 Breakdown'!$K$2,IF($D40=0,0,1))</f>
        <v>50</v>
      </c>
      <c r="BZ40" s="13">
        <f t="shared" si="68"/>
        <v>7</v>
      </c>
      <c r="CA40" s="13">
        <f t="shared" si="69"/>
        <v>0</v>
      </c>
      <c r="CB40">
        <f t="shared" si="70"/>
        <v>0</v>
      </c>
      <c r="CC40">
        <f t="shared" si="71"/>
        <v>0</v>
      </c>
      <c r="CD40">
        <f t="shared" si="72"/>
        <v>0</v>
      </c>
      <c r="CE40">
        <f t="shared" si="73"/>
        <v>0.25</v>
      </c>
      <c r="CF40">
        <f t="shared" si="74"/>
        <v>0.25</v>
      </c>
      <c r="CG40">
        <f t="shared" si="75"/>
        <v>0.25</v>
      </c>
      <c r="CH40">
        <f t="shared" si="76"/>
        <v>0.25</v>
      </c>
      <c r="CI40">
        <f t="shared" si="77"/>
        <v>0</v>
      </c>
      <c r="CJ40">
        <f t="shared" si="78"/>
        <v>0</v>
      </c>
      <c r="CK40">
        <f>MAX(IF(AND($C40&lt;1,$C40&gt;0),1,ROUND($C40,0))+IF(ROUND($C40,0)&gt;=$CO$3,'Damage Calculator'!$B$7,0)+IF(ROUND($C40,0)&gt;=$CO$3,'Damage Calculator'!$B$8,0)-'d100 Breakdown'!$K$2,IF($D40=0,0,1))</f>
        <v>50</v>
      </c>
      <c r="CL40" s="13">
        <f t="shared" si="79"/>
        <v>7</v>
      </c>
      <c r="CM40" s="13">
        <f t="shared" si="80"/>
        <v>0</v>
      </c>
      <c r="CN40">
        <f t="shared" si="81"/>
        <v>0</v>
      </c>
      <c r="CO40">
        <f t="shared" si="82"/>
        <v>0</v>
      </c>
      <c r="CP40">
        <f t="shared" si="83"/>
        <v>0</v>
      </c>
      <c r="CQ40">
        <f t="shared" si="84"/>
        <v>0.25</v>
      </c>
      <c r="CR40">
        <f t="shared" si="85"/>
        <v>0.25</v>
      </c>
      <c r="CS40">
        <f t="shared" si="86"/>
        <v>0.25</v>
      </c>
      <c r="CT40">
        <f t="shared" si="87"/>
        <v>0.25</v>
      </c>
      <c r="CU40">
        <f t="shared" si="88"/>
        <v>0</v>
      </c>
      <c r="CV40">
        <f t="shared" si="89"/>
        <v>0</v>
      </c>
      <c r="CW40">
        <f>MAX(IF(AND($C40&lt;1,$C40&gt;0),1,ROUND($C40,0))+IF(ROUND($C40,0)&gt;=$DA$3,'Damage Calculator'!$B$7,0)+IF(ROUND($C40,0)&gt;=$DA$3,'Damage Calculator'!$B$8,0)-'d100 Breakdown'!$K$2,IF($D40=0,0,1))</f>
        <v>50</v>
      </c>
      <c r="CX40" s="13">
        <f t="shared" si="90"/>
        <v>7</v>
      </c>
      <c r="CY40" s="13">
        <f t="shared" si="91"/>
        <v>0</v>
      </c>
      <c r="CZ40">
        <f t="shared" si="92"/>
        <v>0</v>
      </c>
      <c r="DA40">
        <f t="shared" si="93"/>
        <v>0</v>
      </c>
      <c r="DB40">
        <f t="shared" si="94"/>
        <v>0</v>
      </c>
      <c r="DC40">
        <f t="shared" si="95"/>
        <v>0.25</v>
      </c>
      <c r="DD40">
        <f t="shared" si="96"/>
        <v>0.25</v>
      </c>
      <c r="DE40">
        <f t="shared" si="97"/>
        <v>0.25</v>
      </c>
      <c r="DF40">
        <f t="shared" si="98"/>
        <v>0.25</v>
      </c>
      <c r="DG40">
        <f t="shared" si="99"/>
        <v>0</v>
      </c>
      <c r="DH40">
        <f t="shared" si="100"/>
        <v>0</v>
      </c>
    </row>
    <row r="41" spans="1:112" x14ac:dyDescent="0.25">
      <c r="A41">
        <v>37</v>
      </c>
      <c r="B41">
        <f t="shared" si="11"/>
        <v>213</v>
      </c>
      <c r="C41">
        <f>MAX((B41-100)*((1+'Damage Calculator'!$B$10)*INDEX(WeaponData!$AA$2:$AQ$96,MATCH('Damage Calculator'!$B$3,WeaponData!$B$2:$B$96,0),MATCH('Damage Calculator'!$D$3,WeaponData!$AA$2:$AQ$2,0))),0)</f>
        <v>50.906500000000001</v>
      </c>
      <c r="D41">
        <f t="shared" si="101"/>
        <v>51</v>
      </c>
      <c r="E41">
        <f>MAX(IF(AND($C41&lt;1,$C41&gt;0),1,ROUND($C41,0))+IF(ROUND($C41,0)&gt;=$I$3,'Damage Calculator'!$B$7,0)+IF(ROUND($C41,0)&gt;=$I$3,'Damage Calculator'!$B$8,0)-'d100 Breakdown'!$K$2,IF($D41=0,0,1))</f>
        <v>51</v>
      </c>
      <c r="F41" s="13">
        <f t="shared" si="12"/>
        <v>7</v>
      </c>
      <c r="G41" s="13">
        <f t="shared" si="13"/>
        <v>0</v>
      </c>
      <c r="H41">
        <f t="shared" si="14"/>
        <v>0</v>
      </c>
      <c r="I41">
        <f t="shared" si="15"/>
        <v>0</v>
      </c>
      <c r="J41">
        <f t="shared" si="16"/>
        <v>0</v>
      </c>
      <c r="K41">
        <f t="shared" si="17"/>
        <v>0.25</v>
      </c>
      <c r="L41">
        <f t="shared" si="18"/>
        <v>0.25</v>
      </c>
      <c r="M41">
        <f t="shared" si="19"/>
        <v>0.25</v>
      </c>
      <c r="N41">
        <f t="shared" si="20"/>
        <v>0.25</v>
      </c>
      <c r="O41">
        <f t="shared" si="21"/>
        <v>0</v>
      </c>
      <c r="P41">
        <f t="shared" si="22"/>
        <v>0</v>
      </c>
      <c r="Q41">
        <f>MAX(IF(AND($C41&lt;1,$C41&gt;0),1,ROUND($C41,0))+IF(ROUND($C41,0)&gt;=$U$3,'Damage Calculator'!$B$7,0)+IF(ROUND($C41,0)&gt;=$U$3,'Damage Calculator'!$B$8,0)-'d100 Breakdown'!$K$2,IF($D41=0,0,1))</f>
        <v>51</v>
      </c>
      <c r="R41" s="13">
        <f t="shared" si="23"/>
        <v>7</v>
      </c>
      <c r="S41" s="13">
        <f t="shared" si="24"/>
        <v>0</v>
      </c>
      <c r="T41">
        <f t="shared" si="25"/>
        <v>0</v>
      </c>
      <c r="U41">
        <f t="shared" si="26"/>
        <v>0</v>
      </c>
      <c r="V41">
        <f t="shared" si="27"/>
        <v>0</v>
      </c>
      <c r="W41">
        <f t="shared" si="28"/>
        <v>0.25</v>
      </c>
      <c r="X41">
        <f t="shared" si="29"/>
        <v>0.25</v>
      </c>
      <c r="Y41">
        <f t="shared" si="30"/>
        <v>0.25</v>
      </c>
      <c r="Z41">
        <f t="shared" si="31"/>
        <v>0.25</v>
      </c>
      <c r="AA41">
        <f t="shared" si="32"/>
        <v>0</v>
      </c>
      <c r="AB41">
        <f t="shared" si="33"/>
        <v>0</v>
      </c>
      <c r="AC41">
        <f>MAX(IF(AND($C41&lt;1,$C41&gt;0),1,ROUND($C41,0))+IF(ROUND($C41,0)&gt;=$AG$3,'Damage Calculator'!$B$7,0)+IF(ROUND($C41,0)&gt;=$AG$3,'Damage Calculator'!$B$8,0)-'d100 Breakdown'!$K$2,IF($D41=0,0,1))</f>
        <v>51</v>
      </c>
      <c r="AD41" s="13">
        <f t="shared" si="34"/>
        <v>7</v>
      </c>
      <c r="AE41" s="13">
        <f t="shared" si="35"/>
        <v>0</v>
      </c>
      <c r="AF41">
        <f t="shared" si="36"/>
        <v>0</v>
      </c>
      <c r="AG41">
        <f t="shared" si="37"/>
        <v>0</v>
      </c>
      <c r="AH41">
        <f t="shared" si="38"/>
        <v>0</v>
      </c>
      <c r="AI41">
        <f t="shared" si="39"/>
        <v>0.25</v>
      </c>
      <c r="AJ41">
        <f t="shared" si="40"/>
        <v>0.25</v>
      </c>
      <c r="AK41">
        <f t="shared" si="41"/>
        <v>0.25</v>
      </c>
      <c r="AL41">
        <f t="shared" si="42"/>
        <v>0.25</v>
      </c>
      <c r="AM41">
        <f t="shared" si="43"/>
        <v>0</v>
      </c>
      <c r="AN41">
        <f t="shared" si="44"/>
        <v>0</v>
      </c>
      <c r="AO41">
        <f>MAX(IF(AND($C41&lt;1,$C41&gt;0),1,ROUND($C41,0))+IF(ROUND($C41,0)&gt;=$AS$3,'Damage Calculator'!$B$7,0)+IF(ROUND($C41,0)&gt;=$AS$3,'Damage Calculator'!$B$8,0)-'d100 Breakdown'!$K$2,IF($D41=0,0,1))</f>
        <v>51</v>
      </c>
      <c r="AP41" s="13">
        <f t="shared" si="102"/>
        <v>7</v>
      </c>
      <c r="AQ41" s="13">
        <f t="shared" si="45"/>
        <v>0</v>
      </c>
      <c r="AR41">
        <f t="shared" si="103"/>
        <v>0</v>
      </c>
      <c r="AS41">
        <f t="shared" si="104"/>
        <v>0</v>
      </c>
      <c r="AT41">
        <f t="shared" si="105"/>
        <v>0</v>
      </c>
      <c r="AU41">
        <f t="shared" si="106"/>
        <v>0.25</v>
      </c>
      <c r="AV41">
        <f t="shared" si="107"/>
        <v>0.25</v>
      </c>
      <c r="AW41">
        <f t="shared" si="108"/>
        <v>0.25</v>
      </c>
      <c r="AX41">
        <f t="shared" si="109"/>
        <v>0.25</v>
      </c>
      <c r="AY41">
        <f t="shared" si="110"/>
        <v>0</v>
      </c>
      <c r="AZ41">
        <f t="shared" si="111"/>
        <v>0</v>
      </c>
      <c r="BA41">
        <f>MAX(IF(AND($C41&lt;1,$C41&gt;0),1,ROUND($C41,0))+IF(ROUND($C41,0)&gt;=$BE$3,'Damage Calculator'!$B$7,0)+IF(ROUND($C41,0)&gt;=$BE$3,'Damage Calculator'!$B$8,0)-'d100 Breakdown'!$K$2,IF($D41=0,0,1))</f>
        <v>51</v>
      </c>
      <c r="BB41" s="13">
        <f t="shared" si="46"/>
        <v>7</v>
      </c>
      <c r="BC41" s="13">
        <f t="shared" si="47"/>
        <v>0</v>
      </c>
      <c r="BD41">
        <f t="shared" si="48"/>
        <v>0</v>
      </c>
      <c r="BE41">
        <f t="shared" si="49"/>
        <v>0</v>
      </c>
      <c r="BF41">
        <f t="shared" si="50"/>
        <v>0</v>
      </c>
      <c r="BG41">
        <f t="shared" si="51"/>
        <v>0.25</v>
      </c>
      <c r="BH41">
        <f t="shared" si="52"/>
        <v>0.25</v>
      </c>
      <c r="BI41">
        <f t="shared" si="53"/>
        <v>0.25</v>
      </c>
      <c r="BJ41">
        <f t="shared" si="54"/>
        <v>0.25</v>
      </c>
      <c r="BK41">
        <f t="shared" si="55"/>
        <v>0</v>
      </c>
      <c r="BL41">
        <f t="shared" si="56"/>
        <v>0</v>
      </c>
      <c r="BM41">
        <f>MAX(IF(AND($C41&lt;1,$C41&gt;0),1,ROUND($C41,0))+IF(ROUND($C41,0)&gt;=$BQ$3,'Damage Calculator'!$B$7,0)+IF(ROUND($C41,0)&gt;=$BQ$3,'Damage Calculator'!$B$8,0)-'d100 Breakdown'!$K$2,IF($D41=0,0,1))</f>
        <v>51</v>
      </c>
      <c r="BN41" s="13">
        <f t="shared" si="57"/>
        <v>7</v>
      </c>
      <c r="BO41" s="13">
        <f t="shared" si="58"/>
        <v>0</v>
      </c>
      <c r="BP41">
        <f t="shared" si="59"/>
        <v>0</v>
      </c>
      <c r="BQ41">
        <f t="shared" si="60"/>
        <v>0</v>
      </c>
      <c r="BR41">
        <f t="shared" si="61"/>
        <v>0</v>
      </c>
      <c r="BS41">
        <f t="shared" si="62"/>
        <v>0.25</v>
      </c>
      <c r="BT41">
        <f t="shared" si="63"/>
        <v>0.25</v>
      </c>
      <c r="BU41">
        <f t="shared" si="64"/>
        <v>0.25</v>
      </c>
      <c r="BV41">
        <f t="shared" si="65"/>
        <v>0.25</v>
      </c>
      <c r="BW41">
        <f t="shared" si="66"/>
        <v>0</v>
      </c>
      <c r="BX41">
        <f t="shared" si="67"/>
        <v>0</v>
      </c>
      <c r="BY41">
        <f>MAX(IF(AND($C41&lt;1,$C41&gt;0),1,ROUND($C41,0))+IF(ROUND($C41,0)&gt;=$CC$3,'Damage Calculator'!$B$7,0)+IF(ROUND($C41,0)&gt;=$CC$3,'Damage Calculator'!$B$8,0)-'d100 Breakdown'!$K$2,IF($D41=0,0,1))</f>
        <v>51</v>
      </c>
      <c r="BZ41" s="13">
        <f t="shared" si="68"/>
        <v>7</v>
      </c>
      <c r="CA41" s="13">
        <f t="shared" si="69"/>
        <v>0</v>
      </c>
      <c r="CB41">
        <f t="shared" si="70"/>
        <v>0</v>
      </c>
      <c r="CC41">
        <f t="shared" si="71"/>
        <v>0</v>
      </c>
      <c r="CD41">
        <f t="shared" si="72"/>
        <v>0</v>
      </c>
      <c r="CE41">
        <f t="shared" si="73"/>
        <v>0.25</v>
      </c>
      <c r="CF41">
        <f t="shared" si="74"/>
        <v>0.25</v>
      </c>
      <c r="CG41">
        <f t="shared" si="75"/>
        <v>0.25</v>
      </c>
      <c r="CH41">
        <f t="shared" si="76"/>
        <v>0.25</v>
      </c>
      <c r="CI41">
        <f t="shared" si="77"/>
        <v>0</v>
      </c>
      <c r="CJ41">
        <f t="shared" si="78"/>
        <v>0</v>
      </c>
      <c r="CK41">
        <f>MAX(IF(AND($C41&lt;1,$C41&gt;0),1,ROUND($C41,0))+IF(ROUND($C41,0)&gt;=$CO$3,'Damage Calculator'!$B$7,0)+IF(ROUND($C41,0)&gt;=$CO$3,'Damage Calculator'!$B$8,0)-'d100 Breakdown'!$K$2,IF($D41=0,0,1))</f>
        <v>51</v>
      </c>
      <c r="CL41" s="13">
        <f t="shared" si="79"/>
        <v>7</v>
      </c>
      <c r="CM41" s="13">
        <f t="shared" si="80"/>
        <v>0</v>
      </c>
      <c r="CN41">
        <f t="shared" si="81"/>
        <v>0</v>
      </c>
      <c r="CO41">
        <f t="shared" si="82"/>
        <v>0</v>
      </c>
      <c r="CP41">
        <f t="shared" si="83"/>
        <v>0</v>
      </c>
      <c r="CQ41">
        <f t="shared" si="84"/>
        <v>0.25</v>
      </c>
      <c r="CR41">
        <f t="shared" si="85"/>
        <v>0.25</v>
      </c>
      <c r="CS41">
        <f t="shared" si="86"/>
        <v>0.25</v>
      </c>
      <c r="CT41">
        <f t="shared" si="87"/>
        <v>0.25</v>
      </c>
      <c r="CU41">
        <f t="shared" si="88"/>
        <v>0</v>
      </c>
      <c r="CV41">
        <f t="shared" si="89"/>
        <v>0</v>
      </c>
      <c r="CW41">
        <f>MAX(IF(AND($C41&lt;1,$C41&gt;0),1,ROUND($C41,0))+IF(ROUND($C41,0)&gt;=$DA$3,'Damage Calculator'!$B$7,0)+IF(ROUND($C41,0)&gt;=$DA$3,'Damage Calculator'!$B$8,0)-'d100 Breakdown'!$K$2,IF($D41=0,0,1))</f>
        <v>51</v>
      </c>
      <c r="CX41" s="13">
        <f t="shared" si="90"/>
        <v>7</v>
      </c>
      <c r="CY41" s="13">
        <f t="shared" si="91"/>
        <v>0</v>
      </c>
      <c r="CZ41">
        <f t="shared" si="92"/>
        <v>0</v>
      </c>
      <c r="DA41">
        <f t="shared" si="93"/>
        <v>0</v>
      </c>
      <c r="DB41">
        <f t="shared" si="94"/>
        <v>0</v>
      </c>
      <c r="DC41">
        <f t="shared" si="95"/>
        <v>0.25</v>
      </c>
      <c r="DD41">
        <f t="shared" si="96"/>
        <v>0.25</v>
      </c>
      <c r="DE41">
        <f t="shared" si="97"/>
        <v>0.25</v>
      </c>
      <c r="DF41">
        <f t="shared" si="98"/>
        <v>0.25</v>
      </c>
      <c r="DG41">
        <f t="shared" si="99"/>
        <v>0</v>
      </c>
      <c r="DH41">
        <f t="shared" si="100"/>
        <v>0</v>
      </c>
    </row>
    <row r="42" spans="1:112" x14ac:dyDescent="0.25">
      <c r="A42">
        <v>38</v>
      </c>
      <c r="B42">
        <f t="shared" si="11"/>
        <v>214</v>
      </c>
      <c r="C42">
        <f>MAX((B42-100)*((1+'Damage Calculator'!$B$10)*INDEX(WeaponData!$AA$2:$AQ$96,MATCH('Damage Calculator'!$B$3,WeaponData!$B$2:$B$96,0),MATCH('Damage Calculator'!$D$3,WeaponData!$AA$2:$AQ$2,0))),0)</f>
        <v>51.356999999999999</v>
      </c>
      <c r="D42">
        <f t="shared" si="101"/>
        <v>51</v>
      </c>
      <c r="E42">
        <f>MAX(IF(AND($C42&lt;1,$C42&gt;0),1,ROUND($C42,0))+IF(ROUND($C42,0)&gt;=$I$3,'Damage Calculator'!$B$7,0)+IF(ROUND($C42,0)&gt;=$I$3,'Damage Calculator'!$B$8,0)-'d100 Breakdown'!$K$2,IF($D42=0,0,1))</f>
        <v>51</v>
      </c>
      <c r="F42" s="13">
        <f t="shared" si="12"/>
        <v>7</v>
      </c>
      <c r="G42" s="13">
        <f t="shared" si="13"/>
        <v>0</v>
      </c>
      <c r="H42">
        <f t="shared" si="14"/>
        <v>0</v>
      </c>
      <c r="I42">
        <f t="shared" si="15"/>
        <v>0</v>
      </c>
      <c r="J42">
        <f t="shared" si="16"/>
        <v>0</v>
      </c>
      <c r="K42">
        <f t="shared" si="17"/>
        <v>0.25</v>
      </c>
      <c r="L42">
        <f t="shared" si="18"/>
        <v>0.25</v>
      </c>
      <c r="M42">
        <f t="shared" si="19"/>
        <v>0.25</v>
      </c>
      <c r="N42">
        <f t="shared" si="20"/>
        <v>0.25</v>
      </c>
      <c r="O42">
        <f t="shared" si="21"/>
        <v>0</v>
      </c>
      <c r="P42">
        <f t="shared" si="22"/>
        <v>0</v>
      </c>
      <c r="Q42">
        <f>MAX(IF(AND($C42&lt;1,$C42&gt;0),1,ROUND($C42,0))+IF(ROUND($C42,0)&gt;=$U$3,'Damage Calculator'!$B$7,0)+IF(ROUND($C42,0)&gt;=$U$3,'Damage Calculator'!$B$8,0)-'d100 Breakdown'!$K$2,IF($D42=0,0,1))</f>
        <v>51</v>
      </c>
      <c r="R42" s="13">
        <f t="shared" si="23"/>
        <v>7</v>
      </c>
      <c r="S42" s="13">
        <f t="shared" si="24"/>
        <v>0</v>
      </c>
      <c r="T42">
        <f t="shared" si="25"/>
        <v>0</v>
      </c>
      <c r="U42">
        <f t="shared" si="26"/>
        <v>0</v>
      </c>
      <c r="V42">
        <f t="shared" si="27"/>
        <v>0</v>
      </c>
      <c r="W42">
        <f t="shared" si="28"/>
        <v>0.25</v>
      </c>
      <c r="X42">
        <f t="shared" si="29"/>
        <v>0.25</v>
      </c>
      <c r="Y42">
        <f t="shared" si="30"/>
        <v>0.25</v>
      </c>
      <c r="Z42">
        <f t="shared" si="31"/>
        <v>0.25</v>
      </c>
      <c r="AA42">
        <f t="shared" si="32"/>
        <v>0</v>
      </c>
      <c r="AB42">
        <f t="shared" si="33"/>
        <v>0</v>
      </c>
      <c r="AC42">
        <f>MAX(IF(AND($C42&lt;1,$C42&gt;0),1,ROUND($C42,0))+IF(ROUND($C42,0)&gt;=$AG$3,'Damage Calculator'!$B$7,0)+IF(ROUND($C42,0)&gt;=$AG$3,'Damage Calculator'!$B$8,0)-'d100 Breakdown'!$K$2,IF($D42=0,0,1))</f>
        <v>51</v>
      </c>
      <c r="AD42" s="13">
        <f t="shared" si="34"/>
        <v>7</v>
      </c>
      <c r="AE42" s="13">
        <f t="shared" si="35"/>
        <v>0</v>
      </c>
      <c r="AF42">
        <f t="shared" si="36"/>
        <v>0</v>
      </c>
      <c r="AG42">
        <f t="shared" si="37"/>
        <v>0</v>
      </c>
      <c r="AH42">
        <f t="shared" si="38"/>
        <v>0</v>
      </c>
      <c r="AI42">
        <f t="shared" si="39"/>
        <v>0.25</v>
      </c>
      <c r="AJ42">
        <f t="shared" si="40"/>
        <v>0.25</v>
      </c>
      <c r="AK42">
        <f t="shared" si="41"/>
        <v>0.25</v>
      </c>
      <c r="AL42">
        <f t="shared" si="42"/>
        <v>0.25</v>
      </c>
      <c r="AM42">
        <f t="shared" si="43"/>
        <v>0</v>
      </c>
      <c r="AN42">
        <f t="shared" si="44"/>
        <v>0</v>
      </c>
      <c r="AO42">
        <f>MAX(IF(AND($C42&lt;1,$C42&gt;0),1,ROUND($C42,0))+IF(ROUND($C42,0)&gt;=$AS$3,'Damage Calculator'!$B$7,0)+IF(ROUND($C42,0)&gt;=$AS$3,'Damage Calculator'!$B$8,0)-'d100 Breakdown'!$K$2,IF($D42=0,0,1))</f>
        <v>51</v>
      </c>
      <c r="AP42" s="13">
        <f t="shared" si="102"/>
        <v>7</v>
      </c>
      <c r="AQ42" s="13">
        <f t="shared" si="45"/>
        <v>0</v>
      </c>
      <c r="AR42">
        <f t="shared" si="103"/>
        <v>0</v>
      </c>
      <c r="AS42">
        <f t="shared" si="104"/>
        <v>0</v>
      </c>
      <c r="AT42">
        <f t="shared" si="105"/>
        <v>0</v>
      </c>
      <c r="AU42">
        <f t="shared" si="106"/>
        <v>0.25</v>
      </c>
      <c r="AV42">
        <f t="shared" si="107"/>
        <v>0.25</v>
      </c>
      <c r="AW42">
        <f t="shared" si="108"/>
        <v>0.25</v>
      </c>
      <c r="AX42">
        <f t="shared" si="109"/>
        <v>0.25</v>
      </c>
      <c r="AY42">
        <f t="shared" si="110"/>
        <v>0</v>
      </c>
      <c r="AZ42">
        <f t="shared" si="111"/>
        <v>0</v>
      </c>
      <c r="BA42">
        <f>MAX(IF(AND($C42&lt;1,$C42&gt;0),1,ROUND($C42,0))+IF(ROUND($C42,0)&gt;=$BE$3,'Damage Calculator'!$B$7,0)+IF(ROUND($C42,0)&gt;=$BE$3,'Damage Calculator'!$B$8,0)-'d100 Breakdown'!$K$2,IF($D42=0,0,1))</f>
        <v>51</v>
      </c>
      <c r="BB42" s="13">
        <f t="shared" si="46"/>
        <v>7</v>
      </c>
      <c r="BC42" s="13">
        <f t="shared" si="47"/>
        <v>0</v>
      </c>
      <c r="BD42">
        <f t="shared" si="48"/>
        <v>0</v>
      </c>
      <c r="BE42">
        <f t="shared" si="49"/>
        <v>0</v>
      </c>
      <c r="BF42">
        <f t="shared" si="50"/>
        <v>0</v>
      </c>
      <c r="BG42">
        <f t="shared" si="51"/>
        <v>0.25</v>
      </c>
      <c r="BH42">
        <f t="shared" si="52"/>
        <v>0.25</v>
      </c>
      <c r="BI42">
        <f t="shared" si="53"/>
        <v>0.25</v>
      </c>
      <c r="BJ42">
        <f t="shared" si="54"/>
        <v>0.25</v>
      </c>
      <c r="BK42">
        <f t="shared" si="55"/>
        <v>0</v>
      </c>
      <c r="BL42">
        <f t="shared" si="56"/>
        <v>0</v>
      </c>
      <c r="BM42">
        <f>MAX(IF(AND($C42&lt;1,$C42&gt;0),1,ROUND($C42,0))+IF(ROUND($C42,0)&gt;=$BQ$3,'Damage Calculator'!$B$7,0)+IF(ROUND($C42,0)&gt;=$BQ$3,'Damage Calculator'!$B$8,0)-'d100 Breakdown'!$K$2,IF($D42=0,0,1))</f>
        <v>51</v>
      </c>
      <c r="BN42" s="13">
        <f t="shared" si="57"/>
        <v>7</v>
      </c>
      <c r="BO42" s="13">
        <f t="shared" si="58"/>
        <v>0</v>
      </c>
      <c r="BP42">
        <f t="shared" si="59"/>
        <v>0</v>
      </c>
      <c r="BQ42">
        <f t="shared" si="60"/>
        <v>0</v>
      </c>
      <c r="BR42">
        <f t="shared" si="61"/>
        <v>0</v>
      </c>
      <c r="BS42">
        <f t="shared" si="62"/>
        <v>0.25</v>
      </c>
      <c r="BT42">
        <f t="shared" si="63"/>
        <v>0.25</v>
      </c>
      <c r="BU42">
        <f t="shared" si="64"/>
        <v>0.25</v>
      </c>
      <c r="BV42">
        <f t="shared" si="65"/>
        <v>0.25</v>
      </c>
      <c r="BW42">
        <f t="shared" si="66"/>
        <v>0</v>
      </c>
      <c r="BX42">
        <f t="shared" si="67"/>
        <v>0</v>
      </c>
      <c r="BY42">
        <f>MAX(IF(AND($C42&lt;1,$C42&gt;0),1,ROUND($C42,0))+IF(ROUND($C42,0)&gt;=$CC$3,'Damage Calculator'!$B$7,0)+IF(ROUND($C42,0)&gt;=$CC$3,'Damage Calculator'!$B$8,0)-'d100 Breakdown'!$K$2,IF($D42=0,0,1))</f>
        <v>51</v>
      </c>
      <c r="BZ42" s="13">
        <f t="shared" si="68"/>
        <v>7</v>
      </c>
      <c r="CA42" s="13">
        <f t="shared" si="69"/>
        <v>0</v>
      </c>
      <c r="CB42">
        <f t="shared" si="70"/>
        <v>0</v>
      </c>
      <c r="CC42">
        <f t="shared" si="71"/>
        <v>0</v>
      </c>
      <c r="CD42">
        <f t="shared" si="72"/>
        <v>0</v>
      </c>
      <c r="CE42">
        <f t="shared" si="73"/>
        <v>0.25</v>
      </c>
      <c r="CF42">
        <f t="shared" si="74"/>
        <v>0.25</v>
      </c>
      <c r="CG42">
        <f t="shared" si="75"/>
        <v>0.25</v>
      </c>
      <c r="CH42">
        <f t="shared" si="76"/>
        <v>0.25</v>
      </c>
      <c r="CI42">
        <f t="shared" si="77"/>
        <v>0</v>
      </c>
      <c r="CJ42">
        <f t="shared" si="78"/>
        <v>0</v>
      </c>
      <c r="CK42">
        <f>MAX(IF(AND($C42&lt;1,$C42&gt;0),1,ROUND($C42,0))+IF(ROUND($C42,0)&gt;=$CO$3,'Damage Calculator'!$B$7,0)+IF(ROUND($C42,0)&gt;=$CO$3,'Damage Calculator'!$B$8,0)-'d100 Breakdown'!$K$2,IF($D42=0,0,1))</f>
        <v>51</v>
      </c>
      <c r="CL42" s="13">
        <f t="shared" si="79"/>
        <v>7</v>
      </c>
      <c r="CM42" s="13">
        <f t="shared" si="80"/>
        <v>0</v>
      </c>
      <c r="CN42">
        <f t="shared" si="81"/>
        <v>0</v>
      </c>
      <c r="CO42">
        <f t="shared" si="82"/>
        <v>0</v>
      </c>
      <c r="CP42">
        <f t="shared" si="83"/>
        <v>0</v>
      </c>
      <c r="CQ42">
        <f t="shared" si="84"/>
        <v>0.25</v>
      </c>
      <c r="CR42">
        <f t="shared" si="85"/>
        <v>0.25</v>
      </c>
      <c r="CS42">
        <f t="shared" si="86"/>
        <v>0.25</v>
      </c>
      <c r="CT42">
        <f t="shared" si="87"/>
        <v>0.25</v>
      </c>
      <c r="CU42">
        <f t="shared" si="88"/>
        <v>0</v>
      </c>
      <c r="CV42">
        <f t="shared" si="89"/>
        <v>0</v>
      </c>
      <c r="CW42">
        <f>MAX(IF(AND($C42&lt;1,$C42&gt;0),1,ROUND($C42,0))+IF(ROUND($C42,0)&gt;=$DA$3,'Damage Calculator'!$B$7,0)+IF(ROUND($C42,0)&gt;=$DA$3,'Damage Calculator'!$B$8,0)-'d100 Breakdown'!$K$2,IF($D42=0,0,1))</f>
        <v>51</v>
      </c>
      <c r="CX42" s="13">
        <f t="shared" si="90"/>
        <v>7</v>
      </c>
      <c r="CY42" s="13">
        <f t="shared" si="91"/>
        <v>0</v>
      </c>
      <c r="CZ42">
        <f t="shared" si="92"/>
        <v>0</v>
      </c>
      <c r="DA42">
        <f t="shared" si="93"/>
        <v>0</v>
      </c>
      <c r="DB42">
        <f t="shared" si="94"/>
        <v>0</v>
      </c>
      <c r="DC42">
        <f t="shared" si="95"/>
        <v>0.25</v>
      </c>
      <c r="DD42">
        <f t="shared" si="96"/>
        <v>0.25</v>
      </c>
      <c r="DE42">
        <f t="shared" si="97"/>
        <v>0.25</v>
      </c>
      <c r="DF42">
        <f t="shared" si="98"/>
        <v>0.25</v>
      </c>
      <c r="DG42">
        <f t="shared" si="99"/>
        <v>0</v>
      </c>
      <c r="DH42">
        <f t="shared" si="100"/>
        <v>0</v>
      </c>
    </row>
    <row r="43" spans="1:112" x14ac:dyDescent="0.25">
      <c r="A43">
        <v>39</v>
      </c>
      <c r="B43">
        <f t="shared" si="11"/>
        <v>215</v>
      </c>
      <c r="C43">
        <f>MAX((B43-100)*((1+'Damage Calculator'!$B$10)*INDEX(WeaponData!$AA$2:$AQ$96,MATCH('Damage Calculator'!$B$3,WeaponData!$B$2:$B$96,0),MATCH('Damage Calculator'!$D$3,WeaponData!$AA$2:$AQ$2,0))),0)</f>
        <v>51.807500000000005</v>
      </c>
      <c r="D43">
        <f t="shared" si="101"/>
        <v>52</v>
      </c>
      <c r="E43">
        <f>MAX(IF(AND($C43&lt;1,$C43&gt;0),1,ROUND($C43,0))+IF(ROUND($C43,0)&gt;=$I$3,'Damage Calculator'!$B$7,0)+IF(ROUND($C43,0)&gt;=$I$3,'Damage Calculator'!$B$8,0)-'d100 Breakdown'!$K$2,IF($D43=0,0,1))</f>
        <v>52</v>
      </c>
      <c r="F43" s="13">
        <f t="shared" si="12"/>
        <v>7</v>
      </c>
      <c r="G43" s="13">
        <f t="shared" si="13"/>
        <v>0</v>
      </c>
      <c r="H43">
        <f t="shared" si="14"/>
        <v>0</v>
      </c>
      <c r="I43">
        <f t="shared" si="15"/>
        <v>0</v>
      </c>
      <c r="J43">
        <f t="shared" si="16"/>
        <v>0</v>
      </c>
      <c r="K43">
        <f t="shared" si="17"/>
        <v>0.25</v>
      </c>
      <c r="L43">
        <f t="shared" si="18"/>
        <v>0.25</v>
      </c>
      <c r="M43">
        <f t="shared" si="19"/>
        <v>0.25</v>
      </c>
      <c r="N43">
        <f t="shared" si="20"/>
        <v>0.25</v>
      </c>
      <c r="O43">
        <f t="shared" si="21"/>
        <v>0</v>
      </c>
      <c r="P43">
        <f t="shared" si="22"/>
        <v>0</v>
      </c>
      <c r="Q43">
        <f>MAX(IF(AND($C43&lt;1,$C43&gt;0),1,ROUND($C43,0))+IF(ROUND($C43,0)&gt;=$U$3,'Damage Calculator'!$B$7,0)+IF(ROUND($C43,0)&gt;=$U$3,'Damage Calculator'!$B$8,0)-'d100 Breakdown'!$K$2,IF($D43=0,0,1))</f>
        <v>52</v>
      </c>
      <c r="R43" s="13">
        <f t="shared" si="23"/>
        <v>7</v>
      </c>
      <c r="S43" s="13">
        <f t="shared" si="24"/>
        <v>0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28"/>
        <v>0.25</v>
      </c>
      <c r="X43">
        <f t="shared" si="29"/>
        <v>0.25</v>
      </c>
      <c r="Y43">
        <f t="shared" si="30"/>
        <v>0.25</v>
      </c>
      <c r="Z43">
        <f t="shared" si="31"/>
        <v>0.25</v>
      </c>
      <c r="AA43">
        <f t="shared" si="32"/>
        <v>0</v>
      </c>
      <c r="AB43">
        <f t="shared" si="33"/>
        <v>0</v>
      </c>
      <c r="AC43">
        <f>MAX(IF(AND($C43&lt;1,$C43&gt;0),1,ROUND($C43,0))+IF(ROUND($C43,0)&gt;=$AG$3,'Damage Calculator'!$B$7,0)+IF(ROUND($C43,0)&gt;=$AG$3,'Damage Calculator'!$B$8,0)-'d100 Breakdown'!$K$2,IF($D43=0,0,1))</f>
        <v>52</v>
      </c>
      <c r="AD43" s="13">
        <f t="shared" si="34"/>
        <v>7</v>
      </c>
      <c r="AE43" s="13">
        <f t="shared" si="35"/>
        <v>0</v>
      </c>
      <c r="AF43">
        <f t="shared" si="36"/>
        <v>0</v>
      </c>
      <c r="AG43">
        <f t="shared" si="37"/>
        <v>0</v>
      </c>
      <c r="AH43">
        <f t="shared" si="38"/>
        <v>0</v>
      </c>
      <c r="AI43">
        <f t="shared" si="39"/>
        <v>0.25</v>
      </c>
      <c r="AJ43">
        <f t="shared" si="40"/>
        <v>0.25</v>
      </c>
      <c r="AK43">
        <f t="shared" si="41"/>
        <v>0.25</v>
      </c>
      <c r="AL43">
        <f t="shared" si="42"/>
        <v>0.25</v>
      </c>
      <c r="AM43">
        <f t="shared" si="43"/>
        <v>0</v>
      </c>
      <c r="AN43">
        <f t="shared" si="44"/>
        <v>0</v>
      </c>
      <c r="AO43">
        <f>MAX(IF(AND($C43&lt;1,$C43&gt;0),1,ROUND($C43,0))+IF(ROUND($C43,0)&gt;=$AS$3,'Damage Calculator'!$B$7,0)+IF(ROUND($C43,0)&gt;=$AS$3,'Damage Calculator'!$B$8,0)-'d100 Breakdown'!$K$2,IF($D43=0,0,1))</f>
        <v>52</v>
      </c>
      <c r="AP43" s="13">
        <f t="shared" si="102"/>
        <v>7</v>
      </c>
      <c r="AQ43" s="13">
        <f t="shared" si="45"/>
        <v>0</v>
      </c>
      <c r="AR43">
        <f t="shared" si="103"/>
        <v>0</v>
      </c>
      <c r="AS43">
        <f t="shared" si="104"/>
        <v>0</v>
      </c>
      <c r="AT43">
        <f t="shared" si="105"/>
        <v>0</v>
      </c>
      <c r="AU43">
        <f t="shared" si="106"/>
        <v>0.25</v>
      </c>
      <c r="AV43">
        <f t="shared" si="107"/>
        <v>0.25</v>
      </c>
      <c r="AW43">
        <f t="shared" si="108"/>
        <v>0.25</v>
      </c>
      <c r="AX43">
        <f t="shared" si="109"/>
        <v>0.25</v>
      </c>
      <c r="AY43">
        <f t="shared" si="110"/>
        <v>0</v>
      </c>
      <c r="AZ43">
        <f t="shared" si="111"/>
        <v>0</v>
      </c>
      <c r="BA43">
        <f>MAX(IF(AND($C43&lt;1,$C43&gt;0),1,ROUND($C43,0))+IF(ROUND($C43,0)&gt;=$BE$3,'Damage Calculator'!$B$7,0)+IF(ROUND($C43,0)&gt;=$BE$3,'Damage Calculator'!$B$8,0)-'d100 Breakdown'!$K$2,IF($D43=0,0,1))</f>
        <v>52</v>
      </c>
      <c r="BB43" s="13">
        <f t="shared" si="46"/>
        <v>7</v>
      </c>
      <c r="BC43" s="13">
        <f t="shared" si="47"/>
        <v>0</v>
      </c>
      <c r="BD43">
        <f t="shared" si="48"/>
        <v>0</v>
      </c>
      <c r="BE43">
        <f t="shared" si="49"/>
        <v>0</v>
      </c>
      <c r="BF43">
        <f t="shared" si="50"/>
        <v>0</v>
      </c>
      <c r="BG43">
        <f t="shared" si="51"/>
        <v>0.25</v>
      </c>
      <c r="BH43">
        <f t="shared" si="52"/>
        <v>0.25</v>
      </c>
      <c r="BI43">
        <f t="shared" si="53"/>
        <v>0.25</v>
      </c>
      <c r="BJ43">
        <f t="shared" si="54"/>
        <v>0.25</v>
      </c>
      <c r="BK43">
        <f t="shared" si="55"/>
        <v>0</v>
      </c>
      <c r="BL43">
        <f t="shared" si="56"/>
        <v>0</v>
      </c>
      <c r="BM43">
        <f>MAX(IF(AND($C43&lt;1,$C43&gt;0),1,ROUND($C43,0))+IF(ROUND($C43,0)&gt;=$BQ$3,'Damage Calculator'!$B$7,0)+IF(ROUND($C43,0)&gt;=$BQ$3,'Damage Calculator'!$B$8,0)-'d100 Breakdown'!$K$2,IF($D43=0,0,1))</f>
        <v>52</v>
      </c>
      <c r="BN43" s="13">
        <f t="shared" si="57"/>
        <v>7</v>
      </c>
      <c r="BO43" s="13">
        <f t="shared" si="58"/>
        <v>0</v>
      </c>
      <c r="BP43">
        <f t="shared" si="59"/>
        <v>0</v>
      </c>
      <c r="BQ43">
        <f t="shared" si="60"/>
        <v>0</v>
      </c>
      <c r="BR43">
        <f t="shared" si="61"/>
        <v>0</v>
      </c>
      <c r="BS43">
        <f t="shared" si="62"/>
        <v>0.25</v>
      </c>
      <c r="BT43">
        <f t="shared" si="63"/>
        <v>0.25</v>
      </c>
      <c r="BU43">
        <f t="shared" si="64"/>
        <v>0.25</v>
      </c>
      <c r="BV43">
        <f t="shared" si="65"/>
        <v>0.25</v>
      </c>
      <c r="BW43">
        <f t="shared" si="66"/>
        <v>0</v>
      </c>
      <c r="BX43">
        <f t="shared" si="67"/>
        <v>0</v>
      </c>
      <c r="BY43">
        <f>MAX(IF(AND($C43&lt;1,$C43&gt;0),1,ROUND($C43,0))+IF(ROUND($C43,0)&gt;=$CC$3,'Damage Calculator'!$B$7,0)+IF(ROUND($C43,0)&gt;=$CC$3,'Damage Calculator'!$B$8,0)-'d100 Breakdown'!$K$2,IF($D43=0,0,1))</f>
        <v>52</v>
      </c>
      <c r="BZ43" s="13">
        <f t="shared" si="68"/>
        <v>7</v>
      </c>
      <c r="CA43" s="13">
        <f t="shared" si="69"/>
        <v>0</v>
      </c>
      <c r="CB43">
        <f t="shared" si="70"/>
        <v>0</v>
      </c>
      <c r="CC43">
        <f t="shared" si="71"/>
        <v>0</v>
      </c>
      <c r="CD43">
        <f t="shared" si="72"/>
        <v>0</v>
      </c>
      <c r="CE43">
        <f t="shared" si="73"/>
        <v>0.25</v>
      </c>
      <c r="CF43">
        <f t="shared" si="74"/>
        <v>0.25</v>
      </c>
      <c r="CG43">
        <f t="shared" si="75"/>
        <v>0.25</v>
      </c>
      <c r="CH43">
        <f t="shared" si="76"/>
        <v>0.25</v>
      </c>
      <c r="CI43">
        <f t="shared" si="77"/>
        <v>0</v>
      </c>
      <c r="CJ43">
        <f t="shared" si="78"/>
        <v>0</v>
      </c>
      <c r="CK43">
        <f>MAX(IF(AND($C43&lt;1,$C43&gt;0),1,ROUND($C43,0))+IF(ROUND($C43,0)&gt;=$CO$3,'Damage Calculator'!$B$7,0)+IF(ROUND($C43,0)&gt;=$CO$3,'Damage Calculator'!$B$8,0)-'d100 Breakdown'!$K$2,IF($D43=0,0,1))</f>
        <v>52</v>
      </c>
      <c r="CL43" s="13">
        <f t="shared" si="79"/>
        <v>7</v>
      </c>
      <c r="CM43" s="13">
        <f t="shared" si="80"/>
        <v>0</v>
      </c>
      <c r="CN43">
        <f t="shared" si="81"/>
        <v>0</v>
      </c>
      <c r="CO43">
        <f t="shared" si="82"/>
        <v>0</v>
      </c>
      <c r="CP43">
        <f t="shared" si="83"/>
        <v>0</v>
      </c>
      <c r="CQ43">
        <f t="shared" si="84"/>
        <v>0.25</v>
      </c>
      <c r="CR43">
        <f t="shared" si="85"/>
        <v>0.25</v>
      </c>
      <c r="CS43">
        <f t="shared" si="86"/>
        <v>0.25</v>
      </c>
      <c r="CT43">
        <f t="shared" si="87"/>
        <v>0.25</v>
      </c>
      <c r="CU43">
        <f t="shared" si="88"/>
        <v>0</v>
      </c>
      <c r="CV43">
        <f t="shared" si="89"/>
        <v>0</v>
      </c>
      <c r="CW43">
        <f>MAX(IF(AND($C43&lt;1,$C43&gt;0),1,ROUND($C43,0))+IF(ROUND($C43,0)&gt;=$DA$3,'Damage Calculator'!$B$7,0)+IF(ROUND($C43,0)&gt;=$DA$3,'Damage Calculator'!$B$8,0)-'d100 Breakdown'!$K$2,IF($D43=0,0,1))</f>
        <v>52</v>
      </c>
      <c r="CX43" s="13">
        <f t="shared" si="90"/>
        <v>7</v>
      </c>
      <c r="CY43" s="13">
        <f t="shared" si="91"/>
        <v>0</v>
      </c>
      <c r="CZ43">
        <f t="shared" si="92"/>
        <v>0</v>
      </c>
      <c r="DA43">
        <f t="shared" si="93"/>
        <v>0</v>
      </c>
      <c r="DB43">
        <f t="shared" si="94"/>
        <v>0</v>
      </c>
      <c r="DC43">
        <f t="shared" si="95"/>
        <v>0.25</v>
      </c>
      <c r="DD43">
        <f t="shared" si="96"/>
        <v>0.25</v>
      </c>
      <c r="DE43">
        <f t="shared" si="97"/>
        <v>0.25</v>
      </c>
      <c r="DF43">
        <f t="shared" si="98"/>
        <v>0.25</v>
      </c>
      <c r="DG43">
        <f t="shared" si="99"/>
        <v>0</v>
      </c>
      <c r="DH43">
        <f t="shared" si="100"/>
        <v>0</v>
      </c>
    </row>
    <row r="44" spans="1:112" x14ac:dyDescent="0.25">
      <c r="A44">
        <v>40</v>
      </c>
      <c r="B44">
        <f t="shared" si="11"/>
        <v>216</v>
      </c>
      <c r="C44">
        <f>MAX((B44-100)*((1+'Damage Calculator'!$B$10)*INDEX(WeaponData!$AA$2:$AQ$96,MATCH('Damage Calculator'!$B$3,WeaponData!$B$2:$B$96,0),MATCH('Damage Calculator'!$D$3,WeaponData!$AA$2:$AQ$2,0))),0)</f>
        <v>52.258000000000003</v>
      </c>
      <c r="D44">
        <f t="shared" si="101"/>
        <v>52</v>
      </c>
      <c r="E44">
        <f>MAX(IF(AND($C44&lt;1,$C44&gt;0),1,ROUND($C44,0))+IF(ROUND($C44,0)&gt;=$I$3,'Damage Calculator'!$B$7,0)+IF(ROUND($C44,0)&gt;=$I$3,'Damage Calculator'!$B$8,0)-'d100 Breakdown'!$K$2,IF($D44=0,0,1))</f>
        <v>52</v>
      </c>
      <c r="F44" s="13">
        <f t="shared" si="12"/>
        <v>7</v>
      </c>
      <c r="G44" s="13">
        <f t="shared" si="13"/>
        <v>0</v>
      </c>
      <c r="H44">
        <f t="shared" si="14"/>
        <v>0</v>
      </c>
      <c r="I44">
        <f t="shared" si="15"/>
        <v>0</v>
      </c>
      <c r="J44">
        <f t="shared" si="16"/>
        <v>0</v>
      </c>
      <c r="K44">
        <f t="shared" si="17"/>
        <v>0.25</v>
      </c>
      <c r="L44">
        <f t="shared" si="18"/>
        <v>0.25</v>
      </c>
      <c r="M44">
        <f t="shared" si="19"/>
        <v>0.25</v>
      </c>
      <c r="N44">
        <f t="shared" si="20"/>
        <v>0.25</v>
      </c>
      <c r="O44">
        <f t="shared" si="21"/>
        <v>0</v>
      </c>
      <c r="P44">
        <f t="shared" si="22"/>
        <v>0</v>
      </c>
      <c r="Q44">
        <f>MAX(IF(AND($C44&lt;1,$C44&gt;0),1,ROUND($C44,0))+IF(ROUND($C44,0)&gt;=$U$3,'Damage Calculator'!$B$7,0)+IF(ROUND($C44,0)&gt;=$U$3,'Damage Calculator'!$B$8,0)-'d100 Breakdown'!$K$2,IF($D44=0,0,1))</f>
        <v>52</v>
      </c>
      <c r="R44" s="13">
        <f t="shared" si="23"/>
        <v>7</v>
      </c>
      <c r="S44" s="13">
        <f t="shared" si="24"/>
        <v>0</v>
      </c>
      <c r="T44">
        <f t="shared" si="25"/>
        <v>0</v>
      </c>
      <c r="U44">
        <f t="shared" si="26"/>
        <v>0</v>
      </c>
      <c r="V44">
        <f t="shared" si="27"/>
        <v>0</v>
      </c>
      <c r="W44">
        <f t="shared" si="28"/>
        <v>0.25</v>
      </c>
      <c r="X44">
        <f t="shared" si="29"/>
        <v>0.25</v>
      </c>
      <c r="Y44">
        <f t="shared" si="30"/>
        <v>0.25</v>
      </c>
      <c r="Z44">
        <f t="shared" si="31"/>
        <v>0.25</v>
      </c>
      <c r="AA44">
        <f t="shared" si="32"/>
        <v>0</v>
      </c>
      <c r="AB44">
        <f t="shared" si="33"/>
        <v>0</v>
      </c>
      <c r="AC44">
        <f>MAX(IF(AND($C44&lt;1,$C44&gt;0),1,ROUND($C44,0))+IF(ROUND($C44,0)&gt;=$AG$3,'Damage Calculator'!$B$7,0)+IF(ROUND($C44,0)&gt;=$AG$3,'Damage Calculator'!$B$8,0)-'d100 Breakdown'!$K$2,IF($D44=0,0,1))</f>
        <v>52</v>
      </c>
      <c r="AD44" s="13">
        <f t="shared" si="34"/>
        <v>7</v>
      </c>
      <c r="AE44" s="13">
        <f t="shared" si="35"/>
        <v>0</v>
      </c>
      <c r="AF44">
        <f t="shared" si="36"/>
        <v>0</v>
      </c>
      <c r="AG44">
        <f t="shared" si="37"/>
        <v>0</v>
      </c>
      <c r="AH44">
        <f t="shared" si="38"/>
        <v>0</v>
      </c>
      <c r="AI44">
        <f t="shared" si="39"/>
        <v>0.25</v>
      </c>
      <c r="AJ44">
        <f t="shared" si="40"/>
        <v>0.25</v>
      </c>
      <c r="AK44">
        <f t="shared" si="41"/>
        <v>0.25</v>
      </c>
      <c r="AL44">
        <f t="shared" si="42"/>
        <v>0.25</v>
      </c>
      <c r="AM44">
        <f t="shared" si="43"/>
        <v>0</v>
      </c>
      <c r="AN44">
        <f t="shared" si="44"/>
        <v>0</v>
      </c>
      <c r="AO44">
        <f>MAX(IF(AND($C44&lt;1,$C44&gt;0),1,ROUND($C44,0))+IF(ROUND($C44,0)&gt;=$AS$3,'Damage Calculator'!$B$7,0)+IF(ROUND($C44,0)&gt;=$AS$3,'Damage Calculator'!$B$8,0)-'d100 Breakdown'!$K$2,IF($D44=0,0,1))</f>
        <v>52</v>
      </c>
      <c r="AP44" s="13">
        <f t="shared" si="102"/>
        <v>7</v>
      </c>
      <c r="AQ44" s="13">
        <f t="shared" si="45"/>
        <v>0</v>
      </c>
      <c r="AR44">
        <f t="shared" si="103"/>
        <v>0</v>
      </c>
      <c r="AS44">
        <f t="shared" si="104"/>
        <v>0</v>
      </c>
      <c r="AT44">
        <f t="shared" si="105"/>
        <v>0</v>
      </c>
      <c r="AU44">
        <f t="shared" si="106"/>
        <v>0.25</v>
      </c>
      <c r="AV44">
        <f t="shared" si="107"/>
        <v>0.25</v>
      </c>
      <c r="AW44">
        <f t="shared" si="108"/>
        <v>0.25</v>
      </c>
      <c r="AX44">
        <f t="shared" si="109"/>
        <v>0.25</v>
      </c>
      <c r="AY44">
        <f t="shared" si="110"/>
        <v>0</v>
      </c>
      <c r="AZ44">
        <f t="shared" si="111"/>
        <v>0</v>
      </c>
      <c r="BA44">
        <f>MAX(IF(AND($C44&lt;1,$C44&gt;0),1,ROUND($C44,0))+IF(ROUND($C44,0)&gt;=$BE$3,'Damage Calculator'!$B$7,0)+IF(ROUND($C44,0)&gt;=$BE$3,'Damage Calculator'!$B$8,0)-'d100 Breakdown'!$K$2,IF($D44=0,0,1))</f>
        <v>52</v>
      </c>
      <c r="BB44" s="13">
        <f t="shared" si="46"/>
        <v>7</v>
      </c>
      <c r="BC44" s="13">
        <f t="shared" si="47"/>
        <v>0</v>
      </c>
      <c r="BD44">
        <f t="shared" si="48"/>
        <v>0</v>
      </c>
      <c r="BE44">
        <f t="shared" si="49"/>
        <v>0</v>
      </c>
      <c r="BF44">
        <f t="shared" si="50"/>
        <v>0</v>
      </c>
      <c r="BG44">
        <f t="shared" si="51"/>
        <v>0.25</v>
      </c>
      <c r="BH44">
        <f t="shared" si="52"/>
        <v>0.25</v>
      </c>
      <c r="BI44">
        <f t="shared" si="53"/>
        <v>0.25</v>
      </c>
      <c r="BJ44">
        <f t="shared" si="54"/>
        <v>0.25</v>
      </c>
      <c r="BK44">
        <f t="shared" si="55"/>
        <v>0</v>
      </c>
      <c r="BL44">
        <f t="shared" si="56"/>
        <v>0</v>
      </c>
      <c r="BM44">
        <f>MAX(IF(AND($C44&lt;1,$C44&gt;0),1,ROUND($C44,0))+IF(ROUND($C44,0)&gt;=$BQ$3,'Damage Calculator'!$B$7,0)+IF(ROUND($C44,0)&gt;=$BQ$3,'Damage Calculator'!$B$8,0)-'d100 Breakdown'!$K$2,IF($D44=0,0,1))</f>
        <v>52</v>
      </c>
      <c r="BN44" s="13">
        <f t="shared" si="57"/>
        <v>7</v>
      </c>
      <c r="BO44" s="13">
        <f t="shared" si="58"/>
        <v>0</v>
      </c>
      <c r="BP44">
        <f t="shared" si="59"/>
        <v>0</v>
      </c>
      <c r="BQ44">
        <f t="shared" si="60"/>
        <v>0</v>
      </c>
      <c r="BR44">
        <f t="shared" si="61"/>
        <v>0</v>
      </c>
      <c r="BS44">
        <f t="shared" si="62"/>
        <v>0.25</v>
      </c>
      <c r="BT44">
        <f t="shared" si="63"/>
        <v>0.25</v>
      </c>
      <c r="BU44">
        <f t="shared" si="64"/>
        <v>0.25</v>
      </c>
      <c r="BV44">
        <f t="shared" si="65"/>
        <v>0.25</v>
      </c>
      <c r="BW44">
        <f t="shared" si="66"/>
        <v>0</v>
      </c>
      <c r="BX44">
        <f t="shared" si="67"/>
        <v>0</v>
      </c>
      <c r="BY44">
        <f>MAX(IF(AND($C44&lt;1,$C44&gt;0),1,ROUND($C44,0))+IF(ROUND($C44,0)&gt;=$CC$3,'Damage Calculator'!$B$7,0)+IF(ROUND($C44,0)&gt;=$CC$3,'Damage Calculator'!$B$8,0)-'d100 Breakdown'!$K$2,IF($D44=0,0,1))</f>
        <v>52</v>
      </c>
      <c r="BZ44" s="13">
        <f t="shared" si="68"/>
        <v>7</v>
      </c>
      <c r="CA44" s="13">
        <f t="shared" si="69"/>
        <v>0</v>
      </c>
      <c r="CB44">
        <f t="shared" si="70"/>
        <v>0</v>
      </c>
      <c r="CC44">
        <f t="shared" si="71"/>
        <v>0</v>
      </c>
      <c r="CD44">
        <f t="shared" si="72"/>
        <v>0</v>
      </c>
      <c r="CE44">
        <f t="shared" si="73"/>
        <v>0.25</v>
      </c>
      <c r="CF44">
        <f t="shared" si="74"/>
        <v>0.25</v>
      </c>
      <c r="CG44">
        <f t="shared" si="75"/>
        <v>0.25</v>
      </c>
      <c r="CH44">
        <f t="shared" si="76"/>
        <v>0.25</v>
      </c>
      <c r="CI44">
        <f t="shared" si="77"/>
        <v>0</v>
      </c>
      <c r="CJ44">
        <f t="shared" si="78"/>
        <v>0</v>
      </c>
      <c r="CK44">
        <f>MAX(IF(AND($C44&lt;1,$C44&gt;0),1,ROUND($C44,0))+IF(ROUND($C44,0)&gt;=$CO$3,'Damage Calculator'!$B$7,0)+IF(ROUND($C44,0)&gt;=$CO$3,'Damage Calculator'!$B$8,0)-'d100 Breakdown'!$K$2,IF($D44=0,0,1))</f>
        <v>52</v>
      </c>
      <c r="CL44" s="13">
        <f t="shared" si="79"/>
        <v>7</v>
      </c>
      <c r="CM44" s="13">
        <f t="shared" si="80"/>
        <v>0</v>
      </c>
      <c r="CN44">
        <f t="shared" si="81"/>
        <v>0</v>
      </c>
      <c r="CO44">
        <f t="shared" si="82"/>
        <v>0</v>
      </c>
      <c r="CP44">
        <f t="shared" si="83"/>
        <v>0</v>
      </c>
      <c r="CQ44">
        <f t="shared" si="84"/>
        <v>0.25</v>
      </c>
      <c r="CR44">
        <f t="shared" si="85"/>
        <v>0.25</v>
      </c>
      <c r="CS44">
        <f t="shared" si="86"/>
        <v>0.25</v>
      </c>
      <c r="CT44">
        <f t="shared" si="87"/>
        <v>0.25</v>
      </c>
      <c r="CU44">
        <f t="shared" si="88"/>
        <v>0</v>
      </c>
      <c r="CV44">
        <f t="shared" si="89"/>
        <v>0</v>
      </c>
      <c r="CW44">
        <f>MAX(IF(AND($C44&lt;1,$C44&gt;0),1,ROUND($C44,0))+IF(ROUND($C44,0)&gt;=$DA$3,'Damage Calculator'!$B$7,0)+IF(ROUND($C44,0)&gt;=$DA$3,'Damage Calculator'!$B$8,0)-'d100 Breakdown'!$K$2,IF($D44=0,0,1))</f>
        <v>52</v>
      </c>
      <c r="CX44" s="13">
        <f t="shared" si="90"/>
        <v>7</v>
      </c>
      <c r="CY44" s="13">
        <f t="shared" si="91"/>
        <v>0</v>
      </c>
      <c r="CZ44">
        <f t="shared" si="92"/>
        <v>0</v>
      </c>
      <c r="DA44">
        <f t="shared" si="93"/>
        <v>0</v>
      </c>
      <c r="DB44">
        <f t="shared" si="94"/>
        <v>0</v>
      </c>
      <c r="DC44">
        <f t="shared" si="95"/>
        <v>0.25</v>
      </c>
      <c r="DD44">
        <f t="shared" si="96"/>
        <v>0.25</v>
      </c>
      <c r="DE44">
        <f t="shared" si="97"/>
        <v>0.25</v>
      </c>
      <c r="DF44">
        <f t="shared" si="98"/>
        <v>0.25</v>
      </c>
      <c r="DG44">
        <f t="shared" si="99"/>
        <v>0</v>
      </c>
      <c r="DH44">
        <f t="shared" si="100"/>
        <v>0</v>
      </c>
    </row>
    <row r="45" spans="1:112" x14ac:dyDescent="0.25">
      <c r="A45">
        <v>41</v>
      </c>
      <c r="B45">
        <f t="shared" si="11"/>
        <v>217</v>
      </c>
      <c r="C45">
        <f>MAX((B45-100)*((1+'Damage Calculator'!$B$10)*INDEX(WeaponData!$AA$2:$AQ$96,MATCH('Damage Calculator'!$B$3,WeaponData!$B$2:$B$96,0),MATCH('Damage Calculator'!$D$3,WeaponData!$AA$2:$AQ$2,0))),0)</f>
        <v>52.708500000000001</v>
      </c>
      <c r="D45">
        <f t="shared" si="101"/>
        <v>53</v>
      </c>
      <c r="E45">
        <f>MAX(IF(AND($C45&lt;1,$C45&gt;0),1,ROUND($C45,0))+IF(ROUND($C45,0)&gt;=$I$3,'Damage Calculator'!$B$7,0)+IF(ROUND($C45,0)&gt;=$I$3,'Damage Calculator'!$B$8,0)-'d100 Breakdown'!$K$2,IF($D45=0,0,1))</f>
        <v>53</v>
      </c>
      <c r="F45" s="13">
        <f t="shared" si="12"/>
        <v>7</v>
      </c>
      <c r="G45" s="13">
        <f t="shared" si="13"/>
        <v>0</v>
      </c>
      <c r="H45">
        <f t="shared" si="14"/>
        <v>0</v>
      </c>
      <c r="I45">
        <f t="shared" si="15"/>
        <v>0</v>
      </c>
      <c r="J45">
        <f t="shared" si="16"/>
        <v>0</v>
      </c>
      <c r="K45">
        <f t="shared" si="17"/>
        <v>0.25</v>
      </c>
      <c r="L45">
        <f t="shared" si="18"/>
        <v>0.25</v>
      </c>
      <c r="M45">
        <f t="shared" si="19"/>
        <v>0.25</v>
      </c>
      <c r="N45">
        <f t="shared" si="20"/>
        <v>0.25</v>
      </c>
      <c r="O45">
        <f t="shared" si="21"/>
        <v>0</v>
      </c>
      <c r="P45">
        <f t="shared" si="22"/>
        <v>0</v>
      </c>
      <c r="Q45">
        <f>MAX(IF(AND($C45&lt;1,$C45&gt;0),1,ROUND($C45,0))+IF(ROUND($C45,0)&gt;=$U$3,'Damage Calculator'!$B$7,0)+IF(ROUND($C45,0)&gt;=$U$3,'Damage Calculator'!$B$8,0)-'d100 Breakdown'!$K$2,IF($D45=0,0,1))</f>
        <v>53</v>
      </c>
      <c r="R45" s="13">
        <f t="shared" si="23"/>
        <v>7</v>
      </c>
      <c r="S45" s="13">
        <f t="shared" si="24"/>
        <v>0</v>
      </c>
      <c r="T45">
        <f t="shared" si="25"/>
        <v>0</v>
      </c>
      <c r="U45">
        <f t="shared" si="26"/>
        <v>0</v>
      </c>
      <c r="V45">
        <f t="shared" si="27"/>
        <v>0</v>
      </c>
      <c r="W45">
        <f t="shared" si="28"/>
        <v>0.25</v>
      </c>
      <c r="X45">
        <f t="shared" si="29"/>
        <v>0.25</v>
      </c>
      <c r="Y45">
        <f t="shared" si="30"/>
        <v>0.25</v>
      </c>
      <c r="Z45">
        <f t="shared" si="31"/>
        <v>0.25</v>
      </c>
      <c r="AA45">
        <f t="shared" si="32"/>
        <v>0</v>
      </c>
      <c r="AB45">
        <f t="shared" si="33"/>
        <v>0</v>
      </c>
      <c r="AC45">
        <f>MAX(IF(AND($C45&lt;1,$C45&gt;0),1,ROUND($C45,0))+IF(ROUND($C45,0)&gt;=$AG$3,'Damage Calculator'!$B$7,0)+IF(ROUND($C45,0)&gt;=$AG$3,'Damage Calculator'!$B$8,0)-'d100 Breakdown'!$K$2,IF($D45=0,0,1))</f>
        <v>53</v>
      </c>
      <c r="AD45" s="13">
        <f t="shared" si="34"/>
        <v>7</v>
      </c>
      <c r="AE45" s="13">
        <f t="shared" si="35"/>
        <v>0</v>
      </c>
      <c r="AF45">
        <f t="shared" si="36"/>
        <v>0</v>
      </c>
      <c r="AG45">
        <f t="shared" si="37"/>
        <v>0</v>
      </c>
      <c r="AH45">
        <f t="shared" si="38"/>
        <v>0</v>
      </c>
      <c r="AI45">
        <f t="shared" si="39"/>
        <v>0.25</v>
      </c>
      <c r="AJ45">
        <f t="shared" si="40"/>
        <v>0.25</v>
      </c>
      <c r="AK45">
        <f t="shared" si="41"/>
        <v>0.25</v>
      </c>
      <c r="AL45">
        <f t="shared" si="42"/>
        <v>0.25</v>
      </c>
      <c r="AM45">
        <f t="shared" si="43"/>
        <v>0</v>
      </c>
      <c r="AN45">
        <f t="shared" si="44"/>
        <v>0</v>
      </c>
      <c r="AO45">
        <f>MAX(IF(AND($C45&lt;1,$C45&gt;0),1,ROUND($C45,0))+IF(ROUND($C45,0)&gt;=$AS$3,'Damage Calculator'!$B$7,0)+IF(ROUND($C45,0)&gt;=$AS$3,'Damage Calculator'!$B$8,0)-'d100 Breakdown'!$K$2,IF($D45=0,0,1))</f>
        <v>53</v>
      </c>
      <c r="AP45" s="13">
        <f t="shared" si="102"/>
        <v>7</v>
      </c>
      <c r="AQ45" s="13">
        <f t="shared" si="45"/>
        <v>0</v>
      </c>
      <c r="AR45">
        <f t="shared" si="103"/>
        <v>0</v>
      </c>
      <c r="AS45">
        <f t="shared" si="104"/>
        <v>0</v>
      </c>
      <c r="AT45">
        <f t="shared" si="105"/>
        <v>0</v>
      </c>
      <c r="AU45">
        <f t="shared" si="106"/>
        <v>0.25</v>
      </c>
      <c r="AV45">
        <f t="shared" si="107"/>
        <v>0.25</v>
      </c>
      <c r="AW45">
        <f t="shared" si="108"/>
        <v>0.25</v>
      </c>
      <c r="AX45">
        <f t="shared" si="109"/>
        <v>0.25</v>
      </c>
      <c r="AY45">
        <f t="shared" si="110"/>
        <v>0</v>
      </c>
      <c r="AZ45">
        <f t="shared" si="111"/>
        <v>0</v>
      </c>
      <c r="BA45">
        <f>MAX(IF(AND($C45&lt;1,$C45&gt;0),1,ROUND($C45,0))+IF(ROUND($C45,0)&gt;=$BE$3,'Damage Calculator'!$B$7,0)+IF(ROUND($C45,0)&gt;=$BE$3,'Damage Calculator'!$B$8,0)-'d100 Breakdown'!$K$2,IF($D45=0,0,1))</f>
        <v>53</v>
      </c>
      <c r="BB45" s="13">
        <f t="shared" si="46"/>
        <v>7</v>
      </c>
      <c r="BC45" s="13">
        <f t="shared" si="47"/>
        <v>0</v>
      </c>
      <c r="BD45">
        <f t="shared" si="48"/>
        <v>0</v>
      </c>
      <c r="BE45">
        <f t="shared" si="49"/>
        <v>0</v>
      </c>
      <c r="BF45">
        <f t="shared" si="50"/>
        <v>0</v>
      </c>
      <c r="BG45">
        <f t="shared" si="51"/>
        <v>0.25</v>
      </c>
      <c r="BH45">
        <f t="shared" si="52"/>
        <v>0.25</v>
      </c>
      <c r="BI45">
        <f t="shared" si="53"/>
        <v>0.25</v>
      </c>
      <c r="BJ45">
        <f t="shared" si="54"/>
        <v>0.25</v>
      </c>
      <c r="BK45">
        <f t="shared" si="55"/>
        <v>0</v>
      </c>
      <c r="BL45">
        <f t="shared" si="56"/>
        <v>0</v>
      </c>
      <c r="BM45">
        <f>MAX(IF(AND($C45&lt;1,$C45&gt;0),1,ROUND($C45,0))+IF(ROUND($C45,0)&gt;=$BQ$3,'Damage Calculator'!$B$7,0)+IF(ROUND($C45,0)&gt;=$BQ$3,'Damage Calculator'!$B$8,0)-'d100 Breakdown'!$K$2,IF($D45=0,0,1))</f>
        <v>53</v>
      </c>
      <c r="BN45" s="13">
        <f t="shared" si="57"/>
        <v>7</v>
      </c>
      <c r="BO45" s="13">
        <f t="shared" si="58"/>
        <v>0</v>
      </c>
      <c r="BP45">
        <f t="shared" si="59"/>
        <v>0</v>
      </c>
      <c r="BQ45">
        <f t="shared" si="60"/>
        <v>0</v>
      </c>
      <c r="BR45">
        <f t="shared" si="61"/>
        <v>0</v>
      </c>
      <c r="BS45">
        <f t="shared" si="62"/>
        <v>0.25</v>
      </c>
      <c r="BT45">
        <f t="shared" si="63"/>
        <v>0.25</v>
      </c>
      <c r="BU45">
        <f t="shared" si="64"/>
        <v>0.25</v>
      </c>
      <c r="BV45">
        <f t="shared" si="65"/>
        <v>0.25</v>
      </c>
      <c r="BW45">
        <f t="shared" si="66"/>
        <v>0</v>
      </c>
      <c r="BX45">
        <f t="shared" si="67"/>
        <v>0</v>
      </c>
      <c r="BY45">
        <f>MAX(IF(AND($C45&lt;1,$C45&gt;0),1,ROUND($C45,0))+IF(ROUND($C45,0)&gt;=$CC$3,'Damage Calculator'!$B$7,0)+IF(ROUND($C45,0)&gt;=$CC$3,'Damage Calculator'!$B$8,0)-'d100 Breakdown'!$K$2,IF($D45=0,0,1))</f>
        <v>53</v>
      </c>
      <c r="BZ45" s="13">
        <f t="shared" si="68"/>
        <v>7</v>
      </c>
      <c r="CA45" s="13">
        <f t="shared" si="69"/>
        <v>0</v>
      </c>
      <c r="CB45">
        <f t="shared" si="70"/>
        <v>0</v>
      </c>
      <c r="CC45">
        <f t="shared" si="71"/>
        <v>0</v>
      </c>
      <c r="CD45">
        <f t="shared" si="72"/>
        <v>0</v>
      </c>
      <c r="CE45">
        <f t="shared" si="73"/>
        <v>0.25</v>
      </c>
      <c r="CF45">
        <f t="shared" si="74"/>
        <v>0.25</v>
      </c>
      <c r="CG45">
        <f t="shared" si="75"/>
        <v>0.25</v>
      </c>
      <c r="CH45">
        <f t="shared" si="76"/>
        <v>0.25</v>
      </c>
      <c r="CI45">
        <f t="shared" si="77"/>
        <v>0</v>
      </c>
      <c r="CJ45">
        <f t="shared" si="78"/>
        <v>0</v>
      </c>
      <c r="CK45">
        <f>MAX(IF(AND($C45&lt;1,$C45&gt;0),1,ROUND($C45,0))+IF(ROUND($C45,0)&gt;=$CO$3,'Damage Calculator'!$B$7,0)+IF(ROUND($C45,0)&gt;=$CO$3,'Damage Calculator'!$B$8,0)-'d100 Breakdown'!$K$2,IF($D45=0,0,1))</f>
        <v>53</v>
      </c>
      <c r="CL45" s="13">
        <f t="shared" si="79"/>
        <v>7</v>
      </c>
      <c r="CM45" s="13">
        <f t="shared" si="80"/>
        <v>0</v>
      </c>
      <c r="CN45">
        <f t="shared" si="81"/>
        <v>0</v>
      </c>
      <c r="CO45">
        <f t="shared" si="82"/>
        <v>0</v>
      </c>
      <c r="CP45">
        <f t="shared" si="83"/>
        <v>0</v>
      </c>
      <c r="CQ45">
        <f t="shared" si="84"/>
        <v>0.25</v>
      </c>
      <c r="CR45">
        <f t="shared" si="85"/>
        <v>0.25</v>
      </c>
      <c r="CS45">
        <f t="shared" si="86"/>
        <v>0.25</v>
      </c>
      <c r="CT45">
        <f t="shared" si="87"/>
        <v>0.25</v>
      </c>
      <c r="CU45">
        <f t="shared" si="88"/>
        <v>0</v>
      </c>
      <c r="CV45">
        <f t="shared" si="89"/>
        <v>0</v>
      </c>
      <c r="CW45">
        <f>MAX(IF(AND($C45&lt;1,$C45&gt;0),1,ROUND($C45,0))+IF(ROUND($C45,0)&gt;=$DA$3,'Damage Calculator'!$B$7,0)+IF(ROUND($C45,0)&gt;=$DA$3,'Damage Calculator'!$B$8,0)-'d100 Breakdown'!$K$2,IF($D45=0,0,1))</f>
        <v>53</v>
      </c>
      <c r="CX45" s="13">
        <f t="shared" si="90"/>
        <v>7</v>
      </c>
      <c r="CY45" s="13">
        <f t="shared" si="91"/>
        <v>0</v>
      </c>
      <c r="CZ45">
        <f t="shared" si="92"/>
        <v>0</v>
      </c>
      <c r="DA45">
        <f t="shared" si="93"/>
        <v>0</v>
      </c>
      <c r="DB45">
        <f t="shared" si="94"/>
        <v>0</v>
      </c>
      <c r="DC45">
        <f t="shared" si="95"/>
        <v>0.25</v>
      </c>
      <c r="DD45">
        <f t="shared" si="96"/>
        <v>0.25</v>
      </c>
      <c r="DE45">
        <f t="shared" si="97"/>
        <v>0.25</v>
      </c>
      <c r="DF45">
        <f t="shared" si="98"/>
        <v>0.25</v>
      </c>
      <c r="DG45">
        <f t="shared" si="99"/>
        <v>0</v>
      </c>
      <c r="DH45">
        <f t="shared" si="100"/>
        <v>0</v>
      </c>
    </row>
    <row r="46" spans="1:112" x14ac:dyDescent="0.25">
      <c r="A46">
        <v>42</v>
      </c>
      <c r="B46">
        <f t="shared" si="11"/>
        <v>218</v>
      </c>
      <c r="C46">
        <f>MAX((B46-100)*((1+'Damage Calculator'!$B$10)*INDEX(WeaponData!$AA$2:$AQ$96,MATCH('Damage Calculator'!$B$3,WeaponData!$B$2:$B$96,0),MATCH('Damage Calculator'!$D$3,WeaponData!$AA$2:$AQ$2,0))),0)</f>
        <v>53.158999999999999</v>
      </c>
      <c r="D46">
        <f t="shared" si="101"/>
        <v>53</v>
      </c>
      <c r="E46">
        <f>MAX(IF(AND($C46&lt;1,$C46&gt;0),1,ROUND($C46,0))+IF(ROUND($C46,0)&gt;=$I$3,'Damage Calculator'!$B$7,0)+IF(ROUND($C46,0)&gt;=$I$3,'Damage Calculator'!$B$8,0)-'d100 Breakdown'!$K$2,IF($D46=0,0,1))</f>
        <v>53</v>
      </c>
      <c r="F46" s="13">
        <f t="shared" si="12"/>
        <v>7</v>
      </c>
      <c r="G46" s="13">
        <f t="shared" si="13"/>
        <v>0</v>
      </c>
      <c r="H46">
        <f t="shared" si="14"/>
        <v>0</v>
      </c>
      <c r="I46">
        <f t="shared" si="15"/>
        <v>0</v>
      </c>
      <c r="J46">
        <f t="shared" si="16"/>
        <v>0</v>
      </c>
      <c r="K46">
        <f t="shared" si="17"/>
        <v>0.25</v>
      </c>
      <c r="L46">
        <f t="shared" si="18"/>
        <v>0.25</v>
      </c>
      <c r="M46">
        <f t="shared" si="19"/>
        <v>0.25</v>
      </c>
      <c r="N46">
        <f t="shared" si="20"/>
        <v>0.25</v>
      </c>
      <c r="O46">
        <f t="shared" si="21"/>
        <v>0</v>
      </c>
      <c r="P46">
        <f t="shared" si="22"/>
        <v>0</v>
      </c>
      <c r="Q46">
        <f>MAX(IF(AND($C46&lt;1,$C46&gt;0),1,ROUND($C46,0))+IF(ROUND($C46,0)&gt;=$U$3,'Damage Calculator'!$B$7,0)+IF(ROUND($C46,0)&gt;=$U$3,'Damage Calculator'!$B$8,0)-'d100 Breakdown'!$K$2,IF($D46=0,0,1))</f>
        <v>53</v>
      </c>
      <c r="R46" s="13">
        <f t="shared" si="23"/>
        <v>7</v>
      </c>
      <c r="S46" s="13">
        <f t="shared" si="24"/>
        <v>0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28"/>
        <v>0.25</v>
      </c>
      <c r="X46">
        <f t="shared" si="29"/>
        <v>0.25</v>
      </c>
      <c r="Y46">
        <f t="shared" si="30"/>
        <v>0.25</v>
      </c>
      <c r="Z46">
        <f t="shared" si="31"/>
        <v>0.25</v>
      </c>
      <c r="AA46">
        <f t="shared" si="32"/>
        <v>0</v>
      </c>
      <c r="AB46">
        <f t="shared" si="33"/>
        <v>0</v>
      </c>
      <c r="AC46">
        <f>MAX(IF(AND($C46&lt;1,$C46&gt;0),1,ROUND($C46,0))+IF(ROUND($C46,0)&gt;=$AG$3,'Damage Calculator'!$B$7,0)+IF(ROUND($C46,0)&gt;=$AG$3,'Damage Calculator'!$B$8,0)-'d100 Breakdown'!$K$2,IF($D46=0,0,1))</f>
        <v>53</v>
      </c>
      <c r="AD46" s="13">
        <f t="shared" si="34"/>
        <v>7</v>
      </c>
      <c r="AE46" s="13">
        <f t="shared" si="35"/>
        <v>0</v>
      </c>
      <c r="AF46">
        <f t="shared" si="36"/>
        <v>0</v>
      </c>
      <c r="AG46">
        <f t="shared" si="37"/>
        <v>0</v>
      </c>
      <c r="AH46">
        <f t="shared" si="38"/>
        <v>0</v>
      </c>
      <c r="AI46">
        <f t="shared" si="39"/>
        <v>0.25</v>
      </c>
      <c r="AJ46">
        <f t="shared" si="40"/>
        <v>0.25</v>
      </c>
      <c r="AK46">
        <f t="shared" si="41"/>
        <v>0.25</v>
      </c>
      <c r="AL46">
        <f t="shared" si="42"/>
        <v>0.25</v>
      </c>
      <c r="AM46">
        <f t="shared" si="43"/>
        <v>0</v>
      </c>
      <c r="AN46">
        <f t="shared" si="44"/>
        <v>0</v>
      </c>
      <c r="AO46">
        <f>MAX(IF(AND($C46&lt;1,$C46&gt;0),1,ROUND($C46,0))+IF(ROUND($C46,0)&gt;=$AS$3,'Damage Calculator'!$B$7,0)+IF(ROUND($C46,0)&gt;=$AS$3,'Damage Calculator'!$B$8,0)-'d100 Breakdown'!$K$2,IF($D46=0,0,1))</f>
        <v>53</v>
      </c>
      <c r="AP46" s="13">
        <f t="shared" si="102"/>
        <v>7</v>
      </c>
      <c r="AQ46" s="13">
        <f t="shared" si="45"/>
        <v>0</v>
      </c>
      <c r="AR46">
        <f t="shared" si="103"/>
        <v>0</v>
      </c>
      <c r="AS46">
        <f t="shared" si="104"/>
        <v>0</v>
      </c>
      <c r="AT46">
        <f t="shared" si="105"/>
        <v>0</v>
      </c>
      <c r="AU46">
        <f t="shared" si="106"/>
        <v>0.25</v>
      </c>
      <c r="AV46">
        <f t="shared" si="107"/>
        <v>0.25</v>
      </c>
      <c r="AW46">
        <f t="shared" si="108"/>
        <v>0.25</v>
      </c>
      <c r="AX46">
        <f t="shared" si="109"/>
        <v>0.25</v>
      </c>
      <c r="AY46">
        <f t="shared" si="110"/>
        <v>0</v>
      </c>
      <c r="AZ46">
        <f t="shared" si="111"/>
        <v>0</v>
      </c>
      <c r="BA46">
        <f>MAX(IF(AND($C46&lt;1,$C46&gt;0),1,ROUND($C46,0))+IF(ROUND($C46,0)&gt;=$BE$3,'Damage Calculator'!$B$7,0)+IF(ROUND($C46,0)&gt;=$BE$3,'Damage Calculator'!$B$8,0)-'d100 Breakdown'!$K$2,IF($D46=0,0,1))</f>
        <v>53</v>
      </c>
      <c r="BB46" s="13">
        <f t="shared" si="46"/>
        <v>7</v>
      </c>
      <c r="BC46" s="13">
        <f t="shared" si="47"/>
        <v>0</v>
      </c>
      <c r="BD46">
        <f t="shared" si="48"/>
        <v>0</v>
      </c>
      <c r="BE46">
        <f t="shared" si="49"/>
        <v>0</v>
      </c>
      <c r="BF46">
        <f t="shared" si="50"/>
        <v>0</v>
      </c>
      <c r="BG46">
        <f t="shared" si="51"/>
        <v>0.25</v>
      </c>
      <c r="BH46">
        <f t="shared" si="52"/>
        <v>0.25</v>
      </c>
      <c r="BI46">
        <f t="shared" si="53"/>
        <v>0.25</v>
      </c>
      <c r="BJ46">
        <f t="shared" si="54"/>
        <v>0.25</v>
      </c>
      <c r="BK46">
        <f t="shared" si="55"/>
        <v>0</v>
      </c>
      <c r="BL46">
        <f t="shared" si="56"/>
        <v>0</v>
      </c>
      <c r="BM46">
        <f>MAX(IF(AND($C46&lt;1,$C46&gt;0),1,ROUND($C46,0))+IF(ROUND($C46,0)&gt;=$BQ$3,'Damage Calculator'!$B$7,0)+IF(ROUND($C46,0)&gt;=$BQ$3,'Damage Calculator'!$B$8,0)-'d100 Breakdown'!$K$2,IF($D46=0,0,1))</f>
        <v>53</v>
      </c>
      <c r="BN46" s="13">
        <f t="shared" si="57"/>
        <v>7</v>
      </c>
      <c r="BO46" s="13">
        <f t="shared" si="58"/>
        <v>0</v>
      </c>
      <c r="BP46">
        <f t="shared" si="59"/>
        <v>0</v>
      </c>
      <c r="BQ46">
        <f t="shared" si="60"/>
        <v>0</v>
      </c>
      <c r="BR46">
        <f t="shared" si="61"/>
        <v>0</v>
      </c>
      <c r="BS46">
        <f t="shared" si="62"/>
        <v>0.25</v>
      </c>
      <c r="BT46">
        <f t="shared" si="63"/>
        <v>0.25</v>
      </c>
      <c r="BU46">
        <f t="shared" si="64"/>
        <v>0.25</v>
      </c>
      <c r="BV46">
        <f t="shared" si="65"/>
        <v>0.25</v>
      </c>
      <c r="BW46">
        <f t="shared" si="66"/>
        <v>0</v>
      </c>
      <c r="BX46">
        <f t="shared" si="67"/>
        <v>0</v>
      </c>
      <c r="BY46">
        <f>MAX(IF(AND($C46&lt;1,$C46&gt;0),1,ROUND($C46,0))+IF(ROUND($C46,0)&gt;=$CC$3,'Damage Calculator'!$B$7,0)+IF(ROUND($C46,0)&gt;=$CC$3,'Damage Calculator'!$B$8,0)-'d100 Breakdown'!$K$2,IF($D46=0,0,1))</f>
        <v>53</v>
      </c>
      <c r="BZ46" s="13">
        <f t="shared" si="68"/>
        <v>7</v>
      </c>
      <c r="CA46" s="13">
        <f t="shared" si="69"/>
        <v>0</v>
      </c>
      <c r="CB46">
        <f t="shared" si="70"/>
        <v>0</v>
      </c>
      <c r="CC46">
        <f t="shared" si="71"/>
        <v>0</v>
      </c>
      <c r="CD46">
        <f t="shared" si="72"/>
        <v>0</v>
      </c>
      <c r="CE46">
        <f t="shared" si="73"/>
        <v>0.25</v>
      </c>
      <c r="CF46">
        <f t="shared" si="74"/>
        <v>0.25</v>
      </c>
      <c r="CG46">
        <f t="shared" si="75"/>
        <v>0.25</v>
      </c>
      <c r="CH46">
        <f t="shared" si="76"/>
        <v>0.25</v>
      </c>
      <c r="CI46">
        <f t="shared" si="77"/>
        <v>0</v>
      </c>
      <c r="CJ46">
        <f t="shared" si="78"/>
        <v>0</v>
      </c>
      <c r="CK46">
        <f>MAX(IF(AND($C46&lt;1,$C46&gt;0),1,ROUND($C46,0))+IF(ROUND($C46,0)&gt;=$CO$3,'Damage Calculator'!$B$7,0)+IF(ROUND($C46,0)&gt;=$CO$3,'Damage Calculator'!$B$8,0)-'d100 Breakdown'!$K$2,IF($D46=0,0,1))</f>
        <v>53</v>
      </c>
      <c r="CL46" s="13">
        <f t="shared" si="79"/>
        <v>7</v>
      </c>
      <c r="CM46" s="13">
        <f t="shared" si="80"/>
        <v>0</v>
      </c>
      <c r="CN46">
        <f t="shared" si="81"/>
        <v>0</v>
      </c>
      <c r="CO46">
        <f t="shared" si="82"/>
        <v>0</v>
      </c>
      <c r="CP46">
        <f t="shared" si="83"/>
        <v>0</v>
      </c>
      <c r="CQ46">
        <f t="shared" si="84"/>
        <v>0.25</v>
      </c>
      <c r="CR46">
        <f t="shared" si="85"/>
        <v>0.25</v>
      </c>
      <c r="CS46">
        <f t="shared" si="86"/>
        <v>0.25</v>
      </c>
      <c r="CT46">
        <f t="shared" si="87"/>
        <v>0.25</v>
      </c>
      <c r="CU46">
        <f t="shared" si="88"/>
        <v>0</v>
      </c>
      <c r="CV46">
        <f t="shared" si="89"/>
        <v>0</v>
      </c>
      <c r="CW46">
        <f>MAX(IF(AND($C46&lt;1,$C46&gt;0),1,ROUND($C46,0))+IF(ROUND($C46,0)&gt;=$DA$3,'Damage Calculator'!$B$7,0)+IF(ROUND($C46,0)&gt;=$DA$3,'Damage Calculator'!$B$8,0)-'d100 Breakdown'!$K$2,IF($D46=0,0,1))</f>
        <v>53</v>
      </c>
      <c r="CX46" s="13">
        <f t="shared" si="90"/>
        <v>7</v>
      </c>
      <c r="CY46" s="13">
        <f t="shared" si="91"/>
        <v>0</v>
      </c>
      <c r="CZ46">
        <f t="shared" si="92"/>
        <v>0</v>
      </c>
      <c r="DA46">
        <f t="shared" si="93"/>
        <v>0</v>
      </c>
      <c r="DB46">
        <f t="shared" si="94"/>
        <v>0</v>
      </c>
      <c r="DC46">
        <f t="shared" si="95"/>
        <v>0.25</v>
      </c>
      <c r="DD46">
        <f t="shared" si="96"/>
        <v>0.25</v>
      </c>
      <c r="DE46">
        <f t="shared" si="97"/>
        <v>0.25</v>
      </c>
      <c r="DF46">
        <f t="shared" si="98"/>
        <v>0.25</v>
      </c>
      <c r="DG46">
        <f t="shared" si="99"/>
        <v>0</v>
      </c>
      <c r="DH46">
        <f t="shared" si="100"/>
        <v>0</v>
      </c>
    </row>
    <row r="47" spans="1:112" x14ac:dyDescent="0.25">
      <c r="A47">
        <v>43</v>
      </c>
      <c r="B47">
        <f t="shared" si="11"/>
        <v>219</v>
      </c>
      <c r="C47">
        <f>MAX((B47-100)*((1+'Damage Calculator'!$B$10)*INDEX(WeaponData!$AA$2:$AQ$96,MATCH('Damage Calculator'!$B$3,WeaponData!$B$2:$B$96,0),MATCH('Damage Calculator'!$D$3,WeaponData!$AA$2:$AQ$2,0))),0)</f>
        <v>53.609500000000004</v>
      </c>
      <c r="D47">
        <f t="shared" si="101"/>
        <v>54</v>
      </c>
      <c r="E47">
        <f>MAX(IF(AND($C47&lt;1,$C47&gt;0),1,ROUND($C47,0))+IF(ROUND($C47,0)&gt;=$I$3,'Damage Calculator'!$B$7,0)+IF(ROUND($C47,0)&gt;=$I$3,'Damage Calculator'!$B$8,0)-'d100 Breakdown'!$K$2,IF($D47=0,0,1))</f>
        <v>54</v>
      </c>
      <c r="F47" s="13">
        <f t="shared" si="12"/>
        <v>7</v>
      </c>
      <c r="G47" s="13">
        <f t="shared" si="13"/>
        <v>0</v>
      </c>
      <c r="H47">
        <f t="shared" si="14"/>
        <v>0</v>
      </c>
      <c r="I47">
        <f t="shared" si="15"/>
        <v>0</v>
      </c>
      <c r="J47">
        <f t="shared" si="16"/>
        <v>0</v>
      </c>
      <c r="K47">
        <f t="shared" si="17"/>
        <v>0.25</v>
      </c>
      <c r="L47">
        <f t="shared" si="18"/>
        <v>0.25</v>
      </c>
      <c r="M47">
        <f t="shared" si="19"/>
        <v>0.25</v>
      </c>
      <c r="N47">
        <f t="shared" si="20"/>
        <v>0.25</v>
      </c>
      <c r="O47">
        <f t="shared" si="21"/>
        <v>0</v>
      </c>
      <c r="P47">
        <f t="shared" si="22"/>
        <v>0</v>
      </c>
      <c r="Q47">
        <f>MAX(IF(AND($C47&lt;1,$C47&gt;0),1,ROUND($C47,0))+IF(ROUND($C47,0)&gt;=$U$3,'Damage Calculator'!$B$7,0)+IF(ROUND($C47,0)&gt;=$U$3,'Damage Calculator'!$B$8,0)-'d100 Breakdown'!$K$2,IF($D47=0,0,1))</f>
        <v>54</v>
      </c>
      <c r="R47" s="13">
        <f t="shared" si="23"/>
        <v>7</v>
      </c>
      <c r="S47" s="13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0</v>
      </c>
      <c r="W47">
        <f t="shared" si="28"/>
        <v>0.25</v>
      </c>
      <c r="X47">
        <f t="shared" si="29"/>
        <v>0.25</v>
      </c>
      <c r="Y47">
        <f t="shared" si="30"/>
        <v>0.25</v>
      </c>
      <c r="Z47">
        <f t="shared" si="31"/>
        <v>0.25</v>
      </c>
      <c r="AA47">
        <f t="shared" si="32"/>
        <v>0</v>
      </c>
      <c r="AB47">
        <f t="shared" si="33"/>
        <v>0</v>
      </c>
      <c r="AC47">
        <f>MAX(IF(AND($C47&lt;1,$C47&gt;0),1,ROUND($C47,0))+IF(ROUND($C47,0)&gt;=$AG$3,'Damage Calculator'!$B$7,0)+IF(ROUND($C47,0)&gt;=$AG$3,'Damage Calculator'!$B$8,0)-'d100 Breakdown'!$K$2,IF($D47=0,0,1))</f>
        <v>54</v>
      </c>
      <c r="AD47" s="13">
        <f t="shared" si="34"/>
        <v>7</v>
      </c>
      <c r="AE47" s="13">
        <f t="shared" si="35"/>
        <v>0</v>
      </c>
      <c r="AF47">
        <f t="shared" si="36"/>
        <v>0</v>
      </c>
      <c r="AG47">
        <f t="shared" si="37"/>
        <v>0</v>
      </c>
      <c r="AH47">
        <f t="shared" si="38"/>
        <v>0</v>
      </c>
      <c r="AI47">
        <f t="shared" si="39"/>
        <v>0.25</v>
      </c>
      <c r="AJ47">
        <f t="shared" si="40"/>
        <v>0.25</v>
      </c>
      <c r="AK47">
        <f t="shared" si="41"/>
        <v>0.25</v>
      </c>
      <c r="AL47">
        <f t="shared" si="42"/>
        <v>0.25</v>
      </c>
      <c r="AM47">
        <f t="shared" si="43"/>
        <v>0</v>
      </c>
      <c r="AN47">
        <f t="shared" si="44"/>
        <v>0</v>
      </c>
      <c r="AO47">
        <f>MAX(IF(AND($C47&lt;1,$C47&gt;0),1,ROUND($C47,0))+IF(ROUND($C47,0)&gt;=$AS$3,'Damage Calculator'!$B$7,0)+IF(ROUND($C47,0)&gt;=$AS$3,'Damage Calculator'!$B$8,0)-'d100 Breakdown'!$K$2,IF($D47=0,0,1))</f>
        <v>54</v>
      </c>
      <c r="AP47" s="13">
        <f t="shared" si="102"/>
        <v>7</v>
      </c>
      <c r="AQ47" s="13">
        <f t="shared" si="45"/>
        <v>0</v>
      </c>
      <c r="AR47">
        <f t="shared" si="103"/>
        <v>0</v>
      </c>
      <c r="AS47">
        <f t="shared" si="104"/>
        <v>0</v>
      </c>
      <c r="AT47">
        <f t="shared" si="105"/>
        <v>0</v>
      </c>
      <c r="AU47">
        <f t="shared" si="106"/>
        <v>0.25</v>
      </c>
      <c r="AV47">
        <f t="shared" si="107"/>
        <v>0.25</v>
      </c>
      <c r="AW47">
        <f t="shared" si="108"/>
        <v>0.25</v>
      </c>
      <c r="AX47">
        <f t="shared" si="109"/>
        <v>0.25</v>
      </c>
      <c r="AY47">
        <f t="shared" si="110"/>
        <v>0</v>
      </c>
      <c r="AZ47">
        <f t="shared" si="111"/>
        <v>0</v>
      </c>
      <c r="BA47">
        <f>MAX(IF(AND($C47&lt;1,$C47&gt;0),1,ROUND($C47,0))+IF(ROUND($C47,0)&gt;=$BE$3,'Damage Calculator'!$B$7,0)+IF(ROUND($C47,0)&gt;=$BE$3,'Damage Calculator'!$B$8,0)-'d100 Breakdown'!$K$2,IF($D47=0,0,1))</f>
        <v>54</v>
      </c>
      <c r="BB47" s="13">
        <f t="shared" si="46"/>
        <v>7</v>
      </c>
      <c r="BC47" s="13">
        <f t="shared" si="47"/>
        <v>0</v>
      </c>
      <c r="BD47">
        <f t="shared" si="48"/>
        <v>0</v>
      </c>
      <c r="BE47">
        <f t="shared" si="49"/>
        <v>0</v>
      </c>
      <c r="BF47">
        <f t="shared" si="50"/>
        <v>0</v>
      </c>
      <c r="BG47">
        <f t="shared" si="51"/>
        <v>0.25</v>
      </c>
      <c r="BH47">
        <f t="shared" si="52"/>
        <v>0.25</v>
      </c>
      <c r="BI47">
        <f t="shared" si="53"/>
        <v>0.25</v>
      </c>
      <c r="BJ47">
        <f t="shared" si="54"/>
        <v>0.25</v>
      </c>
      <c r="BK47">
        <f t="shared" si="55"/>
        <v>0</v>
      </c>
      <c r="BL47">
        <f t="shared" si="56"/>
        <v>0</v>
      </c>
      <c r="BM47">
        <f>MAX(IF(AND($C47&lt;1,$C47&gt;0),1,ROUND($C47,0))+IF(ROUND($C47,0)&gt;=$BQ$3,'Damage Calculator'!$B$7,0)+IF(ROUND($C47,0)&gt;=$BQ$3,'Damage Calculator'!$B$8,0)-'d100 Breakdown'!$K$2,IF($D47=0,0,1))</f>
        <v>54</v>
      </c>
      <c r="BN47" s="13">
        <f t="shared" si="57"/>
        <v>7</v>
      </c>
      <c r="BO47" s="13">
        <f t="shared" si="58"/>
        <v>0</v>
      </c>
      <c r="BP47">
        <f t="shared" si="59"/>
        <v>0</v>
      </c>
      <c r="BQ47">
        <f t="shared" si="60"/>
        <v>0</v>
      </c>
      <c r="BR47">
        <f t="shared" si="61"/>
        <v>0</v>
      </c>
      <c r="BS47">
        <f t="shared" si="62"/>
        <v>0.25</v>
      </c>
      <c r="BT47">
        <f t="shared" si="63"/>
        <v>0.25</v>
      </c>
      <c r="BU47">
        <f t="shared" si="64"/>
        <v>0.25</v>
      </c>
      <c r="BV47">
        <f t="shared" si="65"/>
        <v>0.25</v>
      </c>
      <c r="BW47">
        <f t="shared" si="66"/>
        <v>0</v>
      </c>
      <c r="BX47">
        <f t="shared" si="67"/>
        <v>0</v>
      </c>
      <c r="BY47">
        <f>MAX(IF(AND($C47&lt;1,$C47&gt;0),1,ROUND($C47,0))+IF(ROUND($C47,0)&gt;=$CC$3,'Damage Calculator'!$B$7,0)+IF(ROUND($C47,0)&gt;=$CC$3,'Damage Calculator'!$B$8,0)-'d100 Breakdown'!$K$2,IF($D47=0,0,1))</f>
        <v>54</v>
      </c>
      <c r="BZ47" s="13">
        <f t="shared" si="68"/>
        <v>7</v>
      </c>
      <c r="CA47" s="13">
        <f t="shared" si="69"/>
        <v>0</v>
      </c>
      <c r="CB47">
        <f t="shared" si="70"/>
        <v>0</v>
      </c>
      <c r="CC47">
        <f t="shared" si="71"/>
        <v>0</v>
      </c>
      <c r="CD47">
        <f t="shared" si="72"/>
        <v>0</v>
      </c>
      <c r="CE47">
        <f t="shared" si="73"/>
        <v>0.25</v>
      </c>
      <c r="CF47">
        <f t="shared" si="74"/>
        <v>0.25</v>
      </c>
      <c r="CG47">
        <f t="shared" si="75"/>
        <v>0.25</v>
      </c>
      <c r="CH47">
        <f t="shared" si="76"/>
        <v>0.25</v>
      </c>
      <c r="CI47">
        <f t="shared" si="77"/>
        <v>0</v>
      </c>
      <c r="CJ47">
        <f t="shared" si="78"/>
        <v>0</v>
      </c>
      <c r="CK47">
        <f>MAX(IF(AND($C47&lt;1,$C47&gt;0),1,ROUND($C47,0))+IF(ROUND($C47,0)&gt;=$CO$3,'Damage Calculator'!$B$7,0)+IF(ROUND($C47,0)&gt;=$CO$3,'Damage Calculator'!$B$8,0)-'d100 Breakdown'!$K$2,IF($D47=0,0,1))</f>
        <v>54</v>
      </c>
      <c r="CL47" s="13">
        <f t="shared" si="79"/>
        <v>7</v>
      </c>
      <c r="CM47" s="13">
        <f t="shared" si="80"/>
        <v>0</v>
      </c>
      <c r="CN47">
        <f t="shared" si="81"/>
        <v>0</v>
      </c>
      <c r="CO47">
        <f t="shared" si="82"/>
        <v>0</v>
      </c>
      <c r="CP47">
        <f t="shared" si="83"/>
        <v>0</v>
      </c>
      <c r="CQ47">
        <f t="shared" si="84"/>
        <v>0.25</v>
      </c>
      <c r="CR47">
        <f t="shared" si="85"/>
        <v>0.25</v>
      </c>
      <c r="CS47">
        <f t="shared" si="86"/>
        <v>0.25</v>
      </c>
      <c r="CT47">
        <f t="shared" si="87"/>
        <v>0.25</v>
      </c>
      <c r="CU47">
        <f t="shared" si="88"/>
        <v>0</v>
      </c>
      <c r="CV47">
        <f t="shared" si="89"/>
        <v>0</v>
      </c>
      <c r="CW47">
        <f>MAX(IF(AND($C47&lt;1,$C47&gt;0),1,ROUND($C47,0))+IF(ROUND($C47,0)&gt;=$DA$3,'Damage Calculator'!$B$7,0)+IF(ROUND($C47,0)&gt;=$DA$3,'Damage Calculator'!$B$8,0)-'d100 Breakdown'!$K$2,IF($D47=0,0,1))</f>
        <v>54</v>
      </c>
      <c r="CX47" s="13">
        <f t="shared" si="90"/>
        <v>7</v>
      </c>
      <c r="CY47" s="13">
        <f t="shared" si="91"/>
        <v>0</v>
      </c>
      <c r="CZ47">
        <f t="shared" si="92"/>
        <v>0</v>
      </c>
      <c r="DA47">
        <f t="shared" si="93"/>
        <v>0</v>
      </c>
      <c r="DB47">
        <f t="shared" si="94"/>
        <v>0</v>
      </c>
      <c r="DC47">
        <f t="shared" si="95"/>
        <v>0.25</v>
      </c>
      <c r="DD47">
        <f t="shared" si="96"/>
        <v>0.25</v>
      </c>
      <c r="DE47">
        <f t="shared" si="97"/>
        <v>0.25</v>
      </c>
      <c r="DF47">
        <f t="shared" si="98"/>
        <v>0.25</v>
      </c>
      <c r="DG47">
        <f t="shared" si="99"/>
        <v>0</v>
      </c>
      <c r="DH47">
        <f t="shared" si="100"/>
        <v>0</v>
      </c>
    </row>
    <row r="48" spans="1:112" x14ac:dyDescent="0.25">
      <c r="A48">
        <v>44</v>
      </c>
      <c r="B48">
        <f t="shared" si="11"/>
        <v>220</v>
      </c>
      <c r="C48">
        <f>MAX((B48-100)*((1+'Damage Calculator'!$B$10)*INDEX(WeaponData!$AA$2:$AQ$96,MATCH('Damage Calculator'!$B$3,WeaponData!$B$2:$B$96,0),MATCH('Damage Calculator'!$D$3,WeaponData!$AA$2:$AQ$2,0))),0)</f>
        <v>54.06</v>
      </c>
      <c r="D48">
        <f t="shared" si="101"/>
        <v>54</v>
      </c>
      <c r="E48">
        <f>MAX(IF(AND($C48&lt;1,$C48&gt;0),1,ROUND($C48,0))+IF(ROUND($C48,0)&gt;=$I$3,'Damage Calculator'!$B$7,0)+IF(ROUND($C48,0)&gt;=$I$3,'Damage Calculator'!$B$8,0)-'d100 Breakdown'!$K$2,IF($D48=0,0,1))</f>
        <v>54</v>
      </c>
      <c r="F48" s="13">
        <f t="shared" si="12"/>
        <v>7</v>
      </c>
      <c r="G48" s="13">
        <f t="shared" si="13"/>
        <v>0</v>
      </c>
      <c r="H48">
        <f t="shared" si="14"/>
        <v>0</v>
      </c>
      <c r="I48">
        <f t="shared" si="15"/>
        <v>0</v>
      </c>
      <c r="J48">
        <f t="shared" si="16"/>
        <v>0</v>
      </c>
      <c r="K48">
        <f t="shared" si="17"/>
        <v>0.25</v>
      </c>
      <c r="L48">
        <f t="shared" si="18"/>
        <v>0.25</v>
      </c>
      <c r="M48">
        <f t="shared" si="19"/>
        <v>0.25</v>
      </c>
      <c r="N48">
        <f t="shared" si="20"/>
        <v>0.25</v>
      </c>
      <c r="O48">
        <f t="shared" si="21"/>
        <v>0</v>
      </c>
      <c r="P48">
        <f t="shared" si="22"/>
        <v>0</v>
      </c>
      <c r="Q48">
        <f>MAX(IF(AND($C48&lt;1,$C48&gt;0),1,ROUND($C48,0))+IF(ROUND($C48,0)&gt;=$U$3,'Damage Calculator'!$B$7,0)+IF(ROUND($C48,0)&gt;=$U$3,'Damage Calculator'!$B$8,0)-'d100 Breakdown'!$K$2,IF($D48=0,0,1))</f>
        <v>54</v>
      </c>
      <c r="R48" s="13">
        <f t="shared" si="23"/>
        <v>7</v>
      </c>
      <c r="S48" s="13">
        <f t="shared" si="24"/>
        <v>0</v>
      </c>
      <c r="T48">
        <f t="shared" si="25"/>
        <v>0</v>
      </c>
      <c r="U48">
        <f t="shared" si="26"/>
        <v>0</v>
      </c>
      <c r="V48">
        <f t="shared" si="27"/>
        <v>0</v>
      </c>
      <c r="W48">
        <f t="shared" si="28"/>
        <v>0.25</v>
      </c>
      <c r="X48">
        <f t="shared" si="29"/>
        <v>0.25</v>
      </c>
      <c r="Y48">
        <f t="shared" si="30"/>
        <v>0.25</v>
      </c>
      <c r="Z48">
        <f t="shared" si="31"/>
        <v>0.25</v>
      </c>
      <c r="AA48">
        <f t="shared" si="32"/>
        <v>0</v>
      </c>
      <c r="AB48">
        <f t="shared" si="33"/>
        <v>0</v>
      </c>
      <c r="AC48">
        <f>MAX(IF(AND($C48&lt;1,$C48&gt;0),1,ROUND($C48,0))+IF(ROUND($C48,0)&gt;=$AG$3,'Damage Calculator'!$B$7,0)+IF(ROUND($C48,0)&gt;=$AG$3,'Damage Calculator'!$B$8,0)-'d100 Breakdown'!$K$2,IF($D48=0,0,1))</f>
        <v>54</v>
      </c>
      <c r="AD48" s="13">
        <f t="shared" si="34"/>
        <v>7</v>
      </c>
      <c r="AE48" s="13">
        <f t="shared" si="35"/>
        <v>0</v>
      </c>
      <c r="AF48">
        <f t="shared" si="36"/>
        <v>0</v>
      </c>
      <c r="AG48">
        <f t="shared" si="37"/>
        <v>0</v>
      </c>
      <c r="AH48">
        <f t="shared" si="38"/>
        <v>0</v>
      </c>
      <c r="AI48">
        <f t="shared" si="39"/>
        <v>0.25</v>
      </c>
      <c r="AJ48">
        <f t="shared" si="40"/>
        <v>0.25</v>
      </c>
      <c r="AK48">
        <f t="shared" si="41"/>
        <v>0.25</v>
      </c>
      <c r="AL48">
        <f t="shared" si="42"/>
        <v>0.25</v>
      </c>
      <c r="AM48">
        <f t="shared" si="43"/>
        <v>0</v>
      </c>
      <c r="AN48">
        <f t="shared" si="44"/>
        <v>0</v>
      </c>
      <c r="AO48">
        <f>MAX(IF(AND($C48&lt;1,$C48&gt;0),1,ROUND($C48,0))+IF(ROUND($C48,0)&gt;=$AS$3,'Damage Calculator'!$B$7,0)+IF(ROUND($C48,0)&gt;=$AS$3,'Damage Calculator'!$B$8,0)-'d100 Breakdown'!$K$2,IF($D48=0,0,1))</f>
        <v>54</v>
      </c>
      <c r="AP48" s="13">
        <f t="shared" si="102"/>
        <v>7</v>
      </c>
      <c r="AQ48" s="13">
        <f t="shared" si="45"/>
        <v>0</v>
      </c>
      <c r="AR48">
        <f t="shared" si="103"/>
        <v>0</v>
      </c>
      <c r="AS48">
        <f t="shared" si="104"/>
        <v>0</v>
      </c>
      <c r="AT48">
        <f t="shared" si="105"/>
        <v>0</v>
      </c>
      <c r="AU48">
        <f t="shared" si="106"/>
        <v>0.25</v>
      </c>
      <c r="AV48">
        <f t="shared" si="107"/>
        <v>0.25</v>
      </c>
      <c r="AW48">
        <f t="shared" si="108"/>
        <v>0.25</v>
      </c>
      <c r="AX48">
        <f t="shared" si="109"/>
        <v>0.25</v>
      </c>
      <c r="AY48">
        <f t="shared" si="110"/>
        <v>0</v>
      </c>
      <c r="AZ48">
        <f t="shared" si="111"/>
        <v>0</v>
      </c>
      <c r="BA48">
        <f>MAX(IF(AND($C48&lt;1,$C48&gt;0),1,ROUND($C48,0))+IF(ROUND($C48,0)&gt;=$BE$3,'Damage Calculator'!$B$7,0)+IF(ROUND($C48,0)&gt;=$BE$3,'Damage Calculator'!$B$8,0)-'d100 Breakdown'!$K$2,IF($D48=0,0,1))</f>
        <v>54</v>
      </c>
      <c r="BB48" s="13">
        <f t="shared" si="46"/>
        <v>7</v>
      </c>
      <c r="BC48" s="13">
        <f t="shared" si="47"/>
        <v>0</v>
      </c>
      <c r="BD48">
        <f t="shared" si="48"/>
        <v>0</v>
      </c>
      <c r="BE48">
        <f t="shared" si="49"/>
        <v>0</v>
      </c>
      <c r="BF48">
        <f t="shared" si="50"/>
        <v>0</v>
      </c>
      <c r="BG48">
        <f t="shared" si="51"/>
        <v>0.25</v>
      </c>
      <c r="BH48">
        <f t="shared" si="52"/>
        <v>0.25</v>
      </c>
      <c r="BI48">
        <f t="shared" si="53"/>
        <v>0.25</v>
      </c>
      <c r="BJ48">
        <f t="shared" si="54"/>
        <v>0.25</v>
      </c>
      <c r="BK48">
        <f t="shared" si="55"/>
        <v>0</v>
      </c>
      <c r="BL48">
        <f t="shared" si="56"/>
        <v>0</v>
      </c>
      <c r="BM48">
        <f>MAX(IF(AND($C48&lt;1,$C48&gt;0),1,ROUND($C48,0))+IF(ROUND($C48,0)&gt;=$BQ$3,'Damage Calculator'!$B$7,0)+IF(ROUND($C48,0)&gt;=$BQ$3,'Damage Calculator'!$B$8,0)-'d100 Breakdown'!$K$2,IF($D48=0,0,1))</f>
        <v>54</v>
      </c>
      <c r="BN48" s="13">
        <f t="shared" si="57"/>
        <v>7</v>
      </c>
      <c r="BO48" s="13">
        <f t="shared" si="58"/>
        <v>0</v>
      </c>
      <c r="BP48">
        <f t="shared" si="59"/>
        <v>0</v>
      </c>
      <c r="BQ48">
        <f t="shared" si="60"/>
        <v>0</v>
      </c>
      <c r="BR48">
        <f t="shared" si="61"/>
        <v>0</v>
      </c>
      <c r="BS48">
        <f t="shared" si="62"/>
        <v>0.25</v>
      </c>
      <c r="BT48">
        <f t="shared" si="63"/>
        <v>0.25</v>
      </c>
      <c r="BU48">
        <f t="shared" si="64"/>
        <v>0.25</v>
      </c>
      <c r="BV48">
        <f t="shared" si="65"/>
        <v>0.25</v>
      </c>
      <c r="BW48">
        <f t="shared" si="66"/>
        <v>0</v>
      </c>
      <c r="BX48">
        <f t="shared" si="67"/>
        <v>0</v>
      </c>
      <c r="BY48">
        <f>MAX(IF(AND($C48&lt;1,$C48&gt;0),1,ROUND($C48,0))+IF(ROUND($C48,0)&gt;=$CC$3,'Damage Calculator'!$B$7,0)+IF(ROUND($C48,0)&gt;=$CC$3,'Damage Calculator'!$B$8,0)-'d100 Breakdown'!$K$2,IF($D48=0,0,1))</f>
        <v>54</v>
      </c>
      <c r="BZ48" s="13">
        <f t="shared" si="68"/>
        <v>7</v>
      </c>
      <c r="CA48" s="13">
        <f t="shared" si="69"/>
        <v>0</v>
      </c>
      <c r="CB48">
        <f t="shared" si="70"/>
        <v>0</v>
      </c>
      <c r="CC48">
        <f t="shared" si="71"/>
        <v>0</v>
      </c>
      <c r="CD48">
        <f t="shared" si="72"/>
        <v>0</v>
      </c>
      <c r="CE48">
        <f t="shared" si="73"/>
        <v>0.25</v>
      </c>
      <c r="CF48">
        <f t="shared" si="74"/>
        <v>0.25</v>
      </c>
      <c r="CG48">
        <f t="shared" si="75"/>
        <v>0.25</v>
      </c>
      <c r="CH48">
        <f t="shared" si="76"/>
        <v>0.25</v>
      </c>
      <c r="CI48">
        <f t="shared" si="77"/>
        <v>0</v>
      </c>
      <c r="CJ48">
        <f t="shared" si="78"/>
        <v>0</v>
      </c>
      <c r="CK48">
        <f>MAX(IF(AND($C48&lt;1,$C48&gt;0),1,ROUND($C48,0))+IF(ROUND($C48,0)&gt;=$CO$3,'Damage Calculator'!$B$7,0)+IF(ROUND($C48,0)&gt;=$CO$3,'Damage Calculator'!$B$8,0)-'d100 Breakdown'!$K$2,IF($D48=0,0,1))</f>
        <v>54</v>
      </c>
      <c r="CL48" s="13">
        <f t="shared" si="79"/>
        <v>7</v>
      </c>
      <c r="CM48" s="13">
        <f t="shared" si="80"/>
        <v>0</v>
      </c>
      <c r="CN48">
        <f t="shared" si="81"/>
        <v>0</v>
      </c>
      <c r="CO48">
        <f t="shared" si="82"/>
        <v>0</v>
      </c>
      <c r="CP48">
        <f t="shared" si="83"/>
        <v>0</v>
      </c>
      <c r="CQ48">
        <f t="shared" si="84"/>
        <v>0.25</v>
      </c>
      <c r="CR48">
        <f t="shared" si="85"/>
        <v>0.25</v>
      </c>
      <c r="CS48">
        <f t="shared" si="86"/>
        <v>0.25</v>
      </c>
      <c r="CT48">
        <f t="shared" si="87"/>
        <v>0.25</v>
      </c>
      <c r="CU48">
        <f t="shared" si="88"/>
        <v>0</v>
      </c>
      <c r="CV48">
        <f t="shared" si="89"/>
        <v>0</v>
      </c>
      <c r="CW48">
        <f>MAX(IF(AND($C48&lt;1,$C48&gt;0),1,ROUND($C48,0))+IF(ROUND($C48,0)&gt;=$DA$3,'Damage Calculator'!$B$7,0)+IF(ROUND($C48,0)&gt;=$DA$3,'Damage Calculator'!$B$8,0)-'d100 Breakdown'!$K$2,IF($D48=0,0,1))</f>
        <v>54</v>
      </c>
      <c r="CX48" s="13">
        <f t="shared" si="90"/>
        <v>7</v>
      </c>
      <c r="CY48" s="13">
        <f t="shared" si="91"/>
        <v>0</v>
      </c>
      <c r="CZ48">
        <f t="shared" si="92"/>
        <v>0</v>
      </c>
      <c r="DA48">
        <f t="shared" si="93"/>
        <v>0</v>
      </c>
      <c r="DB48">
        <f t="shared" si="94"/>
        <v>0</v>
      </c>
      <c r="DC48">
        <f t="shared" si="95"/>
        <v>0.25</v>
      </c>
      <c r="DD48">
        <f t="shared" si="96"/>
        <v>0.25</v>
      </c>
      <c r="DE48">
        <f t="shared" si="97"/>
        <v>0.25</v>
      </c>
      <c r="DF48">
        <f t="shared" si="98"/>
        <v>0.25</v>
      </c>
      <c r="DG48">
        <f t="shared" si="99"/>
        <v>0</v>
      </c>
      <c r="DH48">
        <f t="shared" si="100"/>
        <v>0</v>
      </c>
    </row>
    <row r="49" spans="1:112" x14ac:dyDescent="0.25">
      <c r="A49">
        <v>45</v>
      </c>
      <c r="B49">
        <f t="shared" si="11"/>
        <v>221</v>
      </c>
      <c r="C49">
        <f>MAX((B49-100)*((1+'Damage Calculator'!$B$10)*INDEX(WeaponData!$AA$2:$AQ$96,MATCH('Damage Calculator'!$B$3,WeaponData!$B$2:$B$96,0),MATCH('Damage Calculator'!$D$3,WeaponData!$AA$2:$AQ$2,0))),0)</f>
        <v>54.5105</v>
      </c>
      <c r="D49">
        <f t="shared" si="101"/>
        <v>55</v>
      </c>
      <c r="E49">
        <f>MAX(IF(AND($C49&lt;1,$C49&gt;0),1,ROUND($C49,0))+IF(ROUND($C49,0)&gt;=$I$3,'Damage Calculator'!$B$7,0)+IF(ROUND($C49,0)&gt;=$I$3,'Damage Calculator'!$B$8,0)-'d100 Breakdown'!$K$2,IF($D49=0,0,1))</f>
        <v>55</v>
      </c>
      <c r="F49" s="13">
        <f t="shared" si="12"/>
        <v>7</v>
      </c>
      <c r="G49" s="13">
        <f t="shared" si="13"/>
        <v>0</v>
      </c>
      <c r="H49">
        <f t="shared" si="14"/>
        <v>0</v>
      </c>
      <c r="I49">
        <f t="shared" si="15"/>
        <v>0</v>
      </c>
      <c r="J49">
        <f t="shared" si="16"/>
        <v>0</v>
      </c>
      <c r="K49">
        <f t="shared" si="17"/>
        <v>0.25</v>
      </c>
      <c r="L49">
        <f t="shared" si="18"/>
        <v>0.25</v>
      </c>
      <c r="M49">
        <f t="shared" si="19"/>
        <v>0.25</v>
      </c>
      <c r="N49">
        <f t="shared" si="20"/>
        <v>0.25</v>
      </c>
      <c r="O49">
        <f t="shared" si="21"/>
        <v>0</v>
      </c>
      <c r="P49">
        <f t="shared" si="22"/>
        <v>0</v>
      </c>
      <c r="Q49">
        <f>MAX(IF(AND($C49&lt;1,$C49&gt;0),1,ROUND($C49,0))+IF(ROUND($C49,0)&gt;=$U$3,'Damage Calculator'!$B$7,0)+IF(ROUND($C49,0)&gt;=$U$3,'Damage Calculator'!$B$8,0)-'d100 Breakdown'!$K$2,IF($D49=0,0,1))</f>
        <v>55</v>
      </c>
      <c r="R49" s="13">
        <f t="shared" si="23"/>
        <v>7</v>
      </c>
      <c r="S49" s="13">
        <f t="shared" si="24"/>
        <v>0</v>
      </c>
      <c r="T49">
        <f t="shared" si="25"/>
        <v>0</v>
      </c>
      <c r="U49">
        <f t="shared" si="26"/>
        <v>0</v>
      </c>
      <c r="V49">
        <f t="shared" si="27"/>
        <v>0</v>
      </c>
      <c r="W49">
        <f t="shared" si="28"/>
        <v>0.25</v>
      </c>
      <c r="X49">
        <f t="shared" si="29"/>
        <v>0.25</v>
      </c>
      <c r="Y49">
        <f t="shared" si="30"/>
        <v>0.25</v>
      </c>
      <c r="Z49">
        <f t="shared" si="31"/>
        <v>0.25</v>
      </c>
      <c r="AA49">
        <f t="shared" si="32"/>
        <v>0</v>
      </c>
      <c r="AB49">
        <f t="shared" si="33"/>
        <v>0</v>
      </c>
      <c r="AC49">
        <f>MAX(IF(AND($C49&lt;1,$C49&gt;0),1,ROUND($C49,0))+IF(ROUND($C49,0)&gt;=$AG$3,'Damage Calculator'!$B$7,0)+IF(ROUND($C49,0)&gt;=$AG$3,'Damage Calculator'!$B$8,0)-'d100 Breakdown'!$K$2,IF($D49=0,0,1))</f>
        <v>55</v>
      </c>
      <c r="AD49" s="13">
        <f t="shared" si="34"/>
        <v>7</v>
      </c>
      <c r="AE49" s="13">
        <f t="shared" si="35"/>
        <v>0</v>
      </c>
      <c r="AF49">
        <f t="shared" si="36"/>
        <v>0</v>
      </c>
      <c r="AG49">
        <f t="shared" si="37"/>
        <v>0</v>
      </c>
      <c r="AH49">
        <f t="shared" si="38"/>
        <v>0</v>
      </c>
      <c r="AI49">
        <f t="shared" si="39"/>
        <v>0.25</v>
      </c>
      <c r="AJ49">
        <f t="shared" si="40"/>
        <v>0.25</v>
      </c>
      <c r="AK49">
        <f t="shared" si="41"/>
        <v>0.25</v>
      </c>
      <c r="AL49">
        <f t="shared" si="42"/>
        <v>0.25</v>
      </c>
      <c r="AM49">
        <f t="shared" si="43"/>
        <v>0</v>
      </c>
      <c r="AN49">
        <f t="shared" si="44"/>
        <v>0</v>
      </c>
      <c r="AO49">
        <f>MAX(IF(AND($C49&lt;1,$C49&gt;0),1,ROUND($C49,0))+IF(ROUND($C49,0)&gt;=$AS$3,'Damage Calculator'!$B$7,0)+IF(ROUND($C49,0)&gt;=$AS$3,'Damage Calculator'!$B$8,0)-'d100 Breakdown'!$K$2,IF($D49=0,0,1))</f>
        <v>55</v>
      </c>
      <c r="AP49" s="13">
        <f t="shared" si="102"/>
        <v>7</v>
      </c>
      <c r="AQ49" s="13">
        <f t="shared" si="45"/>
        <v>0</v>
      </c>
      <c r="AR49">
        <f t="shared" si="103"/>
        <v>0</v>
      </c>
      <c r="AS49">
        <f t="shared" si="104"/>
        <v>0</v>
      </c>
      <c r="AT49">
        <f t="shared" si="105"/>
        <v>0</v>
      </c>
      <c r="AU49">
        <f t="shared" si="106"/>
        <v>0.25</v>
      </c>
      <c r="AV49">
        <f t="shared" si="107"/>
        <v>0.25</v>
      </c>
      <c r="AW49">
        <f t="shared" si="108"/>
        <v>0.25</v>
      </c>
      <c r="AX49">
        <f t="shared" si="109"/>
        <v>0.25</v>
      </c>
      <c r="AY49">
        <f t="shared" si="110"/>
        <v>0</v>
      </c>
      <c r="AZ49">
        <f t="shared" si="111"/>
        <v>0</v>
      </c>
      <c r="BA49">
        <f>MAX(IF(AND($C49&lt;1,$C49&gt;0),1,ROUND($C49,0))+IF(ROUND($C49,0)&gt;=$BE$3,'Damage Calculator'!$B$7,0)+IF(ROUND($C49,0)&gt;=$BE$3,'Damage Calculator'!$B$8,0)-'d100 Breakdown'!$K$2,IF($D49=0,0,1))</f>
        <v>55</v>
      </c>
      <c r="BB49" s="13">
        <f t="shared" si="46"/>
        <v>7</v>
      </c>
      <c r="BC49" s="13">
        <f t="shared" si="47"/>
        <v>0</v>
      </c>
      <c r="BD49">
        <f t="shared" si="48"/>
        <v>0</v>
      </c>
      <c r="BE49">
        <f t="shared" si="49"/>
        <v>0</v>
      </c>
      <c r="BF49">
        <f t="shared" si="50"/>
        <v>0</v>
      </c>
      <c r="BG49">
        <f t="shared" si="51"/>
        <v>0.25</v>
      </c>
      <c r="BH49">
        <f t="shared" si="52"/>
        <v>0.25</v>
      </c>
      <c r="BI49">
        <f t="shared" si="53"/>
        <v>0.25</v>
      </c>
      <c r="BJ49">
        <f t="shared" si="54"/>
        <v>0.25</v>
      </c>
      <c r="BK49">
        <f t="shared" si="55"/>
        <v>0</v>
      </c>
      <c r="BL49">
        <f t="shared" si="56"/>
        <v>0</v>
      </c>
      <c r="BM49">
        <f>MAX(IF(AND($C49&lt;1,$C49&gt;0),1,ROUND($C49,0))+IF(ROUND($C49,0)&gt;=$BQ$3,'Damage Calculator'!$B$7,0)+IF(ROUND($C49,0)&gt;=$BQ$3,'Damage Calculator'!$B$8,0)-'d100 Breakdown'!$K$2,IF($D49=0,0,1))</f>
        <v>55</v>
      </c>
      <c r="BN49" s="13">
        <f t="shared" si="57"/>
        <v>7</v>
      </c>
      <c r="BO49" s="13">
        <f t="shared" si="58"/>
        <v>0</v>
      </c>
      <c r="BP49">
        <f t="shared" si="59"/>
        <v>0</v>
      </c>
      <c r="BQ49">
        <f t="shared" si="60"/>
        <v>0</v>
      </c>
      <c r="BR49">
        <f t="shared" si="61"/>
        <v>0</v>
      </c>
      <c r="BS49">
        <f t="shared" si="62"/>
        <v>0.25</v>
      </c>
      <c r="BT49">
        <f t="shared" si="63"/>
        <v>0.25</v>
      </c>
      <c r="BU49">
        <f t="shared" si="64"/>
        <v>0.25</v>
      </c>
      <c r="BV49">
        <f t="shared" si="65"/>
        <v>0.25</v>
      </c>
      <c r="BW49">
        <f t="shared" si="66"/>
        <v>0</v>
      </c>
      <c r="BX49">
        <f t="shared" si="67"/>
        <v>0</v>
      </c>
      <c r="BY49">
        <f>MAX(IF(AND($C49&lt;1,$C49&gt;0),1,ROUND($C49,0))+IF(ROUND($C49,0)&gt;=$CC$3,'Damage Calculator'!$B$7,0)+IF(ROUND($C49,0)&gt;=$CC$3,'Damage Calculator'!$B$8,0)-'d100 Breakdown'!$K$2,IF($D49=0,0,1))</f>
        <v>55</v>
      </c>
      <c r="BZ49" s="13">
        <f t="shared" si="68"/>
        <v>7</v>
      </c>
      <c r="CA49" s="13">
        <f t="shared" si="69"/>
        <v>0</v>
      </c>
      <c r="CB49">
        <f t="shared" si="70"/>
        <v>0</v>
      </c>
      <c r="CC49">
        <f t="shared" si="71"/>
        <v>0</v>
      </c>
      <c r="CD49">
        <f t="shared" si="72"/>
        <v>0</v>
      </c>
      <c r="CE49">
        <f t="shared" si="73"/>
        <v>0.25</v>
      </c>
      <c r="CF49">
        <f t="shared" si="74"/>
        <v>0.25</v>
      </c>
      <c r="CG49">
        <f t="shared" si="75"/>
        <v>0.25</v>
      </c>
      <c r="CH49">
        <f t="shared" si="76"/>
        <v>0.25</v>
      </c>
      <c r="CI49">
        <f t="shared" si="77"/>
        <v>0</v>
      </c>
      <c r="CJ49">
        <f t="shared" si="78"/>
        <v>0</v>
      </c>
      <c r="CK49">
        <f>MAX(IF(AND($C49&lt;1,$C49&gt;0),1,ROUND($C49,0))+IF(ROUND($C49,0)&gt;=$CO$3,'Damage Calculator'!$B$7,0)+IF(ROUND($C49,0)&gt;=$CO$3,'Damage Calculator'!$B$8,0)-'d100 Breakdown'!$K$2,IF($D49=0,0,1))</f>
        <v>55</v>
      </c>
      <c r="CL49" s="13">
        <f t="shared" si="79"/>
        <v>7</v>
      </c>
      <c r="CM49" s="13">
        <f t="shared" si="80"/>
        <v>0</v>
      </c>
      <c r="CN49">
        <f t="shared" si="81"/>
        <v>0</v>
      </c>
      <c r="CO49">
        <f t="shared" si="82"/>
        <v>0</v>
      </c>
      <c r="CP49">
        <f t="shared" si="83"/>
        <v>0</v>
      </c>
      <c r="CQ49">
        <f t="shared" si="84"/>
        <v>0.25</v>
      </c>
      <c r="CR49">
        <f t="shared" si="85"/>
        <v>0.25</v>
      </c>
      <c r="CS49">
        <f t="shared" si="86"/>
        <v>0.25</v>
      </c>
      <c r="CT49">
        <f t="shared" si="87"/>
        <v>0.25</v>
      </c>
      <c r="CU49">
        <f t="shared" si="88"/>
        <v>0</v>
      </c>
      <c r="CV49">
        <f t="shared" si="89"/>
        <v>0</v>
      </c>
      <c r="CW49">
        <f>MAX(IF(AND($C49&lt;1,$C49&gt;0),1,ROUND($C49,0))+IF(ROUND($C49,0)&gt;=$DA$3,'Damage Calculator'!$B$7,0)+IF(ROUND($C49,0)&gt;=$DA$3,'Damage Calculator'!$B$8,0)-'d100 Breakdown'!$K$2,IF($D49=0,0,1))</f>
        <v>55</v>
      </c>
      <c r="CX49" s="13">
        <f t="shared" si="90"/>
        <v>7</v>
      </c>
      <c r="CY49" s="13">
        <f t="shared" si="91"/>
        <v>0</v>
      </c>
      <c r="CZ49">
        <f t="shared" si="92"/>
        <v>0</v>
      </c>
      <c r="DA49">
        <f t="shared" si="93"/>
        <v>0</v>
      </c>
      <c r="DB49">
        <f t="shared" si="94"/>
        <v>0</v>
      </c>
      <c r="DC49">
        <f t="shared" si="95"/>
        <v>0.25</v>
      </c>
      <c r="DD49">
        <f t="shared" si="96"/>
        <v>0.25</v>
      </c>
      <c r="DE49">
        <f t="shared" si="97"/>
        <v>0.25</v>
      </c>
      <c r="DF49">
        <f t="shared" si="98"/>
        <v>0.25</v>
      </c>
      <c r="DG49">
        <f t="shared" si="99"/>
        <v>0</v>
      </c>
      <c r="DH49">
        <f t="shared" si="100"/>
        <v>0</v>
      </c>
    </row>
    <row r="50" spans="1:112" x14ac:dyDescent="0.25">
      <c r="A50">
        <v>46</v>
      </c>
      <c r="B50">
        <f t="shared" si="11"/>
        <v>222</v>
      </c>
      <c r="C50">
        <f>MAX((B50-100)*((1+'Damage Calculator'!$B$10)*INDEX(WeaponData!$AA$2:$AQ$96,MATCH('Damage Calculator'!$B$3,WeaponData!$B$2:$B$96,0),MATCH('Damage Calculator'!$D$3,WeaponData!$AA$2:$AQ$2,0))),0)</f>
        <v>54.960999999999999</v>
      </c>
      <c r="D50">
        <f t="shared" si="101"/>
        <v>55</v>
      </c>
      <c r="E50">
        <f>MAX(IF(AND($C50&lt;1,$C50&gt;0),1,ROUND($C50,0))+IF(ROUND($C50,0)&gt;=$I$3,'Damage Calculator'!$B$7,0)+IF(ROUND($C50,0)&gt;=$I$3,'Damage Calculator'!$B$8,0)-'d100 Breakdown'!$K$2,IF($D50=0,0,1))</f>
        <v>55</v>
      </c>
      <c r="F50" s="13">
        <f t="shared" si="12"/>
        <v>7</v>
      </c>
      <c r="G50" s="13">
        <f t="shared" si="13"/>
        <v>0</v>
      </c>
      <c r="H50">
        <f t="shared" si="14"/>
        <v>0</v>
      </c>
      <c r="I50">
        <f t="shared" si="15"/>
        <v>0</v>
      </c>
      <c r="J50">
        <f t="shared" si="16"/>
        <v>0</v>
      </c>
      <c r="K50">
        <f t="shared" si="17"/>
        <v>0.25</v>
      </c>
      <c r="L50">
        <f t="shared" si="18"/>
        <v>0.25</v>
      </c>
      <c r="M50">
        <f t="shared" si="19"/>
        <v>0.25</v>
      </c>
      <c r="N50">
        <f t="shared" si="20"/>
        <v>0.25</v>
      </c>
      <c r="O50">
        <f t="shared" si="21"/>
        <v>0</v>
      </c>
      <c r="P50">
        <f t="shared" si="22"/>
        <v>0</v>
      </c>
      <c r="Q50">
        <f>MAX(IF(AND($C50&lt;1,$C50&gt;0),1,ROUND($C50,0))+IF(ROUND($C50,0)&gt;=$U$3,'Damage Calculator'!$B$7,0)+IF(ROUND($C50,0)&gt;=$U$3,'Damage Calculator'!$B$8,0)-'d100 Breakdown'!$K$2,IF($D50=0,0,1))</f>
        <v>55</v>
      </c>
      <c r="R50" s="13">
        <f t="shared" si="23"/>
        <v>7</v>
      </c>
      <c r="S50" s="13">
        <f t="shared" si="24"/>
        <v>0</v>
      </c>
      <c r="T50">
        <f t="shared" si="25"/>
        <v>0</v>
      </c>
      <c r="U50">
        <f t="shared" si="26"/>
        <v>0</v>
      </c>
      <c r="V50">
        <f t="shared" si="27"/>
        <v>0</v>
      </c>
      <c r="W50">
        <f t="shared" si="28"/>
        <v>0.25</v>
      </c>
      <c r="X50">
        <f t="shared" si="29"/>
        <v>0.25</v>
      </c>
      <c r="Y50">
        <f t="shared" si="30"/>
        <v>0.25</v>
      </c>
      <c r="Z50">
        <f t="shared" si="31"/>
        <v>0.25</v>
      </c>
      <c r="AA50">
        <f t="shared" si="32"/>
        <v>0</v>
      </c>
      <c r="AB50">
        <f t="shared" si="33"/>
        <v>0</v>
      </c>
      <c r="AC50">
        <f>MAX(IF(AND($C50&lt;1,$C50&gt;0),1,ROUND($C50,0))+IF(ROUND($C50,0)&gt;=$AG$3,'Damage Calculator'!$B$7,0)+IF(ROUND($C50,0)&gt;=$AG$3,'Damage Calculator'!$B$8,0)-'d100 Breakdown'!$K$2,IF($D50=0,0,1))</f>
        <v>55</v>
      </c>
      <c r="AD50" s="13">
        <f t="shared" si="34"/>
        <v>7</v>
      </c>
      <c r="AE50" s="13">
        <f t="shared" si="35"/>
        <v>0</v>
      </c>
      <c r="AF50">
        <f t="shared" si="36"/>
        <v>0</v>
      </c>
      <c r="AG50">
        <f t="shared" si="37"/>
        <v>0</v>
      </c>
      <c r="AH50">
        <f t="shared" si="38"/>
        <v>0</v>
      </c>
      <c r="AI50">
        <f t="shared" si="39"/>
        <v>0.25</v>
      </c>
      <c r="AJ50">
        <f t="shared" si="40"/>
        <v>0.25</v>
      </c>
      <c r="AK50">
        <f t="shared" si="41"/>
        <v>0.25</v>
      </c>
      <c r="AL50">
        <f t="shared" si="42"/>
        <v>0.25</v>
      </c>
      <c r="AM50">
        <f t="shared" si="43"/>
        <v>0</v>
      </c>
      <c r="AN50">
        <f t="shared" si="44"/>
        <v>0</v>
      </c>
      <c r="AO50">
        <f>MAX(IF(AND($C50&lt;1,$C50&gt;0),1,ROUND($C50,0))+IF(ROUND($C50,0)&gt;=$AS$3,'Damage Calculator'!$B$7,0)+IF(ROUND($C50,0)&gt;=$AS$3,'Damage Calculator'!$B$8,0)-'d100 Breakdown'!$K$2,IF($D50=0,0,1))</f>
        <v>55</v>
      </c>
      <c r="AP50" s="13">
        <f t="shared" si="102"/>
        <v>7</v>
      </c>
      <c r="AQ50" s="13">
        <f t="shared" si="45"/>
        <v>0</v>
      </c>
      <c r="AR50">
        <f t="shared" si="103"/>
        <v>0</v>
      </c>
      <c r="AS50">
        <f t="shared" si="104"/>
        <v>0</v>
      </c>
      <c r="AT50">
        <f t="shared" si="105"/>
        <v>0</v>
      </c>
      <c r="AU50">
        <f t="shared" si="106"/>
        <v>0.25</v>
      </c>
      <c r="AV50">
        <f t="shared" si="107"/>
        <v>0.25</v>
      </c>
      <c r="AW50">
        <f t="shared" si="108"/>
        <v>0.25</v>
      </c>
      <c r="AX50">
        <f t="shared" si="109"/>
        <v>0.25</v>
      </c>
      <c r="AY50">
        <f t="shared" si="110"/>
        <v>0</v>
      </c>
      <c r="AZ50">
        <f t="shared" si="111"/>
        <v>0</v>
      </c>
      <c r="BA50">
        <f>MAX(IF(AND($C50&lt;1,$C50&gt;0),1,ROUND($C50,0))+IF(ROUND($C50,0)&gt;=$BE$3,'Damage Calculator'!$B$7,0)+IF(ROUND($C50,0)&gt;=$BE$3,'Damage Calculator'!$B$8,0)-'d100 Breakdown'!$K$2,IF($D50=0,0,1))</f>
        <v>55</v>
      </c>
      <c r="BB50" s="13">
        <f t="shared" si="46"/>
        <v>7</v>
      </c>
      <c r="BC50" s="13">
        <f t="shared" si="47"/>
        <v>0</v>
      </c>
      <c r="BD50">
        <f t="shared" si="48"/>
        <v>0</v>
      </c>
      <c r="BE50">
        <f t="shared" si="49"/>
        <v>0</v>
      </c>
      <c r="BF50">
        <f t="shared" si="50"/>
        <v>0</v>
      </c>
      <c r="BG50">
        <f t="shared" si="51"/>
        <v>0.25</v>
      </c>
      <c r="BH50">
        <f t="shared" si="52"/>
        <v>0.25</v>
      </c>
      <c r="BI50">
        <f t="shared" si="53"/>
        <v>0.25</v>
      </c>
      <c r="BJ50">
        <f t="shared" si="54"/>
        <v>0.25</v>
      </c>
      <c r="BK50">
        <f t="shared" si="55"/>
        <v>0</v>
      </c>
      <c r="BL50">
        <f t="shared" si="56"/>
        <v>0</v>
      </c>
      <c r="BM50">
        <f>MAX(IF(AND($C50&lt;1,$C50&gt;0),1,ROUND($C50,0))+IF(ROUND($C50,0)&gt;=$BQ$3,'Damage Calculator'!$B$7,0)+IF(ROUND($C50,0)&gt;=$BQ$3,'Damage Calculator'!$B$8,0)-'d100 Breakdown'!$K$2,IF($D50=0,0,1))</f>
        <v>55</v>
      </c>
      <c r="BN50" s="13">
        <f t="shared" si="57"/>
        <v>7</v>
      </c>
      <c r="BO50" s="13">
        <f t="shared" si="58"/>
        <v>0</v>
      </c>
      <c r="BP50">
        <f t="shared" si="59"/>
        <v>0</v>
      </c>
      <c r="BQ50">
        <f t="shared" si="60"/>
        <v>0</v>
      </c>
      <c r="BR50">
        <f t="shared" si="61"/>
        <v>0</v>
      </c>
      <c r="BS50">
        <f t="shared" si="62"/>
        <v>0.25</v>
      </c>
      <c r="BT50">
        <f t="shared" si="63"/>
        <v>0.25</v>
      </c>
      <c r="BU50">
        <f t="shared" si="64"/>
        <v>0.25</v>
      </c>
      <c r="BV50">
        <f t="shared" si="65"/>
        <v>0.25</v>
      </c>
      <c r="BW50">
        <f t="shared" si="66"/>
        <v>0</v>
      </c>
      <c r="BX50">
        <f t="shared" si="67"/>
        <v>0</v>
      </c>
      <c r="BY50">
        <f>MAX(IF(AND($C50&lt;1,$C50&gt;0),1,ROUND($C50,0))+IF(ROUND($C50,0)&gt;=$CC$3,'Damage Calculator'!$B$7,0)+IF(ROUND($C50,0)&gt;=$CC$3,'Damage Calculator'!$B$8,0)-'d100 Breakdown'!$K$2,IF($D50=0,0,1))</f>
        <v>55</v>
      </c>
      <c r="BZ50" s="13">
        <f t="shared" si="68"/>
        <v>7</v>
      </c>
      <c r="CA50" s="13">
        <f t="shared" si="69"/>
        <v>0</v>
      </c>
      <c r="CB50">
        <f t="shared" si="70"/>
        <v>0</v>
      </c>
      <c r="CC50">
        <f t="shared" si="71"/>
        <v>0</v>
      </c>
      <c r="CD50">
        <f t="shared" si="72"/>
        <v>0</v>
      </c>
      <c r="CE50">
        <f t="shared" si="73"/>
        <v>0.25</v>
      </c>
      <c r="CF50">
        <f t="shared" si="74"/>
        <v>0.25</v>
      </c>
      <c r="CG50">
        <f t="shared" si="75"/>
        <v>0.25</v>
      </c>
      <c r="CH50">
        <f t="shared" si="76"/>
        <v>0.25</v>
      </c>
      <c r="CI50">
        <f t="shared" si="77"/>
        <v>0</v>
      </c>
      <c r="CJ50">
        <f t="shared" si="78"/>
        <v>0</v>
      </c>
      <c r="CK50">
        <f>MAX(IF(AND($C50&lt;1,$C50&gt;0),1,ROUND($C50,0))+IF(ROUND($C50,0)&gt;=$CO$3,'Damage Calculator'!$B$7,0)+IF(ROUND($C50,0)&gt;=$CO$3,'Damage Calculator'!$B$8,0)-'d100 Breakdown'!$K$2,IF($D50=0,0,1))</f>
        <v>55</v>
      </c>
      <c r="CL50" s="13">
        <f t="shared" si="79"/>
        <v>7</v>
      </c>
      <c r="CM50" s="13">
        <f t="shared" si="80"/>
        <v>0</v>
      </c>
      <c r="CN50">
        <f t="shared" si="81"/>
        <v>0</v>
      </c>
      <c r="CO50">
        <f t="shared" si="82"/>
        <v>0</v>
      </c>
      <c r="CP50">
        <f t="shared" si="83"/>
        <v>0</v>
      </c>
      <c r="CQ50">
        <f t="shared" si="84"/>
        <v>0.25</v>
      </c>
      <c r="CR50">
        <f t="shared" si="85"/>
        <v>0.25</v>
      </c>
      <c r="CS50">
        <f t="shared" si="86"/>
        <v>0.25</v>
      </c>
      <c r="CT50">
        <f t="shared" si="87"/>
        <v>0.25</v>
      </c>
      <c r="CU50">
        <f t="shared" si="88"/>
        <v>0</v>
      </c>
      <c r="CV50">
        <f t="shared" si="89"/>
        <v>0</v>
      </c>
      <c r="CW50">
        <f>MAX(IF(AND($C50&lt;1,$C50&gt;0),1,ROUND($C50,0))+IF(ROUND($C50,0)&gt;=$DA$3,'Damage Calculator'!$B$7,0)+IF(ROUND($C50,0)&gt;=$DA$3,'Damage Calculator'!$B$8,0)-'d100 Breakdown'!$K$2,IF($D50=0,0,1))</f>
        <v>55</v>
      </c>
      <c r="CX50" s="13">
        <f t="shared" si="90"/>
        <v>7</v>
      </c>
      <c r="CY50" s="13">
        <f t="shared" si="91"/>
        <v>0</v>
      </c>
      <c r="CZ50">
        <f t="shared" si="92"/>
        <v>0</v>
      </c>
      <c r="DA50">
        <f t="shared" si="93"/>
        <v>0</v>
      </c>
      <c r="DB50">
        <f t="shared" si="94"/>
        <v>0</v>
      </c>
      <c r="DC50">
        <f t="shared" si="95"/>
        <v>0.25</v>
      </c>
      <c r="DD50">
        <f t="shared" si="96"/>
        <v>0.25</v>
      </c>
      <c r="DE50">
        <f t="shared" si="97"/>
        <v>0.25</v>
      </c>
      <c r="DF50">
        <f t="shared" si="98"/>
        <v>0.25</v>
      </c>
      <c r="DG50">
        <f t="shared" si="99"/>
        <v>0</v>
      </c>
      <c r="DH50">
        <f t="shared" si="100"/>
        <v>0</v>
      </c>
    </row>
    <row r="51" spans="1:112" x14ac:dyDescent="0.25">
      <c r="A51">
        <v>47</v>
      </c>
      <c r="B51">
        <f t="shared" si="11"/>
        <v>223</v>
      </c>
      <c r="C51">
        <f>MAX((B51-100)*((1+'Damage Calculator'!$B$10)*INDEX(WeaponData!$AA$2:$AQ$96,MATCH('Damage Calculator'!$B$3,WeaponData!$B$2:$B$96,0),MATCH('Damage Calculator'!$D$3,WeaponData!$AA$2:$AQ$2,0))),0)</f>
        <v>55.411500000000004</v>
      </c>
      <c r="D51">
        <f t="shared" si="101"/>
        <v>55</v>
      </c>
      <c r="E51">
        <f>MAX(IF(AND($C51&lt;1,$C51&gt;0),1,ROUND($C51,0))+IF(ROUND($C51,0)&gt;=$I$3,'Damage Calculator'!$B$7,0)+IF(ROUND($C51,0)&gt;=$I$3,'Damage Calculator'!$B$8,0)-'d100 Breakdown'!$K$2,IF($D51=0,0,1))</f>
        <v>55</v>
      </c>
      <c r="F51" s="13">
        <f t="shared" si="12"/>
        <v>7</v>
      </c>
      <c r="G51" s="13">
        <f t="shared" si="13"/>
        <v>0</v>
      </c>
      <c r="H51">
        <f t="shared" si="14"/>
        <v>0</v>
      </c>
      <c r="I51">
        <f t="shared" si="15"/>
        <v>0</v>
      </c>
      <c r="J51">
        <f t="shared" si="16"/>
        <v>0</v>
      </c>
      <c r="K51">
        <f t="shared" si="17"/>
        <v>0.25</v>
      </c>
      <c r="L51">
        <f t="shared" si="18"/>
        <v>0.25</v>
      </c>
      <c r="M51">
        <f t="shared" si="19"/>
        <v>0.25</v>
      </c>
      <c r="N51">
        <f t="shared" si="20"/>
        <v>0.25</v>
      </c>
      <c r="O51">
        <f t="shared" si="21"/>
        <v>0</v>
      </c>
      <c r="P51">
        <f t="shared" si="22"/>
        <v>0</v>
      </c>
      <c r="Q51">
        <f>MAX(IF(AND($C51&lt;1,$C51&gt;0),1,ROUND($C51,0))+IF(ROUND($C51,0)&gt;=$U$3,'Damage Calculator'!$B$7,0)+IF(ROUND($C51,0)&gt;=$U$3,'Damage Calculator'!$B$8,0)-'d100 Breakdown'!$K$2,IF($D51=0,0,1))</f>
        <v>55</v>
      </c>
      <c r="R51" s="13">
        <f t="shared" si="23"/>
        <v>7</v>
      </c>
      <c r="S51" s="13">
        <f t="shared" si="24"/>
        <v>0</v>
      </c>
      <c r="T51">
        <f t="shared" si="25"/>
        <v>0</v>
      </c>
      <c r="U51">
        <f t="shared" si="26"/>
        <v>0</v>
      </c>
      <c r="V51">
        <f t="shared" si="27"/>
        <v>0</v>
      </c>
      <c r="W51">
        <f t="shared" si="28"/>
        <v>0.25</v>
      </c>
      <c r="X51">
        <f t="shared" si="29"/>
        <v>0.25</v>
      </c>
      <c r="Y51">
        <f t="shared" si="30"/>
        <v>0.25</v>
      </c>
      <c r="Z51">
        <f t="shared" si="31"/>
        <v>0.25</v>
      </c>
      <c r="AA51">
        <f t="shared" si="32"/>
        <v>0</v>
      </c>
      <c r="AB51">
        <f t="shared" si="33"/>
        <v>0</v>
      </c>
      <c r="AC51">
        <f>MAX(IF(AND($C51&lt;1,$C51&gt;0),1,ROUND($C51,0))+IF(ROUND($C51,0)&gt;=$AG$3,'Damage Calculator'!$B$7,0)+IF(ROUND($C51,0)&gt;=$AG$3,'Damage Calculator'!$B$8,0)-'d100 Breakdown'!$K$2,IF($D51=0,0,1))</f>
        <v>55</v>
      </c>
      <c r="AD51" s="13">
        <f t="shared" si="34"/>
        <v>7</v>
      </c>
      <c r="AE51" s="13">
        <f t="shared" si="35"/>
        <v>0</v>
      </c>
      <c r="AF51">
        <f t="shared" si="36"/>
        <v>0</v>
      </c>
      <c r="AG51">
        <f t="shared" si="37"/>
        <v>0</v>
      </c>
      <c r="AH51">
        <f t="shared" si="38"/>
        <v>0</v>
      </c>
      <c r="AI51">
        <f t="shared" si="39"/>
        <v>0.25</v>
      </c>
      <c r="AJ51">
        <f t="shared" si="40"/>
        <v>0.25</v>
      </c>
      <c r="AK51">
        <f t="shared" si="41"/>
        <v>0.25</v>
      </c>
      <c r="AL51">
        <f t="shared" si="42"/>
        <v>0.25</v>
      </c>
      <c r="AM51">
        <f t="shared" si="43"/>
        <v>0</v>
      </c>
      <c r="AN51">
        <f t="shared" si="44"/>
        <v>0</v>
      </c>
      <c r="AO51">
        <f>MAX(IF(AND($C51&lt;1,$C51&gt;0),1,ROUND($C51,0))+IF(ROUND($C51,0)&gt;=$AS$3,'Damage Calculator'!$B$7,0)+IF(ROUND($C51,0)&gt;=$AS$3,'Damage Calculator'!$B$8,0)-'d100 Breakdown'!$K$2,IF($D51=0,0,1))</f>
        <v>55</v>
      </c>
      <c r="AP51" s="13">
        <f t="shared" si="102"/>
        <v>7</v>
      </c>
      <c r="AQ51" s="13">
        <f t="shared" si="45"/>
        <v>0</v>
      </c>
      <c r="AR51">
        <f t="shared" si="103"/>
        <v>0</v>
      </c>
      <c r="AS51">
        <f t="shared" si="104"/>
        <v>0</v>
      </c>
      <c r="AT51">
        <f t="shared" si="105"/>
        <v>0</v>
      </c>
      <c r="AU51">
        <f t="shared" si="106"/>
        <v>0.25</v>
      </c>
      <c r="AV51">
        <f t="shared" si="107"/>
        <v>0.25</v>
      </c>
      <c r="AW51">
        <f t="shared" si="108"/>
        <v>0.25</v>
      </c>
      <c r="AX51">
        <f t="shared" si="109"/>
        <v>0.25</v>
      </c>
      <c r="AY51">
        <f t="shared" si="110"/>
        <v>0</v>
      </c>
      <c r="AZ51">
        <f t="shared" si="111"/>
        <v>0</v>
      </c>
      <c r="BA51">
        <f>MAX(IF(AND($C51&lt;1,$C51&gt;0),1,ROUND($C51,0))+IF(ROUND($C51,0)&gt;=$BE$3,'Damage Calculator'!$B$7,0)+IF(ROUND($C51,0)&gt;=$BE$3,'Damage Calculator'!$B$8,0)-'d100 Breakdown'!$K$2,IF($D51=0,0,1))</f>
        <v>55</v>
      </c>
      <c r="BB51" s="13">
        <f t="shared" si="46"/>
        <v>7</v>
      </c>
      <c r="BC51" s="13">
        <f t="shared" si="47"/>
        <v>0</v>
      </c>
      <c r="BD51">
        <f t="shared" si="48"/>
        <v>0</v>
      </c>
      <c r="BE51">
        <f t="shared" si="49"/>
        <v>0</v>
      </c>
      <c r="BF51">
        <f t="shared" si="50"/>
        <v>0</v>
      </c>
      <c r="BG51">
        <f t="shared" si="51"/>
        <v>0.25</v>
      </c>
      <c r="BH51">
        <f t="shared" si="52"/>
        <v>0.25</v>
      </c>
      <c r="BI51">
        <f t="shared" si="53"/>
        <v>0.25</v>
      </c>
      <c r="BJ51">
        <f t="shared" si="54"/>
        <v>0.25</v>
      </c>
      <c r="BK51">
        <f t="shared" si="55"/>
        <v>0</v>
      </c>
      <c r="BL51">
        <f t="shared" si="56"/>
        <v>0</v>
      </c>
      <c r="BM51">
        <f>MAX(IF(AND($C51&lt;1,$C51&gt;0),1,ROUND($C51,0))+IF(ROUND($C51,0)&gt;=$BQ$3,'Damage Calculator'!$B$7,0)+IF(ROUND($C51,0)&gt;=$BQ$3,'Damage Calculator'!$B$8,0)-'d100 Breakdown'!$K$2,IF($D51=0,0,1))</f>
        <v>55</v>
      </c>
      <c r="BN51" s="13">
        <f t="shared" si="57"/>
        <v>7</v>
      </c>
      <c r="BO51" s="13">
        <f t="shared" si="58"/>
        <v>0</v>
      </c>
      <c r="BP51">
        <f t="shared" si="59"/>
        <v>0</v>
      </c>
      <c r="BQ51">
        <f t="shared" si="60"/>
        <v>0</v>
      </c>
      <c r="BR51">
        <f t="shared" si="61"/>
        <v>0</v>
      </c>
      <c r="BS51">
        <f t="shared" si="62"/>
        <v>0.25</v>
      </c>
      <c r="BT51">
        <f t="shared" si="63"/>
        <v>0.25</v>
      </c>
      <c r="BU51">
        <f t="shared" si="64"/>
        <v>0.25</v>
      </c>
      <c r="BV51">
        <f t="shared" si="65"/>
        <v>0.25</v>
      </c>
      <c r="BW51">
        <f t="shared" si="66"/>
        <v>0</v>
      </c>
      <c r="BX51">
        <f t="shared" si="67"/>
        <v>0</v>
      </c>
      <c r="BY51">
        <f>MAX(IF(AND($C51&lt;1,$C51&gt;0),1,ROUND($C51,0))+IF(ROUND($C51,0)&gt;=$CC$3,'Damage Calculator'!$B$7,0)+IF(ROUND($C51,0)&gt;=$CC$3,'Damage Calculator'!$B$8,0)-'d100 Breakdown'!$K$2,IF($D51=0,0,1))</f>
        <v>55</v>
      </c>
      <c r="BZ51" s="13">
        <f t="shared" si="68"/>
        <v>7</v>
      </c>
      <c r="CA51" s="13">
        <f t="shared" si="69"/>
        <v>0</v>
      </c>
      <c r="CB51">
        <f t="shared" si="70"/>
        <v>0</v>
      </c>
      <c r="CC51">
        <f t="shared" si="71"/>
        <v>0</v>
      </c>
      <c r="CD51">
        <f t="shared" si="72"/>
        <v>0</v>
      </c>
      <c r="CE51">
        <f t="shared" si="73"/>
        <v>0.25</v>
      </c>
      <c r="CF51">
        <f t="shared" si="74"/>
        <v>0.25</v>
      </c>
      <c r="CG51">
        <f t="shared" si="75"/>
        <v>0.25</v>
      </c>
      <c r="CH51">
        <f t="shared" si="76"/>
        <v>0.25</v>
      </c>
      <c r="CI51">
        <f t="shared" si="77"/>
        <v>0</v>
      </c>
      <c r="CJ51">
        <f t="shared" si="78"/>
        <v>0</v>
      </c>
      <c r="CK51">
        <f>MAX(IF(AND($C51&lt;1,$C51&gt;0),1,ROUND($C51,0))+IF(ROUND($C51,0)&gt;=$CO$3,'Damage Calculator'!$B$7,0)+IF(ROUND($C51,0)&gt;=$CO$3,'Damage Calculator'!$B$8,0)-'d100 Breakdown'!$K$2,IF($D51=0,0,1))</f>
        <v>55</v>
      </c>
      <c r="CL51" s="13">
        <f t="shared" si="79"/>
        <v>7</v>
      </c>
      <c r="CM51" s="13">
        <f t="shared" si="80"/>
        <v>0</v>
      </c>
      <c r="CN51">
        <f t="shared" si="81"/>
        <v>0</v>
      </c>
      <c r="CO51">
        <f t="shared" si="82"/>
        <v>0</v>
      </c>
      <c r="CP51">
        <f t="shared" si="83"/>
        <v>0</v>
      </c>
      <c r="CQ51">
        <f t="shared" si="84"/>
        <v>0.25</v>
      </c>
      <c r="CR51">
        <f t="shared" si="85"/>
        <v>0.25</v>
      </c>
      <c r="CS51">
        <f t="shared" si="86"/>
        <v>0.25</v>
      </c>
      <c r="CT51">
        <f t="shared" si="87"/>
        <v>0.25</v>
      </c>
      <c r="CU51">
        <f t="shared" si="88"/>
        <v>0</v>
      </c>
      <c r="CV51">
        <f t="shared" si="89"/>
        <v>0</v>
      </c>
      <c r="CW51">
        <f>MAX(IF(AND($C51&lt;1,$C51&gt;0),1,ROUND($C51,0))+IF(ROUND($C51,0)&gt;=$DA$3,'Damage Calculator'!$B$7,0)+IF(ROUND($C51,0)&gt;=$DA$3,'Damage Calculator'!$B$8,0)-'d100 Breakdown'!$K$2,IF($D51=0,0,1))</f>
        <v>55</v>
      </c>
      <c r="CX51" s="13">
        <f t="shared" si="90"/>
        <v>7</v>
      </c>
      <c r="CY51" s="13">
        <f t="shared" si="91"/>
        <v>0</v>
      </c>
      <c r="CZ51">
        <f t="shared" si="92"/>
        <v>0</v>
      </c>
      <c r="DA51">
        <f t="shared" si="93"/>
        <v>0</v>
      </c>
      <c r="DB51">
        <f t="shared" si="94"/>
        <v>0</v>
      </c>
      <c r="DC51">
        <f t="shared" si="95"/>
        <v>0.25</v>
      </c>
      <c r="DD51">
        <f t="shared" si="96"/>
        <v>0.25</v>
      </c>
      <c r="DE51">
        <f t="shared" si="97"/>
        <v>0.25</v>
      </c>
      <c r="DF51">
        <f t="shared" si="98"/>
        <v>0.25</v>
      </c>
      <c r="DG51">
        <f t="shared" si="99"/>
        <v>0</v>
      </c>
      <c r="DH51">
        <f t="shared" si="100"/>
        <v>0</v>
      </c>
    </row>
    <row r="52" spans="1:112" x14ac:dyDescent="0.25">
      <c r="A52">
        <v>48</v>
      </c>
      <c r="B52">
        <f t="shared" si="11"/>
        <v>224</v>
      </c>
      <c r="C52">
        <f>MAX((B52-100)*((1+'Damage Calculator'!$B$10)*INDEX(WeaponData!$AA$2:$AQ$96,MATCH('Damage Calculator'!$B$3,WeaponData!$B$2:$B$96,0),MATCH('Damage Calculator'!$D$3,WeaponData!$AA$2:$AQ$2,0))),0)</f>
        <v>55.862000000000002</v>
      </c>
      <c r="D52">
        <f t="shared" si="101"/>
        <v>56</v>
      </c>
      <c r="E52">
        <f>MAX(IF(AND($C52&lt;1,$C52&gt;0),1,ROUND($C52,0))+IF(ROUND($C52,0)&gt;=$I$3,'Damage Calculator'!$B$7,0)+IF(ROUND($C52,0)&gt;=$I$3,'Damage Calculator'!$B$8,0)-'d100 Breakdown'!$K$2,IF($D52=0,0,1))</f>
        <v>56</v>
      </c>
      <c r="F52" s="13">
        <f t="shared" si="12"/>
        <v>8</v>
      </c>
      <c r="G52" s="13">
        <f t="shared" si="13"/>
        <v>0</v>
      </c>
      <c r="H52">
        <f t="shared" si="14"/>
        <v>0</v>
      </c>
      <c r="I52">
        <f t="shared" si="15"/>
        <v>0</v>
      </c>
      <c r="J52">
        <f t="shared" si="16"/>
        <v>0</v>
      </c>
      <c r="K52">
        <f t="shared" si="17"/>
        <v>0.2</v>
      </c>
      <c r="L52">
        <f t="shared" si="18"/>
        <v>0.2</v>
      </c>
      <c r="M52">
        <f t="shared" si="19"/>
        <v>0.2</v>
      </c>
      <c r="N52">
        <f t="shared" si="20"/>
        <v>0.2</v>
      </c>
      <c r="O52">
        <f t="shared" si="21"/>
        <v>0.2</v>
      </c>
      <c r="P52">
        <f t="shared" si="22"/>
        <v>0</v>
      </c>
      <c r="Q52">
        <f>MAX(IF(AND($C52&lt;1,$C52&gt;0),1,ROUND($C52,0))+IF(ROUND($C52,0)&gt;=$U$3,'Damage Calculator'!$B$7,0)+IF(ROUND($C52,0)&gt;=$U$3,'Damage Calculator'!$B$8,0)-'d100 Breakdown'!$K$2,IF($D52=0,0,1))</f>
        <v>56</v>
      </c>
      <c r="R52" s="13">
        <f t="shared" si="23"/>
        <v>8</v>
      </c>
      <c r="S52" s="13">
        <f t="shared" si="24"/>
        <v>0</v>
      </c>
      <c r="T52">
        <f t="shared" si="25"/>
        <v>0</v>
      </c>
      <c r="U52">
        <f t="shared" si="26"/>
        <v>0</v>
      </c>
      <c r="V52">
        <f t="shared" si="27"/>
        <v>0</v>
      </c>
      <c r="W52">
        <f t="shared" si="28"/>
        <v>0.2</v>
      </c>
      <c r="X52">
        <f t="shared" si="29"/>
        <v>0.2</v>
      </c>
      <c r="Y52">
        <f t="shared" si="30"/>
        <v>0.2</v>
      </c>
      <c r="Z52">
        <f t="shared" si="31"/>
        <v>0.2</v>
      </c>
      <c r="AA52">
        <f t="shared" si="32"/>
        <v>0.2</v>
      </c>
      <c r="AB52">
        <f t="shared" si="33"/>
        <v>0</v>
      </c>
      <c r="AC52">
        <f>MAX(IF(AND($C52&lt;1,$C52&gt;0),1,ROUND($C52,0))+IF(ROUND($C52,0)&gt;=$AG$3,'Damage Calculator'!$B$7,0)+IF(ROUND($C52,0)&gt;=$AG$3,'Damage Calculator'!$B$8,0)-'d100 Breakdown'!$K$2,IF($D52=0,0,1))</f>
        <v>56</v>
      </c>
      <c r="AD52" s="13">
        <f t="shared" si="34"/>
        <v>8</v>
      </c>
      <c r="AE52" s="13">
        <f t="shared" si="35"/>
        <v>0</v>
      </c>
      <c r="AF52">
        <f t="shared" si="36"/>
        <v>0</v>
      </c>
      <c r="AG52">
        <f t="shared" si="37"/>
        <v>0</v>
      </c>
      <c r="AH52">
        <f t="shared" si="38"/>
        <v>0</v>
      </c>
      <c r="AI52">
        <f t="shared" si="39"/>
        <v>0.2</v>
      </c>
      <c r="AJ52">
        <f t="shared" si="40"/>
        <v>0.2</v>
      </c>
      <c r="AK52">
        <f t="shared" si="41"/>
        <v>0.2</v>
      </c>
      <c r="AL52">
        <f t="shared" si="42"/>
        <v>0.2</v>
      </c>
      <c r="AM52">
        <f t="shared" si="43"/>
        <v>0.2</v>
      </c>
      <c r="AN52">
        <f t="shared" si="44"/>
        <v>0</v>
      </c>
      <c r="AO52">
        <f>MAX(IF(AND($C52&lt;1,$C52&gt;0),1,ROUND($C52,0))+IF(ROUND($C52,0)&gt;=$AS$3,'Damage Calculator'!$B$7,0)+IF(ROUND($C52,0)&gt;=$AS$3,'Damage Calculator'!$B$8,0)-'d100 Breakdown'!$K$2,IF($D52=0,0,1))</f>
        <v>56</v>
      </c>
      <c r="AP52" s="13">
        <f t="shared" si="102"/>
        <v>8</v>
      </c>
      <c r="AQ52" s="13">
        <f t="shared" si="45"/>
        <v>0</v>
      </c>
      <c r="AR52">
        <f t="shared" si="103"/>
        <v>0</v>
      </c>
      <c r="AS52">
        <f t="shared" si="104"/>
        <v>0</v>
      </c>
      <c r="AT52">
        <f t="shared" si="105"/>
        <v>0</v>
      </c>
      <c r="AU52">
        <f t="shared" si="106"/>
        <v>0.2</v>
      </c>
      <c r="AV52">
        <f t="shared" si="107"/>
        <v>0.2</v>
      </c>
      <c r="AW52">
        <f t="shared" si="108"/>
        <v>0.2</v>
      </c>
      <c r="AX52">
        <f t="shared" si="109"/>
        <v>0.2</v>
      </c>
      <c r="AY52">
        <f t="shared" si="110"/>
        <v>0.2</v>
      </c>
      <c r="AZ52">
        <f t="shared" si="111"/>
        <v>0</v>
      </c>
      <c r="BA52">
        <f>MAX(IF(AND($C52&lt;1,$C52&gt;0),1,ROUND($C52,0))+IF(ROUND($C52,0)&gt;=$BE$3,'Damage Calculator'!$B$7,0)+IF(ROUND($C52,0)&gt;=$BE$3,'Damage Calculator'!$B$8,0)-'d100 Breakdown'!$K$2,IF($D52=0,0,1))</f>
        <v>56</v>
      </c>
      <c r="BB52" s="13">
        <f t="shared" si="46"/>
        <v>8</v>
      </c>
      <c r="BC52" s="13">
        <f t="shared" si="47"/>
        <v>0</v>
      </c>
      <c r="BD52">
        <f t="shared" si="48"/>
        <v>0</v>
      </c>
      <c r="BE52">
        <f t="shared" si="49"/>
        <v>0</v>
      </c>
      <c r="BF52">
        <f t="shared" si="50"/>
        <v>0</v>
      </c>
      <c r="BG52">
        <f t="shared" si="51"/>
        <v>0.2</v>
      </c>
      <c r="BH52">
        <f t="shared" si="52"/>
        <v>0.2</v>
      </c>
      <c r="BI52">
        <f t="shared" si="53"/>
        <v>0.2</v>
      </c>
      <c r="BJ52">
        <f t="shared" si="54"/>
        <v>0.2</v>
      </c>
      <c r="BK52">
        <f t="shared" si="55"/>
        <v>0.2</v>
      </c>
      <c r="BL52">
        <f t="shared" si="56"/>
        <v>0</v>
      </c>
      <c r="BM52">
        <f>MAX(IF(AND($C52&lt;1,$C52&gt;0),1,ROUND($C52,0))+IF(ROUND($C52,0)&gt;=$BQ$3,'Damage Calculator'!$B$7,0)+IF(ROUND($C52,0)&gt;=$BQ$3,'Damage Calculator'!$B$8,0)-'d100 Breakdown'!$K$2,IF($D52=0,0,1))</f>
        <v>56</v>
      </c>
      <c r="BN52" s="13">
        <f t="shared" si="57"/>
        <v>8</v>
      </c>
      <c r="BO52" s="13">
        <f t="shared" si="58"/>
        <v>0</v>
      </c>
      <c r="BP52">
        <f t="shared" si="59"/>
        <v>0</v>
      </c>
      <c r="BQ52">
        <f t="shared" si="60"/>
        <v>0</v>
      </c>
      <c r="BR52">
        <f t="shared" si="61"/>
        <v>0</v>
      </c>
      <c r="BS52">
        <f t="shared" si="62"/>
        <v>0.2</v>
      </c>
      <c r="BT52">
        <f t="shared" si="63"/>
        <v>0.2</v>
      </c>
      <c r="BU52">
        <f t="shared" si="64"/>
        <v>0.2</v>
      </c>
      <c r="BV52">
        <f t="shared" si="65"/>
        <v>0.2</v>
      </c>
      <c r="BW52">
        <f t="shared" si="66"/>
        <v>0.2</v>
      </c>
      <c r="BX52">
        <f t="shared" si="67"/>
        <v>0</v>
      </c>
      <c r="BY52">
        <f>MAX(IF(AND($C52&lt;1,$C52&gt;0),1,ROUND($C52,0))+IF(ROUND($C52,0)&gt;=$CC$3,'Damage Calculator'!$B$7,0)+IF(ROUND($C52,0)&gt;=$CC$3,'Damage Calculator'!$B$8,0)-'d100 Breakdown'!$K$2,IF($D52=0,0,1))</f>
        <v>56</v>
      </c>
      <c r="BZ52" s="13">
        <f t="shared" si="68"/>
        <v>8</v>
      </c>
      <c r="CA52" s="13">
        <f t="shared" si="69"/>
        <v>0</v>
      </c>
      <c r="CB52">
        <f t="shared" si="70"/>
        <v>0</v>
      </c>
      <c r="CC52">
        <f t="shared" si="71"/>
        <v>0</v>
      </c>
      <c r="CD52">
        <f t="shared" si="72"/>
        <v>0</v>
      </c>
      <c r="CE52">
        <f t="shared" si="73"/>
        <v>0.2</v>
      </c>
      <c r="CF52">
        <f t="shared" si="74"/>
        <v>0.2</v>
      </c>
      <c r="CG52">
        <f t="shared" si="75"/>
        <v>0.2</v>
      </c>
      <c r="CH52">
        <f t="shared" si="76"/>
        <v>0.2</v>
      </c>
      <c r="CI52">
        <f t="shared" si="77"/>
        <v>0.2</v>
      </c>
      <c r="CJ52">
        <f t="shared" si="78"/>
        <v>0</v>
      </c>
      <c r="CK52">
        <f>MAX(IF(AND($C52&lt;1,$C52&gt;0),1,ROUND($C52,0))+IF(ROUND($C52,0)&gt;=$CO$3,'Damage Calculator'!$B$7,0)+IF(ROUND($C52,0)&gt;=$CO$3,'Damage Calculator'!$B$8,0)-'d100 Breakdown'!$K$2,IF($D52=0,0,1))</f>
        <v>56</v>
      </c>
      <c r="CL52" s="13">
        <f t="shared" si="79"/>
        <v>8</v>
      </c>
      <c r="CM52" s="13">
        <f t="shared" si="80"/>
        <v>0</v>
      </c>
      <c r="CN52">
        <f t="shared" si="81"/>
        <v>0</v>
      </c>
      <c r="CO52">
        <f t="shared" si="82"/>
        <v>0</v>
      </c>
      <c r="CP52">
        <f t="shared" si="83"/>
        <v>0</v>
      </c>
      <c r="CQ52">
        <f t="shared" si="84"/>
        <v>0.2</v>
      </c>
      <c r="CR52">
        <f t="shared" si="85"/>
        <v>0.2</v>
      </c>
      <c r="CS52">
        <f t="shared" si="86"/>
        <v>0.2</v>
      </c>
      <c r="CT52">
        <f t="shared" si="87"/>
        <v>0.2</v>
      </c>
      <c r="CU52">
        <f t="shared" si="88"/>
        <v>0.2</v>
      </c>
      <c r="CV52">
        <f t="shared" si="89"/>
        <v>0</v>
      </c>
      <c r="CW52">
        <f>MAX(IF(AND($C52&lt;1,$C52&gt;0),1,ROUND($C52,0))+IF(ROUND($C52,0)&gt;=$DA$3,'Damage Calculator'!$B$7,0)+IF(ROUND($C52,0)&gt;=$DA$3,'Damage Calculator'!$B$8,0)-'d100 Breakdown'!$K$2,IF($D52=0,0,1))</f>
        <v>56</v>
      </c>
      <c r="CX52" s="13">
        <f t="shared" si="90"/>
        <v>8</v>
      </c>
      <c r="CY52" s="13">
        <f t="shared" si="91"/>
        <v>0</v>
      </c>
      <c r="CZ52">
        <f t="shared" si="92"/>
        <v>0</v>
      </c>
      <c r="DA52">
        <f t="shared" si="93"/>
        <v>0</v>
      </c>
      <c r="DB52">
        <f t="shared" si="94"/>
        <v>0</v>
      </c>
      <c r="DC52">
        <f t="shared" si="95"/>
        <v>0.2</v>
      </c>
      <c r="DD52">
        <f t="shared" si="96"/>
        <v>0.2</v>
      </c>
      <c r="DE52">
        <f t="shared" si="97"/>
        <v>0.2</v>
      </c>
      <c r="DF52">
        <f t="shared" si="98"/>
        <v>0.2</v>
      </c>
      <c r="DG52">
        <f t="shared" si="99"/>
        <v>0.2</v>
      </c>
      <c r="DH52">
        <f t="shared" si="100"/>
        <v>0</v>
      </c>
    </row>
    <row r="53" spans="1:112" x14ac:dyDescent="0.25">
      <c r="A53">
        <v>49</v>
      </c>
      <c r="B53">
        <f t="shared" si="11"/>
        <v>225</v>
      </c>
      <c r="C53">
        <f>MAX((B53-100)*((1+'Damage Calculator'!$B$10)*INDEX(WeaponData!$AA$2:$AQ$96,MATCH('Damage Calculator'!$B$3,WeaponData!$B$2:$B$96,0),MATCH('Damage Calculator'!$D$3,WeaponData!$AA$2:$AQ$2,0))),0)</f>
        <v>56.3125</v>
      </c>
      <c r="D53">
        <f t="shared" si="101"/>
        <v>56</v>
      </c>
      <c r="E53">
        <f>MAX(IF(AND($C53&lt;1,$C53&gt;0),1,ROUND($C53,0))+IF(ROUND($C53,0)&gt;=$I$3,'Damage Calculator'!$B$7,0)+IF(ROUND($C53,0)&gt;=$I$3,'Damage Calculator'!$B$8,0)-'d100 Breakdown'!$K$2,IF($D53=0,0,1))</f>
        <v>56</v>
      </c>
      <c r="F53" s="13">
        <f t="shared" si="12"/>
        <v>8</v>
      </c>
      <c r="G53" s="13">
        <f t="shared" si="13"/>
        <v>0</v>
      </c>
      <c r="H53">
        <f t="shared" si="14"/>
        <v>0</v>
      </c>
      <c r="I53">
        <f t="shared" si="15"/>
        <v>0</v>
      </c>
      <c r="J53">
        <f t="shared" si="16"/>
        <v>0</v>
      </c>
      <c r="K53">
        <f t="shared" si="17"/>
        <v>0.2</v>
      </c>
      <c r="L53">
        <f t="shared" si="18"/>
        <v>0.2</v>
      </c>
      <c r="M53">
        <f t="shared" si="19"/>
        <v>0.2</v>
      </c>
      <c r="N53">
        <f t="shared" si="20"/>
        <v>0.2</v>
      </c>
      <c r="O53">
        <f t="shared" si="21"/>
        <v>0.2</v>
      </c>
      <c r="P53">
        <f t="shared" si="22"/>
        <v>0</v>
      </c>
      <c r="Q53">
        <f>MAX(IF(AND($C53&lt;1,$C53&gt;0),1,ROUND($C53,0))+IF(ROUND($C53,0)&gt;=$U$3,'Damage Calculator'!$B$7,0)+IF(ROUND($C53,0)&gt;=$U$3,'Damage Calculator'!$B$8,0)-'d100 Breakdown'!$K$2,IF($D53=0,0,1))</f>
        <v>56</v>
      </c>
      <c r="R53" s="13">
        <f t="shared" si="23"/>
        <v>8</v>
      </c>
      <c r="S53" s="13">
        <f t="shared" si="24"/>
        <v>0</v>
      </c>
      <c r="T53">
        <f t="shared" si="25"/>
        <v>0</v>
      </c>
      <c r="U53">
        <f t="shared" si="26"/>
        <v>0</v>
      </c>
      <c r="V53">
        <f t="shared" si="27"/>
        <v>0</v>
      </c>
      <c r="W53">
        <f t="shared" si="28"/>
        <v>0.2</v>
      </c>
      <c r="X53">
        <f t="shared" si="29"/>
        <v>0.2</v>
      </c>
      <c r="Y53">
        <f t="shared" si="30"/>
        <v>0.2</v>
      </c>
      <c r="Z53">
        <f t="shared" si="31"/>
        <v>0.2</v>
      </c>
      <c r="AA53">
        <f t="shared" si="32"/>
        <v>0.2</v>
      </c>
      <c r="AB53">
        <f t="shared" si="33"/>
        <v>0</v>
      </c>
      <c r="AC53">
        <f>MAX(IF(AND($C53&lt;1,$C53&gt;0),1,ROUND($C53,0))+IF(ROUND($C53,0)&gt;=$AG$3,'Damage Calculator'!$B$7,0)+IF(ROUND($C53,0)&gt;=$AG$3,'Damage Calculator'!$B$8,0)-'d100 Breakdown'!$K$2,IF($D53=0,0,1))</f>
        <v>56</v>
      </c>
      <c r="AD53" s="13">
        <f t="shared" si="34"/>
        <v>8</v>
      </c>
      <c r="AE53" s="13">
        <f t="shared" si="35"/>
        <v>0</v>
      </c>
      <c r="AF53">
        <f t="shared" si="36"/>
        <v>0</v>
      </c>
      <c r="AG53">
        <f t="shared" si="37"/>
        <v>0</v>
      </c>
      <c r="AH53">
        <f t="shared" si="38"/>
        <v>0</v>
      </c>
      <c r="AI53">
        <f t="shared" si="39"/>
        <v>0.2</v>
      </c>
      <c r="AJ53">
        <f t="shared" si="40"/>
        <v>0.2</v>
      </c>
      <c r="AK53">
        <f t="shared" si="41"/>
        <v>0.2</v>
      </c>
      <c r="AL53">
        <f t="shared" si="42"/>
        <v>0.2</v>
      </c>
      <c r="AM53">
        <f t="shared" si="43"/>
        <v>0.2</v>
      </c>
      <c r="AN53">
        <f t="shared" si="44"/>
        <v>0</v>
      </c>
      <c r="AO53">
        <f>MAX(IF(AND($C53&lt;1,$C53&gt;0),1,ROUND($C53,0))+IF(ROUND($C53,0)&gt;=$AS$3,'Damage Calculator'!$B$7,0)+IF(ROUND($C53,0)&gt;=$AS$3,'Damage Calculator'!$B$8,0)-'d100 Breakdown'!$K$2,IF($D53=0,0,1))</f>
        <v>56</v>
      </c>
      <c r="AP53" s="13">
        <f t="shared" si="102"/>
        <v>8</v>
      </c>
      <c r="AQ53" s="13">
        <f t="shared" si="45"/>
        <v>0</v>
      </c>
      <c r="AR53">
        <f t="shared" si="103"/>
        <v>0</v>
      </c>
      <c r="AS53">
        <f t="shared" si="104"/>
        <v>0</v>
      </c>
      <c r="AT53">
        <f t="shared" si="105"/>
        <v>0</v>
      </c>
      <c r="AU53">
        <f t="shared" si="106"/>
        <v>0.2</v>
      </c>
      <c r="AV53">
        <f t="shared" si="107"/>
        <v>0.2</v>
      </c>
      <c r="AW53">
        <f t="shared" si="108"/>
        <v>0.2</v>
      </c>
      <c r="AX53">
        <f t="shared" si="109"/>
        <v>0.2</v>
      </c>
      <c r="AY53">
        <f t="shared" si="110"/>
        <v>0.2</v>
      </c>
      <c r="AZ53">
        <f t="shared" si="111"/>
        <v>0</v>
      </c>
      <c r="BA53">
        <f>MAX(IF(AND($C53&lt;1,$C53&gt;0),1,ROUND($C53,0))+IF(ROUND($C53,0)&gt;=$BE$3,'Damage Calculator'!$B$7,0)+IF(ROUND($C53,0)&gt;=$BE$3,'Damage Calculator'!$B$8,0)-'d100 Breakdown'!$K$2,IF($D53=0,0,1))</f>
        <v>56</v>
      </c>
      <c r="BB53" s="13">
        <f t="shared" si="46"/>
        <v>8</v>
      </c>
      <c r="BC53" s="13">
        <f t="shared" si="47"/>
        <v>0</v>
      </c>
      <c r="BD53">
        <f t="shared" si="48"/>
        <v>0</v>
      </c>
      <c r="BE53">
        <f t="shared" si="49"/>
        <v>0</v>
      </c>
      <c r="BF53">
        <f t="shared" si="50"/>
        <v>0</v>
      </c>
      <c r="BG53">
        <f t="shared" si="51"/>
        <v>0.2</v>
      </c>
      <c r="BH53">
        <f t="shared" si="52"/>
        <v>0.2</v>
      </c>
      <c r="BI53">
        <f t="shared" si="53"/>
        <v>0.2</v>
      </c>
      <c r="BJ53">
        <f t="shared" si="54"/>
        <v>0.2</v>
      </c>
      <c r="BK53">
        <f t="shared" si="55"/>
        <v>0.2</v>
      </c>
      <c r="BL53">
        <f t="shared" si="56"/>
        <v>0</v>
      </c>
      <c r="BM53">
        <f>MAX(IF(AND($C53&lt;1,$C53&gt;0),1,ROUND($C53,0))+IF(ROUND($C53,0)&gt;=$BQ$3,'Damage Calculator'!$B$7,0)+IF(ROUND($C53,0)&gt;=$BQ$3,'Damage Calculator'!$B$8,0)-'d100 Breakdown'!$K$2,IF($D53=0,0,1))</f>
        <v>56</v>
      </c>
      <c r="BN53" s="13">
        <f t="shared" si="57"/>
        <v>8</v>
      </c>
      <c r="BO53" s="13">
        <f t="shared" si="58"/>
        <v>0</v>
      </c>
      <c r="BP53">
        <f t="shared" si="59"/>
        <v>0</v>
      </c>
      <c r="BQ53">
        <f t="shared" si="60"/>
        <v>0</v>
      </c>
      <c r="BR53">
        <f t="shared" si="61"/>
        <v>0</v>
      </c>
      <c r="BS53">
        <f t="shared" si="62"/>
        <v>0.2</v>
      </c>
      <c r="BT53">
        <f t="shared" si="63"/>
        <v>0.2</v>
      </c>
      <c r="BU53">
        <f t="shared" si="64"/>
        <v>0.2</v>
      </c>
      <c r="BV53">
        <f t="shared" si="65"/>
        <v>0.2</v>
      </c>
      <c r="BW53">
        <f t="shared" si="66"/>
        <v>0.2</v>
      </c>
      <c r="BX53">
        <f t="shared" si="67"/>
        <v>0</v>
      </c>
      <c r="BY53">
        <f>MAX(IF(AND($C53&lt;1,$C53&gt;0),1,ROUND($C53,0))+IF(ROUND($C53,0)&gt;=$CC$3,'Damage Calculator'!$B$7,0)+IF(ROUND($C53,0)&gt;=$CC$3,'Damage Calculator'!$B$8,0)-'d100 Breakdown'!$K$2,IF($D53=0,0,1))</f>
        <v>56</v>
      </c>
      <c r="BZ53" s="13">
        <f t="shared" si="68"/>
        <v>8</v>
      </c>
      <c r="CA53" s="13">
        <f t="shared" si="69"/>
        <v>0</v>
      </c>
      <c r="CB53">
        <f t="shared" si="70"/>
        <v>0</v>
      </c>
      <c r="CC53">
        <f t="shared" si="71"/>
        <v>0</v>
      </c>
      <c r="CD53">
        <f t="shared" si="72"/>
        <v>0</v>
      </c>
      <c r="CE53">
        <f t="shared" si="73"/>
        <v>0.2</v>
      </c>
      <c r="CF53">
        <f t="shared" si="74"/>
        <v>0.2</v>
      </c>
      <c r="CG53">
        <f t="shared" si="75"/>
        <v>0.2</v>
      </c>
      <c r="CH53">
        <f t="shared" si="76"/>
        <v>0.2</v>
      </c>
      <c r="CI53">
        <f t="shared" si="77"/>
        <v>0.2</v>
      </c>
      <c r="CJ53">
        <f t="shared" si="78"/>
        <v>0</v>
      </c>
      <c r="CK53">
        <f>MAX(IF(AND($C53&lt;1,$C53&gt;0),1,ROUND($C53,0))+IF(ROUND($C53,0)&gt;=$CO$3,'Damage Calculator'!$B$7,0)+IF(ROUND($C53,0)&gt;=$CO$3,'Damage Calculator'!$B$8,0)-'d100 Breakdown'!$K$2,IF($D53=0,0,1))</f>
        <v>56</v>
      </c>
      <c r="CL53" s="13">
        <f t="shared" si="79"/>
        <v>8</v>
      </c>
      <c r="CM53" s="13">
        <f t="shared" si="80"/>
        <v>0</v>
      </c>
      <c r="CN53">
        <f t="shared" si="81"/>
        <v>0</v>
      </c>
      <c r="CO53">
        <f t="shared" si="82"/>
        <v>0</v>
      </c>
      <c r="CP53">
        <f t="shared" si="83"/>
        <v>0</v>
      </c>
      <c r="CQ53">
        <f t="shared" si="84"/>
        <v>0.2</v>
      </c>
      <c r="CR53">
        <f t="shared" si="85"/>
        <v>0.2</v>
      </c>
      <c r="CS53">
        <f t="shared" si="86"/>
        <v>0.2</v>
      </c>
      <c r="CT53">
        <f t="shared" si="87"/>
        <v>0.2</v>
      </c>
      <c r="CU53">
        <f t="shared" si="88"/>
        <v>0.2</v>
      </c>
      <c r="CV53">
        <f t="shared" si="89"/>
        <v>0</v>
      </c>
      <c r="CW53">
        <f>MAX(IF(AND($C53&lt;1,$C53&gt;0),1,ROUND($C53,0))+IF(ROUND($C53,0)&gt;=$DA$3,'Damage Calculator'!$B$7,0)+IF(ROUND($C53,0)&gt;=$DA$3,'Damage Calculator'!$B$8,0)-'d100 Breakdown'!$K$2,IF($D53=0,0,1))</f>
        <v>56</v>
      </c>
      <c r="CX53" s="13">
        <f t="shared" si="90"/>
        <v>8</v>
      </c>
      <c r="CY53" s="13">
        <f t="shared" si="91"/>
        <v>0</v>
      </c>
      <c r="CZ53">
        <f t="shared" si="92"/>
        <v>0</v>
      </c>
      <c r="DA53">
        <f t="shared" si="93"/>
        <v>0</v>
      </c>
      <c r="DB53">
        <f t="shared" si="94"/>
        <v>0</v>
      </c>
      <c r="DC53">
        <f t="shared" si="95"/>
        <v>0.2</v>
      </c>
      <c r="DD53">
        <f t="shared" si="96"/>
        <v>0.2</v>
      </c>
      <c r="DE53">
        <f t="shared" si="97"/>
        <v>0.2</v>
      </c>
      <c r="DF53">
        <f t="shared" si="98"/>
        <v>0.2</v>
      </c>
      <c r="DG53">
        <f t="shared" si="99"/>
        <v>0.2</v>
      </c>
      <c r="DH53">
        <f t="shared" si="100"/>
        <v>0</v>
      </c>
    </row>
    <row r="54" spans="1:112" x14ac:dyDescent="0.25">
      <c r="A54">
        <v>50</v>
      </c>
      <c r="B54">
        <f t="shared" si="11"/>
        <v>226</v>
      </c>
      <c r="C54">
        <f>MAX((B54-100)*((1+'Damage Calculator'!$B$10)*INDEX(WeaponData!$AA$2:$AQ$96,MATCH('Damage Calculator'!$B$3,WeaponData!$B$2:$B$96,0),MATCH('Damage Calculator'!$D$3,WeaponData!$AA$2:$AQ$2,0))),0)</f>
        <v>56.762999999999998</v>
      </c>
      <c r="D54">
        <f t="shared" si="101"/>
        <v>57</v>
      </c>
      <c r="E54">
        <f>MAX(IF(AND($C54&lt;1,$C54&gt;0),1,ROUND($C54,0))+IF(ROUND($C54,0)&gt;=$I$3,'Damage Calculator'!$B$7,0)+IF(ROUND($C54,0)&gt;=$I$3,'Damage Calculator'!$B$8,0)-'d100 Breakdown'!$K$2,IF($D54=0,0,1))</f>
        <v>57</v>
      </c>
      <c r="F54" s="13">
        <f t="shared" si="12"/>
        <v>8</v>
      </c>
      <c r="G54" s="13">
        <f t="shared" si="13"/>
        <v>0</v>
      </c>
      <c r="H54">
        <f t="shared" si="14"/>
        <v>0</v>
      </c>
      <c r="I54">
        <f t="shared" si="15"/>
        <v>0</v>
      </c>
      <c r="J54">
        <f t="shared" si="16"/>
        <v>0</v>
      </c>
      <c r="K54">
        <f t="shared" si="17"/>
        <v>0.2</v>
      </c>
      <c r="L54">
        <f t="shared" si="18"/>
        <v>0.2</v>
      </c>
      <c r="M54">
        <f t="shared" si="19"/>
        <v>0.2</v>
      </c>
      <c r="N54">
        <f t="shared" si="20"/>
        <v>0.2</v>
      </c>
      <c r="O54">
        <f t="shared" si="21"/>
        <v>0.2</v>
      </c>
      <c r="P54">
        <f t="shared" si="22"/>
        <v>0</v>
      </c>
      <c r="Q54">
        <f>MAX(IF(AND($C54&lt;1,$C54&gt;0),1,ROUND($C54,0))+IF(ROUND($C54,0)&gt;=$U$3,'Damage Calculator'!$B$7,0)+IF(ROUND($C54,0)&gt;=$U$3,'Damage Calculator'!$B$8,0)-'d100 Breakdown'!$K$2,IF($D54=0,0,1))</f>
        <v>57</v>
      </c>
      <c r="R54" s="13">
        <f t="shared" si="23"/>
        <v>8</v>
      </c>
      <c r="S54" s="13">
        <f t="shared" si="24"/>
        <v>0</v>
      </c>
      <c r="T54">
        <f t="shared" si="25"/>
        <v>0</v>
      </c>
      <c r="U54">
        <f t="shared" si="26"/>
        <v>0</v>
      </c>
      <c r="V54">
        <f t="shared" si="27"/>
        <v>0</v>
      </c>
      <c r="W54">
        <f t="shared" si="28"/>
        <v>0.2</v>
      </c>
      <c r="X54">
        <f t="shared" si="29"/>
        <v>0.2</v>
      </c>
      <c r="Y54">
        <f t="shared" si="30"/>
        <v>0.2</v>
      </c>
      <c r="Z54">
        <f t="shared" si="31"/>
        <v>0.2</v>
      </c>
      <c r="AA54">
        <f t="shared" si="32"/>
        <v>0.2</v>
      </c>
      <c r="AB54">
        <f t="shared" si="33"/>
        <v>0</v>
      </c>
      <c r="AC54">
        <f>MAX(IF(AND($C54&lt;1,$C54&gt;0),1,ROUND($C54,0))+IF(ROUND($C54,0)&gt;=$AG$3,'Damage Calculator'!$B$7,0)+IF(ROUND($C54,0)&gt;=$AG$3,'Damage Calculator'!$B$8,0)-'d100 Breakdown'!$K$2,IF($D54=0,0,1))</f>
        <v>57</v>
      </c>
      <c r="AD54" s="13">
        <f t="shared" si="34"/>
        <v>8</v>
      </c>
      <c r="AE54" s="13">
        <f t="shared" si="35"/>
        <v>0</v>
      </c>
      <c r="AF54">
        <f t="shared" si="36"/>
        <v>0</v>
      </c>
      <c r="AG54">
        <f t="shared" si="37"/>
        <v>0</v>
      </c>
      <c r="AH54">
        <f t="shared" si="38"/>
        <v>0</v>
      </c>
      <c r="AI54">
        <f t="shared" si="39"/>
        <v>0.2</v>
      </c>
      <c r="AJ54">
        <f t="shared" si="40"/>
        <v>0.2</v>
      </c>
      <c r="AK54">
        <f t="shared" si="41"/>
        <v>0.2</v>
      </c>
      <c r="AL54">
        <f t="shared" si="42"/>
        <v>0.2</v>
      </c>
      <c r="AM54">
        <f t="shared" si="43"/>
        <v>0.2</v>
      </c>
      <c r="AN54">
        <f t="shared" si="44"/>
        <v>0</v>
      </c>
      <c r="AO54">
        <f>MAX(IF(AND($C54&lt;1,$C54&gt;0),1,ROUND($C54,0))+IF(ROUND($C54,0)&gt;=$AS$3,'Damage Calculator'!$B$7,0)+IF(ROUND($C54,0)&gt;=$AS$3,'Damage Calculator'!$B$8,0)-'d100 Breakdown'!$K$2,IF($D54=0,0,1))</f>
        <v>57</v>
      </c>
      <c r="AP54" s="13">
        <f t="shared" si="102"/>
        <v>8</v>
      </c>
      <c r="AQ54" s="13">
        <f t="shared" si="45"/>
        <v>0</v>
      </c>
      <c r="AR54">
        <f t="shared" si="103"/>
        <v>0</v>
      </c>
      <c r="AS54">
        <f t="shared" si="104"/>
        <v>0</v>
      </c>
      <c r="AT54">
        <f t="shared" si="105"/>
        <v>0</v>
      </c>
      <c r="AU54">
        <f t="shared" si="106"/>
        <v>0.2</v>
      </c>
      <c r="AV54">
        <f t="shared" si="107"/>
        <v>0.2</v>
      </c>
      <c r="AW54">
        <f t="shared" si="108"/>
        <v>0.2</v>
      </c>
      <c r="AX54">
        <f t="shared" si="109"/>
        <v>0.2</v>
      </c>
      <c r="AY54">
        <f t="shared" si="110"/>
        <v>0.2</v>
      </c>
      <c r="AZ54">
        <f t="shared" si="111"/>
        <v>0</v>
      </c>
      <c r="BA54">
        <f>MAX(IF(AND($C54&lt;1,$C54&gt;0),1,ROUND($C54,0))+IF(ROUND($C54,0)&gt;=$BE$3,'Damage Calculator'!$B$7,0)+IF(ROUND($C54,0)&gt;=$BE$3,'Damage Calculator'!$B$8,0)-'d100 Breakdown'!$K$2,IF($D54=0,0,1))</f>
        <v>57</v>
      </c>
      <c r="BB54" s="13">
        <f t="shared" si="46"/>
        <v>8</v>
      </c>
      <c r="BC54" s="13">
        <f t="shared" si="47"/>
        <v>0</v>
      </c>
      <c r="BD54">
        <f t="shared" si="48"/>
        <v>0</v>
      </c>
      <c r="BE54">
        <f t="shared" si="49"/>
        <v>0</v>
      </c>
      <c r="BF54">
        <f t="shared" si="50"/>
        <v>0</v>
      </c>
      <c r="BG54">
        <f t="shared" si="51"/>
        <v>0.2</v>
      </c>
      <c r="BH54">
        <f t="shared" si="52"/>
        <v>0.2</v>
      </c>
      <c r="BI54">
        <f t="shared" si="53"/>
        <v>0.2</v>
      </c>
      <c r="BJ54">
        <f t="shared" si="54"/>
        <v>0.2</v>
      </c>
      <c r="BK54">
        <f t="shared" si="55"/>
        <v>0.2</v>
      </c>
      <c r="BL54">
        <f t="shared" si="56"/>
        <v>0</v>
      </c>
      <c r="BM54">
        <f>MAX(IF(AND($C54&lt;1,$C54&gt;0),1,ROUND($C54,0))+IF(ROUND($C54,0)&gt;=$BQ$3,'Damage Calculator'!$B$7,0)+IF(ROUND($C54,0)&gt;=$BQ$3,'Damage Calculator'!$B$8,0)-'d100 Breakdown'!$K$2,IF($D54=0,0,1))</f>
        <v>57</v>
      </c>
      <c r="BN54" s="13">
        <f t="shared" si="57"/>
        <v>8</v>
      </c>
      <c r="BO54" s="13">
        <f t="shared" si="58"/>
        <v>0</v>
      </c>
      <c r="BP54">
        <f t="shared" si="59"/>
        <v>0</v>
      </c>
      <c r="BQ54">
        <f t="shared" si="60"/>
        <v>0</v>
      </c>
      <c r="BR54">
        <f t="shared" si="61"/>
        <v>0</v>
      </c>
      <c r="BS54">
        <f t="shared" si="62"/>
        <v>0.2</v>
      </c>
      <c r="BT54">
        <f t="shared" si="63"/>
        <v>0.2</v>
      </c>
      <c r="BU54">
        <f t="shared" si="64"/>
        <v>0.2</v>
      </c>
      <c r="BV54">
        <f t="shared" si="65"/>
        <v>0.2</v>
      </c>
      <c r="BW54">
        <f t="shared" si="66"/>
        <v>0.2</v>
      </c>
      <c r="BX54">
        <f t="shared" si="67"/>
        <v>0</v>
      </c>
      <c r="BY54">
        <f>MAX(IF(AND($C54&lt;1,$C54&gt;0),1,ROUND($C54,0))+IF(ROUND($C54,0)&gt;=$CC$3,'Damage Calculator'!$B$7,0)+IF(ROUND($C54,0)&gt;=$CC$3,'Damage Calculator'!$B$8,0)-'d100 Breakdown'!$K$2,IF($D54=0,0,1))</f>
        <v>57</v>
      </c>
      <c r="BZ54" s="13">
        <f t="shared" si="68"/>
        <v>8</v>
      </c>
      <c r="CA54" s="13">
        <f t="shared" si="69"/>
        <v>0</v>
      </c>
      <c r="CB54">
        <f t="shared" si="70"/>
        <v>0</v>
      </c>
      <c r="CC54">
        <f t="shared" si="71"/>
        <v>0</v>
      </c>
      <c r="CD54">
        <f t="shared" si="72"/>
        <v>0</v>
      </c>
      <c r="CE54">
        <f t="shared" si="73"/>
        <v>0.2</v>
      </c>
      <c r="CF54">
        <f t="shared" si="74"/>
        <v>0.2</v>
      </c>
      <c r="CG54">
        <f t="shared" si="75"/>
        <v>0.2</v>
      </c>
      <c r="CH54">
        <f t="shared" si="76"/>
        <v>0.2</v>
      </c>
      <c r="CI54">
        <f t="shared" si="77"/>
        <v>0.2</v>
      </c>
      <c r="CJ54">
        <f t="shared" si="78"/>
        <v>0</v>
      </c>
      <c r="CK54">
        <f>MAX(IF(AND($C54&lt;1,$C54&gt;0),1,ROUND($C54,0))+IF(ROUND($C54,0)&gt;=$CO$3,'Damage Calculator'!$B$7,0)+IF(ROUND($C54,0)&gt;=$CO$3,'Damage Calculator'!$B$8,0)-'d100 Breakdown'!$K$2,IF($D54=0,0,1))</f>
        <v>57</v>
      </c>
      <c r="CL54" s="13">
        <f t="shared" si="79"/>
        <v>8</v>
      </c>
      <c r="CM54" s="13">
        <f t="shared" si="80"/>
        <v>0</v>
      </c>
      <c r="CN54">
        <f t="shared" si="81"/>
        <v>0</v>
      </c>
      <c r="CO54">
        <f t="shared" si="82"/>
        <v>0</v>
      </c>
      <c r="CP54">
        <f t="shared" si="83"/>
        <v>0</v>
      </c>
      <c r="CQ54">
        <f t="shared" si="84"/>
        <v>0.2</v>
      </c>
      <c r="CR54">
        <f t="shared" si="85"/>
        <v>0.2</v>
      </c>
      <c r="CS54">
        <f t="shared" si="86"/>
        <v>0.2</v>
      </c>
      <c r="CT54">
        <f t="shared" si="87"/>
        <v>0.2</v>
      </c>
      <c r="CU54">
        <f t="shared" si="88"/>
        <v>0.2</v>
      </c>
      <c r="CV54">
        <f t="shared" si="89"/>
        <v>0</v>
      </c>
      <c r="CW54">
        <f>MAX(IF(AND($C54&lt;1,$C54&gt;0),1,ROUND($C54,0))+IF(ROUND($C54,0)&gt;=$DA$3,'Damage Calculator'!$B$7,0)+IF(ROUND($C54,0)&gt;=$DA$3,'Damage Calculator'!$B$8,0)-'d100 Breakdown'!$K$2,IF($D54=0,0,1))</f>
        <v>57</v>
      </c>
      <c r="CX54" s="13">
        <f t="shared" si="90"/>
        <v>8</v>
      </c>
      <c r="CY54" s="13">
        <f t="shared" si="91"/>
        <v>0</v>
      </c>
      <c r="CZ54">
        <f t="shared" si="92"/>
        <v>0</v>
      </c>
      <c r="DA54">
        <f t="shared" si="93"/>
        <v>0</v>
      </c>
      <c r="DB54">
        <f t="shared" si="94"/>
        <v>0</v>
      </c>
      <c r="DC54">
        <f t="shared" si="95"/>
        <v>0.2</v>
      </c>
      <c r="DD54">
        <f t="shared" si="96"/>
        <v>0.2</v>
      </c>
      <c r="DE54">
        <f t="shared" si="97"/>
        <v>0.2</v>
      </c>
      <c r="DF54">
        <f t="shared" si="98"/>
        <v>0.2</v>
      </c>
      <c r="DG54">
        <f t="shared" si="99"/>
        <v>0.2</v>
      </c>
      <c r="DH54">
        <f t="shared" si="100"/>
        <v>0</v>
      </c>
    </row>
    <row r="55" spans="1:112" x14ac:dyDescent="0.25">
      <c r="A55">
        <v>51</v>
      </c>
      <c r="B55">
        <f t="shared" si="11"/>
        <v>227</v>
      </c>
      <c r="C55">
        <f>MAX((B55-100)*((1+'Damage Calculator'!$B$10)*INDEX(WeaponData!$AA$2:$AQ$96,MATCH('Damage Calculator'!$B$3,WeaponData!$B$2:$B$96,0),MATCH('Damage Calculator'!$D$3,WeaponData!$AA$2:$AQ$2,0))),0)</f>
        <v>57.213500000000003</v>
      </c>
      <c r="D55">
        <f t="shared" si="101"/>
        <v>57</v>
      </c>
      <c r="E55">
        <f>MAX(IF(AND($C55&lt;1,$C55&gt;0),1,ROUND($C55,0))+IF(ROUND($C55,0)&gt;=$I$3,'Damage Calculator'!$B$7,0)+IF(ROUND($C55,0)&gt;=$I$3,'Damage Calculator'!$B$8,0)-'d100 Breakdown'!$K$2,IF($D55=0,0,1))</f>
        <v>57</v>
      </c>
      <c r="F55" s="13">
        <f t="shared" si="12"/>
        <v>8</v>
      </c>
      <c r="G55" s="13">
        <f t="shared" si="13"/>
        <v>0</v>
      </c>
      <c r="H55">
        <f t="shared" si="14"/>
        <v>0</v>
      </c>
      <c r="I55">
        <f t="shared" si="15"/>
        <v>0</v>
      </c>
      <c r="J55">
        <f t="shared" si="16"/>
        <v>0</v>
      </c>
      <c r="K55">
        <f t="shared" si="17"/>
        <v>0.2</v>
      </c>
      <c r="L55">
        <f t="shared" si="18"/>
        <v>0.2</v>
      </c>
      <c r="M55">
        <f t="shared" si="19"/>
        <v>0.2</v>
      </c>
      <c r="N55">
        <f t="shared" si="20"/>
        <v>0.2</v>
      </c>
      <c r="O55">
        <f t="shared" si="21"/>
        <v>0.2</v>
      </c>
      <c r="P55">
        <f t="shared" si="22"/>
        <v>0</v>
      </c>
      <c r="Q55">
        <f>MAX(IF(AND($C55&lt;1,$C55&gt;0),1,ROUND($C55,0))+IF(ROUND($C55,0)&gt;=$U$3,'Damage Calculator'!$B$7,0)+IF(ROUND($C55,0)&gt;=$U$3,'Damage Calculator'!$B$8,0)-'d100 Breakdown'!$K$2,IF($D55=0,0,1))</f>
        <v>57</v>
      </c>
      <c r="R55" s="13">
        <f t="shared" si="23"/>
        <v>8</v>
      </c>
      <c r="S55" s="13">
        <f t="shared" si="24"/>
        <v>0</v>
      </c>
      <c r="T55">
        <f t="shared" si="25"/>
        <v>0</v>
      </c>
      <c r="U55">
        <f t="shared" si="26"/>
        <v>0</v>
      </c>
      <c r="V55">
        <f t="shared" si="27"/>
        <v>0</v>
      </c>
      <c r="W55">
        <f t="shared" si="28"/>
        <v>0.2</v>
      </c>
      <c r="X55">
        <f t="shared" si="29"/>
        <v>0.2</v>
      </c>
      <c r="Y55">
        <f t="shared" si="30"/>
        <v>0.2</v>
      </c>
      <c r="Z55">
        <f t="shared" si="31"/>
        <v>0.2</v>
      </c>
      <c r="AA55">
        <f t="shared" si="32"/>
        <v>0.2</v>
      </c>
      <c r="AB55">
        <f t="shared" si="33"/>
        <v>0</v>
      </c>
      <c r="AC55">
        <f>MAX(IF(AND($C55&lt;1,$C55&gt;0),1,ROUND($C55,0))+IF(ROUND($C55,0)&gt;=$AG$3,'Damage Calculator'!$B$7,0)+IF(ROUND($C55,0)&gt;=$AG$3,'Damage Calculator'!$B$8,0)-'d100 Breakdown'!$K$2,IF($D55=0,0,1))</f>
        <v>57</v>
      </c>
      <c r="AD55" s="13">
        <f t="shared" si="34"/>
        <v>8</v>
      </c>
      <c r="AE55" s="13">
        <f t="shared" si="35"/>
        <v>0</v>
      </c>
      <c r="AF55">
        <f t="shared" si="36"/>
        <v>0</v>
      </c>
      <c r="AG55">
        <f t="shared" si="37"/>
        <v>0</v>
      </c>
      <c r="AH55">
        <f t="shared" si="38"/>
        <v>0</v>
      </c>
      <c r="AI55">
        <f t="shared" si="39"/>
        <v>0.2</v>
      </c>
      <c r="AJ55">
        <f t="shared" si="40"/>
        <v>0.2</v>
      </c>
      <c r="AK55">
        <f t="shared" si="41"/>
        <v>0.2</v>
      </c>
      <c r="AL55">
        <f t="shared" si="42"/>
        <v>0.2</v>
      </c>
      <c r="AM55">
        <f t="shared" si="43"/>
        <v>0.2</v>
      </c>
      <c r="AN55">
        <f t="shared" si="44"/>
        <v>0</v>
      </c>
      <c r="AO55">
        <f>MAX(IF(AND($C55&lt;1,$C55&gt;0),1,ROUND($C55,0))+IF(ROUND($C55,0)&gt;=$AS$3,'Damage Calculator'!$B$7,0)+IF(ROUND($C55,0)&gt;=$AS$3,'Damage Calculator'!$B$8,0)-'d100 Breakdown'!$K$2,IF($D55=0,0,1))</f>
        <v>57</v>
      </c>
      <c r="AP55" s="13">
        <f t="shared" si="102"/>
        <v>8</v>
      </c>
      <c r="AQ55" s="13">
        <f t="shared" si="45"/>
        <v>0</v>
      </c>
      <c r="AR55">
        <f t="shared" si="103"/>
        <v>0</v>
      </c>
      <c r="AS55">
        <f t="shared" si="104"/>
        <v>0</v>
      </c>
      <c r="AT55">
        <f t="shared" si="105"/>
        <v>0</v>
      </c>
      <c r="AU55">
        <f t="shared" si="106"/>
        <v>0.2</v>
      </c>
      <c r="AV55">
        <f t="shared" si="107"/>
        <v>0.2</v>
      </c>
      <c r="AW55">
        <f t="shared" si="108"/>
        <v>0.2</v>
      </c>
      <c r="AX55">
        <f t="shared" si="109"/>
        <v>0.2</v>
      </c>
      <c r="AY55">
        <f t="shared" si="110"/>
        <v>0.2</v>
      </c>
      <c r="AZ55">
        <f t="shared" si="111"/>
        <v>0</v>
      </c>
      <c r="BA55">
        <f>MAX(IF(AND($C55&lt;1,$C55&gt;0),1,ROUND($C55,0))+IF(ROUND($C55,0)&gt;=$BE$3,'Damage Calculator'!$B$7,0)+IF(ROUND($C55,0)&gt;=$BE$3,'Damage Calculator'!$B$8,0)-'d100 Breakdown'!$K$2,IF($D55=0,0,1))</f>
        <v>57</v>
      </c>
      <c r="BB55" s="13">
        <f t="shared" si="46"/>
        <v>8</v>
      </c>
      <c r="BC55" s="13">
        <f t="shared" si="47"/>
        <v>0</v>
      </c>
      <c r="BD55">
        <f t="shared" si="48"/>
        <v>0</v>
      </c>
      <c r="BE55">
        <f t="shared" si="49"/>
        <v>0</v>
      </c>
      <c r="BF55">
        <f t="shared" si="50"/>
        <v>0</v>
      </c>
      <c r="BG55">
        <f t="shared" si="51"/>
        <v>0.2</v>
      </c>
      <c r="BH55">
        <f t="shared" si="52"/>
        <v>0.2</v>
      </c>
      <c r="BI55">
        <f t="shared" si="53"/>
        <v>0.2</v>
      </c>
      <c r="BJ55">
        <f t="shared" si="54"/>
        <v>0.2</v>
      </c>
      <c r="BK55">
        <f t="shared" si="55"/>
        <v>0.2</v>
      </c>
      <c r="BL55">
        <f t="shared" si="56"/>
        <v>0</v>
      </c>
      <c r="BM55">
        <f>MAX(IF(AND($C55&lt;1,$C55&gt;0),1,ROUND($C55,0))+IF(ROUND($C55,0)&gt;=$BQ$3,'Damage Calculator'!$B$7,0)+IF(ROUND($C55,0)&gt;=$BQ$3,'Damage Calculator'!$B$8,0)-'d100 Breakdown'!$K$2,IF($D55=0,0,1))</f>
        <v>57</v>
      </c>
      <c r="BN55" s="13">
        <f t="shared" si="57"/>
        <v>8</v>
      </c>
      <c r="BO55" s="13">
        <f t="shared" si="58"/>
        <v>0</v>
      </c>
      <c r="BP55">
        <f t="shared" si="59"/>
        <v>0</v>
      </c>
      <c r="BQ55">
        <f t="shared" si="60"/>
        <v>0</v>
      </c>
      <c r="BR55">
        <f t="shared" si="61"/>
        <v>0</v>
      </c>
      <c r="BS55">
        <f t="shared" si="62"/>
        <v>0.2</v>
      </c>
      <c r="BT55">
        <f t="shared" si="63"/>
        <v>0.2</v>
      </c>
      <c r="BU55">
        <f t="shared" si="64"/>
        <v>0.2</v>
      </c>
      <c r="BV55">
        <f t="shared" si="65"/>
        <v>0.2</v>
      </c>
      <c r="BW55">
        <f t="shared" si="66"/>
        <v>0.2</v>
      </c>
      <c r="BX55">
        <f t="shared" si="67"/>
        <v>0</v>
      </c>
      <c r="BY55">
        <f>MAX(IF(AND($C55&lt;1,$C55&gt;0),1,ROUND($C55,0))+IF(ROUND($C55,0)&gt;=$CC$3,'Damage Calculator'!$B$7,0)+IF(ROUND($C55,0)&gt;=$CC$3,'Damage Calculator'!$B$8,0)-'d100 Breakdown'!$K$2,IF($D55=0,0,1))</f>
        <v>57</v>
      </c>
      <c r="BZ55" s="13">
        <f t="shared" si="68"/>
        <v>8</v>
      </c>
      <c r="CA55" s="13">
        <f t="shared" si="69"/>
        <v>0</v>
      </c>
      <c r="CB55">
        <f t="shared" si="70"/>
        <v>0</v>
      </c>
      <c r="CC55">
        <f t="shared" si="71"/>
        <v>0</v>
      </c>
      <c r="CD55">
        <f t="shared" si="72"/>
        <v>0</v>
      </c>
      <c r="CE55">
        <f t="shared" si="73"/>
        <v>0.2</v>
      </c>
      <c r="CF55">
        <f t="shared" si="74"/>
        <v>0.2</v>
      </c>
      <c r="CG55">
        <f t="shared" si="75"/>
        <v>0.2</v>
      </c>
      <c r="CH55">
        <f t="shared" si="76"/>
        <v>0.2</v>
      </c>
      <c r="CI55">
        <f t="shared" si="77"/>
        <v>0.2</v>
      </c>
      <c r="CJ55">
        <f t="shared" si="78"/>
        <v>0</v>
      </c>
      <c r="CK55">
        <f>MAX(IF(AND($C55&lt;1,$C55&gt;0),1,ROUND($C55,0))+IF(ROUND($C55,0)&gt;=$CO$3,'Damage Calculator'!$B$7,0)+IF(ROUND($C55,0)&gt;=$CO$3,'Damage Calculator'!$B$8,0)-'d100 Breakdown'!$K$2,IF($D55=0,0,1))</f>
        <v>57</v>
      </c>
      <c r="CL55" s="13">
        <f t="shared" si="79"/>
        <v>8</v>
      </c>
      <c r="CM55" s="13">
        <f t="shared" si="80"/>
        <v>0</v>
      </c>
      <c r="CN55">
        <f t="shared" si="81"/>
        <v>0</v>
      </c>
      <c r="CO55">
        <f t="shared" si="82"/>
        <v>0</v>
      </c>
      <c r="CP55">
        <f t="shared" si="83"/>
        <v>0</v>
      </c>
      <c r="CQ55">
        <f t="shared" si="84"/>
        <v>0.2</v>
      </c>
      <c r="CR55">
        <f t="shared" si="85"/>
        <v>0.2</v>
      </c>
      <c r="CS55">
        <f t="shared" si="86"/>
        <v>0.2</v>
      </c>
      <c r="CT55">
        <f t="shared" si="87"/>
        <v>0.2</v>
      </c>
      <c r="CU55">
        <f t="shared" si="88"/>
        <v>0.2</v>
      </c>
      <c r="CV55">
        <f t="shared" si="89"/>
        <v>0</v>
      </c>
      <c r="CW55">
        <f>MAX(IF(AND($C55&lt;1,$C55&gt;0),1,ROUND($C55,0))+IF(ROUND($C55,0)&gt;=$DA$3,'Damage Calculator'!$B$7,0)+IF(ROUND($C55,0)&gt;=$DA$3,'Damage Calculator'!$B$8,0)-'d100 Breakdown'!$K$2,IF($D55=0,0,1))</f>
        <v>57</v>
      </c>
      <c r="CX55" s="13">
        <f t="shared" si="90"/>
        <v>8</v>
      </c>
      <c r="CY55" s="13">
        <f t="shared" si="91"/>
        <v>0</v>
      </c>
      <c r="CZ55">
        <f t="shared" si="92"/>
        <v>0</v>
      </c>
      <c r="DA55">
        <f t="shared" si="93"/>
        <v>0</v>
      </c>
      <c r="DB55">
        <f t="shared" si="94"/>
        <v>0</v>
      </c>
      <c r="DC55">
        <f t="shared" si="95"/>
        <v>0.2</v>
      </c>
      <c r="DD55">
        <f t="shared" si="96"/>
        <v>0.2</v>
      </c>
      <c r="DE55">
        <f t="shared" si="97"/>
        <v>0.2</v>
      </c>
      <c r="DF55">
        <f t="shared" si="98"/>
        <v>0.2</v>
      </c>
      <c r="DG55">
        <f t="shared" si="99"/>
        <v>0.2</v>
      </c>
      <c r="DH55">
        <f t="shared" si="100"/>
        <v>0</v>
      </c>
    </row>
    <row r="56" spans="1:112" x14ac:dyDescent="0.25">
      <c r="A56">
        <v>52</v>
      </c>
      <c r="B56">
        <f t="shared" si="11"/>
        <v>228</v>
      </c>
      <c r="C56">
        <f>MAX((B56-100)*((1+'Damage Calculator'!$B$10)*INDEX(WeaponData!$AA$2:$AQ$96,MATCH('Damage Calculator'!$B$3,WeaponData!$B$2:$B$96,0),MATCH('Damage Calculator'!$D$3,WeaponData!$AA$2:$AQ$2,0))),0)</f>
        <v>57.664000000000001</v>
      </c>
      <c r="D56">
        <f t="shared" si="101"/>
        <v>58</v>
      </c>
      <c r="E56">
        <f>MAX(IF(AND($C56&lt;1,$C56&gt;0),1,ROUND($C56,0))+IF(ROUND($C56,0)&gt;=$I$3,'Damage Calculator'!$B$7,0)+IF(ROUND($C56,0)&gt;=$I$3,'Damage Calculator'!$B$8,0)-'d100 Breakdown'!$K$2,IF($D56=0,0,1))</f>
        <v>58</v>
      </c>
      <c r="F56" s="13">
        <f t="shared" si="12"/>
        <v>8</v>
      </c>
      <c r="G56" s="13">
        <f t="shared" si="13"/>
        <v>0</v>
      </c>
      <c r="H56">
        <f t="shared" si="14"/>
        <v>0</v>
      </c>
      <c r="I56">
        <f t="shared" si="15"/>
        <v>0</v>
      </c>
      <c r="J56">
        <f t="shared" si="16"/>
        <v>0</v>
      </c>
      <c r="K56">
        <f t="shared" si="17"/>
        <v>0.2</v>
      </c>
      <c r="L56">
        <f t="shared" si="18"/>
        <v>0.2</v>
      </c>
      <c r="M56">
        <f t="shared" si="19"/>
        <v>0.2</v>
      </c>
      <c r="N56">
        <f t="shared" si="20"/>
        <v>0.2</v>
      </c>
      <c r="O56">
        <f t="shared" si="21"/>
        <v>0.2</v>
      </c>
      <c r="P56">
        <f t="shared" si="22"/>
        <v>0</v>
      </c>
      <c r="Q56">
        <f>MAX(IF(AND($C56&lt;1,$C56&gt;0),1,ROUND($C56,0))+IF(ROUND($C56,0)&gt;=$U$3,'Damage Calculator'!$B$7,0)+IF(ROUND($C56,0)&gt;=$U$3,'Damage Calculator'!$B$8,0)-'d100 Breakdown'!$K$2,IF($D56=0,0,1))</f>
        <v>58</v>
      </c>
      <c r="R56" s="13">
        <f t="shared" si="23"/>
        <v>8</v>
      </c>
      <c r="S56" s="13">
        <f t="shared" si="24"/>
        <v>0</v>
      </c>
      <c r="T56">
        <f t="shared" si="25"/>
        <v>0</v>
      </c>
      <c r="U56">
        <f t="shared" si="26"/>
        <v>0</v>
      </c>
      <c r="V56">
        <f t="shared" si="27"/>
        <v>0</v>
      </c>
      <c r="W56">
        <f t="shared" si="28"/>
        <v>0.2</v>
      </c>
      <c r="X56">
        <f t="shared" si="29"/>
        <v>0.2</v>
      </c>
      <c r="Y56">
        <f t="shared" si="30"/>
        <v>0.2</v>
      </c>
      <c r="Z56">
        <f t="shared" si="31"/>
        <v>0.2</v>
      </c>
      <c r="AA56">
        <f t="shared" si="32"/>
        <v>0.2</v>
      </c>
      <c r="AB56">
        <f t="shared" si="33"/>
        <v>0</v>
      </c>
      <c r="AC56">
        <f>MAX(IF(AND($C56&lt;1,$C56&gt;0),1,ROUND($C56,0))+IF(ROUND($C56,0)&gt;=$AG$3,'Damage Calculator'!$B$7,0)+IF(ROUND($C56,0)&gt;=$AG$3,'Damage Calculator'!$B$8,0)-'d100 Breakdown'!$K$2,IF($D56=0,0,1))</f>
        <v>58</v>
      </c>
      <c r="AD56" s="13">
        <f t="shared" si="34"/>
        <v>8</v>
      </c>
      <c r="AE56" s="13">
        <f t="shared" si="35"/>
        <v>0</v>
      </c>
      <c r="AF56">
        <f t="shared" si="36"/>
        <v>0</v>
      </c>
      <c r="AG56">
        <f t="shared" si="37"/>
        <v>0</v>
      </c>
      <c r="AH56">
        <f t="shared" si="38"/>
        <v>0</v>
      </c>
      <c r="AI56">
        <f t="shared" si="39"/>
        <v>0.2</v>
      </c>
      <c r="AJ56">
        <f t="shared" si="40"/>
        <v>0.2</v>
      </c>
      <c r="AK56">
        <f t="shared" si="41"/>
        <v>0.2</v>
      </c>
      <c r="AL56">
        <f t="shared" si="42"/>
        <v>0.2</v>
      </c>
      <c r="AM56">
        <f t="shared" si="43"/>
        <v>0.2</v>
      </c>
      <c r="AN56">
        <f t="shared" si="44"/>
        <v>0</v>
      </c>
      <c r="AO56">
        <f>MAX(IF(AND($C56&lt;1,$C56&gt;0),1,ROUND($C56,0))+IF(ROUND($C56,0)&gt;=$AS$3,'Damage Calculator'!$B$7,0)+IF(ROUND($C56,0)&gt;=$AS$3,'Damage Calculator'!$B$8,0)-'d100 Breakdown'!$K$2,IF($D56=0,0,1))</f>
        <v>58</v>
      </c>
      <c r="AP56" s="13">
        <f t="shared" si="102"/>
        <v>8</v>
      </c>
      <c r="AQ56" s="13">
        <f t="shared" si="45"/>
        <v>0</v>
      </c>
      <c r="AR56">
        <f t="shared" si="103"/>
        <v>0</v>
      </c>
      <c r="AS56">
        <f t="shared" si="104"/>
        <v>0</v>
      </c>
      <c r="AT56">
        <f t="shared" si="105"/>
        <v>0</v>
      </c>
      <c r="AU56">
        <f t="shared" si="106"/>
        <v>0.2</v>
      </c>
      <c r="AV56">
        <f t="shared" si="107"/>
        <v>0.2</v>
      </c>
      <c r="AW56">
        <f t="shared" si="108"/>
        <v>0.2</v>
      </c>
      <c r="AX56">
        <f t="shared" si="109"/>
        <v>0.2</v>
      </c>
      <c r="AY56">
        <f t="shared" si="110"/>
        <v>0.2</v>
      </c>
      <c r="AZ56">
        <f t="shared" si="111"/>
        <v>0</v>
      </c>
      <c r="BA56">
        <f>MAX(IF(AND($C56&lt;1,$C56&gt;0),1,ROUND($C56,0))+IF(ROUND($C56,0)&gt;=$BE$3,'Damage Calculator'!$B$7,0)+IF(ROUND($C56,0)&gt;=$BE$3,'Damage Calculator'!$B$8,0)-'d100 Breakdown'!$K$2,IF($D56=0,0,1))</f>
        <v>58</v>
      </c>
      <c r="BB56" s="13">
        <f t="shared" si="46"/>
        <v>8</v>
      </c>
      <c r="BC56" s="13">
        <f t="shared" si="47"/>
        <v>0</v>
      </c>
      <c r="BD56">
        <f t="shared" si="48"/>
        <v>0</v>
      </c>
      <c r="BE56">
        <f t="shared" si="49"/>
        <v>0</v>
      </c>
      <c r="BF56">
        <f t="shared" si="50"/>
        <v>0</v>
      </c>
      <c r="BG56">
        <f t="shared" si="51"/>
        <v>0.2</v>
      </c>
      <c r="BH56">
        <f t="shared" si="52"/>
        <v>0.2</v>
      </c>
      <c r="BI56">
        <f t="shared" si="53"/>
        <v>0.2</v>
      </c>
      <c r="BJ56">
        <f t="shared" si="54"/>
        <v>0.2</v>
      </c>
      <c r="BK56">
        <f t="shared" si="55"/>
        <v>0.2</v>
      </c>
      <c r="BL56">
        <f t="shared" si="56"/>
        <v>0</v>
      </c>
      <c r="BM56">
        <f>MAX(IF(AND($C56&lt;1,$C56&gt;0),1,ROUND($C56,0))+IF(ROUND($C56,0)&gt;=$BQ$3,'Damage Calculator'!$B$7,0)+IF(ROUND($C56,0)&gt;=$BQ$3,'Damage Calculator'!$B$8,0)-'d100 Breakdown'!$K$2,IF($D56=0,0,1))</f>
        <v>58</v>
      </c>
      <c r="BN56" s="13">
        <f t="shared" si="57"/>
        <v>8</v>
      </c>
      <c r="BO56" s="13">
        <f t="shared" si="58"/>
        <v>0</v>
      </c>
      <c r="BP56">
        <f t="shared" si="59"/>
        <v>0</v>
      </c>
      <c r="BQ56">
        <f t="shared" si="60"/>
        <v>0</v>
      </c>
      <c r="BR56">
        <f t="shared" si="61"/>
        <v>0</v>
      </c>
      <c r="BS56">
        <f t="shared" si="62"/>
        <v>0.2</v>
      </c>
      <c r="BT56">
        <f t="shared" si="63"/>
        <v>0.2</v>
      </c>
      <c r="BU56">
        <f t="shared" si="64"/>
        <v>0.2</v>
      </c>
      <c r="BV56">
        <f t="shared" si="65"/>
        <v>0.2</v>
      </c>
      <c r="BW56">
        <f t="shared" si="66"/>
        <v>0.2</v>
      </c>
      <c r="BX56">
        <f t="shared" si="67"/>
        <v>0</v>
      </c>
      <c r="BY56">
        <f>MAX(IF(AND($C56&lt;1,$C56&gt;0),1,ROUND($C56,0))+IF(ROUND($C56,0)&gt;=$CC$3,'Damage Calculator'!$B$7,0)+IF(ROUND($C56,0)&gt;=$CC$3,'Damage Calculator'!$B$8,0)-'d100 Breakdown'!$K$2,IF($D56=0,0,1))</f>
        <v>58</v>
      </c>
      <c r="BZ56" s="13">
        <f t="shared" si="68"/>
        <v>8</v>
      </c>
      <c r="CA56" s="13">
        <f t="shared" si="69"/>
        <v>0</v>
      </c>
      <c r="CB56">
        <f t="shared" si="70"/>
        <v>0</v>
      </c>
      <c r="CC56">
        <f t="shared" si="71"/>
        <v>0</v>
      </c>
      <c r="CD56">
        <f t="shared" si="72"/>
        <v>0</v>
      </c>
      <c r="CE56">
        <f t="shared" si="73"/>
        <v>0.2</v>
      </c>
      <c r="CF56">
        <f t="shared" si="74"/>
        <v>0.2</v>
      </c>
      <c r="CG56">
        <f t="shared" si="75"/>
        <v>0.2</v>
      </c>
      <c r="CH56">
        <f t="shared" si="76"/>
        <v>0.2</v>
      </c>
      <c r="CI56">
        <f t="shared" si="77"/>
        <v>0.2</v>
      </c>
      <c r="CJ56">
        <f t="shared" si="78"/>
        <v>0</v>
      </c>
      <c r="CK56">
        <f>MAX(IF(AND($C56&lt;1,$C56&gt;0),1,ROUND($C56,0))+IF(ROUND($C56,0)&gt;=$CO$3,'Damage Calculator'!$B$7,0)+IF(ROUND($C56,0)&gt;=$CO$3,'Damage Calculator'!$B$8,0)-'d100 Breakdown'!$K$2,IF($D56=0,0,1))</f>
        <v>58</v>
      </c>
      <c r="CL56" s="13">
        <f t="shared" si="79"/>
        <v>8</v>
      </c>
      <c r="CM56" s="13">
        <f t="shared" si="80"/>
        <v>0</v>
      </c>
      <c r="CN56">
        <f t="shared" si="81"/>
        <v>0</v>
      </c>
      <c r="CO56">
        <f t="shared" si="82"/>
        <v>0</v>
      </c>
      <c r="CP56">
        <f t="shared" si="83"/>
        <v>0</v>
      </c>
      <c r="CQ56">
        <f t="shared" si="84"/>
        <v>0.2</v>
      </c>
      <c r="CR56">
        <f t="shared" si="85"/>
        <v>0.2</v>
      </c>
      <c r="CS56">
        <f t="shared" si="86"/>
        <v>0.2</v>
      </c>
      <c r="CT56">
        <f t="shared" si="87"/>
        <v>0.2</v>
      </c>
      <c r="CU56">
        <f t="shared" si="88"/>
        <v>0.2</v>
      </c>
      <c r="CV56">
        <f t="shared" si="89"/>
        <v>0</v>
      </c>
      <c r="CW56">
        <f>MAX(IF(AND($C56&lt;1,$C56&gt;0),1,ROUND($C56,0))+IF(ROUND($C56,0)&gt;=$DA$3,'Damage Calculator'!$B$7,0)+IF(ROUND($C56,0)&gt;=$DA$3,'Damage Calculator'!$B$8,0)-'d100 Breakdown'!$K$2,IF($D56=0,0,1))</f>
        <v>58</v>
      </c>
      <c r="CX56" s="13">
        <f t="shared" si="90"/>
        <v>8</v>
      </c>
      <c r="CY56" s="13">
        <f t="shared" si="91"/>
        <v>0</v>
      </c>
      <c r="CZ56">
        <f t="shared" si="92"/>
        <v>0</v>
      </c>
      <c r="DA56">
        <f t="shared" si="93"/>
        <v>0</v>
      </c>
      <c r="DB56">
        <f t="shared" si="94"/>
        <v>0</v>
      </c>
      <c r="DC56">
        <f t="shared" si="95"/>
        <v>0.2</v>
      </c>
      <c r="DD56">
        <f t="shared" si="96"/>
        <v>0.2</v>
      </c>
      <c r="DE56">
        <f t="shared" si="97"/>
        <v>0.2</v>
      </c>
      <c r="DF56">
        <f t="shared" si="98"/>
        <v>0.2</v>
      </c>
      <c r="DG56">
        <f t="shared" si="99"/>
        <v>0.2</v>
      </c>
      <c r="DH56">
        <f t="shared" si="100"/>
        <v>0</v>
      </c>
    </row>
    <row r="57" spans="1:112" x14ac:dyDescent="0.25">
      <c r="A57">
        <v>53</v>
      </c>
      <c r="B57">
        <f t="shared" si="11"/>
        <v>229</v>
      </c>
      <c r="C57">
        <f>MAX((B57-100)*((1+'Damage Calculator'!$B$10)*INDEX(WeaponData!$AA$2:$AQ$96,MATCH('Damage Calculator'!$B$3,WeaponData!$B$2:$B$96,0),MATCH('Damage Calculator'!$D$3,WeaponData!$AA$2:$AQ$2,0))),0)</f>
        <v>58.1145</v>
      </c>
      <c r="D57">
        <f t="shared" si="101"/>
        <v>58</v>
      </c>
      <c r="E57">
        <f>MAX(IF(AND($C57&lt;1,$C57&gt;0),1,ROUND($C57,0))+IF(ROUND($C57,0)&gt;=$I$3,'Damage Calculator'!$B$7,0)+IF(ROUND($C57,0)&gt;=$I$3,'Damage Calculator'!$B$8,0)-'d100 Breakdown'!$K$2,IF($D57=0,0,1))</f>
        <v>58</v>
      </c>
      <c r="F57" s="13">
        <f t="shared" si="12"/>
        <v>8</v>
      </c>
      <c r="G57" s="13">
        <f t="shared" si="13"/>
        <v>0</v>
      </c>
      <c r="H57">
        <f t="shared" si="14"/>
        <v>0</v>
      </c>
      <c r="I57">
        <f t="shared" si="15"/>
        <v>0</v>
      </c>
      <c r="J57">
        <f t="shared" si="16"/>
        <v>0</v>
      </c>
      <c r="K57">
        <f t="shared" si="17"/>
        <v>0.2</v>
      </c>
      <c r="L57">
        <f t="shared" si="18"/>
        <v>0.2</v>
      </c>
      <c r="M57">
        <f t="shared" si="19"/>
        <v>0.2</v>
      </c>
      <c r="N57">
        <f t="shared" si="20"/>
        <v>0.2</v>
      </c>
      <c r="O57">
        <f t="shared" si="21"/>
        <v>0.2</v>
      </c>
      <c r="P57">
        <f t="shared" si="22"/>
        <v>0</v>
      </c>
      <c r="Q57">
        <f>MAX(IF(AND($C57&lt;1,$C57&gt;0),1,ROUND($C57,0))+IF(ROUND($C57,0)&gt;=$U$3,'Damage Calculator'!$B$7,0)+IF(ROUND($C57,0)&gt;=$U$3,'Damage Calculator'!$B$8,0)-'d100 Breakdown'!$K$2,IF($D57=0,0,1))</f>
        <v>58</v>
      </c>
      <c r="R57" s="13">
        <f t="shared" si="23"/>
        <v>8</v>
      </c>
      <c r="S57" s="13">
        <f t="shared" si="24"/>
        <v>0</v>
      </c>
      <c r="T57">
        <f t="shared" si="25"/>
        <v>0</v>
      </c>
      <c r="U57">
        <f t="shared" si="26"/>
        <v>0</v>
      </c>
      <c r="V57">
        <f t="shared" si="27"/>
        <v>0</v>
      </c>
      <c r="W57">
        <f t="shared" si="28"/>
        <v>0.2</v>
      </c>
      <c r="X57">
        <f t="shared" si="29"/>
        <v>0.2</v>
      </c>
      <c r="Y57">
        <f t="shared" si="30"/>
        <v>0.2</v>
      </c>
      <c r="Z57">
        <f t="shared" si="31"/>
        <v>0.2</v>
      </c>
      <c r="AA57">
        <f t="shared" si="32"/>
        <v>0.2</v>
      </c>
      <c r="AB57">
        <f t="shared" si="33"/>
        <v>0</v>
      </c>
      <c r="AC57">
        <f>MAX(IF(AND($C57&lt;1,$C57&gt;0),1,ROUND($C57,0))+IF(ROUND($C57,0)&gt;=$AG$3,'Damage Calculator'!$B$7,0)+IF(ROUND($C57,0)&gt;=$AG$3,'Damage Calculator'!$B$8,0)-'d100 Breakdown'!$K$2,IF($D57=0,0,1))</f>
        <v>58</v>
      </c>
      <c r="AD57" s="13">
        <f t="shared" si="34"/>
        <v>8</v>
      </c>
      <c r="AE57" s="13">
        <f t="shared" si="35"/>
        <v>0</v>
      </c>
      <c r="AF57">
        <f t="shared" si="36"/>
        <v>0</v>
      </c>
      <c r="AG57">
        <f t="shared" si="37"/>
        <v>0</v>
      </c>
      <c r="AH57">
        <f t="shared" si="38"/>
        <v>0</v>
      </c>
      <c r="AI57">
        <f t="shared" si="39"/>
        <v>0.2</v>
      </c>
      <c r="AJ57">
        <f t="shared" si="40"/>
        <v>0.2</v>
      </c>
      <c r="AK57">
        <f t="shared" si="41"/>
        <v>0.2</v>
      </c>
      <c r="AL57">
        <f t="shared" si="42"/>
        <v>0.2</v>
      </c>
      <c r="AM57">
        <f t="shared" si="43"/>
        <v>0.2</v>
      </c>
      <c r="AN57">
        <f t="shared" si="44"/>
        <v>0</v>
      </c>
      <c r="AO57">
        <f>MAX(IF(AND($C57&lt;1,$C57&gt;0),1,ROUND($C57,0))+IF(ROUND($C57,0)&gt;=$AS$3,'Damage Calculator'!$B$7,0)+IF(ROUND($C57,0)&gt;=$AS$3,'Damage Calculator'!$B$8,0)-'d100 Breakdown'!$K$2,IF($D57=0,0,1))</f>
        <v>58</v>
      </c>
      <c r="AP57" s="13">
        <f t="shared" si="102"/>
        <v>8</v>
      </c>
      <c r="AQ57" s="13">
        <f t="shared" si="45"/>
        <v>0</v>
      </c>
      <c r="AR57">
        <f t="shared" si="103"/>
        <v>0</v>
      </c>
      <c r="AS57">
        <f t="shared" si="104"/>
        <v>0</v>
      </c>
      <c r="AT57">
        <f t="shared" si="105"/>
        <v>0</v>
      </c>
      <c r="AU57">
        <f t="shared" si="106"/>
        <v>0.2</v>
      </c>
      <c r="AV57">
        <f t="shared" si="107"/>
        <v>0.2</v>
      </c>
      <c r="AW57">
        <f t="shared" si="108"/>
        <v>0.2</v>
      </c>
      <c r="AX57">
        <f t="shared" si="109"/>
        <v>0.2</v>
      </c>
      <c r="AY57">
        <f t="shared" si="110"/>
        <v>0.2</v>
      </c>
      <c r="AZ57">
        <f t="shared" si="111"/>
        <v>0</v>
      </c>
      <c r="BA57">
        <f>MAX(IF(AND($C57&lt;1,$C57&gt;0),1,ROUND($C57,0))+IF(ROUND($C57,0)&gt;=$BE$3,'Damage Calculator'!$B$7,0)+IF(ROUND($C57,0)&gt;=$BE$3,'Damage Calculator'!$B$8,0)-'d100 Breakdown'!$K$2,IF($D57=0,0,1))</f>
        <v>58</v>
      </c>
      <c r="BB57" s="13">
        <f t="shared" si="46"/>
        <v>8</v>
      </c>
      <c r="BC57" s="13">
        <f t="shared" si="47"/>
        <v>0</v>
      </c>
      <c r="BD57">
        <f t="shared" si="48"/>
        <v>0</v>
      </c>
      <c r="BE57">
        <f t="shared" si="49"/>
        <v>0</v>
      </c>
      <c r="BF57">
        <f t="shared" si="50"/>
        <v>0</v>
      </c>
      <c r="BG57">
        <f t="shared" si="51"/>
        <v>0.2</v>
      </c>
      <c r="BH57">
        <f t="shared" si="52"/>
        <v>0.2</v>
      </c>
      <c r="BI57">
        <f t="shared" si="53"/>
        <v>0.2</v>
      </c>
      <c r="BJ57">
        <f t="shared" si="54"/>
        <v>0.2</v>
      </c>
      <c r="BK57">
        <f t="shared" si="55"/>
        <v>0.2</v>
      </c>
      <c r="BL57">
        <f t="shared" si="56"/>
        <v>0</v>
      </c>
      <c r="BM57">
        <f>MAX(IF(AND($C57&lt;1,$C57&gt;0),1,ROUND($C57,0))+IF(ROUND($C57,0)&gt;=$BQ$3,'Damage Calculator'!$B$7,0)+IF(ROUND($C57,0)&gt;=$BQ$3,'Damage Calculator'!$B$8,0)-'d100 Breakdown'!$K$2,IF($D57=0,0,1))</f>
        <v>58</v>
      </c>
      <c r="BN57" s="13">
        <f t="shared" si="57"/>
        <v>8</v>
      </c>
      <c r="BO57" s="13">
        <f t="shared" si="58"/>
        <v>0</v>
      </c>
      <c r="BP57">
        <f t="shared" si="59"/>
        <v>0</v>
      </c>
      <c r="BQ57">
        <f t="shared" si="60"/>
        <v>0</v>
      </c>
      <c r="BR57">
        <f t="shared" si="61"/>
        <v>0</v>
      </c>
      <c r="BS57">
        <f t="shared" si="62"/>
        <v>0.2</v>
      </c>
      <c r="BT57">
        <f t="shared" si="63"/>
        <v>0.2</v>
      </c>
      <c r="BU57">
        <f t="shared" si="64"/>
        <v>0.2</v>
      </c>
      <c r="BV57">
        <f t="shared" si="65"/>
        <v>0.2</v>
      </c>
      <c r="BW57">
        <f t="shared" si="66"/>
        <v>0.2</v>
      </c>
      <c r="BX57">
        <f t="shared" si="67"/>
        <v>0</v>
      </c>
      <c r="BY57">
        <f>MAX(IF(AND($C57&lt;1,$C57&gt;0),1,ROUND($C57,0))+IF(ROUND($C57,0)&gt;=$CC$3,'Damage Calculator'!$B$7,0)+IF(ROUND($C57,0)&gt;=$CC$3,'Damage Calculator'!$B$8,0)-'d100 Breakdown'!$K$2,IF($D57=0,0,1))</f>
        <v>58</v>
      </c>
      <c r="BZ57" s="13">
        <f t="shared" si="68"/>
        <v>8</v>
      </c>
      <c r="CA57" s="13">
        <f t="shared" si="69"/>
        <v>0</v>
      </c>
      <c r="CB57">
        <f t="shared" si="70"/>
        <v>0</v>
      </c>
      <c r="CC57">
        <f t="shared" si="71"/>
        <v>0</v>
      </c>
      <c r="CD57">
        <f t="shared" si="72"/>
        <v>0</v>
      </c>
      <c r="CE57">
        <f t="shared" si="73"/>
        <v>0.2</v>
      </c>
      <c r="CF57">
        <f t="shared" si="74"/>
        <v>0.2</v>
      </c>
      <c r="CG57">
        <f t="shared" si="75"/>
        <v>0.2</v>
      </c>
      <c r="CH57">
        <f t="shared" si="76"/>
        <v>0.2</v>
      </c>
      <c r="CI57">
        <f t="shared" si="77"/>
        <v>0.2</v>
      </c>
      <c r="CJ57">
        <f t="shared" si="78"/>
        <v>0</v>
      </c>
      <c r="CK57">
        <f>MAX(IF(AND($C57&lt;1,$C57&gt;0),1,ROUND($C57,0))+IF(ROUND($C57,0)&gt;=$CO$3,'Damage Calculator'!$B$7,0)+IF(ROUND($C57,0)&gt;=$CO$3,'Damage Calculator'!$B$8,0)-'d100 Breakdown'!$K$2,IF($D57=0,0,1))</f>
        <v>58</v>
      </c>
      <c r="CL57" s="13">
        <f t="shared" si="79"/>
        <v>8</v>
      </c>
      <c r="CM57" s="13">
        <f t="shared" si="80"/>
        <v>0</v>
      </c>
      <c r="CN57">
        <f t="shared" si="81"/>
        <v>0</v>
      </c>
      <c r="CO57">
        <f t="shared" si="82"/>
        <v>0</v>
      </c>
      <c r="CP57">
        <f t="shared" si="83"/>
        <v>0</v>
      </c>
      <c r="CQ57">
        <f t="shared" si="84"/>
        <v>0.2</v>
      </c>
      <c r="CR57">
        <f t="shared" si="85"/>
        <v>0.2</v>
      </c>
      <c r="CS57">
        <f t="shared" si="86"/>
        <v>0.2</v>
      </c>
      <c r="CT57">
        <f t="shared" si="87"/>
        <v>0.2</v>
      </c>
      <c r="CU57">
        <f t="shared" si="88"/>
        <v>0.2</v>
      </c>
      <c r="CV57">
        <f t="shared" si="89"/>
        <v>0</v>
      </c>
      <c r="CW57">
        <f>MAX(IF(AND($C57&lt;1,$C57&gt;0),1,ROUND($C57,0))+IF(ROUND($C57,0)&gt;=$DA$3,'Damage Calculator'!$B$7,0)+IF(ROUND($C57,0)&gt;=$DA$3,'Damage Calculator'!$B$8,0)-'d100 Breakdown'!$K$2,IF($D57=0,0,1))</f>
        <v>58</v>
      </c>
      <c r="CX57" s="13">
        <f t="shared" si="90"/>
        <v>8</v>
      </c>
      <c r="CY57" s="13">
        <f t="shared" si="91"/>
        <v>0</v>
      </c>
      <c r="CZ57">
        <f t="shared" si="92"/>
        <v>0</v>
      </c>
      <c r="DA57">
        <f t="shared" si="93"/>
        <v>0</v>
      </c>
      <c r="DB57">
        <f t="shared" si="94"/>
        <v>0</v>
      </c>
      <c r="DC57">
        <f t="shared" si="95"/>
        <v>0.2</v>
      </c>
      <c r="DD57">
        <f t="shared" si="96"/>
        <v>0.2</v>
      </c>
      <c r="DE57">
        <f t="shared" si="97"/>
        <v>0.2</v>
      </c>
      <c r="DF57">
        <f t="shared" si="98"/>
        <v>0.2</v>
      </c>
      <c r="DG57">
        <f t="shared" si="99"/>
        <v>0.2</v>
      </c>
      <c r="DH57">
        <f t="shared" si="100"/>
        <v>0</v>
      </c>
    </row>
    <row r="58" spans="1:112" x14ac:dyDescent="0.25">
      <c r="A58">
        <v>54</v>
      </c>
      <c r="B58">
        <f t="shared" si="11"/>
        <v>230</v>
      </c>
      <c r="C58">
        <f>MAX((B58-100)*((1+'Damage Calculator'!$B$10)*INDEX(WeaponData!$AA$2:$AQ$96,MATCH('Damage Calculator'!$B$3,WeaponData!$B$2:$B$96,0),MATCH('Damage Calculator'!$D$3,WeaponData!$AA$2:$AQ$2,0))),0)</f>
        <v>58.565000000000005</v>
      </c>
      <c r="D58">
        <f t="shared" si="101"/>
        <v>59</v>
      </c>
      <c r="E58">
        <f>MAX(IF(AND($C58&lt;1,$C58&gt;0),1,ROUND($C58,0))+IF(ROUND($C58,0)&gt;=$I$3,'Damage Calculator'!$B$7,0)+IF(ROUND($C58,0)&gt;=$I$3,'Damage Calculator'!$B$8,0)-'d100 Breakdown'!$K$2,IF($D58=0,0,1))</f>
        <v>59</v>
      </c>
      <c r="F58" s="13">
        <f t="shared" si="12"/>
        <v>8</v>
      </c>
      <c r="G58" s="13">
        <f t="shared" si="13"/>
        <v>0</v>
      </c>
      <c r="H58">
        <f t="shared" si="14"/>
        <v>0</v>
      </c>
      <c r="I58">
        <f t="shared" si="15"/>
        <v>0</v>
      </c>
      <c r="J58">
        <f t="shared" si="16"/>
        <v>0</v>
      </c>
      <c r="K58">
        <f t="shared" si="17"/>
        <v>0.2</v>
      </c>
      <c r="L58">
        <f t="shared" si="18"/>
        <v>0.2</v>
      </c>
      <c r="M58">
        <f t="shared" si="19"/>
        <v>0.2</v>
      </c>
      <c r="N58">
        <f t="shared" si="20"/>
        <v>0.2</v>
      </c>
      <c r="O58">
        <f t="shared" si="21"/>
        <v>0.2</v>
      </c>
      <c r="P58">
        <f t="shared" si="22"/>
        <v>0</v>
      </c>
      <c r="Q58">
        <f>MAX(IF(AND($C58&lt;1,$C58&gt;0),1,ROUND($C58,0))+IF(ROUND($C58,0)&gt;=$U$3,'Damage Calculator'!$B$7,0)+IF(ROUND($C58,0)&gt;=$U$3,'Damage Calculator'!$B$8,0)-'d100 Breakdown'!$K$2,IF($D58=0,0,1))</f>
        <v>59</v>
      </c>
      <c r="R58" s="13">
        <f t="shared" si="23"/>
        <v>8</v>
      </c>
      <c r="S58" s="13">
        <f t="shared" si="24"/>
        <v>0</v>
      </c>
      <c r="T58">
        <f t="shared" si="25"/>
        <v>0</v>
      </c>
      <c r="U58">
        <f t="shared" si="26"/>
        <v>0</v>
      </c>
      <c r="V58">
        <f t="shared" si="27"/>
        <v>0</v>
      </c>
      <c r="W58">
        <f t="shared" si="28"/>
        <v>0.2</v>
      </c>
      <c r="X58">
        <f t="shared" si="29"/>
        <v>0.2</v>
      </c>
      <c r="Y58">
        <f t="shared" si="30"/>
        <v>0.2</v>
      </c>
      <c r="Z58">
        <f t="shared" si="31"/>
        <v>0.2</v>
      </c>
      <c r="AA58">
        <f t="shared" si="32"/>
        <v>0.2</v>
      </c>
      <c r="AB58">
        <f t="shared" si="33"/>
        <v>0</v>
      </c>
      <c r="AC58">
        <f>MAX(IF(AND($C58&lt;1,$C58&gt;0),1,ROUND($C58,0))+IF(ROUND($C58,0)&gt;=$AG$3,'Damage Calculator'!$B$7,0)+IF(ROUND($C58,0)&gt;=$AG$3,'Damage Calculator'!$B$8,0)-'d100 Breakdown'!$K$2,IF($D58=0,0,1))</f>
        <v>59</v>
      </c>
      <c r="AD58" s="13">
        <f t="shared" si="34"/>
        <v>8</v>
      </c>
      <c r="AE58" s="13">
        <f t="shared" si="35"/>
        <v>0</v>
      </c>
      <c r="AF58">
        <f t="shared" si="36"/>
        <v>0</v>
      </c>
      <c r="AG58">
        <f t="shared" si="37"/>
        <v>0</v>
      </c>
      <c r="AH58">
        <f t="shared" si="38"/>
        <v>0</v>
      </c>
      <c r="AI58">
        <f t="shared" si="39"/>
        <v>0.2</v>
      </c>
      <c r="AJ58">
        <f t="shared" si="40"/>
        <v>0.2</v>
      </c>
      <c r="AK58">
        <f t="shared" si="41"/>
        <v>0.2</v>
      </c>
      <c r="AL58">
        <f t="shared" si="42"/>
        <v>0.2</v>
      </c>
      <c r="AM58">
        <f t="shared" si="43"/>
        <v>0.2</v>
      </c>
      <c r="AN58">
        <f t="shared" si="44"/>
        <v>0</v>
      </c>
      <c r="AO58">
        <f>MAX(IF(AND($C58&lt;1,$C58&gt;0),1,ROUND($C58,0))+IF(ROUND($C58,0)&gt;=$AS$3,'Damage Calculator'!$B$7,0)+IF(ROUND($C58,0)&gt;=$AS$3,'Damage Calculator'!$B$8,0)-'d100 Breakdown'!$K$2,IF($D58=0,0,1))</f>
        <v>59</v>
      </c>
      <c r="AP58" s="13">
        <f t="shared" si="102"/>
        <v>8</v>
      </c>
      <c r="AQ58" s="13">
        <f t="shared" si="45"/>
        <v>0</v>
      </c>
      <c r="AR58">
        <f t="shared" si="103"/>
        <v>0</v>
      </c>
      <c r="AS58">
        <f t="shared" si="104"/>
        <v>0</v>
      </c>
      <c r="AT58">
        <f t="shared" si="105"/>
        <v>0</v>
      </c>
      <c r="AU58">
        <f t="shared" si="106"/>
        <v>0.2</v>
      </c>
      <c r="AV58">
        <f t="shared" si="107"/>
        <v>0.2</v>
      </c>
      <c r="AW58">
        <f t="shared" si="108"/>
        <v>0.2</v>
      </c>
      <c r="AX58">
        <f t="shared" si="109"/>
        <v>0.2</v>
      </c>
      <c r="AY58">
        <f t="shared" si="110"/>
        <v>0.2</v>
      </c>
      <c r="AZ58">
        <f t="shared" si="111"/>
        <v>0</v>
      </c>
      <c r="BA58">
        <f>MAX(IF(AND($C58&lt;1,$C58&gt;0),1,ROUND($C58,0))+IF(ROUND($C58,0)&gt;=$BE$3,'Damage Calculator'!$B$7,0)+IF(ROUND($C58,0)&gt;=$BE$3,'Damage Calculator'!$B$8,0)-'d100 Breakdown'!$K$2,IF($D58=0,0,1))</f>
        <v>59</v>
      </c>
      <c r="BB58" s="13">
        <f t="shared" si="46"/>
        <v>8</v>
      </c>
      <c r="BC58" s="13">
        <f t="shared" si="47"/>
        <v>0</v>
      </c>
      <c r="BD58">
        <f t="shared" si="48"/>
        <v>0</v>
      </c>
      <c r="BE58">
        <f t="shared" si="49"/>
        <v>0</v>
      </c>
      <c r="BF58">
        <f t="shared" si="50"/>
        <v>0</v>
      </c>
      <c r="BG58">
        <f t="shared" si="51"/>
        <v>0.2</v>
      </c>
      <c r="BH58">
        <f t="shared" si="52"/>
        <v>0.2</v>
      </c>
      <c r="BI58">
        <f t="shared" si="53"/>
        <v>0.2</v>
      </c>
      <c r="BJ58">
        <f t="shared" si="54"/>
        <v>0.2</v>
      </c>
      <c r="BK58">
        <f t="shared" si="55"/>
        <v>0.2</v>
      </c>
      <c r="BL58">
        <f t="shared" si="56"/>
        <v>0</v>
      </c>
      <c r="BM58">
        <f>MAX(IF(AND($C58&lt;1,$C58&gt;0),1,ROUND($C58,0))+IF(ROUND($C58,0)&gt;=$BQ$3,'Damage Calculator'!$B$7,0)+IF(ROUND($C58,0)&gt;=$BQ$3,'Damage Calculator'!$B$8,0)-'d100 Breakdown'!$K$2,IF($D58=0,0,1))</f>
        <v>59</v>
      </c>
      <c r="BN58" s="13">
        <f t="shared" si="57"/>
        <v>8</v>
      </c>
      <c r="BO58" s="13">
        <f t="shared" si="58"/>
        <v>0</v>
      </c>
      <c r="BP58">
        <f t="shared" si="59"/>
        <v>0</v>
      </c>
      <c r="BQ58">
        <f t="shared" si="60"/>
        <v>0</v>
      </c>
      <c r="BR58">
        <f t="shared" si="61"/>
        <v>0</v>
      </c>
      <c r="BS58">
        <f t="shared" si="62"/>
        <v>0.2</v>
      </c>
      <c r="BT58">
        <f t="shared" si="63"/>
        <v>0.2</v>
      </c>
      <c r="BU58">
        <f t="shared" si="64"/>
        <v>0.2</v>
      </c>
      <c r="BV58">
        <f t="shared" si="65"/>
        <v>0.2</v>
      </c>
      <c r="BW58">
        <f t="shared" si="66"/>
        <v>0.2</v>
      </c>
      <c r="BX58">
        <f t="shared" si="67"/>
        <v>0</v>
      </c>
      <c r="BY58">
        <f>MAX(IF(AND($C58&lt;1,$C58&gt;0),1,ROUND($C58,0))+IF(ROUND($C58,0)&gt;=$CC$3,'Damage Calculator'!$B$7,0)+IF(ROUND($C58,0)&gt;=$CC$3,'Damage Calculator'!$B$8,0)-'d100 Breakdown'!$K$2,IF($D58=0,0,1))</f>
        <v>59</v>
      </c>
      <c r="BZ58" s="13">
        <f t="shared" si="68"/>
        <v>8</v>
      </c>
      <c r="CA58" s="13">
        <f t="shared" si="69"/>
        <v>0</v>
      </c>
      <c r="CB58">
        <f t="shared" si="70"/>
        <v>0</v>
      </c>
      <c r="CC58">
        <f t="shared" si="71"/>
        <v>0</v>
      </c>
      <c r="CD58">
        <f t="shared" si="72"/>
        <v>0</v>
      </c>
      <c r="CE58">
        <f t="shared" si="73"/>
        <v>0.2</v>
      </c>
      <c r="CF58">
        <f t="shared" si="74"/>
        <v>0.2</v>
      </c>
      <c r="CG58">
        <f t="shared" si="75"/>
        <v>0.2</v>
      </c>
      <c r="CH58">
        <f t="shared" si="76"/>
        <v>0.2</v>
      </c>
      <c r="CI58">
        <f t="shared" si="77"/>
        <v>0.2</v>
      </c>
      <c r="CJ58">
        <f t="shared" si="78"/>
        <v>0</v>
      </c>
      <c r="CK58">
        <f>MAX(IF(AND($C58&lt;1,$C58&gt;0),1,ROUND($C58,0))+IF(ROUND($C58,0)&gt;=$CO$3,'Damage Calculator'!$B$7,0)+IF(ROUND($C58,0)&gt;=$CO$3,'Damage Calculator'!$B$8,0)-'d100 Breakdown'!$K$2,IF($D58=0,0,1))</f>
        <v>59</v>
      </c>
      <c r="CL58" s="13">
        <f t="shared" si="79"/>
        <v>8</v>
      </c>
      <c r="CM58" s="13">
        <f t="shared" si="80"/>
        <v>0</v>
      </c>
      <c r="CN58">
        <f t="shared" si="81"/>
        <v>0</v>
      </c>
      <c r="CO58">
        <f t="shared" si="82"/>
        <v>0</v>
      </c>
      <c r="CP58">
        <f t="shared" si="83"/>
        <v>0</v>
      </c>
      <c r="CQ58">
        <f t="shared" si="84"/>
        <v>0.2</v>
      </c>
      <c r="CR58">
        <f t="shared" si="85"/>
        <v>0.2</v>
      </c>
      <c r="CS58">
        <f t="shared" si="86"/>
        <v>0.2</v>
      </c>
      <c r="CT58">
        <f t="shared" si="87"/>
        <v>0.2</v>
      </c>
      <c r="CU58">
        <f t="shared" si="88"/>
        <v>0.2</v>
      </c>
      <c r="CV58">
        <f t="shared" si="89"/>
        <v>0</v>
      </c>
      <c r="CW58">
        <f>MAX(IF(AND($C58&lt;1,$C58&gt;0),1,ROUND($C58,0))+IF(ROUND($C58,0)&gt;=$DA$3,'Damage Calculator'!$B$7,0)+IF(ROUND($C58,0)&gt;=$DA$3,'Damage Calculator'!$B$8,0)-'d100 Breakdown'!$K$2,IF($D58=0,0,1))</f>
        <v>59</v>
      </c>
      <c r="CX58" s="13">
        <f t="shared" si="90"/>
        <v>8</v>
      </c>
      <c r="CY58" s="13">
        <f t="shared" si="91"/>
        <v>0</v>
      </c>
      <c r="CZ58">
        <f t="shared" si="92"/>
        <v>0</v>
      </c>
      <c r="DA58">
        <f t="shared" si="93"/>
        <v>0</v>
      </c>
      <c r="DB58">
        <f t="shared" si="94"/>
        <v>0</v>
      </c>
      <c r="DC58">
        <f t="shared" si="95"/>
        <v>0.2</v>
      </c>
      <c r="DD58">
        <f t="shared" si="96"/>
        <v>0.2</v>
      </c>
      <c r="DE58">
        <f t="shared" si="97"/>
        <v>0.2</v>
      </c>
      <c r="DF58">
        <f t="shared" si="98"/>
        <v>0.2</v>
      </c>
      <c r="DG58">
        <f t="shared" si="99"/>
        <v>0.2</v>
      </c>
      <c r="DH58">
        <f t="shared" si="100"/>
        <v>0</v>
      </c>
    </row>
    <row r="59" spans="1:112" x14ac:dyDescent="0.25">
      <c r="A59">
        <v>55</v>
      </c>
      <c r="B59">
        <f t="shared" si="11"/>
        <v>231</v>
      </c>
      <c r="C59">
        <f>MAX((B59-100)*((1+'Damage Calculator'!$B$10)*INDEX(WeaponData!$AA$2:$AQ$96,MATCH('Damage Calculator'!$B$3,WeaponData!$B$2:$B$96,0),MATCH('Damage Calculator'!$D$3,WeaponData!$AA$2:$AQ$2,0))),0)</f>
        <v>59.015500000000003</v>
      </c>
      <c r="D59">
        <f t="shared" si="101"/>
        <v>59</v>
      </c>
      <c r="E59">
        <f>MAX(IF(AND($C59&lt;1,$C59&gt;0),1,ROUND($C59,0))+IF(ROUND($C59,0)&gt;=$I$3,'Damage Calculator'!$B$7,0)+IF(ROUND($C59,0)&gt;=$I$3,'Damage Calculator'!$B$8,0)-'d100 Breakdown'!$K$2,IF($D59=0,0,1))</f>
        <v>59</v>
      </c>
      <c r="F59" s="13">
        <f t="shared" si="12"/>
        <v>8</v>
      </c>
      <c r="G59" s="13">
        <f t="shared" si="13"/>
        <v>0</v>
      </c>
      <c r="H59">
        <f t="shared" si="14"/>
        <v>0</v>
      </c>
      <c r="I59">
        <f t="shared" si="15"/>
        <v>0</v>
      </c>
      <c r="J59">
        <f t="shared" si="16"/>
        <v>0</v>
      </c>
      <c r="K59">
        <f t="shared" si="17"/>
        <v>0.2</v>
      </c>
      <c r="L59">
        <f t="shared" si="18"/>
        <v>0.2</v>
      </c>
      <c r="M59">
        <f t="shared" si="19"/>
        <v>0.2</v>
      </c>
      <c r="N59">
        <f t="shared" si="20"/>
        <v>0.2</v>
      </c>
      <c r="O59">
        <f t="shared" si="21"/>
        <v>0.2</v>
      </c>
      <c r="P59">
        <f t="shared" si="22"/>
        <v>0</v>
      </c>
      <c r="Q59">
        <f>MAX(IF(AND($C59&lt;1,$C59&gt;0),1,ROUND($C59,0))+IF(ROUND($C59,0)&gt;=$U$3,'Damage Calculator'!$B$7,0)+IF(ROUND($C59,0)&gt;=$U$3,'Damage Calculator'!$B$8,0)-'d100 Breakdown'!$K$2,IF($D59=0,0,1))</f>
        <v>59</v>
      </c>
      <c r="R59" s="13">
        <f t="shared" si="23"/>
        <v>8</v>
      </c>
      <c r="S59" s="13">
        <f t="shared" si="24"/>
        <v>0</v>
      </c>
      <c r="T59">
        <f t="shared" si="25"/>
        <v>0</v>
      </c>
      <c r="U59">
        <f t="shared" si="26"/>
        <v>0</v>
      </c>
      <c r="V59">
        <f t="shared" si="27"/>
        <v>0</v>
      </c>
      <c r="W59">
        <f t="shared" si="28"/>
        <v>0.2</v>
      </c>
      <c r="X59">
        <f t="shared" si="29"/>
        <v>0.2</v>
      </c>
      <c r="Y59">
        <f t="shared" si="30"/>
        <v>0.2</v>
      </c>
      <c r="Z59">
        <f t="shared" si="31"/>
        <v>0.2</v>
      </c>
      <c r="AA59">
        <f t="shared" si="32"/>
        <v>0.2</v>
      </c>
      <c r="AB59">
        <f t="shared" si="33"/>
        <v>0</v>
      </c>
      <c r="AC59">
        <f>MAX(IF(AND($C59&lt;1,$C59&gt;0),1,ROUND($C59,0))+IF(ROUND($C59,0)&gt;=$AG$3,'Damage Calculator'!$B$7,0)+IF(ROUND($C59,0)&gt;=$AG$3,'Damage Calculator'!$B$8,0)-'d100 Breakdown'!$K$2,IF($D59=0,0,1))</f>
        <v>59</v>
      </c>
      <c r="AD59" s="13">
        <f t="shared" si="34"/>
        <v>8</v>
      </c>
      <c r="AE59" s="13">
        <f t="shared" si="35"/>
        <v>0</v>
      </c>
      <c r="AF59">
        <f t="shared" si="36"/>
        <v>0</v>
      </c>
      <c r="AG59">
        <f t="shared" si="37"/>
        <v>0</v>
      </c>
      <c r="AH59">
        <f t="shared" si="38"/>
        <v>0</v>
      </c>
      <c r="AI59">
        <f t="shared" si="39"/>
        <v>0.2</v>
      </c>
      <c r="AJ59">
        <f t="shared" si="40"/>
        <v>0.2</v>
      </c>
      <c r="AK59">
        <f t="shared" si="41"/>
        <v>0.2</v>
      </c>
      <c r="AL59">
        <f t="shared" si="42"/>
        <v>0.2</v>
      </c>
      <c r="AM59">
        <f t="shared" si="43"/>
        <v>0.2</v>
      </c>
      <c r="AN59">
        <f t="shared" si="44"/>
        <v>0</v>
      </c>
      <c r="AO59">
        <f>MAX(IF(AND($C59&lt;1,$C59&gt;0),1,ROUND($C59,0))+IF(ROUND($C59,0)&gt;=$AS$3,'Damage Calculator'!$B$7,0)+IF(ROUND($C59,0)&gt;=$AS$3,'Damage Calculator'!$B$8,0)-'d100 Breakdown'!$K$2,IF($D59=0,0,1))</f>
        <v>59</v>
      </c>
      <c r="AP59" s="13">
        <f t="shared" si="102"/>
        <v>8</v>
      </c>
      <c r="AQ59" s="13">
        <f t="shared" si="45"/>
        <v>0</v>
      </c>
      <c r="AR59">
        <f t="shared" si="103"/>
        <v>0</v>
      </c>
      <c r="AS59">
        <f t="shared" si="104"/>
        <v>0</v>
      </c>
      <c r="AT59">
        <f t="shared" si="105"/>
        <v>0</v>
      </c>
      <c r="AU59">
        <f t="shared" si="106"/>
        <v>0.2</v>
      </c>
      <c r="AV59">
        <f t="shared" si="107"/>
        <v>0.2</v>
      </c>
      <c r="AW59">
        <f t="shared" si="108"/>
        <v>0.2</v>
      </c>
      <c r="AX59">
        <f t="shared" si="109"/>
        <v>0.2</v>
      </c>
      <c r="AY59">
        <f t="shared" si="110"/>
        <v>0.2</v>
      </c>
      <c r="AZ59">
        <f t="shared" si="111"/>
        <v>0</v>
      </c>
      <c r="BA59">
        <f>MAX(IF(AND($C59&lt;1,$C59&gt;0),1,ROUND($C59,0))+IF(ROUND($C59,0)&gt;=$BE$3,'Damage Calculator'!$B$7,0)+IF(ROUND($C59,0)&gt;=$BE$3,'Damage Calculator'!$B$8,0)-'d100 Breakdown'!$K$2,IF($D59=0,0,1))</f>
        <v>59</v>
      </c>
      <c r="BB59" s="13">
        <f t="shared" si="46"/>
        <v>8</v>
      </c>
      <c r="BC59" s="13">
        <f t="shared" si="47"/>
        <v>0</v>
      </c>
      <c r="BD59">
        <f t="shared" si="48"/>
        <v>0</v>
      </c>
      <c r="BE59">
        <f t="shared" si="49"/>
        <v>0</v>
      </c>
      <c r="BF59">
        <f t="shared" si="50"/>
        <v>0</v>
      </c>
      <c r="BG59">
        <f t="shared" si="51"/>
        <v>0.2</v>
      </c>
      <c r="BH59">
        <f t="shared" si="52"/>
        <v>0.2</v>
      </c>
      <c r="BI59">
        <f t="shared" si="53"/>
        <v>0.2</v>
      </c>
      <c r="BJ59">
        <f t="shared" si="54"/>
        <v>0.2</v>
      </c>
      <c r="BK59">
        <f t="shared" si="55"/>
        <v>0.2</v>
      </c>
      <c r="BL59">
        <f t="shared" si="56"/>
        <v>0</v>
      </c>
      <c r="BM59">
        <f>MAX(IF(AND($C59&lt;1,$C59&gt;0),1,ROUND($C59,0))+IF(ROUND($C59,0)&gt;=$BQ$3,'Damage Calculator'!$B$7,0)+IF(ROUND($C59,0)&gt;=$BQ$3,'Damage Calculator'!$B$8,0)-'d100 Breakdown'!$K$2,IF($D59=0,0,1))</f>
        <v>59</v>
      </c>
      <c r="BN59" s="13">
        <f t="shared" si="57"/>
        <v>8</v>
      </c>
      <c r="BO59" s="13">
        <f t="shared" si="58"/>
        <v>0</v>
      </c>
      <c r="BP59">
        <f t="shared" si="59"/>
        <v>0</v>
      </c>
      <c r="BQ59">
        <f t="shared" si="60"/>
        <v>0</v>
      </c>
      <c r="BR59">
        <f t="shared" si="61"/>
        <v>0</v>
      </c>
      <c r="BS59">
        <f t="shared" si="62"/>
        <v>0.2</v>
      </c>
      <c r="BT59">
        <f t="shared" si="63"/>
        <v>0.2</v>
      </c>
      <c r="BU59">
        <f t="shared" si="64"/>
        <v>0.2</v>
      </c>
      <c r="BV59">
        <f t="shared" si="65"/>
        <v>0.2</v>
      </c>
      <c r="BW59">
        <f t="shared" si="66"/>
        <v>0.2</v>
      </c>
      <c r="BX59">
        <f t="shared" si="67"/>
        <v>0</v>
      </c>
      <c r="BY59">
        <f>MAX(IF(AND($C59&lt;1,$C59&gt;0),1,ROUND($C59,0))+IF(ROUND($C59,0)&gt;=$CC$3,'Damage Calculator'!$B$7,0)+IF(ROUND($C59,0)&gt;=$CC$3,'Damage Calculator'!$B$8,0)-'d100 Breakdown'!$K$2,IF($D59=0,0,1))</f>
        <v>59</v>
      </c>
      <c r="BZ59" s="13">
        <f t="shared" si="68"/>
        <v>8</v>
      </c>
      <c r="CA59" s="13">
        <f t="shared" si="69"/>
        <v>0</v>
      </c>
      <c r="CB59">
        <f t="shared" si="70"/>
        <v>0</v>
      </c>
      <c r="CC59">
        <f t="shared" si="71"/>
        <v>0</v>
      </c>
      <c r="CD59">
        <f t="shared" si="72"/>
        <v>0</v>
      </c>
      <c r="CE59">
        <f t="shared" si="73"/>
        <v>0.2</v>
      </c>
      <c r="CF59">
        <f t="shared" si="74"/>
        <v>0.2</v>
      </c>
      <c r="CG59">
        <f t="shared" si="75"/>
        <v>0.2</v>
      </c>
      <c r="CH59">
        <f t="shared" si="76"/>
        <v>0.2</v>
      </c>
      <c r="CI59">
        <f t="shared" si="77"/>
        <v>0.2</v>
      </c>
      <c r="CJ59">
        <f t="shared" si="78"/>
        <v>0</v>
      </c>
      <c r="CK59">
        <f>MAX(IF(AND($C59&lt;1,$C59&gt;0),1,ROUND($C59,0))+IF(ROUND($C59,0)&gt;=$CO$3,'Damage Calculator'!$B$7,0)+IF(ROUND($C59,0)&gt;=$CO$3,'Damage Calculator'!$B$8,0)-'d100 Breakdown'!$K$2,IF($D59=0,0,1))</f>
        <v>59</v>
      </c>
      <c r="CL59" s="13">
        <f t="shared" si="79"/>
        <v>8</v>
      </c>
      <c r="CM59" s="13">
        <f t="shared" si="80"/>
        <v>0</v>
      </c>
      <c r="CN59">
        <f t="shared" si="81"/>
        <v>0</v>
      </c>
      <c r="CO59">
        <f t="shared" si="82"/>
        <v>0</v>
      </c>
      <c r="CP59">
        <f t="shared" si="83"/>
        <v>0</v>
      </c>
      <c r="CQ59">
        <f t="shared" si="84"/>
        <v>0.2</v>
      </c>
      <c r="CR59">
        <f t="shared" si="85"/>
        <v>0.2</v>
      </c>
      <c r="CS59">
        <f t="shared" si="86"/>
        <v>0.2</v>
      </c>
      <c r="CT59">
        <f t="shared" si="87"/>
        <v>0.2</v>
      </c>
      <c r="CU59">
        <f t="shared" si="88"/>
        <v>0.2</v>
      </c>
      <c r="CV59">
        <f t="shared" si="89"/>
        <v>0</v>
      </c>
      <c r="CW59">
        <f>MAX(IF(AND($C59&lt;1,$C59&gt;0),1,ROUND($C59,0))+IF(ROUND($C59,0)&gt;=$DA$3,'Damage Calculator'!$B$7,0)+IF(ROUND($C59,0)&gt;=$DA$3,'Damage Calculator'!$B$8,0)-'d100 Breakdown'!$K$2,IF($D59=0,0,1))</f>
        <v>59</v>
      </c>
      <c r="CX59" s="13">
        <f t="shared" si="90"/>
        <v>8</v>
      </c>
      <c r="CY59" s="13">
        <f t="shared" si="91"/>
        <v>0</v>
      </c>
      <c r="CZ59">
        <f t="shared" si="92"/>
        <v>0</v>
      </c>
      <c r="DA59">
        <f t="shared" si="93"/>
        <v>0</v>
      </c>
      <c r="DB59">
        <f t="shared" si="94"/>
        <v>0</v>
      </c>
      <c r="DC59">
        <f t="shared" si="95"/>
        <v>0.2</v>
      </c>
      <c r="DD59">
        <f t="shared" si="96"/>
        <v>0.2</v>
      </c>
      <c r="DE59">
        <f t="shared" si="97"/>
        <v>0.2</v>
      </c>
      <c r="DF59">
        <f t="shared" si="98"/>
        <v>0.2</v>
      </c>
      <c r="DG59">
        <f t="shared" si="99"/>
        <v>0.2</v>
      </c>
      <c r="DH59">
        <f t="shared" si="100"/>
        <v>0</v>
      </c>
    </row>
    <row r="60" spans="1:112" x14ac:dyDescent="0.25">
      <c r="A60">
        <v>56</v>
      </c>
      <c r="B60">
        <f t="shared" si="11"/>
        <v>232</v>
      </c>
      <c r="C60">
        <f>MAX((B60-100)*((1+'Damage Calculator'!$B$10)*INDEX(WeaponData!$AA$2:$AQ$96,MATCH('Damage Calculator'!$B$3,WeaponData!$B$2:$B$96,0),MATCH('Damage Calculator'!$D$3,WeaponData!$AA$2:$AQ$2,0))),0)</f>
        <v>59.466000000000001</v>
      </c>
      <c r="D60">
        <f t="shared" si="101"/>
        <v>59</v>
      </c>
      <c r="E60">
        <f>MAX(IF(AND($C60&lt;1,$C60&gt;0),1,ROUND($C60,0))+IF(ROUND($C60,0)&gt;=$I$3,'Damage Calculator'!$B$7,0)+IF(ROUND($C60,0)&gt;=$I$3,'Damage Calculator'!$B$8,0)-'d100 Breakdown'!$K$2,IF($D60=0,0,1))</f>
        <v>59</v>
      </c>
      <c r="F60" s="13">
        <f t="shared" si="12"/>
        <v>8</v>
      </c>
      <c r="G60" s="13">
        <f t="shared" si="13"/>
        <v>0</v>
      </c>
      <c r="H60">
        <f t="shared" si="14"/>
        <v>0</v>
      </c>
      <c r="I60">
        <f t="shared" si="15"/>
        <v>0</v>
      </c>
      <c r="J60">
        <f t="shared" si="16"/>
        <v>0</v>
      </c>
      <c r="K60">
        <f t="shared" si="17"/>
        <v>0.2</v>
      </c>
      <c r="L60">
        <f t="shared" si="18"/>
        <v>0.2</v>
      </c>
      <c r="M60">
        <f t="shared" si="19"/>
        <v>0.2</v>
      </c>
      <c r="N60">
        <f t="shared" si="20"/>
        <v>0.2</v>
      </c>
      <c r="O60">
        <f t="shared" si="21"/>
        <v>0.2</v>
      </c>
      <c r="P60">
        <f t="shared" si="22"/>
        <v>0</v>
      </c>
      <c r="Q60">
        <f>MAX(IF(AND($C60&lt;1,$C60&gt;0),1,ROUND($C60,0))+IF(ROUND($C60,0)&gt;=$U$3,'Damage Calculator'!$B$7,0)+IF(ROUND($C60,0)&gt;=$U$3,'Damage Calculator'!$B$8,0)-'d100 Breakdown'!$K$2,IF($D60=0,0,1))</f>
        <v>59</v>
      </c>
      <c r="R60" s="13">
        <f t="shared" si="23"/>
        <v>8</v>
      </c>
      <c r="S60" s="13">
        <f t="shared" si="24"/>
        <v>0</v>
      </c>
      <c r="T60">
        <f t="shared" si="25"/>
        <v>0</v>
      </c>
      <c r="U60">
        <f t="shared" si="26"/>
        <v>0</v>
      </c>
      <c r="V60">
        <f t="shared" si="27"/>
        <v>0</v>
      </c>
      <c r="W60">
        <f t="shared" si="28"/>
        <v>0.2</v>
      </c>
      <c r="X60">
        <f t="shared" si="29"/>
        <v>0.2</v>
      </c>
      <c r="Y60">
        <f t="shared" si="30"/>
        <v>0.2</v>
      </c>
      <c r="Z60">
        <f t="shared" si="31"/>
        <v>0.2</v>
      </c>
      <c r="AA60">
        <f t="shared" si="32"/>
        <v>0.2</v>
      </c>
      <c r="AB60">
        <f t="shared" si="33"/>
        <v>0</v>
      </c>
      <c r="AC60">
        <f>MAX(IF(AND($C60&lt;1,$C60&gt;0),1,ROUND($C60,0))+IF(ROUND($C60,0)&gt;=$AG$3,'Damage Calculator'!$B$7,0)+IF(ROUND($C60,0)&gt;=$AG$3,'Damage Calculator'!$B$8,0)-'d100 Breakdown'!$K$2,IF($D60=0,0,1))</f>
        <v>59</v>
      </c>
      <c r="AD60" s="13">
        <f t="shared" si="34"/>
        <v>8</v>
      </c>
      <c r="AE60" s="13">
        <f t="shared" si="35"/>
        <v>0</v>
      </c>
      <c r="AF60">
        <f t="shared" si="36"/>
        <v>0</v>
      </c>
      <c r="AG60">
        <f t="shared" si="37"/>
        <v>0</v>
      </c>
      <c r="AH60">
        <f t="shared" si="38"/>
        <v>0</v>
      </c>
      <c r="AI60">
        <f t="shared" si="39"/>
        <v>0.2</v>
      </c>
      <c r="AJ60">
        <f t="shared" si="40"/>
        <v>0.2</v>
      </c>
      <c r="AK60">
        <f t="shared" si="41"/>
        <v>0.2</v>
      </c>
      <c r="AL60">
        <f t="shared" si="42"/>
        <v>0.2</v>
      </c>
      <c r="AM60">
        <f t="shared" si="43"/>
        <v>0.2</v>
      </c>
      <c r="AN60">
        <f t="shared" si="44"/>
        <v>0</v>
      </c>
      <c r="AO60">
        <f>MAX(IF(AND($C60&lt;1,$C60&gt;0),1,ROUND($C60,0))+IF(ROUND($C60,0)&gt;=$AS$3,'Damage Calculator'!$B$7,0)+IF(ROUND($C60,0)&gt;=$AS$3,'Damage Calculator'!$B$8,0)-'d100 Breakdown'!$K$2,IF($D60=0,0,1))</f>
        <v>59</v>
      </c>
      <c r="AP60" s="13">
        <f t="shared" si="102"/>
        <v>8</v>
      </c>
      <c r="AQ60" s="13">
        <f t="shared" si="45"/>
        <v>0</v>
      </c>
      <c r="AR60">
        <f t="shared" si="103"/>
        <v>0</v>
      </c>
      <c r="AS60">
        <f t="shared" si="104"/>
        <v>0</v>
      </c>
      <c r="AT60">
        <f t="shared" si="105"/>
        <v>0</v>
      </c>
      <c r="AU60">
        <f t="shared" si="106"/>
        <v>0.2</v>
      </c>
      <c r="AV60">
        <f t="shared" si="107"/>
        <v>0.2</v>
      </c>
      <c r="AW60">
        <f t="shared" si="108"/>
        <v>0.2</v>
      </c>
      <c r="AX60">
        <f t="shared" si="109"/>
        <v>0.2</v>
      </c>
      <c r="AY60">
        <f t="shared" si="110"/>
        <v>0.2</v>
      </c>
      <c r="AZ60">
        <f t="shared" si="111"/>
        <v>0</v>
      </c>
      <c r="BA60">
        <f>MAX(IF(AND($C60&lt;1,$C60&gt;0),1,ROUND($C60,0))+IF(ROUND($C60,0)&gt;=$BE$3,'Damage Calculator'!$B$7,0)+IF(ROUND($C60,0)&gt;=$BE$3,'Damage Calculator'!$B$8,0)-'d100 Breakdown'!$K$2,IF($D60=0,0,1))</f>
        <v>59</v>
      </c>
      <c r="BB60" s="13">
        <f t="shared" si="46"/>
        <v>8</v>
      </c>
      <c r="BC60" s="13">
        <f t="shared" si="47"/>
        <v>0</v>
      </c>
      <c r="BD60">
        <f t="shared" si="48"/>
        <v>0</v>
      </c>
      <c r="BE60">
        <f t="shared" si="49"/>
        <v>0</v>
      </c>
      <c r="BF60">
        <f t="shared" si="50"/>
        <v>0</v>
      </c>
      <c r="BG60">
        <f t="shared" si="51"/>
        <v>0.2</v>
      </c>
      <c r="BH60">
        <f t="shared" si="52"/>
        <v>0.2</v>
      </c>
      <c r="BI60">
        <f t="shared" si="53"/>
        <v>0.2</v>
      </c>
      <c r="BJ60">
        <f t="shared" si="54"/>
        <v>0.2</v>
      </c>
      <c r="BK60">
        <f t="shared" si="55"/>
        <v>0.2</v>
      </c>
      <c r="BL60">
        <f t="shared" si="56"/>
        <v>0</v>
      </c>
      <c r="BM60">
        <f>MAX(IF(AND($C60&lt;1,$C60&gt;0),1,ROUND($C60,0))+IF(ROUND($C60,0)&gt;=$BQ$3,'Damage Calculator'!$B$7,0)+IF(ROUND($C60,0)&gt;=$BQ$3,'Damage Calculator'!$B$8,0)-'d100 Breakdown'!$K$2,IF($D60=0,0,1))</f>
        <v>59</v>
      </c>
      <c r="BN60" s="13">
        <f t="shared" si="57"/>
        <v>8</v>
      </c>
      <c r="BO60" s="13">
        <f t="shared" si="58"/>
        <v>0</v>
      </c>
      <c r="BP60">
        <f t="shared" si="59"/>
        <v>0</v>
      </c>
      <c r="BQ60">
        <f t="shared" si="60"/>
        <v>0</v>
      </c>
      <c r="BR60">
        <f t="shared" si="61"/>
        <v>0</v>
      </c>
      <c r="BS60">
        <f t="shared" si="62"/>
        <v>0.2</v>
      </c>
      <c r="BT60">
        <f t="shared" si="63"/>
        <v>0.2</v>
      </c>
      <c r="BU60">
        <f t="shared" si="64"/>
        <v>0.2</v>
      </c>
      <c r="BV60">
        <f t="shared" si="65"/>
        <v>0.2</v>
      </c>
      <c r="BW60">
        <f t="shared" si="66"/>
        <v>0.2</v>
      </c>
      <c r="BX60">
        <f t="shared" si="67"/>
        <v>0</v>
      </c>
      <c r="BY60">
        <f>MAX(IF(AND($C60&lt;1,$C60&gt;0),1,ROUND($C60,0))+IF(ROUND($C60,0)&gt;=$CC$3,'Damage Calculator'!$B$7,0)+IF(ROUND($C60,0)&gt;=$CC$3,'Damage Calculator'!$B$8,0)-'d100 Breakdown'!$K$2,IF($D60=0,0,1))</f>
        <v>59</v>
      </c>
      <c r="BZ60" s="13">
        <f t="shared" si="68"/>
        <v>8</v>
      </c>
      <c r="CA60" s="13">
        <f t="shared" si="69"/>
        <v>0</v>
      </c>
      <c r="CB60">
        <f t="shared" si="70"/>
        <v>0</v>
      </c>
      <c r="CC60">
        <f t="shared" si="71"/>
        <v>0</v>
      </c>
      <c r="CD60">
        <f t="shared" si="72"/>
        <v>0</v>
      </c>
      <c r="CE60">
        <f t="shared" si="73"/>
        <v>0.2</v>
      </c>
      <c r="CF60">
        <f t="shared" si="74"/>
        <v>0.2</v>
      </c>
      <c r="CG60">
        <f t="shared" si="75"/>
        <v>0.2</v>
      </c>
      <c r="CH60">
        <f t="shared" si="76"/>
        <v>0.2</v>
      </c>
      <c r="CI60">
        <f t="shared" si="77"/>
        <v>0.2</v>
      </c>
      <c r="CJ60">
        <f t="shared" si="78"/>
        <v>0</v>
      </c>
      <c r="CK60">
        <f>MAX(IF(AND($C60&lt;1,$C60&gt;0),1,ROUND($C60,0))+IF(ROUND($C60,0)&gt;=$CO$3,'Damage Calculator'!$B$7,0)+IF(ROUND($C60,0)&gt;=$CO$3,'Damage Calculator'!$B$8,0)-'d100 Breakdown'!$K$2,IF($D60=0,0,1))</f>
        <v>59</v>
      </c>
      <c r="CL60" s="13">
        <f t="shared" si="79"/>
        <v>8</v>
      </c>
      <c r="CM60" s="13">
        <f t="shared" si="80"/>
        <v>0</v>
      </c>
      <c r="CN60">
        <f t="shared" si="81"/>
        <v>0</v>
      </c>
      <c r="CO60">
        <f t="shared" si="82"/>
        <v>0</v>
      </c>
      <c r="CP60">
        <f t="shared" si="83"/>
        <v>0</v>
      </c>
      <c r="CQ60">
        <f t="shared" si="84"/>
        <v>0.2</v>
      </c>
      <c r="CR60">
        <f t="shared" si="85"/>
        <v>0.2</v>
      </c>
      <c r="CS60">
        <f t="shared" si="86"/>
        <v>0.2</v>
      </c>
      <c r="CT60">
        <f t="shared" si="87"/>
        <v>0.2</v>
      </c>
      <c r="CU60">
        <f t="shared" si="88"/>
        <v>0.2</v>
      </c>
      <c r="CV60">
        <f t="shared" si="89"/>
        <v>0</v>
      </c>
      <c r="CW60">
        <f>MAX(IF(AND($C60&lt;1,$C60&gt;0),1,ROUND($C60,0))+IF(ROUND($C60,0)&gt;=$DA$3,'Damage Calculator'!$B$7,0)+IF(ROUND($C60,0)&gt;=$DA$3,'Damage Calculator'!$B$8,0)-'d100 Breakdown'!$K$2,IF($D60=0,0,1))</f>
        <v>59</v>
      </c>
      <c r="CX60" s="13">
        <f t="shared" si="90"/>
        <v>8</v>
      </c>
      <c r="CY60" s="13">
        <f t="shared" si="91"/>
        <v>0</v>
      </c>
      <c r="CZ60">
        <f t="shared" si="92"/>
        <v>0</v>
      </c>
      <c r="DA60">
        <f t="shared" si="93"/>
        <v>0</v>
      </c>
      <c r="DB60">
        <f t="shared" si="94"/>
        <v>0</v>
      </c>
      <c r="DC60">
        <f t="shared" si="95"/>
        <v>0.2</v>
      </c>
      <c r="DD60">
        <f t="shared" si="96"/>
        <v>0.2</v>
      </c>
      <c r="DE60">
        <f t="shared" si="97"/>
        <v>0.2</v>
      </c>
      <c r="DF60">
        <f t="shared" si="98"/>
        <v>0.2</v>
      </c>
      <c r="DG60">
        <f t="shared" si="99"/>
        <v>0.2</v>
      </c>
      <c r="DH60">
        <f t="shared" si="100"/>
        <v>0</v>
      </c>
    </row>
    <row r="61" spans="1:112" x14ac:dyDescent="0.25">
      <c r="A61">
        <v>57</v>
      </c>
      <c r="B61">
        <f t="shared" si="11"/>
        <v>233</v>
      </c>
      <c r="C61">
        <f>MAX((B61-100)*((1+'Damage Calculator'!$B$10)*INDEX(WeaponData!$AA$2:$AQ$96,MATCH('Damage Calculator'!$B$3,WeaponData!$B$2:$B$96,0),MATCH('Damage Calculator'!$D$3,WeaponData!$AA$2:$AQ$2,0))),0)</f>
        <v>59.916499999999999</v>
      </c>
      <c r="D61">
        <f t="shared" si="101"/>
        <v>60</v>
      </c>
      <c r="E61">
        <f>MAX(IF(AND($C61&lt;1,$C61&gt;0),1,ROUND($C61,0))+IF(ROUND($C61,0)&gt;=$I$3,'Damage Calculator'!$B$7,0)+IF(ROUND($C61,0)&gt;=$I$3,'Damage Calculator'!$B$8,0)-'d100 Breakdown'!$K$2,IF($D61=0,0,1))</f>
        <v>60</v>
      </c>
      <c r="F61" s="13">
        <f t="shared" si="12"/>
        <v>8</v>
      </c>
      <c r="G61" s="13">
        <f t="shared" si="13"/>
        <v>0</v>
      </c>
      <c r="H61">
        <f t="shared" si="14"/>
        <v>0</v>
      </c>
      <c r="I61">
        <f t="shared" si="15"/>
        <v>0</v>
      </c>
      <c r="J61">
        <f t="shared" si="16"/>
        <v>0</v>
      </c>
      <c r="K61">
        <f t="shared" si="17"/>
        <v>0.2</v>
      </c>
      <c r="L61">
        <f t="shared" si="18"/>
        <v>0.2</v>
      </c>
      <c r="M61">
        <f t="shared" si="19"/>
        <v>0.2</v>
      </c>
      <c r="N61">
        <f t="shared" si="20"/>
        <v>0.2</v>
      </c>
      <c r="O61">
        <f t="shared" si="21"/>
        <v>0.2</v>
      </c>
      <c r="P61">
        <f t="shared" si="22"/>
        <v>0</v>
      </c>
      <c r="Q61">
        <f>MAX(IF(AND($C61&lt;1,$C61&gt;0),1,ROUND($C61,0))+IF(ROUND($C61,0)&gt;=$U$3,'Damage Calculator'!$B$7,0)+IF(ROUND($C61,0)&gt;=$U$3,'Damage Calculator'!$B$8,0)-'d100 Breakdown'!$K$2,IF($D61=0,0,1))</f>
        <v>60</v>
      </c>
      <c r="R61" s="13">
        <f t="shared" si="23"/>
        <v>8</v>
      </c>
      <c r="S61" s="13">
        <f t="shared" si="24"/>
        <v>0</v>
      </c>
      <c r="T61">
        <f t="shared" si="25"/>
        <v>0</v>
      </c>
      <c r="U61">
        <f t="shared" si="26"/>
        <v>0</v>
      </c>
      <c r="V61">
        <f t="shared" si="27"/>
        <v>0</v>
      </c>
      <c r="W61">
        <f t="shared" si="28"/>
        <v>0.2</v>
      </c>
      <c r="X61">
        <f t="shared" si="29"/>
        <v>0.2</v>
      </c>
      <c r="Y61">
        <f t="shared" si="30"/>
        <v>0.2</v>
      </c>
      <c r="Z61">
        <f t="shared" si="31"/>
        <v>0.2</v>
      </c>
      <c r="AA61">
        <f t="shared" si="32"/>
        <v>0.2</v>
      </c>
      <c r="AB61">
        <f t="shared" si="33"/>
        <v>0</v>
      </c>
      <c r="AC61">
        <f>MAX(IF(AND($C61&lt;1,$C61&gt;0),1,ROUND($C61,0))+IF(ROUND($C61,0)&gt;=$AG$3,'Damage Calculator'!$B$7,0)+IF(ROUND($C61,0)&gt;=$AG$3,'Damage Calculator'!$B$8,0)-'d100 Breakdown'!$K$2,IF($D61=0,0,1))</f>
        <v>60</v>
      </c>
      <c r="AD61" s="13">
        <f t="shared" si="34"/>
        <v>8</v>
      </c>
      <c r="AE61" s="13">
        <f t="shared" si="35"/>
        <v>0</v>
      </c>
      <c r="AF61">
        <f t="shared" si="36"/>
        <v>0</v>
      </c>
      <c r="AG61">
        <f t="shared" si="37"/>
        <v>0</v>
      </c>
      <c r="AH61">
        <f t="shared" si="38"/>
        <v>0</v>
      </c>
      <c r="AI61">
        <f t="shared" si="39"/>
        <v>0.2</v>
      </c>
      <c r="AJ61">
        <f t="shared" si="40"/>
        <v>0.2</v>
      </c>
      <c r="AK61">
        <f t="shared" si="41"/>
        <v>0.2</v>
      </c>
      <c r="AL61">
        <f t="shared" si="42"/>
        <v>0.2</v>
      </c>
      <c r="AM61">
        <f t="shared" si="43"/>
        <v>0.2</v>
      </c>
      <c r="AN61">
        <f t="shared" si="44"/>
        <v>0</v>
      </c>
      <c r="AO61">
        <f>MAX(IF(AND($C61&lt;1,$C61&gt;0),1,ROUND($C61,0))+IF(ROUND($C61,0)&gt;=$AS$3,'Damage Calculator'!$B$7,0)+IF(ROUND($C61,0)&gt;=$AS$3,'Damage Calculator'!$B$8,0)-'d100 Breakdown'!$K$2,IF($D61=0,0,1))</f>
        <v>60</v>
      </c>
      <c r="AP61" s="13">
        <f t="shared" si="102"/>
        <v>8</v>
      </c>
      <c r="AQ61" s="13">
        <f t="shared" si="45"/>
        <v>0</v>
      </c>
      <c r="AR61">
        <f t="shared" si="103"/>
        <v>0</v>
      </c>
      <c r="AS61">
        <f t="shared" si="104"/>
        <v>0</v>
      </c>
      <c r="AT61">
        <f t="shared" si="105"/>
        <v>0</v>
      </c>
      <c r="AU61">
        <f t="shared" si="106"/>
        <v>0.2</v>
      </c>
      <c r="AV61">
        <f t="shared" si="107"/>
        <v>0.2</v>
      </c>
      <c r="AW61">
        <f t="shared" si="108"/>
        <v>0.2</v>
      </c>
      <c r="AX61">
        <f t="shared" si="109"/>
        <v>0.2</v>
      </c>
      <c r="AY61">
        <f t="shared" si="110"/>
        <v>0.2</v>
      </c>
      <c r="AZ61">
        <f t="shared" si="111"/>
        <v>0</v>
      </c>
      <c r="BA61">
        <f>MAX(IF(AND($C61&lt;1,$C61&gt;0),1,ROUND($C61,0))+IF(ROUND($C61,0)&gt;=$BE$3,'Damage Calculator'!$B$7,0)+IF(ROUND($C61,0)&gt;=$BE$3,'Damage Calculator'!$B$8,0)-'d100 Breakdown'!$K$2,IF($D61=0,0,1))</f>
        <v>60</v>
      </c>
      <c r="BB61" s="13">
        <f t="shared" si="46"/>
        <v>8</v>
      </c>
      <c r="BC61" s="13">
        <f t="shared" si="47"/>
        <v>0</v>
      </c>
      <c r="BD61">
        <f t="shared" si="48"/>
        <v>0</v>
      </c>
      <c r="BE61">
        <f t="shared" si="49"/>
        <v>0</v>
      </c>
      <c r="BF61">
        <f t="shared" si="50"/>
        <v>0</v>
      </c>
      <c r="BG61">
        <f t="shared" si="51"/>
        <v>0.2</v>
      </c>
      <c r="BH61">
        <f t="shared" si="52"/>
        <v>0.2</v>
      </c>
      <c r="BI61">
        <f t="shared" si="53"/>
        <v>0.2</v>
      </c>
      <c r="BJ61">
        <f t="shared" si="54"/>
        <v>0.2</v>
      </c>
      <c r="BK61">
        <f t="shared" si="55"/>
        <v>0.2</v>
      </c>
      <c r="BL61">
        <f t="shared" si="56"/>
        <v>0</v>
      </c>
      <c r="BM61">
        <f>MAX(IF(AND($C61&lt;1,$C61&gt;0),1,ROUND($C61,0))+IF(ROUND($C61,0)&gt;=$BQ$3,'Damage Calculator'!$B$7,0)+IF(ROUND($C61,0)&gt;=$BQ$3,'Damage Calculator'!$B$8,0)-'d100 Breakdown'!$K$2,IF($D61=0,0,1))</f>
        <v>60</v>
      </c>
      <c r="BN61" s="13">
        <f t="shared" si="57"/>
        <v>8</v>
      </c>
      <c r="BO61" s="13">
        <f t="shared" si="58"/>
        <v>0</v>
      </c>
      <c r="BP61">
        <f t="shared" si="59"/>
        <v>0</v>
      </c>
      <c r="BQ61">
        <f t="shared" si="60"/>
        <v>0</v>
      </c>
      <c r="BR61">
        <f t="shared" si="61"/>
        <v>0</v>
      </c>
      <c r="BS61">
        <f t="shared" si="62"/>
        <v>0.2</v>
      </c>
      <c r="BT61">
        <f t="shared" si="63"/>
        <v>0.2</v>
      </c>
      <c r="BU61">
        <f t="shared" si="64"/>
        <v>0.2</v>
      </c>
      <c r="BV61">
        <f t="shared" si="65"/>
        <v>0.2</v>
      </c>
      <c r="BW61">
        <f t="shared" si="66"/>
        <v>0.2</v>
      </c>
      <c r="BX61">
        <f t="shared" si="67"/>
        <v>0</v>
      </c>
      <c r="BY61">
        <f>MAX(IF(AND($C61&lt;1,$C61&gt;0),1,ROUND($C61,0))+IF(ROUND($C61,0)&gt;=$CC$3,'Damage Calculator'!$B$7,0)+IF(ROUND($C61,0)&gt;=$CC$3,'Damage Calculator'!$B$8,0)-'d100 Breakdown'!$K$2,IF($D61=0,0,1))</f>
        <v>60</v>
      </c>
      <c r="BZ61" s="13">
        <f t="shared" si="68"/>
        <v>8</v>
      </c>
      <c r="CA61" s="13">
        <f t="shared" si="69"/>
        <v>0</v>
      </c>
      <c r="CB61">
        <f t="shared" si="70"/>
        <v>0</v>
      </c>
      <c r="CC61">
        <f t="shared" si="71"/>
        <v>0</v>
      </c>
      <c r="CD61">
        <f t="shared" si="72"/>
        <v>0</v>
      </c>
      <c r="CE61">
        <f t="shared" si="73"/>
        <v>0.2</v>
      </c>
      <c r="CF61">
        <f t="shared" si="74"/>
        <v>0.2</v>
      </c>
      <c r="CG61">
        <f t="shared" si="75"/>
        <v>0.2</v>
      </c>
      <c r="CH61">
        <f t="shared" si="76"/>
        <v>0.2</v>
      </c>
      <c r="CI61">
        <f t="shared" si="77"/>
        <v>0.2</v>
      </c>
      <c r="CJ61">
        <f t="shared" si="78"/>
        <v>0</v>
      </c>
      <c r="CK61">
        <f>MAX(IF(AND($C61&lt;1,$C61&gt;0),1,ROUND($C61,0))+IF(ROUND($C61,0)&gt;=$CO$3,'Damage Calculator'!$B$7,0)+IF(ROUND($C61,0)&gt;=$CO$3,'Damage Calculator'!$B$8,0)-'d100 Breakdown'!$K$2,IF($D61=0,0,1))</f>
        <v>60</v>
      </c>
      <c r="CL61" s="13">
        <f t="shared" si="79"/>
        <v>8</v>
      </c>
      <c r="CM61" s="13">
        <f t="shared" si="80"/>
        <v>0</v>
      </c>
      <c r="CN61">
        <f t="shared" si="81"/>
        <v>0</v>
      </c>
      <c r="CO61">
        <f t="shared" si="82"/>
        <v>0</v>
      </c>
      <c r="CP61">
        <f t="shared" si="83"/>
        <v>0</v>
      </c>
      <c r="CQ61">
        <f t="shared" si="84"/>
        <v>0.2</v>
      </c>
      <c r="CR61">
        <f t="shared" si="85"/>
        <v>0.2</v>
      </c>
      <c r="CS61">
        <f t="shared" si="86"/>
        <v>0.2</v>
      </c>
      <c r="CT61">
        <f t="shared" si="87"/>
        <v>0.2</v>
      </c>
      <c r="CU61">
        <f t="shared" si="88"/>
        <v>0.2</v>
      </c>
      <c r="CV61">
        <f t="shared" si="89"/>
        <v>0</v>
      </c>
      <c r="CW61">
        <f>MAX(IF(AND($C61&lt;1,$C61&gt;0),1,ROUND($C61,0))+IF(ROUND($C61,0)&gt;=$DA$3,'Damage Calculator'!$B$7,0)+IF(ROUND($C61,0)&gt;=$DA$3,'Damage Calculator'!$B$8,0)-'d100 Breakdown'!$K$2,IF($D61=0,0,1))</f>
        <v>60</v>
      </c>
      <c r="CX61" s="13">
        <f t="shared" si="90"/>
        <v>8</v>
      </c>
      <c r="CY61" s="13">
        <f t="shared" si="91"/>
        <v>0</v>
      </c>
      <c r="CZ61">
        <f t="shared" si="92"/>
        <v>0</v>
      </c>
      <c r="DA61">
        <f t="shared" si="93"/>
        <v>0</v>
      </c>
      <c r="DB61">
        <f t="shared" si="94"/>
        <v>0</v>
      </c>
      <c r="DC61">
        <f t="shared" si="95"/>
        <v>0.2</v>
      </c>
      <c r="DD61">
        <f t="shared" si="96"/>
        <v>0.2</v>
      </c>
      <c r="DE61">
        <f t="shared" si="97"/>
        <v>0.2</v>
      </c>
      <c r="DF61">
        <f t="shared" si="98"/>
        <v>0.2</v>
      </c>
      <c r="DG61">
        <f t="shared" si="99"/>
        <v>0.2</v>
      </c>
      <c r="DH61">
        <f t="shared" si="100"/>
        <v>0</v>
      </c>
    </row>
    <row r="62" spans="1:112" x14ac:dyDescent="0.25">
      <c r="A62">
        <v>58</v>
      </c>
      <c r="B62">
        <f t="shared" si="11"/>
        <v>234</v>
      </c>
      <c r="C62">
        <f>MAX((B62-100)*((1+'Damage Calculator'!$B$10)*INDEX(WeaponData!$AA$2:$AQ$96,MATCH('Damage Calculator'!$B$3,WeaponData!$B$2:$B$96,0),MATCH('Damage Calculator'!$D$3,WeaponData!$AA$2:$AQ$2,0))),0)</f>
        <v>60.367000000000004</v>
      </c>
      <c r="D62">
        <f t="shared" si="101"/>
        <v>60</v>
      </c>
      <c r="E62">
        <f>MAX(IF(AND($C62&lt;1,$C62&gt;0),1,ROUND($C62,0))+IF(ROUND($C62,0)&gt;=$I$3,'Damage Calculator'!$B$7,0)+IF(ROUND($C62,0)&gt;=$I$3,'Damage Calculator'!$B$8,0)-'d100 Breakdown'!$K$2,IF($D62=0,0,1))</f>
        <v>60</v>
      </c>
      <c r="F62" s="13">
        <f t="shared" si="12"/>
        <v>8</v>
      </c>
      <c r="G62" s="13">
        <f t="shared" si="13"/>
        <v>0</v>
      </c>
      <c r="H62">
        <f t="shared" si="14"/>
        <v>0</v>
      </c>
      <c r="I62">
        <f t="shared" si="15"/>
        <v>0</v>
      </c>
      <c r="J62">
        <f t="shared" si="16"/>
        <v>0</v>
      </c>
      <c r="K62">
        <f t="shared" si="17"/>
        <v>0.2</v>
      </c>
      <c r="L62">
        <f t="shared" si="18"/>
        <v>0.2</v>
      </c>
      <c r="M62">
        <f t="shared" si="19"/>
        <v>0.2</v>
      </c>
      <c r="N62">
        <f t="shared" si="20"/>
        <v>0.2</v>
      </c>
      <c r="O62">
        <f t="shared" si="21"/>
        <v>0.2</v>
      </c>
      <c r="P62">
        <f t="shared" si="22"/>
        <v>0</v>
      </c>
      <c r="Q62">
        <f>MAX(IF(AND($C62&lt;1,$C62&gt;0),1,ROUND($C62,0))+IF(ROUND($C62,0)&gt;=$U$3,'Damage Calculator'!$B$7,0)+IF(ROUND($C62,0)&gt;=$U$3,'Damage Calculator'!$B$8,0)-'d100 Breakdown'!$K$2,IF($D62=0,0,1))</f>
        <v>60</v>
      </c>
      <c r="R62" s="13">
        <f t="shared" si="23"/>
        <v>8</v>
      </c>
      <c r="S62" s="13">
        <f t="shared" si="24"/>
        <v>0</v>
      </c>
      <c r="T62">
        <f t="shared" si="25"/>
        <v>0</v>
      </c>
      <c r="U62">
        <f t="shared" si="26"/>
        <v>0</v>
      </c>
      <c r="V62">
        <f t="shared" si="27"/>
        <v>0</v>
      </c>
      <c r="W62">
        <f t="shared" si="28"/>
        <v>0.2</v>
      </c>
      <c r="X62">
        <f t="shared" si="29"/>
        <v>0.2</v>
      </c>
      <c r="Y62">
        <f t="shared" si="30"/>
        <v>0.2</v>
      </c>
      <c r="Z62">
        <f t="shared" si="31"/>
        <v>0.2</v>
      </c>
      <c r="AA62">
        <f t="shared" si="32"/>
        <v>0.2</v>
      </c>
      <c r="AB62">
        <f t="shared" si="33"/>
        <v>0</v>
      </c>
      <c r="AC62">
        <f>MAX(IF(AND($C62&lt;1,$C62&gt;0),1,ROUND($C62,0))+IF(ROUND($C62,0)&gt;=$AG$3,'Damage Calculator'!$B$7,0)+IF(ROUND($C62,0)&gt;=$AG$3,'Damage Calculator'!$B$8,0)-'d100 Breakdown'!$K$2,IF($D62=0,0,1))</f>
        <v>60</v>
      </c>
      <c r="AD62" s="13">
        <f t="shared" si="34"/>
        <v>8</v>
      </c>
      <c r="AE62" s="13">
        <f t="shared" si="35"/>
        <v>0</v>
      </c>
      <c r="AF62">
        <f t="shared" si="36"/>
        <v>0</v>
      </c>
      <c r="AG62">
        <f t="shared" si="37"/>
        <v>0</v>
      </c>
      <c r="AH62">
        <f t="shared" si="38"/>
        <v>0</v>
      </c>
      <c r="AI62">
        <f t="shared" si="39"/>
        <v>0.2</v>
      </c>
      <c r="AJ62">
        <f t="shared" si="40"/>
        <v>0.2</v>
      </c>
      <c r="AK62">
        <f t="shared" si="41"/>
        <v>0.2</v>
      </c>
      <c r="AL62">
        <f t="shared" si="42"/>
        <v>0.2</v>
      </c>
      <c r="AM62">
        <f t="shared" si="43"/>
        <v>0.2</v>
      </c>
      <c r="AN62">
        <f t="shared" si="44"/>
        <v>0</v>
      </c>
      <c r="AO62">
        <f>MAX(IF(AND($C62&lt;1,$C62&gt;0),1,ROUND($C62,0))+IF(ROUND($C62,0)&gt;=$AS$3,'Damage Calculator'!$B$7,0)+IF(ROUND($C62,0)&gt;=$AS$3,'Damage Calculator'!$B$8,0)-'d100 Breakdown'!$K$2,IF($D62=0,0,1))</f>
        <v>60</v>
      </c>
      <c r="AP62" s="13">
        <f t="shared" si="102"/>
        <v>8</v>
      </c>
      <c r="AQ62" s="13">
        <f t="shared" si="45"/>
        <v>0</v>
      </c>
      <c r="AR62">
        <f t="shared" si="103"/>
        <v>0</v>
      </c>
      <c r="AS62">
        <f t="shared" si="104"/>
        <v>0</v>
      </c>
      <c r="AT62">
        <f t="shared" si="105"/>
        <v>0</v>
      </c>
      <c r="AU62">
        <f t="shared" si="106"/>
        <v>0.2</v>
      </c>
      <c r="AV62">
        <f t="shared" si="107"/>
        <v>0.2</v>
      </c>
      <c r="AW62">
        <f t="shared" si="108"/>
        <v>0.2</v>
      </c>
      <c r="AX62">
        <f t="shared" si="109"/>
        <v>0.2</v>
      </c>
      <c r="AY62">
        <f t="shared" si="110"/>
        <v>0.2</v>
      </c>
      <c r="AZ62">
        <f t="shared" si="111"/>
        <v>0</v>
      </c>
      <c r="BA62">
        <f>MAX(IF(AND($C62&lt;1,$C62&gt;0),1,ROUND($C62,0))+IF(ROUND($C62,0)&gt;=$BE$3,'Damage Calculator'!$B$7,0)+IF(ROUND($C62,0)&gt;=$BE$3,'Damage Calculator'!$B$8,0)-'d100 Breakdown'!$K$2,IF($D62=0,0,1))</f>
        <v>60</v>
      </c>
      <c r="BB62" s="13">
        <f t="shared" si="46"/>
        <v>8</v>
      </c>
      <c r="BC62" s="13">
        <f t="shared" si="47"/>
        <v>0</v>
      </c>
      <c r="BD62">
        <f t="shared" si="48"/>
        <v>0</v>
      </c>
      <c r="BE62">
        <f t="shared" si="49"/>
        <v>0</v>
      </c>
      <c r="BF62">
        <f t="shared" si="50"/>
        <v>0</v>
      </c>
      <c r="BG62">
        <f t="shared" si="51"/>
        <v>0.2</v>
      </c>
      <c r="BH62">
        <f t="shared" si="52"/>
        <v>0.2</v>
      </c>
      <c r="BI62">
        <f t="shared" si="53"/>
        <v>0.2</v>
      </c>
      <c r="BJ62">
        <f t="shared" si="54"/>
        <v>0.2</v>
      </c>
      <c r="BK62">
        <f t="shared" si="55"/>
        <v>0.2</v>
      </c>
      <c r="BL62">
        <f t="shared" si="56"/>
        <v>0</v>
      </c>
      <c r="BM62">
        <f>MAX(IF(AND($C62&lt;1,$C62&gt;0),1,ROUND($C62,0))+IF(ROUND($C62,0)&gt;=$BQ$3,'Damage Calculator'!$B$7,0)+IF(ROUND($C62,0)&gt;=$BQ$3,'Damage Calculator'!$B$8,0)-'d100 Breakdown'!$K$2,IF($D62=0,0,1))</f>
        <v>60</v>
      </c>
      <c r="BN62" s="13">
        <f t="shared" si="57"/>
        <v>8</v>
      </c>
      <c r="BO62" s="13">
        <f t="shared" si="58"/>
        <v>0</v>
      </c>
      <c r="BP62">
        <f t="shared" si="59"/>
        <v>0</v>
      </c>
      <c r="BQ62">
        <f t="shared" si="60"/>
        <v>0</v>
      </c>
      <c r="BR62">
        <f t="shared" si="61"/>
        <v>0</v>
      </c>
      <c r="BS62">
        <f t="shared" si="62"/>
        <v>0.2</v>
      </c>
      <c r="BT62">
        <f t="shared" si="63"/>
        <v>0.2</v>
      </c>
      <c r="BU62">
        <f t="shared" si="64"/>
        <v>0.2</v>
      </c>
      <c r="BV62">
        <f t="shared" si="65"/>
        <v>0.2</v>
      </c>
      <c r="BW62">
        <f t="shared" si="66"/>
        <v>0.2</v>
      </c>
      <c r="BX62">
        <f t="shared" si="67"/>
        <v>0</v>
      </c>
      <c r="BY62">
        <f>MAX(IF(AND($C62&lt;1,$C62&gt;0),1,ROUND($C62,0))+IF(ROUND($C62,0)&gt;=$CC$3,'Damage Calculator'!$B$7,0)+IF(ROUND($C62,0)&gt;=$CC$3,'Damage Calculator'!$B$8,0)-'d100 Breakdown'!$K$2,IF($D62=0,0,1))</f>
        <v>60</v>
      </c>
      <c r="BZ62" s="13">
        <f t="shared" si="68"/>
        <v>8</v>
      </c>
      <c r="CA62" s="13">
        <f t="shared" si="69"/>
        <v>0</v>
      </c>
      <c r="CB62">
        <f t="shared" si="70"/>
        <v>0</v>
      </c>
      <c r="CC62">
        <f t="shared" si="71"/>
        <v>0</v>
      </c>
      <c r="CD62">
        <f t="shared" si="72"/>
        <v>0</v>
      </c>
      <c r="CE62">
        <f t="shared" si="73"/>
        <v>0.2</v>
      </c>
      <c r="CF62">
        <f t="shared" si="74"/>
        <v>0.2</v>
      </c>
      <c r="CG62">
        <f t="shared" si="75"/>
        <v>0.2</v>
      </c>
      <c r="CH62">
        <f t="shared" si="76"/>
        <v>0.2</v>
      </c>
      <c r="CI62">
        <f t="shared" si="77"/>
        <v>0.2</v>
      </c>
      <c r="CJ62">
        <f t="shared" si="78"/>
        <v>0</v>
      </c>
      <c r="CK62">
        <f>MAX(IF(AND($C62&lt;1,$C62&gt;0),1,ROUND($C62,0))+IF(ROUND($C62,0)&gt;=$CO$3,'Damage Calculator'!$B$7,0)+IF(ROUND($C62,0)&gt;=$CO$3,'Damage Calculator'!$B$8,0)-'d100 Breakdown'!$K$2,IF($D62=0,0,1))</f>
        <v>60</v>
      </c>
      <c r="CL62" s="13">
        <f t="shared" si="79"/>
        <v>8</v>
      </c>
      <c r="CM62" s="13">
        <f t="shared" si="80"/>
        <v>0</v>
      </c>
      <c r="CN62">
        <f t="shared" si="81"/>
        <v>0</v>
      </c>
      <c r="CO62">
        <f t="shared" si="82"/>
        <v>0</v>
      </c>
      <c r="CP62">
        <f t="shared" si="83"/>
        <v>0</v>
      </c>
      <c r="CQ62">
        <f t="shared" si="84"/>
        <v>0.2</v>
      </c>
      <c r="CR62">
        <f t="shared" si="85"/>
        <v>0.2</v>
      </c>
      <c r="CS62">
        <f t="shared" si="86"/>
        <v>0.2</v>
      </c>
      <c r="CT62">
        <f t="shared" si="87"/>
        <v>0.2</v>
      </c>
      <c r="CU62">
        <f t="shared" si="88"/>
        <v>0.2</v>
      </c>
      <c r="CV62">
        <f t="shared" si="89"/>
        <v>0</v>
      </c>
      <c r="CW62">
        <f>MAX(IF(AND($C62&lt;1,$C62&gt;0),1,ROUND($C62,0))+IF(ROUND($C62,0)&gt;=$DA$3,'Damage Calculator'!$B$7,0)+IF(ROUND($C62,0)&gt;=$DA$3,'Damage Calculator'!$B$8,0)-'d100 Breakdown'!$K$2,IF($D62=0,0,1))</f>
        <v>60</v>
      </c>
      <c r="CX62" s="13">
        <f t="shared" si="90"/>
        <v>8</v>
      </c>
      <c r="CY62" s="13">
        <f t="shared" si="91"/>
        <v>0</v>
      </c>
      <c r="CZ62">
        <f t="shared" si="92"/>
        <v>0</v>
      </c>
      <c r="DA62">
        <f t="shared" si="93"/>
        <v>0</v>
      </c>
      <c r="DB62">
        <f t="shared" si="94"/>
        <v>0</v>
      </c>
      <c r="DC62">
        <f t="shared" si="95"/>
        <v>0.2</v>
      </c>
      <c r="DD62">
        <f t="shared" si="96"/>
        <v>0.2</v>
      </c>
      <c r="DE62">
        <f t="shared" si="97"/>
        <v>0.2</v>
      </c>
      <c r="DF62">
        <f t="shared" si="98"/>
        <v>0.2</v>
      </c>
      <c r="DG62">
        <f t="shared" si="99"/>
        <v>0.2</v>
      </c>
      <c r="DH62">
        <f t="shared" si="100"/>
        <v>0</v>
      </c>
    </row>
    <row r="63" spans="1:112" x14ac:dyDescent="0.25">
      <c r="A63">
        <v>59</v>
      </c>
      <c r="B63">
        <f t="shared" si="11"/>
        <v>235</v>
      </c>
      <c r="C63">
        <f>MAX((B63-100)*((1+'Damage Calculator'!$B$10)*INDEX(WeaponData!$AA$2:$AQ$96,MATCH('Damage Calculator'!$B$3,WeaponData!$B$2:$B$96,0),MATCH('Damage Calculator'!$D$3,WeaponData!$AA$2:$AQ$2,0))),0)</f>
        <v>60.817500000000003</v>
      </c>
      <c r="D63">
        <f t="shared" si="101"/>
        <v>61</v>
      </c>
      <c r="E63">
        <f>MAX(IF(AND($C63&lt;1,$C63&gt;0),1,ROUND($C63,0))+IF(ROUND($C63,0)&gt;=$I$3,'Damage Calculator'!$B$7,0)+IF(ROUND($C63,0)&gt;=$I$3,'Damage Calculator'!$B$8,0)-'d100 Breakdown'!$K$2,IF($D63=0,0,1))</f>
        <v>61</v>
      </c>
      <c r="F63" s="13">
        <f t="shared" si="12"/>
        <v>8</v>
      </c>
      <c r="G63" s="13">
        <f t="shared" si="13"/>
        <v>0</v>
      </c>
      <c r="H63">
        <f t="shared" si="14"/>
        <v>0</v>
      </c>
      <c r="I63">
        <f t="shared" si="15"/>
        <v>0</v>
      </c>
      <c r="J63">
        <f t="shared" si="16"/>
        <v>0</v>
      </c>
      <c r="K63">
        <f t="shared" si="17"/>
        <v>0.2</v>
      </c>
      <c r="L63">
        <f t="shared" si="18"/>
        <v>0.2</v>
      </c>
      <c r="M63">
        <f t="shared" si="19"/>
        <v>0.2</v>
      </c>
      <c r="N63">
        <f t="shared" si="20"/>
        <v>0.2</v>
      </c>
      <c r="O63">
        <f t="shared" si="21"/>
        <v>0.2</v>
      </c>
      <c r="P63">
        <f t="shared" si="22"/>
        <v>0</v>
      </c>
      <c r="Q63">
        <f>MAX(IF(AND($C63&lt;1,$C63&gt;0),1,ROUND($C63,0))+IF(ROUND($C63,0)&gt;=$U$3,'Damage Calculator'!$B$7,0)+IF(ROUND($C63,0)&gt;=$U$3,'Damage Calculator'!$B$8,0)-'d100 Breakdown'!$K$2,IF($D63=0,0,1))</f>
        <v>61</v>
      </c>
      <c r="R63" s="13">
        <f t="shared" si="23"/>
        <v>8</v>
      </c>
      <c r="S63" s="13">
        <f t="shared" si="24"/>
        <v>0</v>
      </c>
      <c r="T63">
        <f t="shared" si="25"/>
        <v>0</v>
      </c>
      <c r="U63">
        <f t="shared" si="26"/>
        <v>0</v>
      </c>
      <c r="V63">
        <f t="shared" si="27"/>
        <v>0</v>
      </c>
      <c r="W63">
        <f t="shared" si="28"/>
        <v>0.2</v>
      </c>
      <c r="X63">
        <f t="shared" si="29"/>
        <v>0.2</v>
      </c>
      <c r="Y63">
        <f t="shared" si="30"/>
        <v>0.2</v>
      </c>
      <c r="Z63">
        <f t="shared" si="31"/>
        <v>0.2</v>
      </c>
      <c r="AA63">
        <f t="shared" si="32"/>
        <v>0.2</v>
      </c>
      <c r="AB63">
        <f t="shared" si="33"/>
        <v>0</v>
      </c>
      <c r="AC63">
        <f>MAX(IF(AND($C63&lt;1,$C63&gt;0),1,ROUND($C63,0))+IF(ROUND($C63,0)&gt;=$AG$3,'Damage Calculator'!$B$7,0)+IF(ROUND($C63,0)&gt;=$AG$3,'Damage Calculator'!$B$8,0)-'d100 Breakdown'!$K$2,IF($D63=0,0,1))</f>
        <v>61</v>
      </c>
      <c r="AD63" s="13">
        <f t="shared" si="34"/>
        <v>8</v>
      </c>
      <c r="AE63" s="13">
        <f t="shared" si="35"/>
        <v>0</v>
      </c>
      <c r="AF63">
        <f t="shared" si="36"/>
        <v>0</v>
      </c>
      <c r="AG63">
        <f t="shared" si="37"/>
        <v>0</v>
      </c>
      <c r="AH63">
        <f t="shared" si="38"/>
        <v>0</v>
      </c>
      <c r="AI63">
        <f t="shared" si="39"/>
        <v>0.2</v>
      </c>
      <c r="AJ63">
        <f t="shared" si="40"/>
        <v>0.2</v>
      </c>
      <c r="AK63">
        <f t="shared" si="41"/>
        <v>0.2</v>
      </c>
      <c r="AL63">
        <f t="shared" si="42"/>
        <v>0.2</v>
      </c>
      <c r="AM63">
        <f t="shared" si="43"/>
        <v>0.2</v>
      </c>
      <c r="AN63">
        <f t="shared" si="44"/>
        <v>0</v>
      </c>
      <c r="AO63">
        <f>MAX(IF(AND($C63&lt;1,$C63&gt;0),1,ROUND($C63,0))+IF(ROUND($C63,0)&gt;=$AS$3,'Damage Calculator'!$B$7,0)+IF(ROUND($C63,0)&gt;=$AS$3,'Damage Calculator'!$B$8,0)-'d100 Breakdown'!$K$2,IF($D63=0,0,1))</f>
        <v>61</v>
      </c>
      <c r="AP63" s="13">
        <f t="shared" si="102"/>
        <v>8</v>
      </c>
      <c r="AQ63" s="13">
        <f t="shared" si="45"/>
        <v>0</v>
      </c>
      <c r="AR63">
        <f t="shared" si="103"/>
        <v>0</v>
      </c>
      <c r="AS63">
        <f t="shared" si="104"/>
        <v>0</v>
      </c>
      <c r="AT63">
        <f t="shared" si="105"/>
        <v>0</v>
      </c>
      <c r="AU63">
        <f t="shared" si="106"/>
        <v>0.2</v>
      </c>
      <c r="AV63">
        <f t="shared" si="107"/>
        <v>0.2</v>
      </c>
      <c r="AW63">
        <f t="shared" si="108"/>
        <v>0.2</v>
      </c>
      <c r="AX63">
        <f t="shared" si="109"/>
        <v>0.2</v>
      </c>
      <c r="AY63">
        <f t="shared" si="110"/>
        <v>0.2</v>
      </c>
      <c r="AZ63">
        <f t="shared" si="111"/>
        <v>0</v>
      </c>
      <c r="BA63">
        <f>MAX(IF(AND($C63&lt;1,$C63&gt;0),1,ROUND($C63,0))+IF(ROUND($C63,0)&gt;=$BE$3,'Damage Calculator'!$B$7,0)+IF(ROUND($C63,0)&gt;=$BE$3,'Damage Calculator'!$B$8,0)-'d100 Breakdown'!$K$2,IF($D63=0,0,1))</f>
        <v>61</v>
      </c>
      <c r="BB63" s="13">
        <f t="shared" si="46"/>
        <v>8</v>
      </c>
      <c r="BC63" s="13">
        <f t="shared" si="47"/>
        <v>0</v>
      </c>
      <c r="BD63">
        <f t="shared" si="48"/>
        <v>0</v>
      </c>
      <c r="BE63">
        <f t="shared" si="49"/>
        <v>0</v>
      </c>
      <c r="BF63">
        <f t="shared" si="50"/>
        <v>0</v>
      </c>
      <c r="BG63">
        <f t="shared" si="51"/>
        <v>0.2</v>
      </c>
      <c r="BH63">
        <f t="shared" si="52"/>
        <v>0.2</v>
      </c>
      <c r="BI63">
        <f t="shared" si="53"/>
        <v>0.2</v>
      </c>
      <c r="BJ63">
        <f t="shared" si="54"/>
        <v>0.2</v>
      </c>
      <c r="BK63">
        <f t="shared" si="55"/>
        <v>0.2</v>
      </c>
      <c r="BL63">
        <f t="shared" si="56"/>
        <v>0</v>
      </c>
      <c r="BM63">
        <f>MAX(IF(AND($C63&lt;1,$C63&gt;0),1,ROUND($C63,0))+IF(ROUND($C63,0)&gt;=$BQ$3,'Damage Calculator'!$B$7,0)+IF(ROUND($C63,0)&gt;=$BQ$3,'Damage Calculator'!$B$8,0)-'d100 Breakdown'!$K$2,IF($D63=0,0,1))</f>
        <v>61</v>
      </c>
      <c r="BN63" s="13">
        <f t="shared" si="57"/>
        <v>8</v>
      </c>
      <c r="BO63" s="13">
        <f t="shared" si="58"/>
        <v>0</v>
      </c>
      <c r="BP63">
        <f t="shared" si="59"/>
        <v>0</v>
      </c>
      <c r="BQ63">
        <f t="shared" si="60"/>
        <v>0</v>
      </c>
      <c r="BR63">
        <f t="shared" si="61"/>
        <v>0</v>
      </c>
      <c r="BS63">
        <f t="shared" si="62"/>
        <v>0.2</v>
      </c>
      <c r="BT63">
        <f t="shared" si="63"/>
        <v>0.2</v>
      </c>
      <c r="BU63">
        <f t="shared" si="64"/>
        <v>0.2</v>
      </c>
      <c r="BV63">
        <f t="shared" si="65"/>
        <v>0.2</v>
      </c>
      <c r="BW63">
        <f t="shared" si="66"/>
        <v>0.2</v>
      </c>
      <c r="BX63">
        <f t="shared" si="67"/>
        <v>0</v>
      </c>
      <c r="BY63">
        <f>MAX(IF(AND($C63&lt;1,$C63&gt;0),1,ROUND($C63,0))+IF(ROUND($C63,0)&gt;=$CC$3,'Damage Calculator'!$B$7,0)+IF(ROUND($C63,0)&gt;=$CC$3,'Damage Calculator'!$B$8,0)-'d100 Breakdown'!$K$2,IF($D63=0,0,1))</f>
        <v>61</v>
      </c>
      <c r="BZ63" s="13">
        <f t="shared" si="68"/>
        <v>8</v>
      </c>
      <c r="CA63" s="13">
        <f t="shared" si="69"/>
        <v>0</v>
      </c>
      <c r="CB63">
        <f t="shared" si="70"/>
        <v>0</v>
      </c>
      <c r="CC63">
        <f t="shared" si="71"/>
        <v>0</v>
      </c>
      <c r="CD63">
        <f t="shared" si="72"/>
        <v>0</v>
      </c>
      <c r="CE63">
        <f t="shared" si="73"/>
        <v>0.2</v>
      </c>
      <c r="CF63">
        <f t="shared" si="74"/>
        <v>0.2</v>
      </c>
      <c r="CG63">
        <f t="shared" si="75"/>
        <v>0.2</v>
      </c>
      <c r="CH63">
        <f t="shared" si="76"/>
        <v>0.2</v>
      </c>
      <c r="CI63">
        <f t="shared" si="77"/>
        <v>0.2</v>
      </c>
      <c r="CJ63">
        <f t="shared" si="78"/>
        <v>0</v>
      </c>
      <c r="CK63">
        <f>MAX(IF(AND($C63&lt;1,$C63&gt;0),1,ROUND($C63,0))+IF(ROUND($C63,0)&gt;=$CO$3,'Damage Calculator'!$B$7,0)+IF(ROUND($C63,0)&gt;=$CO$3,'Damage Calculator'!$B$8,0)-'d100 Breakdown'!$K$2,IF($D63=0,0,1))</f>
        <v>61</v>
      </c>
      <c r="CL63" s="13">
        <f t="shared" si="79"/>
        <v>8</v>
      </c>
      <c r="CM63" s="13">
        <f t="shared" si="80"/>
        <v>0</v>
      </c>
      <c r="CN63">
        <f t="shared" si="81"/>
        <v>0</v>
      </c>
      <c r="CO63">
        <f t="shared" si="82"/>
        <v>0</v>
      </c>
      <c r="CP63">
        <f t="shared" si="83"/>
        <v>0</v>
      </c>
      <c r="CQ63">
        <f t="shared" si="84"/>
        <v>0.2</v>
      </c>
      <c r="CR63">
        <f t="shared" si="85"/>
        <v>0.2</v>
      </c>
      <c r="CS63">
        <f t="shared" si="86"/>
        <v>0.2</v>
      </c>
      <c r="CT63">
        <f t="shared" si="87"/>
        <v>0.2</v>
      </c>
      <c r="CU63">
        <f t="shared" si="88"/>
        <v>0.2</v>
      </c>
      <c r="CV63">
        <f t="shared" si="89"/>
        <v>0</v>
      </c>
      <c r="CW63">
        <f>MAX(IF(AND($C63&lt;1,$C63&gt;0),1,ROUND($C63,0))+IF(ROUND($C63,0)&gt;=$DA$3,'Damage Calculator'!$B$7,0)+IF(ROUND($C63,0)&gt;=$DA$3,'Damage Calculator'!$B$8,0)-'d100 Breakdown'!$K$2,IF($D63=0,0,1))</f>
        <v>61</v>
      </c>
      <c r="CX63" s="13">
        <f t="shared" si="90"/>
        <v>8</v>
      </c>
      <c r="CY63" s="13">
        <f t="shared" si="91"/>
        <v>0</v>
      </c>
      <c r="CZ63">
        <f t="shared" si="92"/>
        <v>0</v>
      </c>
      <c r="DA63">
        <f t="shared" si="93"/>
        <v>0</v>
      </c>
      <c r="DB63">
        <f t="shared" si="94"/>
        <v>0</v>
      </c>
      <c r="DC63">
        <f t="shared" si="95"/>
        <v>0.2</v>
      </c>
      <c r="DD63">
        <f t="shared" si="96"/>
        <v>0.2</v>
      </c>
      <c r="DE63">
        <f t="shared" si="97"/>
        <v>0.2</v>
      </c>
      <c r="DF63">
        <f t="shared" si="98"/>
        <v>0.2</v>
      </c>
      <c r="DG63">
        <f t="shared" si="99"/>
        <v>0.2</v>
      </c>
      <c r="DH63">
        <f t="shared" si="100"/>
        <v>0</v>
      </c>
    </row>
    <row r="64" spans="1:112" x14ac:dyDescent="0.25">
      <c r="A64">
        <v>60</v>
      </c>
      <c r="B64">
        <f t="shared" si="11"/>
        <v>236</v>
      </c>
      <c r="C64">
        <f>MAX((B64-100)*((1+'Damage Calculator'!$B$10)*INDEX(WeaponData!$AA$2:$AQ$96,MATCH('Damage Calculator'!$B$3,WeaponData!$B$2:$B$96,0),MATCH('Damage Calculator'!$D$3,WeaponData!$AA$2:$AQ$2,0))),0)</f>
        <v>61.268000000000001</v>
      </c>
      <c r="D64">
        <f t="shared" si="101"/>
        <v>61</v>
      </c>
      <c r="E64">
        <f>MAX(IF(AND($C64&lt;1,$C64&gt;0),1,ROUND($C64,0))+IF(ROUND($C64,0)&gt;=$I$3,'Damage Calculator'!$B$7,0)+IF(ROUND($C64,0)&gt;=$I$3,'Damage Calculator'!$B$8,0)-'d100 Breakdown'!$K$2,IF($D64=0,0,1))</f>
        <v>61</v>
      </c>
      <c r="F64" s="13">
        <f t="shared" si="12"/>
        <v>8</v>
      </c>
      <c r="G64" s="13">
        <f t="shared" si="13"/>
        <v>0</v>
      </c>
      <c r="H64">
        <f t="shared" si="14"/>
        <v>0</v>
      </c>
      <c r="I64">
        <f t="shared" si="15"/>
        <v>0</v>
      </c>
      <c r="J64">
        <f t="shared" si="16"/>
        <v>0</v>
      </c>
      <c r="K64">
        <f t="shared" si="17"/>
        <v>0.2</v>
      </c>
      <c r="L64">
        <f t="shared" si="18"/>
        <v>0.2</v>
      </c>
      <c r="M64">
        <f t="shared" si="19"/>
        <v>0.2</v>
      </c>
      <c r="N64">
        <f t="shared" si="20"/>
        <v>0.2</v>
      </c>
      <c r="O64">
        <f t="shared" si="21"/>
        <v>0.2</v>
      </c>
      <c r="P64">
        <f t="shared" si="22"/>
        <v>0</v>
      </c>
      <c r="Q64">
        <f>MAX(IF(AND($C64&lt;1,$C64&gt;0),1,ROUND($C64,0))+IF(ROUND($C64,0)&gt;=$U$3,'Damage Calculator'!$B$7,0)+IF(ROUND($C64,0)&gt;=$U$3,'Damage Calculator'!$B$8,0)-'d100 Breakdown'!$K$2,IF($D64=0,0,1))</f>
        <v>61</v>
      </c>
      <c r="R64" s="13">
        <f t="shared" si="23"/>
        <v>8</v>
      </c>
      <c r="S64" s="13">
        <f t="shared" si="24"/>
        <v>0</v>
      </c>
      <c r="T64">
        <f t="shared" si="25"/>
        <v>0</v>
      </c>
      <c r="U64">
        <f t="shared" si="26"/>
        <v>0</v>
      </c>
      <c r="V64">
        <f t="shared" si="27"/>
        <v>0</v>
      </c>
      <c r="W64">
        <f t="shared" si="28"/>
        <v>0.2</v>
      </c>
      <c r="X64">
        <f t="shared" si="29"/>
        <v>0.2</v>
      </c>
      <c r="Y64">
        <f t="shared" si="30"/>
        <v>0.2</v>
      </c>
      <c r="Z64">
        <f t="shared" si="31"/>
        <v>0.2</v>
      </c>
      <c r="AA64">
        <f t="shared" si="32"/>
        <v>0.2</v>
      </c>
      <c r="AB64">
        <f t="shared" si="33"/>
        <v>0</v>
      </c>
      <c r="AC64">
        <f>MAX(IF(AND($C64&lt;1,$C64&gt;0),1,ROUND($C64,0))+IF(ROUND($C64,0)&gt;=$AG$3,'Damage Calculator'!$B$7,0)+IF(ROUND($C64,0)&gt;=$AG$3,'Damage Calculator'!$B$8,0)-'d100 Breakdown'!$K$2,IF($D64=0,0,1))</f>
        <v>61</v>
      </c>
      <c r="AD64" s="13">
        <f t="shared" si="34"/>
        <v>8</v>
      </c>
      <c r="AE64" s="13">
        <f t="shared" si="35"/>
        <v>0</v>
      </c>
      <c r="AF64">
        <f t="shared" si="36"/>
        <v>0</v>
      </c>
      <c r="AG64">
        <f t="shared" si="37"/>
        <v>0</v>
      </c>
      <c r="AH64">
        <f t="shared" si="38"/>
        <v>0</v>
      </c>
      <c r="AI64">
        <f t="shared" si="39"/>
        <v>0.2</v>
      </c>
      <c r="AJ64">
        <f t="shared" si="40"/>
        <v>0.2</v>
      </c>
      <c r="AK64">
        <f t="shared" si="41"/>
        <v>0.2</v>
      </c>
      <c r="AL64">
        <f t="shared" si="42"/>
        <v>0.2</v>
      </c>
      <c r="AM64">
        <f t="shared" si="43"/>
        <v>0.2</v>
      </c>
      <c r="AN64">
        <f t="shared" si="44"/>
        <v>0</v>
      </c>
      <c r="AO64">
        <f>MAX(IF(AND($C64&lt;1,$C64&gt;0),1,ROUND($C64,0))+IF(ROUND($C64,0)&gt;=$AS$3,'Damage Calculator'!$B$7,0)+IF(ROUND($C64,0)&gt;=$AS$3,'Damage Calculator'!$B$8,0)-'d100 Breakdown'!$K$2,IF($D64=0,0,1))</f>
        <v>61</v>
      </c>
      <c r="AP64" s="13">
        <f t="shared" si="102"/>
        <v>8</v>
      </c>
      <c r="AQ64" s="13">
        <f t="shared" si="45"/>
        <v>0</v>
      </c>
      <c r="AR64">
        <f t="shared" si="103"/>
        <v>0</v>
      </c>
      <c r="AS64">
        <f t="shared" si="104"/>
        <v>0</v>
      </c>
      <c r="AT64">
        <f t="shared" si="105"/>
        <v>0</v>
      </c>
      <c r="AU64">
        <f t="shared" si="106"/>
        <v>0.2</v>
      </c>
      <c r="AV64">
        <f t="shared" si="107"/>
        <v>0.2</v>
      </c>
      <c r="AW64">
        <f t="shared" si="108"/>
        <v>0.2</v>
      </c>
      <c r="AX64">
        <f t="shared" si="109"/>
        <v>0.2</v>
      </c>
      <c r="AY64">
        <f t="shared" si="110"/>
        <v>0.2</v>
      </c>
      <c r="AZ64">
        <f t="shared" si="111"/>
        <v>0</v>
      </c>
      <c r="BA64">
        <f>MAX(IF(AND($C64&lt;1,$C64&gt;0),1,ROUND($C64,0))+IF(ROUND($C64,0)&gt;=$BE$3,'Damage Calculator'!$B$7,0)+IF(ROUND($C64,0)&gt;=$BE$3,'Damage Calculator'!$B$8,0)-'d100 Breakdown'!$K$2,IF($D64=0,0,1))</f>
        <v>61</v>
      </c>
      <c r="BB64" s="13">
        <f t="shared" si="46"/>
        <v>8</v>
      </c>
      <c r="BC64" s="13">
        <f t="shared" si="47"/>
        <v>0</v>
      </c>
      <c r="BD64">
        <f t="shared" si="48"/>
        <v>0</v>
      </c>
      <c r="BE64">
        <f t="shared" si="49"/>
        <v>0</v>
      </c>
      <c r="BF64">
        <f t="shared" si="50"/>
        <v>0</v>
      </c>
      <c r="BG64">
        <f t="shared" si="51"/>
        <v>0.2</v>
      </c>
      <c r="BH64">
        <f t="shared" si="52"/>
        <v>0.2</v>
      </c>
      <c r="BI64">
        <f t="shared" si="53"/>
        <v>0.2</v>
      </c>
      <c r="BJ64">
        <f t="shared" si="54"/>
        <v>0.2</v>
      </c>
      <c r="BK64">
        <f t="shared" si="55"/>
        <v>0.2</v>
      </c>
      <c r="BL64">
        <f t="shared" si="56"/>
        <v>0</v>
      </c>
      <c r="BM64">
        <f>MAX(IF(AND($C64&lt;1,$C64&gt;0),1,ROUND($C64,0))+IF(ROUND($C64,0)&gt;=$BQ$3,'Damage Calculator'!$B$7,0)+IF(ROUND($C64,0)&gt;=$BQ$3,'Damage Calculator'!$B$8,0)-'d100 Breakdown'!$K$2,IF($D64=0,0,1))</f>
        <v>61</v>
      </c>
      <c r="BN64" s="13">
        <f t="shared" si="57"/>
        <v>8</v>
      </c>
      <c r="BO64" s="13">
        <f t="shared" si="58"/>
        <v>0</v>
      </c>
      <c r="BP64">
        <f t="shared" si="59"/>
        <v>0</v>
      </c>
      <c r="BQ64">
        <f t="shared" si="60"/>
        <v>0</v>
      </c>
      <c r="BR64">
        <f t="shared" si="61"/>
        <v>0</v>
      </c>
      <c r="BS64">
        <f t="shared" si="62"/>
        <v>0.2</v>
      </c>
      <c r="BT64">
        <f t="shared" si="63"/>
        <v>0.2</v>
      </c>
      <c r="BU64">
        <f t="shared" si="64"/>
        <v>0.2</v>
      </c>
      <c r="BV64">
        <f t="shared" si="65"/>
        <v>0.2</v>
      </c>
      <c r="BW64">
        <f t="shared" si="66"/>
        <v>0.2</v>
      </c>
      <c r="BX64">
        <f t="shared" si="67"/>
        <v>0</v>
      </c>
      <c r="BY64">
        <f>MAX(IF(AND($C64&lt;1,$C64&gt;0),1,ROUND($C64,0))+IF(ROUND($C64,0)&gt;=$CC$3,'Damage Calculator'!$B$7,0)+IF(ROUND($C64,0)&gt;=$CC$3,'Damage Calculator'!$B$8,0)-'d100 Breakdown'!$K$2,IF($D64=0,0,1))</f>
        <v>61</v>
      </c>
      <c r="BZ64" s="13">
        <f t="shared" si="68"/>
        <v>8</v>
      </c>
      <c r="CA64" s="13">
        <f t="shared" si="69"/>
        <v>0</v>
      </c>
      <c r="CB64">
        <f t="shared" si="70"/>
        <v>0</v>
      </c>
      <c r="CC64">
        <f t="shared" si="71"/>
        <v>0</v>
      </c>
      <c r="CD64">
        <f t="shared" si="72"/>
        <v>0</v>
      </c>
      <c r="CE64">
        <f t="shared" si="73"/>
        <v>0.2</v>
      </c>
      <c r="CF64">
        <f t="shared" si="74"/>
        <v>0.2</v>
      </c>
      <c r="CG64">
        <f t="shared" si="75"/>
        <v>0.2</v>
      </c>
      <c r="CH64">
        <f t="shared" si="76"/>
        <v>0.2</v>
      </c>
      <c r="CI64">
        <f t="shared" si="77"/>
        <v>0.2</v>
      </c>
      <c r="CJ64">
        <f t="shared" si="78"/>
        <v>0</v>
      </c>
      <c r="CK64">
        <f>MAX(IF(AND($C64&lt;1,$C64&gt;0),1,ROUND($C64,0))+IF(ROUND($C64,0)&gt;=$CO$3,'Damage Calculator'!$B$7,0)+IF(ROUND($C64,0)&gt;=$CO$3,'Damage Calculator'!$B$8,0)-'d100 Breakdown'!$K$2,IF($D64=0,0,1))</f>
        <v>61</v>
      </c>
      <c r="CL64" s="13">
        <f t="shared" si="79"/>
        <v>8</v>
      </c>
      <c r="CM64" s="13">
        <f t="shared" si="80"/>
        <v>0</v>
      </c>
      <c r="CN64">
        <f t="shared" si="81"/>
        <v>0</v>
      </c>
      <c r="CO64">
        <f t="shared" si="82"/>
        <v>0</v>
      </c>
      <c r="CP64">
        <f t="shared" si="83"/>
        <v>0</v>
      </c>
      <c r="CQ64">
        <f t="shared" si="84"/>
        <v>0.2</v>
      </c>
      <c r="CR64">
        <f t="shared" si="85"/>
        <v>0.2</v>
      </c>
      <c r="CS64">
        <f t="shared" si="86"/>
        <v>0.2</v>
      </c>
      <c r="CT64">
        <f t="shared" si="87"/>
        <v>0.2</v>
      </c>
      <c r="CU64">
        <f t="shared" si="88"/>
        <v>0.2</v>
      </c>
      <c r="CV64">
        <f t="shared" si="89"/>
        <v>0</v>
      </c>
      <c r="CW64">
        <f>MAX(IF(AND($C64&lt;1,$C64&gt;0),1,ROUND($C64,0))+IF(ROUND($C64,0)&gt;=$DA$3,'Damage Calculator'!$B$7,0)+IF(ROUND($C64,0)&gt;=$DA$3,'Damage Calculator'!$B$8,0)-'d100 Breakdown'!$K$2,IF($D64=0,0,1))</f>
        <v>61</v>
      </c>
      <c r="CX64" s="13">
        <f t="shared" si="90"/>
        <v>8</v>
      </c>
      <c r="CY64" s="13">
        <f t="shared" si="91"/>
        <v>0</v>
      </c>
      <c r="CZ64">
        <f t="shared" si="92"/>
        <v>0</v>
      </c>
      <c r="DA64">
        <f t="shared" si="93"/>
        <v>0</v>
      </c>
      <c r="DB64">
        <f t="shared" si="94"/>
        <v>0</v>
      </c>
      <c r="DC64">
        <f t="shared" si="95"/>
        <v>0.2</v>
      </c>
      <c r="DD64">
        <f t="shared" si="96"/>
        <v>0.2</v>
      </c>
      <c r="DE64">
        <f t="shared" si="97"/>
        <v>0.2</v>
      </c>
      <c r="DF64">
        <f t="shared" si="98"/>
        <v>0.2</v>
      </c>
      <c r="DG64">
        <f t="shared" si="99"/>
        <v>0.2</v>
      </c>
      <c r="DH64">
        <f t="shared" si="100"/>
        <v>0</v>
      </c>
    </row>
    <row r="65" spans="1:112" x14ac:dyDescent="0.25">
      <c r="A65">
        <v>61</v>
      </c>
      <c r="B65">
        <f t="shared" si="11"/>
        <v>237</v>
      </c>
      <c r="C65">
        <f>MAX((B65-100)*((1+'Damage Calculator'!$B$10)*INDEX(WeaponData!$AA$2:$AQ$96,MATCH('Damage Calculator'!$B$3,WeaponData!$B$2:$B$96,0),MATCH('Damage Calculator'!$D$3,WeaponData!$AA$2:$AQ$2,0))),0)</f>
        <v>61.718499999999999</v>
      </c>
      <c r="D65">
        <f t="shared" si="101"/>
        <v>62</v>
      </c>
      <c r="E65">
        <f>MAX(IF(AND($C65&lt;1,$C65&gt;0),1,ROUND($C65,0))+IF(ROUND($C65,0)&gt;=$I$3,'Damage Calculator'!$B$7,0)+IF(ROUND($C65,0)&gt;=$I$3,'Damage Calculator'!$B$8,0)-'d100 Breakdown'!$K$2,IF($D65=0,0,1))</f>
        <v>62</v>
      </c>
      <c r="F65" s="13">
        <f t="shared" si="12"/>
        <v>8</v>
      </c>
      <c r="G65" s="13">
        <f t="shared" si="13"/>
        <v>0</v>
      </c>
      <c r="H65">
        <f t="shared" si="14"/>
        <v>0</v>
      </c>
      <c r="I65">
        <f t="shared" si="15"/>
        <v>0</v>
      </c>
      <c r="J65">
        <f t="shared" si="16"/>
        <v>0</v>
      </c>
      <c r="K65">
        <f t="shared" si="17"/>
        <v>0.2</v>
      </c>
      <c r="L65">
        <f t="shared" si="18"/>
        <v>0.2</v>
      </c>
      <c r="M65">
        <f t="shared" si="19"/>
        <v>0.2</v>
      </c>
      <c r="N65">
        <f t="shared" si="20"/>
        <v>0.2</v>
      </c>
      <c r="O65">
        <f t="shared" si="21"/>
        <v>0.2</v>
      </c>
      <c r="P65">
        <f t="shared" si="22"/>
        <v>0</v>
      </c>
      <c r="Q65">
        <f>MAX(IF(AND($C65&lt;1,$C65&gt;0),1,ROUND($C65,0))+IF(ROUND($C65,0)&gt;=$U$3,'Damage Calculator'!$B$7,0)+IF(ROUND($C65,0)&gt;=$U$3,'Damage Calculator'!$B$8,0)-'d100 Breakdown'!$K$2,IF($D65=0,0,1))</f>
        <v>62</v>
      </c>
      <c r="R65" s="13">
        <f t="shared" si="23"/>
        <v>8</v>
      </c>
      <c r="S65" s="13">
        <f t="shared" si="24"/>
        <v>0</v>
      </c>
      <c r="T65">
        <f t="shared" si="25"/>
        <v>0</v>
      </c>
      <c r="U65">
        <f t="shared" si="26"/>
        <v>0</v>
      </c>
      <c r="V65">
        <f t="shared" si="27"/>
        <v>0</v>
      </c>
      <c r="W65">
        <f t="shared" si="28"/>
        <v>0.2</v>
      </c>
      <c r="X65">
        <f t="shared" si="29"/>
        <v>0.2</v>
      </c>
      <c r="Y65">
        <f t="shared" si="30"/>
        <v>0.2</v>
      </c>
      <c r="Z65">
        <f t="shared" si="31"/>
        <v>0.2</v>
      </c>
      <c r="AA65">
        <f t="shared" si="32"/>
        <v>0.2</v>
      </c>
      <c r="AB65">
        <f t="shared" si="33"/>
        <v>0</v>
      </c>
      <c r="AC65">
        <f>MAX(IF(AND($C65&lt;1,$C65&gt;0),1,ROUND($C65,0))+IF(ROUND($C65,0)&gt;=$AG$3,'Damage Calculator'!$B$7,0)+IF(ROUND($C65,0)&gt;=$AG$3,'Damage Calculator'!$B$8,0)-'d100 Breakdown'!$K$2,IF($D65=0,0,1))</f>
        <v>62</v>
      </c>
      <c r="AD65" s="13">
        <f t="shared" si="34"/>
        <v>8</v>
      </c>
      <c r="AE65" s="13">
        <f t="shared" si="35"/>
        <v>0</v>
      </c>
      <c r="AF65">
        <f t="shared" si="36"/>
        <v>0</v>
      </c>
      <c r="AG65">
        <f t="shared" si="37"/>
        <v>0</v>
      </c>
      <c r="AH65">
        <f t="shared" si="38"/>
        <v>0</v>
      </c>
      <c r="AI65">
        <f t="shared" si="39"/>
        <v>0.2</v>
      </c>
      <c r="AJ65">
        <f t="shared" si="40"/>
        <v>0.2</v>
      </c>
      <c r="AK65">
        <f t="shared" si="41"/>
        <v>0.2</v>
      </c>
      <c r="AL65">
        <f t="shared" si="42"/>
        <v>0.2</v>
      </c>
      <c r="AM65">
        <f t="shared" si="43"/>
        <v>0.2</v>
      </c>
      <c r="AN65">
        <f t="shared" si="44"/>
        <v>0</v>
      </c>
      <c r="AO65">
        <f>MAX(IF(AND($C65&lt;1,$C65&gt;0),1,ROUND($C65,0))+IF(ROUND($C65,0)&gt;=$AS$3,'Damage Calculator'!$B$7,0)+IF(ROUND($C65,0)&gt;=$AS$3,'Damage Calculator'!$B$8,0)-'d100 Breakdown'!$K$2,IF($D65=0,0,1))</f>
        <v>62</v>
      </c>
      <c r="AP65" s="13">
        <f t="shared" si="102"/>
        <v>8</v>
      </c>
      <c r="AQ65" s="13">
        <f t="shared" si="45"/>
        <v>0</v>
      </c>
      <c r="AR65">
        <f t="shared" si="103"/>
        <v>0</v>
      </c>
      <c r="AS65">
        <f t="shared" si="104"/>
        <v>0</v>
      </c>
      <c r="AT65">
        <f t="shared" si="105"/>
        <v>0</v>
      </c>
      <c r="AU65">
        <f t="shared" si="106"/>
        <v>0.2</v>
      </c>
      <c r="AV65">
        <f t="shared" si="107"/>
        <v>0.2</v>
      </c>
      <c r="AW65">
        <f t="shared" si="108"/>
        <v>0.2</v>
      </c>
      <c r="AX65">
        <f t="shared" si="109"/>
        <v>0.2</v>
      </c>
      <c r="AY65">
        <f t="shared" si="110"/>
        <v>0.2</v>
      </c>
      <c r="AZ65">
        <f t="shared" si="111"/>
        <v>0</v>
      </c>
      <c r="BA65">
        <f>MAX(IF(AND($C65&lt;1,$C65&gt;0),1,ROUND($C65,0))+IF(ROUND($C65,0)&gt;=$BE$3,'Damage Calculator'!$B$7,0)+IF(ROUND($C65,0)&gt;=$BE$3,'Damage Calculator'!$B$8,0)-'d100 Breakdown'!$K$2,IF($D65=0,0,1))</f>
        <v>62</v>
      </c>
      <c r="BB65" s="13">
        <f t="shared" si="46"/>
        <v>8</v>
      </c>
      <c r="BC65" s="13">
        <f t="shared" si="47"/>
        <v>0</v>
      </c>
      <c r="BD65">
        <f t="shared" si="48"/>
        <v>0</v>
      </c>
      <c r="BE65">
        <f t="shared" si="49"/>
        <v>0</v>
      </c>
      <c r="BF65">
        <f t="shared" si="50"/>
        <v>0</v>
      </c>
      <c r="BG65">
        <f t="shared" si="51"/>
        <v>0.2</v>
      </c>
      <c r="BH65">
        <f t="shared" si="52"/>
        <v>0.2</v>
      </c>
      <c r="BI65">
        <f t="shared" si="53"/>
        <v>0.2</v>
      </c>
      <c r="BJ65">
        <f t="shared" si="54"/>
        <v>0.2</v>
      </c>
      <c r="BK65">
        <f t="shared" si="55"/>
        <v>0.2</v>
      </c>
      <c r="BL65">
        <f t="shared" si="56"/>
        <v>0</v>
      </c>
      <c r="BM65">
        <f>MAX(IF(AND($C65&lt;1,$C65&gt;0),1,ROUND($C65,0))+IF(ROUND($C65,0)&gt;=$BQ$3,'Damage Calculator'!$B$7,0)+IF(ROUND($C65,0)&gt;=$BQ$3,'Damage Calculator'!$B$8,0)-'d100 Breakdown'!$K$2,IF($D65=0,0,1))</f>
        <v>62</v>
      </c>
      <c r="BN65" s="13">
        <f t="shared" si="57"/>
        <v>8</v>
      </c>
      <c r="BO65" s="13">
        <f t="shared" si="58"/>
        <v>0</v>
      </c>
      <c r="BP65">
        <f t="shared" si="59"/>
        <v>0</v>
      </c>
      <c r="BQ65">
        <f t="shared" si="60"/>
        <v>0</v>
      </c>
      <c r="BR65">
        <f t="shared" si="61"/>
        <v>0</v>
      </c>
      <c r="BS65">
        <f t="shared" si="62"/>
        <v>0.2</v>
      </c>
      <c r="BT65">
        <f t="shared" si="63"/>
        <v>0.2</v>
      </c>
      <c r="BU65">
        <f t="shared" si="64"/>
        <v>0.2</v>
      </c>
      <c r="BV65">
        <f t="shared" si="65"/>
        <v>0.2</v>
      </c>
      <c r="BW65">
        <f t="shared" si="66"/>
        <v>0.2</v>
      </c>
      <c r="BX65">
        <f t="shared" si="67"/>
        <v>0</v>
      </c>
      <c r="BY65">
        <f>MAX(IF(AND($C65&lt;1,$C65&gt;0),1,ROUND($C65,0))+IF(ROUND($C65,0)&gt;=$CC$3,'Damage Calculator'!$B$7,0)+IF(ROUND($C65,0)&gt;=$CC$3,'Damage Calculator'!$B$8,0)-'d100 Breakdown'!$K$2,IF($D65=0,0,1))</f>
        <v>62</v>
      </c>
      <c r="BZ65" s="13">
        <f t="shared" si="68"/>
        <v>8</v>
      </c>
      <c r="CA65" s="13">
        <f t="shared" si="69"/>
        <v>0</v>
      </c>
      <c r="CB65">
        <f t="shared" si="70"/>
        <v>0</v>
      </c>
      <c r="CC65">
        <f t="shared" si="71"/>
        <v>0</v>
      </c>
      <c r="CD65">
        <f t="shared" si="72"/>
        <v>0</v>
      </c>
      <c r="CE65">
        <f t="shared" si="73"/>
        <v>0.2</v>
      </c>
      <c r="CF65">
        <f t="shared" si="74"/>
        <v>0.2</v>
      </c>
      <c r="CG65">
        <f t="shared" si="75"/>
        <v>0.2</v>
      </c>
      <c r="CH65">
        <f t="shared" si="76"/>
        <v>0.2</v>
      </c>
      <c r="CI65">
        <f t="shared" si="77"/>
        <v>0.2</v>
      </c>
      <c r="CJ65">
        <f t="shared" si="78"/>
        <v>0</v>
      </c>
      <c r="CK65">
        <f>MAX(IF(AND($C65&lt;1,$C65&gt;0),1,ROUND($C65,0))+IF(ROUND($C65,0)&gt;=$CO$3,'Damage Calculator'!$B$7,0)+IF(ROUND($C65,0)&gt;=$CO$3,'Damage Calculator'!$B$8,0)-'d100 Breakdown'!$K$2,IF($D65=0,0,1))</f>
        <v>62</v>
      </c>
      <c r="CL65" s="13">
        <f t="shared" si="79"/>
        <v>8</v>
      </c>
      <c r="CM65" s="13">
        <f t="shared" si="80"/>
        <v>0</v>
      </c>
      <c r="CN65">
        <f t="shared" si="81"/>
        <v>0</v>
      </c>
      <c r="CO65">
        <f t="shared" si="82"/>
        <v>0</v>
      </c>
      <c r="CP65">
        <f t="shared" si="83"/>
        <v>0</v>
      </c>
      <c r="CQ65">
        <f t="shared" si="84"/>
        <v>0.2</v>
      </c>
      <c r="CR65">
        <f t="shared" si="85"/>
        <v>0.2</v>
      </c>
      <c r="CS65">
        <f t="shared" si="86"/>
        <v>0.2</v>
      </c>
      <c r="CT65">
        <f t="shared" si="87"/>
        <v>0.2</v>
      </c>
      <c r="CU65">
        <f t="shared" si="88"/>
        <v>0.2</v>
      </c>
      <c r="CV65">
        <f t="shared" si="89"/>
        <v>0</v>
      </c>
      <c r="CW65">
        <f>MAX(IF(AND($C65&lt;1,$C65&gt;0),1,ROUND($C65,0))+IF(ROUND($C65,0)&gt;=$DA$3,'Damage Calculator'!$B$7,0)+IF(ROUND($C65,0)&gt;=$DA$3,'Damage Calculator'!$B$8,0)-'d100 Breakdown'!$K$2,IF($D65=0,0,1))</f>
        <v>62</v>
      </c>
      <c r="CX65" s="13">
        <f t="shared" si="90"/>
        <v>8</v>
      </c>
      <c r="CY65" s="13">
        <f t="shared" si="91"/>
        <v>0</v>
      </c>
      <c r="CZ65">
        <f t="shared" si="92"/>
        <v>0</v>
      </c>
      <c r="DA65">
        <f t="shared" si="93"/>
        <v>0</v>
      </c>
      <c r="DB65">
        <f t="shared" si="94"/>
        <v>0</v>
      </c>
      <c r="DC65">
        <f t="shared" si="95"/>
        <v>0.2</v>
      </c>
      <c r="DD65">
        <f t="shared" si="96"/>
        <v>0.2</v>
      </c>
      <c r="DE65">
        <f t="shared" si="97"/>
        <v>0.2</v>
      </c>
      <c r="DF65">
        <f t="shared" si="98"/>
        <v>0.2</v>
      </c>
      <c r="DG65">
        <f t="shared" si="99"/>
        <v>0.2</v>
      </c>
      <c r="DH65">
        <f t="shared" si="100"/>
        <v>0</v>
      </c>
    </row>
    <row r="66" spans="1:112" x14ac:dyDescent="0.25">
      <c r="A66">
        <v>62</v>
      </c>
      <c r="B66">
        <f t="shared" si="11"/>
        <v>238</v>
      </c>
      <c r="C66">
        <f>MAX((B66-100)*((1+'Damage Calculator'!$B$10)*INDEX(WeaponData!$AA$2:$AQ$96,MATCH('Damage Calculator'!$B$3,WeaponData!$B$2:$B$96,0),MATCH('Damage Calculator'!$D$3,WeaponData!$AA$2:$AQ$2,0))),0)</f>
        <v>62.169000000000004</v>
      </c>
      <c r="D66">
        <f t="shared" si="101"/>
        <v>62</v>
      </c>
      <c r="E66">
        <f>MAX(IF(AND($C66&lt;1,$C66&gt;0),1,ROUND($C66,0))+IF(ROUND($C66,0)&gt;=$I$3,'Damage Calculator'!$B$7,0)+IF(ROUND($C66,0)&gt;=$I$3,'Damage Calculator'!$B$8,0)-'d100 Breakdown'!$K$2,IF($D66=0,0,1))</f>
        <v>62</v>
      </c>
      <c r="F66" s="13">
        <f t="shared" si="12"/>
        <v>8</v>
      </c>
      <c r="G66" s="13">
        <f t="shared" si="13"/>
        <v>0</v>
      </c>
      <c r="H66">
        <f t="shared" si="14"/>
        <v>0</v>
      </c>
      <c r="I66">
        <f t="shared" si="15"/>
        <v>0</v>
      </c>
      <c r="J66">
        <f t="shared" si="16"/>
        <v>0</v>
      </c>
      <c r="K66">
        <f t="shared" si="17"/>
        <v>0.2</v>
      </c>
      <c r="L66">
        <f t="shared" si="18"/>
        <v>0.2</v>
      </c>
      <c r="M66">
        <f t="shared" si="19"/>
        <v>0.2</v>
      </c>
      <c r="N66">
        <f t="shared" si="20"/>
        <v>0.2</v>
      </c>
      <c r="O66">
        <f t="shared" si="21"/>
        <v>0.2</v>
      </c>
      <c r="P66">
        <f t="shared" si="22"/>
        <v>0</v>
      </c>
      <c r="Q66">
        <f>MAX(IF(AND($C66&lt;1,$C66&gt;0),1,ROUND($C66,0))+IF(ROUND($C66,0)&gt;=$U$3,'Damage Calculator'!$B$7,0)+IF(ROUND($C66,0)&gt;=$U$3,'Damage Calculator'!$B$8,0)-'d100 Breakdown'!$K$2,IF($D66=0,0,1))</f>
        <v>62</v>
      </c>
      <c r="R66" s="13">
        <f t="shared" si="23"/>
        <v>8</v>
      </c>
      <c r="S66" s="13">
        <f t="shared" si="24"/>
        <v>0</v>
      </c>
      <c r="T66">
        <f t="shared" si="25"/>
        <v>0</v>
      </c>
      <c r="U66">
        <f t="shared" si="26"/>
        <v>0</v>
      </c>
      <c r="V66">
        <f t="shared" si="27"/>
        <v>0</v>
      </c>
      <c r="W66">
        <f t="shared" si="28"/>
        <v>0.2</v>
      </c>
      <c r="X66">
        <f t="shared" si="29"/>
        <v>0.2</v>
      </c>
      <c r="Y66">
        <f t="shared" si="30"/>
        <v>0.2</v>
      </c>
      <c r="Z66">
        <f t="shared" si="31"/>
        <v>0.2</v>
      </c>
      <c r="AA66">
        <f t="shared" si="32"/>
        <v>0.2</v>
      </c>
      <c r="AB66">
        <f t="shared" si="33"/>
        <v>0</v>
      </c>
      <c r="AC66">
        <f>MAX(IF(AND($C66&lt;1,$C66&gt;0),1,ROUND($C66,0))+IF(ROUND($C66,0)&gt;=$AG$3,'Damage Calculator'!$B$7,0)+IF(ROUND($C66,0)&gt;=$AG$3,'Damage Calculator'!$B$8,0)-'d100 Breakdown'!$K$2,IF($D66=0,0,1))</f>
        <v>62</v>
      </c>
      <c r="AD66" s="13">
        <f t="shared" si="34"/>
        <v>8</v>
      </c>
      <c r="AE66" s="13">
        <f t="shared" si="35"/>
        <v>0</v>
      </c>
      <c r="AF66">
        <f t="shared" si="36"/>
        <v>0</v>
      </c>
      <c r="AG66">
        <f t="shared" si="37"/>
        <v>0</v>
      </c>
      <c r="AH66">
        <f t="shared" si="38"/>
        <v>0</v>
      </c>
      <c r="AI66">
        <f t="shared" si="39"/>
        <v>0.2</v>
      </c>
      <c r="AJ66">
        <f t="shared" si="40"/>
        <v>0.2</v>
      </c>
      <c r="AK66">
        <f t="shared" si="41"/>
        <v>0.2</v>
      </c>
      <c r="AL66">
        <f t="shared" si="42"/>
        <v>0.2</v>
      </c>
      <c r="AM66">
        <f t="shared" si="43"/>
        <v>0.2</v>
      </c>
      <c r="AN66">
        <f t="shared" si="44"/>
        <v>0</v>
      </c>
      <c r="AO66">
        <f>MAX(IF(AND($C66&lt;1,$C66&gt;0),1,ROUND($C66,0))+IF(ROUND($C66,0)&gt;=$AS$3,'Damage Calculator'!$B$7,0)+IF(ROUND($C66,0)&gt;=$AS$3,'Damage Calculator'!$B$8,0)-'d100 Breakdown'!$K$2,IF($D66=0,0,1))</f>
        <v>62</v>
      </c>
      <c r="AP66" s="13">
        <f t="shared" si="102"/>
        <v>8</v>
      </c>
      <c r="AQ66" s="13">
        <f t="shared" si="45"/>
        <v>0</v>
      </c>
      <c r="AR66">
        <f t="shared" si="103"/>
        <v>0</v>
      </c>
      <c r="AS66">
        <f t="shared" si="104"/>
        <v>0</v>
      </c>
      <c r="AT66">
        <f t="shared" si="105"/>
        <v>0</v>
      </c>
      <c r="AU66">
        <f t="shared" si="106"/>
        <v>0.2</v>
      </c>
      <c r="AV66">
        <f t="shared" si="107"/>
        <v>0.2</v>
      </c>
      <c r="AW66">
        <f t="shared" si="108"/>
        <v>0.2</v>
      </c>
      <c r="AX66">
        <f t="shared" si="109"/>
        <v>0.2</v>
      </c>
      <c r="AY66">
        <f t="shared" si="110"/>
        <v>0.2</v>
      </c>
      <c r="AZ66">
        <f t="shared" si="111"/>
        <v>0</v>
      </c>
      <c r="BA66">
        <f>MAX(IF(AND($C66&lt;1,$C66&gt;0),1,ROUND($C66,0))+IF(ROUND($C66,0)&gt;=$BE$3,'Damage Calculator'!$B$7,0)+IF(ROUND($C66,0)&gt;=$BE$3,'Damage Calculator'!$B$8,0)-'d100 Breakdown'!$K$2,IF($D66=0,0,1))</f>
        <v>62</v>
      </c>
      <c r="BB66" s="13">
        <f t="shared" si="46"/>
        <v>8</v>
      </c>
      <c r="BC66" s="13">
        <f t="shared" si="47"/>
        <v>0</v>
      </c>
      <c r="BD66">
        <f t="shared" si="48"/>
        <v>0</v>
      </c>
      <c r="BE66">
        <f t="shared" si="49"/>
        <v>0</v>
      </c>
      <c r="BF66">
        <f t="shared" si="50"/>
        <v>0</v>
      </c>
      <c r="BG66">
        <f t="shared" si="51"/>
        <v>0.2</v>
      </c>
      <c r="BH66">
        <f t="shared" si="52"/>
        <v>0.2</v>
      </c>
      <c r="BI66">
        <f t="shared" si="53"/>
        <v>0.2</v>
      </c>
      <c r="BJ66">
        <f t="shared" si="54"/>
        <v>0.2</v>
      </c>
      <c r="BK66">
        <f t="shared" si="55"/>
        <v>0.2</v>
      </c>
      <c r="BL66">
        <f t="shared" si="56"/>
        <v>0</v>
      </c>
      <c r="BM66">
        <f>MAX(IF(AND($C66&lt;1,$C66&gt;0),1,ROUND($C66,0))+IF(ROUND($C66,0)&gt;=$BQ$3,'Damage Calculator'!$B$7,0)+IF(ROUND($C66,0)&gt;=$BQ$3,'Damage Calculator'!$B$8,0)-'d100 Breakdown'!$K$2,IF($D66=0,0,1))</f>
        <v>62</v>
      </c>
      <c r="BN66" s="13">
        <f t="shared" si="57"/>
        <v>8</v>
      </c>
      <c r="BO66" s="13">
        <f t="shared" si="58"/>
        <v>0</v>
      </c>
      <c r="BP66">
        <f t="shared" si="59"/>
        <v>0</v>
      </c>
      <c r="BQ66">
        <f t="shared" si="60"/>
        <v>0</v>
      </c>
      <c r="BR66">
        <f t="shared" si="61"/>
        <v>0</v>
      </c>
      <c r="BS66">
        <f t="shared" si="62"/>
        <v>0.2</v>
      </c>
      <c r="BT66">
        <f t="shared" si="63"/>
        <v>0.2</v>
      </c>
      <c r="BU66">
        <f t="shared" si="64"/>
        <v>0.2</v>
      </c>
      <c r="BV66">
        <f t="shared" si="65"/>
        <v>0.2</v>
      </c>
      <c r="BW66">
        <f t="shared" si="66"/>
        <v>0.2</v>
      </c>
      <c r="BX66">
        <f t="shared" si="67"/>
        <v>0</v>
      </c>
      <c r="BY66">
        <f>MAX(IF(AND($C66&lt;1,$C66&gt;0),1,ROUND($C66,0))+IF(ROUND($C66,0)&gt;=$CC$3,'Damage Calculator'!$B$7,0)+IF(ROUND($C66,0)&gt;=$CC$3,'Damage Calculator'!$B$8,0)-'d100 Breakdown'!$K$2,IF($D66=0,0,1))</f>
        <v>62</v>
      </c>
      <c r="BZ66" s="13">
        <f t="shared" si="68"/>
        <v>8</v>
      </c>
      <c r="CA66" s="13">
        <f t="shared" si="69"/>
        <v>0</v>
      </c>
      <c r="CB66">
        <f t="shared" si="70"/>
        <v>0</v>
      </c>
      <c r="CC66">
        <f t="shared" si="71"/>
        <v>0</v>
      </c>
      <c r="CD66">
        <f t="shared" si="72"/>
        <v>0</v>
      </c>
      <c r="CE66">
        <f t="shared" si="73"/>
        <v>0.2</v>
      </c>
      <c r="CF66">
        <f t="shared" si="74"/>
        <v>0.2</v>
      </c>
      <c r="CG66">
        <f t="shared" si="75"/>
        <v>0.2</v>
      </c>
      <c r="CH66">
        <f t="shared" si="76"/>
        <v>0.2</v>
      </c>
      <c r="CI66">
        <f t="shared" si="77"/>
        <v>0.2</v>
      </c>
      <c r="CJ66">
        <f t="shared" si="78"/>
        <v>0</v>
      </c>
      <c r="CK66">
        <f>MAX(IF(AND($C66&lt;1,$C66&gt;0),1,ROUND($C66,0))+IF(ROUND($C66,0)&gt;=$CO$3,'Damage Calculator'!$B$7,0)+IF(ROUND($C66,0)&gt;=$CO$3,'Damage Calculator'!$B$8,0)-'d100 Breakdown'!$K$2,IF($D66=0,0,1))</f>
        <v>62</v>
      </c>
      <c r="CL66" s="13">
        <f t="shared" si="79"/>
        <v>8</v>
      </c>
      <c r="CM66" s="13">
        <f t="shared" si="80"/>
        <v>0</v>
      </c>
      <c r="CN66">
        <f t="shared" si="81"/>
        <v>0</v>
      </c>
      <c r="CO66">
        <f t="shared" si="82"/>
        <v>0</v>
      </c>
      <c r="CP66">
        <f t="shared" si="83"/>
        <v>0</v>
      </c>
      <c r="CQ66">
        <f t="shared" si="84"/>
        <v>0.2</v>
      </c>
      <c r="CR66">
        <f t="shared" si="85"/>
        <v>0.2</v>
      </c>
      <c r="CS66">
        <f t="shared" si="86"/>
        <v>0.2</v>
      </c>
      <c r="CT66">
        <f t="shared" si="87"/>
        <v>0.2</v>
      </c>
      <c r="CU66">
        <f t="shared" si="88"/>
        <v>0.2</v>
      </c>
      <c r="CV66">
        <f t="shared" si="89"/>
        <v>0</v>
      </c>
      <c r="CW66">
        <f>MAX(IF(AND($C66&lt;1,$C66&gt;0),1,ROUND($C66,0))+IF(ROUND($C66,0)&gt;=$DA$3,'Damage Calculator'!$B$7,0)+IF(ROUND($C66,0)&gt;=$DA$3,'Damage Calculator'!$B$8,0)-'d100 Breakdown'!$K$2,IF($D66=0,0,1))</f>
        <v>62</v>
      </c>
      <c r="CX66" s="13">
        <f t="shared" si="90"/>
        <v>8</v>
      </c>
      <c r="CY66" s="13">
        <f t="shared" si="91"/>
        <v>0</v>
      </c>
      <c r="CZ66">
        <f t="shared" si="92"/>
        <v>0</v>
      </c>
      <c r="DA66">
        <f t="shared" si="93"/>
        <v>0</v>
      </c>
      <c r="DB66">
        <f t="shared" si="94"/>
        <v>0</v>
      </c>
      <c r="DC66">
        <f t="shared" si="95"/>
        <v>0.2</v>
      </c>
      <c r="DD66">
        <f t="shared" si="96"/>
        <v>0.2</v>
      </c>
      <c r="DE66">
        <f t="shared" si="97"/>
        <v>0.2</v>
      </c>
      <c r="DF66">
        <f t="shared" si="98"/>
        <v>0.2</v>
      </c>
      <c r="DG66">
        <f t="shared" si="99"/>
        <v>0.2</v>
      </c>
      <c r="DH66">
        <f t="shared" si="100"/>
        <v>0</v>
      </c>
    </row>
    <row r="67" spans="1:112" x14ac:dyDescent="0.25">
      <c r="A67">
        <v>63</v>
      </c>
      <c r="B67">
        <f t="shared" si="11"/>
        <v>239</v>
      </c>
      <c r="C67">
        <f>MAX((B67-100)*((1+'Damage Calculator'!$B$10)*INDEX(WeaponData!$AA$2:$AQ$96,MATCH('Damage Calculator'!$B$3,WeaponData!$B$2:$B$96,0),MATCH('Damage Calculator'!$D$3,WeaponData!$AA$2:$AQ$2,0))),0)</f>
        <v>62.619500000000002</v>
      </c>
      <c r="D67">
        <f t="shared" si="101"/>
        <v>63</v>
      </c>
      <c r="E67">
        <f>MAX(IF(AND($C67&lt;1,$C67&gt;0),1,ROUND($C67,0))+IF(ROUND($C67,0)&gt;=$I$3,'Damage Calculator'!$B$7,0)+IF(ROUND($C67,0)&gt;=$I$3,'Damage Calculator'!$B$8,0)-'d100 Breakdown'!$K$2,IF($D67=0,0,1))</f>
        <v>63</v>
      </c>
      <c r="F67" s="13">
        <f t="shared" si="12"/>
        <v>9</v>
      </c>
      <c r="G67" s="13">
        <f t="shared" si="13"/>
        <v>0</v>
      </c>
      <c r="H67">
        <f t="shared" si="14"/>
        <v>0</v>
      </c>
      <c r="I67">
        <f t="shared" si="15"/>
        <v>0</v>
      </c>
      <c r="J67">
        <f t="shared" si="16"/>
        <v>0</v>
      </c>
      <c r="K67">
        <f t="shared" si="17"/>
        <v>0</v>
      </c>
      <c r="L67">
        <f t="shared" si="18"/>
        <v>0.2</v>
      </c>
      <c r="M67">
        <f t="shared" si="19"/>
        <v>0.2</v>
      </c>
      <c r="N67">
        <f t="shared" si="20"/>
        <v>0.2</v>
      </c>
      <c r="O67">
        <f t="shared" si="21"/>
        <v>0.2</v>
      </c>
      <c r="P67">
        <f t="shared" si="22"/>
        <v>0.2</v>
      </c>
      <c r="Q67">
        <f>MAX(IF(AND($C67&lt;1,$C67&gt;0),1,ROUND($C67,0))+IF(ROUND($C67,0)&gt;=$U$3,'Damage Calculator'!$B$7,0)+IF(ROUND($C67,0)&gt;=$U$3,'Damage Calculator'!$B$8,0)-'d100 Breakdown'!$K$2,IF($D67=0,0,1))</f>
        <v>63</v>
      </c>
      <c r="R67" s="13">
        <f t="shared" si="23"/>
        <v>9</v>
      </c>
      <c r="S67" s="13">
        <f t="shared" si="24"/>
        <v>0</v>
      </c>
      <c r="T67">
        <f t="shared" si="25"/>
        <v>0</v>
      </c>
      <c r="U67">
        <f t="shared" si="26"/>
        <v>0</v>
      </c>
      <c r="V67">
        <f t="shared" si="27"/>
        <v>0</v>
      </c>
      <c r="W67">
        <f t="shared" si="28"/>
        <v>0</v>
      </c>
      <c r="X67">
        <f t="shared" si="29"/>
        <v>0.2</v>
      </c>
      <c r="Y67">
        <f t="shared" si="30"/>
        <v>0.2</v>
      </c>
      <c r="Z67">
        <f t="shared" si="31"/>
        <v>0.2</v>
      </c>
      <c r="AA67">
        <f t="shared" si="32"/>
        <v>0.2</v>
      </c>
      <c r="AB67">
        <f t="shared" si="33"/>
        <v>0.2</v>
      </c>
      <c r="AC67">
        <f>MAX(IF(AND($C67&lt;1,$C67&gt;0),1,ROUND($C67,0))+IF(ROUND($C67,0)&gt;=$AG$3,'Damage Calculator'!$B$7,0)+IF(ROUND($C67,0)&gt;=$AG$3,'Damage Calculator'!$B$8,0)-'d100 Breakdown'!$K$2,IF($D67=0,0,1))</f>
        <v>63</v>
      </c>
      <c r="AD67" s="13">
        <f t="shared" si="34"/>
        <v>9</v>
      </c>
      <c r="AE67" s="13">
        <f t="shared" si="35"/>
        <v>0</v>
      </c>
      <c r="AF67">
        <f t="shared" si="36"/>
        <v>0</v>
      </c>
      <c r="AG67">
        <f t="shared" si="37"/>
        <v>0</v>
      </c>
      <c r="AH67">
        <f t="shared" si="38"/>
        <v>0</v>
      </c>
      <c r="AI67">
        <f t="shared" si="39"/>
        <v>0</v>
      </c>
      <c r="AJ67">
        <f t="shared" si="40"/>
        <v>0.2</v>
      </c>
      <c r="AK67">
        <f t="shared" si="41"/>
        <v>0.2</v>
      </c>
      <c r="AL67">
        <f t="shared" si="42"/>
        <v>0.2</v>
      </c>
      <c r="AM67">
        <f t="shared" si="43"/>
        <v>0.2</v>
      </c>
      <c r="AN67">
        <f t="shared" si="44"/>
        <v>0.2</v>
      </c>
      <c r="AO67">
        <f>MAX(IF(AND($C67&lt;1,$C67&gt;0),1,ROUND($C67,0))+IF(ROUND($C67,0)&gt;=$AS$3,'Damage Calculator'!$B$7,0)+IF(ROUND($C67,0)&gt;=$AS$3,'Damage Calculator'!$B$8,0)-'d100 Breakdown'!$K$2,IF($D67=0,0,1))</f>
        <v>63</v>
      </c>
      <c r="AP67" s="13">
        <f t="shared" si="102"/>
        <v>9</v>
      </c>
      <c r="AQ67" s="13">
        <f t="shared" si="45"/>
        <v>0</v>
      </c>
      <c r="AR67">
        <f t="shared" si="103"/>
        <v>0</v>
      </c>
      <c r="AS67">
        <f t="shared" si="104"/>
        <v>0</v>
      </c>
      <c r="AT67">
        <f t="shared" si="105"/>
        <v>0</v>
      </c>
      <c r="AU67">
        <f t="shared" si="106"/>
        <v>0</v>
      </c>
      <c r="AV67">
        <f t="shared" si="107"/>
        <v>0.2</v>
      </c>
      <c r="AW67">
        <f t="shared" si="108"/>
        <v>0.2</v>
      </c>
      <c r="AX67">
        <f t="shared" si="109"/>
        <v>0.2</v>
      </c>
      <c r="AY67">
        <f t="shared" si="110"/>
        <v>0.2</v>
      </c>
      <c r="AZ67">
        <f t="shared" si="111"/>
        <v>0.2</v>
      </c>
      <c r="BA67">
        <f>MAX(IF(AND($C67&lt;1,$C67&gt;0),1,ROUND($C67,0))+IF(ROUND($C67,0)&gt;=$BE$3,'Damage Calculator'!$B$7,0)+IF(ROUND($C67,0)&gt;=$BE$3,'Damage Calculator'!$B$8,0)-'d100 Breakdown'!$K$2,IF($D67=0,0,1))</f>
        <v>63</v>
      </c>
      <c r="BB67" s="13">
        <f t="shared" si="46"/>
        <v>9</v>
      </c>
      <c r="BC67" s="13">
        <f t="shared" si="47"/>
        <v>0</v>
      </c>
      <c r="BD67">
        <f t="shared" si="48"/>
        <v>0</v>
      </c>
      <c r="BE67">
        <f t="shared" si="49"/>
        <v>0</v>
      </c>
      <c r="BF67">
        <f t="shared" si="50"/>
        <v>0</v>
      </c>
      <c r="BG67">
        <f t="shared" si="51"/>
        <v>0</v>
      </c>
      <c r="BH67">
        <f t="shared" si="52"/>
        <v>0.2</v>
      </c>
      <c r="BI67">
        <f t="shared" si="53"/>
        <v>0.2</v>
      </c>
      <c r="BJ67">
        <f t="shared" si="54"/>
        <v>0.2</v>
      </c>
      <c r="BK67">
        <f t="shared" si="55"/>
        <v>0.2</v>
      </c>
      <c r="BL67">
        <f t="shared" si="56"/>
        <v>0.2</v>
      </c>
      <c r="BM67">
        <f>MAX(IF(AND($C67&lt;1,$C67&gt;0),1,ROUND($C67,0))+IF(ROUND($C67,0)&gt;=$BQ$3,'Damage Calculator'!$B$7,0)+IF(ROUND($C67,0)&gt;=$BQ$3,'Damage Calculator'!$B$8,0)-'d100 Breakdown'!$K$2,IF($D67=0,0,1))</f>
        <v>63</v>
      </c>
      <c r="BN67" s="13">
        <f t="shared" si="57"/>
        <v>9</v>
      </c>
      <c r="BO67" s="13">
        <f t="shared" si="58"/>
        <v>0</v>
      </c>
      <c r="BP67">
        <f t="shared" si="59"/>
        <v>0</v>
      </c>
      <c r="BQ67">
        <f t="shared" si="60"/>
        <v>0</v>
      </c>
      <c r="BR67">
        <f t="shared" si="61"/>
        <v>0</v>
      </c>
      <c r="BS67">
        <f t="shared" si="62"/>
        <v>0</v>
      </c>
      <c r="BT67">
        <f t="shared" si="63"/>
        <v>0.2</v>
      </c>
      <c r="BU67">
        <f t="shared" si="64"/>
        <v>0.2</v>
      </c>
      <c r="BV67">
        <f t="shared" si="65"/>
        <v>0.2</v>
      </c>
      <c r="BW67">
        <f t="shared" si="66"/>
        <v>0.2</v>
      </c>
      <c r="BX67">
        <f t="shared" si="67"/>
        <v>0.2</v>
      </c>
      <c r="BY67">
        <f>MAX(IF(AND($C67&lt;1,$C67&gt;0),1,ROUND($C67,0))+IF(ROUND($C67,0)&gt;=$CC$3,'Damage Calculator'!$B$7,0)+IF(ROUND($C67,0)&gt;=$CC$3,'Damage Calculator'!$B$8,0)-'d100 Breakdown'!$K$2,IF($D67=0,0,1))</f>
        <v>63</v>
      </c>
      <c r="BZ67" s="13">
        <f t="shared" si="68"/>
        <v>9</v>
      </c>
      <c r="CA67" s="13">
        <f t="shared" si="69"/>
        <v>0</v>
      </c>
      <c r="CB67">
        <f t="shared" si="70"/>
        <v>0</v>
      </c>
      <c r="CC67">
        <f t="shared" si="71"/>
        <v>0</v>
      </c>
      <c r="CD67">
        <f t="shared" si="72"/>
        <v>0</v>
      </c>
      <c r="CE67">
        <f t="shared" si="73"/>
        <v>0</v>
      </c>
      <c r="CF67">
        <f t="shared" si="74"/>
        <v>0.2</v>
      </c>
      <c r="CG67">
        <f t="shared" si="75"/>
        <v>0.2</v>
      </c>
      <c r="CH67">
        <f t="shared" si="76"/>
        <v>0.2</v>
      </c>
      <c r="CI67">
        <f t="shared" si="77"/>
        <v>0.2</v>
      </c>
      <c r="CJ67">
        <f t="shared" si="78"/>
        <v>0.2</v>
      </c>
      <c r="CK67">
        <f>MAX(IF(AND($C67&lt;1,$C67&gt;0),1,ROUND($C67,0))+IF(ROUND($C67,0)&gt;=$CO$3,'Damage Calculator'!$B$7,0)+IF(ROUND($C67,0)&gt;=$CO$3,'Damage Calculator'!$B$8,0)-'d100 Breakdown'!$K$2,IF($D67=0,0,1))</f>
        <v>63</v>
      </c>
      <c r="CL67" s="13">
        <f t="shared" si="79"/>
        <v>9</v>
      </c>
      <c r="CM67" s="13">
        <f t="shared" si="80"/>
        <v>0</v>
      </c>
      <c r="CN67">
        <f t="shared" si="81"/>
        <v>0</v>
      </c>
      <c r="CO67">
        <f t="shared" si="82"/>
        <v>0</v>
      </c>
      <c r="CP67">
        <f t="shared" si="83"/>
        <v>0</v>
      </c>
      <c r="CQ67">
        <f t="shared" si="84"/>
        <v>0</v>
      </c>
      <c r="CR67">
        <f t="shared" si="85"/>
        <v>0.2</v>
      </c>
      <c r="CS67">
        <f t="shared" si="86"/>
        <v>0.2</v>
      </c>
      <c r="CT67">
        <f t="shared" si="87"/>
        <v>0.2</v>
      </c>
      <c r="CU67">
        <f t="shared" si="88"/>
        <v>0.2</v>
      </c>
      <c r="CV67">
        <f t="shared" si="89"/>
        <v>0.2</v>
      </c>
      <c r="CW67">
        <f>MAX(IF(AND($C67&lt;1,$C67&gt;0),1,ROUND($C67,0))+IF(ROUND($C67,0)&gt;=$DA$3,'Damage Calculator'!$B$7,0)+IF(ROUND($C67,0)&gt;=$DA$3,'Damage Calculator'!$B$8,0)-'d100 Breakdown'!$K$2,IF($D67=0,0,1))</f>
        <v>63</v>
      </c>
      <c r="CX67" s="13">
        <f t="shared" si="90"/>
        <v>9</v>
      </c>
      <c r="CY67" s="13">
        <f t="shared" si="91"/>
        <v>0</v>
      </c>
      <c r="CZ67">
        <f t="shared" si="92"/>
        <v>0</v>
      </c>
      <c r="DA67">
        <f t="shared" si="93"/>
        <v>0</v>
      </c>
      <c r="DB67">
        <f t="shared" si="94"/>
        <v>0</v>
      </c>
      <c r="DC67">
        <f t="shared" si="95"/>
        <v>0</v>
      </c>
      <c r="DD67">
        <f t="shared" si="96"/>
        <v>0.2</v>
      </c>
      <c r="DE67">
        <f t="shared" si="97"/>
        <v>0.2</v>
      </c>
      <c r="DF67">
        <f t="shared" si="98"/>
        <v>0.2</v>
      </c>
      <c r="DG67">
        <f t="shared" si="99"/>
        <v>0.2</v>
      </c>
      <c r="DH67">
        <f t="shared" si="100"/>
        <v>0.2</v>
      </c>
    </row>
    <row r="68" spans="1:112" x14ac:dyDescent="0.25">
      <c r="A68">
        <v>64</v>
      </c>
      <c r="B68">
        <f t="shared" si="11"/>
        <v>240</v>
      </c>
      <c r="C68">
        <f>MAX((B68-100)*((1+'Damage Calculator'!$B$10)*INDEX(WeaponData!$AA$2:$AQ$96,MATCH('Damage Calculator'!$B$3,WeaponData!$B$2:$B$96,0),MATCH('Damage Calculator'!$D$3,WeaponData!$AA$2:$AQ$2,0))),0)</f>
        <v>63.07</v>
      </c>
      <c r="D68">
        <f t="shared" si="101"/>
        <v>63</v>
      </c>
      <c r="E68">
        <f>MAX(IF(AND($C68&lt;1,$C68&gt;0),1,ROUND($C68,0))+IF(ROUND($C68,0)&gt;=$I$3,'Damage Calculator'!$B$7,0)+IF(ROUND($C68,0)&gt;=$I$3,'Damage Calculator'!$B$8,0)-'d100 Breakdown'!$K$2,IF($D68=0,0,1))</f>
        <v>63</v>
      </c>
      <c r="F68" s="13">
        <f t="shared" si="12"/>
        <v>9</v>
      </c>
      <c r="G68" s="13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0.2</v>
      </c>
      <c r="M68">
        <f t="shared" si="19"/>
        <v>0.2</v>
      </c>
      <c r="N68">
        <f t="shared" si="20"/>
        <v>0.2</v>
      </c>
      <c r="O68">
        <f t="shared" si="21"/>
        <v>0.2</v>
      </c>
      <c r="P68">
        <f t="shared" si="22"/>
        <v>0.2</v>
      </c>
      <c r="Q68">
        <f>MAX(IF(AND($C68&lt;1,$C68&gt;0),1,ROUND($C68,0))+IF(ROUND($C68,0)&gt;=$U$3,'Damage Calculator'!$B$7,0)+IF(ROUND($C68,0)&gt;=$U$3,'Damage Calculator'!$B$8,0)-'d100 Breakdown'!$K$2,IF($D68=0,0,1))</f>
        <v>63</v>
      </c>
      <c r="R68" s="13">
        <f t="shared" si="23"/>
        <v>9</v>
      </c>
      <c r="S68" s="13">
        <f t="shared" si="24"/>
        <v>0</v>
      </c>
      <c r="T68">
        <f t="shared" si="25"/>
        <v>0</v>
      </c>
      <c r="U68">
        <f t="shared" si="26"/>
        <v>0</v>
      </c>
      <c r="V68">
        <f t="shared" si="27"/>
        <v>0</v>
      </c>
      <c r="W68">
        <f t="shared" si="28"/>
        <v>0</v>
      </c>
      <c r="X68">
        <f t="shared" si="29"/>
        <v>0.2</v>
      </c>
      <c r="Y68">
        <f t="shared" si="30"/>
        <v>0.2</v>
      </c>
      <c r="Z68">
        <f t="shared" si="31"/>
        <v>0.2</v>
      </c>
      <c r="AA68">
        <f t="shared" si="32"/>
        <v>0.2</v>
      </c>
      <c r="AB68">
        <f t="shared" si="33"/>
        <v>0.2</v>
      </c>
      <c r="AC68">
        <f>MAX(IF(AND($C68&lt;1,$C68&gt;0),1,ROUND($C68,0))+IF(ROUND($C68,0)&gt;=$AG$3,'Damage Calculator'!$B$7,0)+IF(ROUND($C68,0)&gt;=$AG$3,'Damage Calculator'!$B$8,0)-'d100 Breakdown'!$K$2,IF($D68=0,0,1))</f>
        <v>63</v>
      </c>
      <c r="AD68" s="13">
        <f t="shared" si="34"/>
        <v>9</v>
      </c>
      <c r="AE68" s="13">
        <f t="shared" si="35"/>
        <v>0</v>
      </c>
      <c r="AF68">
        <f t="shared" si="36"/>
        <v>0</v>
      </c>
      <c r="AG68">
        <f t="shared" si="37"/>
        <v>0</v>
      </c>
      <c r="AH68">
        <f t="shared" si="38"/>
        <v>0</v>
      </c>
      <c r="AI68">
        <f t="shared" si="39"/>
        <v>0</v>
      </c>
      <c r="AJ68">
        <f t="shared" si="40"/>
        <v>0.2</v>
      </c>
      <c r="AK68">
        <f t="shared" si="41"/>
        <v>0.2</v>
      </c>
      <c r="AL68">
        <f t="shared" si="42"/>
        <v>0.2</v>
      </c>
      <c r="AM68">
        <f t="shared" si="43"/>
        <v>0.2</v>
      </c>
      <c r="AN68">
        <f t="shared" si="44"/>
        <v>0.2</v>
      </c>
      <c r="AO68">
        <f>MAX(IF(AND($C68&lt;1,$C68&gt;0),1,ROUND($C68,0))+IF(ROUND($C68,0)&gt;=$AS$3,'Damage Calculator'!$B$7,0)+IF(ROUND($C68,0)&gt;=$AS$3,'Damage Calculator'!$B$8,0)-'d100 Breakdown'!$K$2,IF($D68=0,0,1))</f>
        <v>63</v>
      </c>
      <c r="AP68" s="13">
        <f t="shared" si="102"/>
        <v>9</v>
      </c>
      <c r="AQ68" s="13">
        <f t="shared" si="45"/>
        <v>0</v>
      </c>
      <c r="AR68">
        <f t="shared" si="103"/>
        <v>0</v>
      </c>
      <c r="AS68">
        <f t="shared" si="104"/>
        <v>0</v>
      </c>
      <c r="AT68">
        <f t="shared" si="105"/>
        <v>0</v>
      </c>
      <c r="AU68">
        <f t="shared" si="106"/>
        <v>0</v>
      </c>
      <c r="AV68">
        <f t="shared" si="107"/>
        <v>0.2</v>
      </c>
      <c r="AW68">
        <f t="shared" si="108"/>
        <v>0.2</v>
      </c>
      <c r="AX68">
        <f t="shared" si="109"/>
        <v>0.2</v>
      </c>
      <c r="AY68">
        <f t="shared" si="110"/>
        <v>0.2</v>
      </c>
      <c r="AZ68">
        <f t="shared" si="111"/>
        <v>0.2</v>
      </c>
      <c r="BA68">
        <f>MAX(IF(AND($C68&lt;1,$C68&gt;0),1,ROUND($C68,0))+IF(ROUND($C68,0)&gt;=$BE$3,'Damage Calculator'!$B$7,0)+IF(ROUND($C68,0)&gt;=$BE$3,'Damage Calculator'!$B$8,0)-'d100 Breakdown'!$K$2,IF($D68=0,0,1))</f>
        <v>63</v>
      </c>
      <c r="BB68" s="13">
        <f t="shared" si="46"/>
        <v>9</v>
      </c>
      <c r="BC68" s="13">
        <f t="shared" si="47"/>
        <v>0</v>
      </c>
      <c r="BD68">
        <f t="shared" si="48"/>
        <v>0</v>
      </c>
      <c r="BE68">
        <f t="shared" si="49"/>
        <v>0</v>
      </c>
      <c r="BF68">
        <f t="shared" si="50"/>
        <v>0</v>
      </c>
      <c r="BG68">
        <f t="shared" si="51"/>
        <v>0</v>
      </c>
      <c r="BH68">
        <f t="shared" si="52"/>
        <v>0.2</v>
      </c>
      <c r="BI68">
        <f t="shared" si="53"/>
        <v>0.2</v>
      </c>
      <c r="BJ68">
        <f t="shared" si="54"/>
        <v>0.2</v>
      </c>
      <c r="BK68">
        <f t="shared" si="55"/>
        <v>0.2</v>
      </c>
      <c r="BL68">
        <f t="shared" si="56"/>
        <v>0.2</v>
      </c>
      <c r="BM68">
        <f>MAX(IF(AND($C68&lt;1,$C68&gt;0),1,ROUND($C68,0))+IF(ROUND($C68,0)&gt;=$BQ$3,'Damage Calculator'!$B$7,0)+IF(ROUND($C68,0)&gt;=$BQ$3,'Damage Calculator'!$B$8,0)-'d100 Breakdown'!$K$2,IF($D68=0,0,1))</f>
        <v>63</v>
      </c>
      <c r="BN68" s="13">
        <f t="shared" si="57"/>
        <v>9</v>
      </c>
      <c r="BO68" s="13">
        <f t="shared" si="58"/>
        <v>0</v>
      </c>
      <c r="BP68">
        <f t="shared" si="59"/>
        <v>0</v>
      </c>
      <c r="BQ68">
        <f t="shared" si="60"/>
        <v>0</v>
      </c>
      <c r="BR68">
        <f t="shared" si="61"/>
        <v>0</v>
      </c>
      <c r="BS68">
        <f t="shared" si="62"/>
        <v>0</v>
      </c>
      <c r="BT68">
        <f t="shared" si="63"/>
        <v>0.2</v>
      </c>
      <c r="BU68">
        <f t="shared" si="64"/>
        <v>0.2</v>
      </c>
      <c r="BV68">
        <f t="shared" si="65"/>
        <v>0.2</v>
      </c>
      <c r="BW68">
        <f t="shared" si="66"/>
        <v>0.2</v>
      </c>
      <c r="BX68">
        <f t="shared" si="67"/>
        <v>0.2</v>
      </c>
      <c r="BY68">
        <f>MAX(IF(AND($C68&lt;1,$C68&gt;0),1,ROUND($C68,0))+IF(ROUND($C68,0)&gt;=$CC$3,'Damage Calculator'!$B$7,0)+IF(ROUND($C68,0)&gt;=$CC$3,'Damage Calculator'!$B$8,0)-'d100 Breakdown'!$K$2,IF($D68=0,0,1))</f>
        <v>63</v>
      </c>
      <c r="BZ68" s="13">
        <f t="shared" si="68"/>
        <v>9</v>
      </c>
      <c r="CA68" s="13">
        <f t="shared" si="69"/>
        <v>0</v>
      </c>
      <c r="CB68">
        <f t="shared" si="70"/>
        <v>0</v>
      </c>
      <c r="CC68">
        <f t="shared" si="71"/>
        <v>0</v>
      </c>
      <c r="CD68">
        <f t="shared" si="72"/>
        <v>0</v>
      </c>
      <c r="CE68">
        <f t="shared" si="73"/>
        <v>0</v>
      </c>
      <c r="CF68">
        <f t="shared" si="74"/>
        <v>0.2</v>
      </c>
      <c r="CG68">
        <f t="shared" si="75"/>
        <v>0.2</v>
      </c>
      <c r="CH68">
        <f t="shared" si="76"/>
        <v>0.2</v>
      </c>
      <c r="CI68">
        <f t="shared" si="77"/>
        <v>0.2</v>
      </c>
      <c r="CJ68">
        <f t="shared" si="78"/>
        <v>0.2</v>
      </c>
      <c r="CK68">
        <f>MAX(IF(AND($C68&lt;1,$C68&gt;0),1,ROUND($C68,0))+IF(ROUND($C68,0)&gt;=$CO$3,'Damage Calculator'!$B$7,0)+IF(ROUND($C68,0)&gt;=$CO$3,'Damage Calculator'!$B$8,0)-'d100 Breakdown'!$K$2,IF($D68=0,0,1))</f>
        <v>63</v>
      </c>
      <c r="CL68" s="13">
        <f t="shared" si="79"/>
        <v>9</v>
      </c>
      <c r="CM68" s="13">
        <f t="shared" si="80"/>
        <v>0</v>
      </c>
      <c r="CN68">
        <f t="shared" si="81"/>
        <v>0</v>
      </c>
      <c r="CO68">
        <f t="shared" si="82"/>
        <v>0</v>
      </c>
      <c r="CP68">
        <f t="shared" si="83"/>
        <v>0</v>
      </c>
      <c r="CQ68">
        <f t="shared" si="84"/>
        <v>0</v>
      </c>
      <c r="CR68">
        <f t="shared" si="85"/>
        <v>0.2</v>
      </c>
      <c r="CS68">
        <f t="shared" si="86"/>
        <v>0.2</v>
      </c>
      <c r="CT68">
        <f t="shared" si="87"/>
        <v>0.2</v>
      </c>
      <c r="CU68">
        <f t="shared" si="88"/>
        <v>0.2</v>
      </c>
      <c r="CV68">
        <f t="shared" si="89"/>
        <v>0.2</v>
      </c>
      <c r="CW68">
        <f>MAX(IF(AND($C68&lt;1,$C68&gt;0),1,ROUND($C68,0))+IF(ROUND($C68,0)&gt;=$DA$3,'Damage Calculator'!$B$7,0)+IF(ROUND($C68,0)&gt;=$DA$3,'Damage Calculator'!$B$8,0)-'d100 Breakdown'!$K$2,IF($D68=0,0,1))</f>
        <v>63</v>
      </c>
      <c r="CX68" s="13">
        <f t="shared" si="90"/>
        <v>9</v>
      </c>
      <c r="CY68" s="13">
        <f t="shared" si="91"/>
        <v>0</v>
      </c>
      <c r="CZ68">
        <f t="shared" si="92"/>
        <v>0</v>
      </c>
      <c r="DA68">
        <f t="shared" si="93"/>
        <v>0</v>
      </c>
      <c r="DB68">
        <f t="shared" si="94"/>
        <v>0</v>
      </c>
      <c r="DC68">
        <f t="shared" si="95"/>
        <v>0</v>
      </c>
      <c r="DD68">
        <f t="shared" si="96"/>
        <v>0.2</v>
      </c>
      <c r="DE68">
        <f t="shared" si="97"/>
        <v>0.2</v>
      </c>
      <c r="DF68">
        <f t="shared" si="98"/>
        <v>0.2</v>
      </c>
      <c r="DG68">
        <f t="shared" si="99"/>
        <v>0.2</v>
      </c>
      <c r="DH68">
        <f t="shared" si="100"/>
        <v>0.2</v>
      </c>
    </row>
    <row r="69" spans="1:112" x14ac:dyDescent="0.25">
      <c r="A69">
        <v>65</v>
      </c>
      <c r="B69">
        <f t="shared" si="11"/>
        <v>241</v>
      </c>
      <c r="C69">
        <f>MAX((B69-100)*((1+'Damage Calculator'!$B$10)*INDEX(WeaponData!$AA$2:$AQ$96,MATCH('Damage Calculator'!$B$3,WeaponData!$B$2:$B$96,0),MATCH('Damage Calculator'!$D$3,WeaponData!$AA$2:$AQ$2,0))),0)</f>
        <v>63.520499999999998</v>
      </c>
      <c r="D69">
        <f t="shared" ref="D69:D100" si="112">MAX(IF(AND(C69&lt;1,C69&gt;0),1,ROUND(C69,0))+IF(C69=0,0,$I$2)-IF(C69=0,0,$J$2),IF(C69=0,0,1))</f>
        <v>64</v>
      </c>
      <c r="E69">
        <f>MAX(IF(AND($C69&lt;1,$C69&gt;0),1,ROUND($C69,0))+IF(ROUND($C69,0)&gt;=$I$3,'Damage Calculator'!$B$7,0)+IF(ROUND($C69,0)&gt;=$I$3,'Damage Calculator'!$B$8,0)-'d100 Breakdown'!$K$2,IF($D69=0,0,1))</f>
        <v>64</v>
      </c>
      <c r="F69" s="13">
        <f t="shared" si="12"/>
        <v>9</v>
      </c>
      <c r="G69" s="13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0.2</v>
      </c>
      <c r="M69">
        <f t="shared" si="19"/>
        <v>0.2</v>
      </c>
      <c r="N69">
        <f t="shared" si="20"/>
        <v>0.2</v>
      </c>
      <c r="O69">
        <f t="shared" si="21"/>
        <v>0.2</v>
      </c>
      <c r="P69">
        <f t="shared" si="22"/>
        <v>0.2</v>
      </c>
      <c r="Q69">
        <f>MAX(IF(AND($C69&lt;1,$C69&gt;0),1,ROUND($C69,0))+IF(ROUND($C69,0)&gt;=$U$3,'Damage Calculator'!$B$7,0)+IF(ROUND($C69,0)&gt;=$U$3,'Damage Calculator'!$B$8,0)-'d100 Breakdown'!$K$2,IF($D69=0,0,1))</f>
        <v>64</v>
      </c>
      <c r="R69" s="13">
        <f t="shared" si="23"/>
        <v>9</v>
      </c>
      <c r="S69" s="13">
        <f t="shared" si="24"/>
        <v>0</v>
      </c>
      <c r="T69">
        <f t="shared" si="25"/>
        <v>0</v>
      </c>
      <c r="U69">
        <f t="shared" si="26"/>
        <v>0</v>
      </c>
      <c r="V69">
        <f t="shared" si="27"/>
        <v>0</v>
      </c>
      <c r="W69">
        <f t="shared" si="28"/>
        <v>0</v>
      </c>
      <c r="X69">
        <f t="shared" si="29"/>
        <v>0.2</v>
      </c>
      <c r="Y69">
        <f t="shared" si="30"/>
        <v>0.2</v>
      </c>
      <c r="Z69">
        <f t="shared" si="31"/>
        <v>0.2</v>
      </c>
      <c r="AA69">
        <f t="shared" si="32"/>
        <v>0.2</v>
      </c>
      <c r="AB69">
        <f t="shared" si="33"/>
        <v>0.2</v>
      </c>
      <c r="AC69">
        <f>MAX(IF(AND($C69&lt;1,$C69&gt;0),1,ROUND($C69,0))+IF(ROUND($C69,0)&gt;=$AG$3,'Damage Calculator'!$B$7,0)+IF(ROUND($C69,0)&gt;=$AG$3,'Damage Calculator'!$B$8,0)-'d100 Breakdown'!$K$2,IF($D69=0,0,1))</f>
        <v>64</v>
      </c>
      <c r="AD69" s="13">
        <f t="shared" si="34"/>
        <v>9</v>
      </c>
      <c r="AE69" s="13">
        <f t="shared" si="35"/>
        <v>0</v>
      </c>
      <c r="AF69">
        <f t="shared" si="36"/>
        <v>0</v>
      </c>
      <c r="AG69">
        <f t="shared" si="37"/>
        <v>0</v>
      </c>
      <c r="AH69">
        <f t="shared" si="38"/>
        <v>0</v>
      </c>
      <c r="AI69">
        <f t="shared" si="39"/>
        <v>0</v>
      </c>
      <c r="AJ69">
        <f t="shared" si="40"/>
        <v>0.2</v>
      </c>
      <c r="AK69">
        <f t="shared" si="41"/>
        <v>0.2</v>
      </c>
      <c r="AL69">
        <f t="shared" si="42"/>
        <v>0.2</v>
      </c>
      <c r="AM69">
        <f t="shared" si="43"/>
        <v>0.2</v>
      </c>
      <c r="AN69">
        <f t="shared" si="44"/>
        <v>0.2</v>
      </c>
      <c r="AO69">
        <f>MAX(IF(AND($C69&lt;1,$C69&gt;0),1,ROUND($C69,0))+IF(ROUND($C69,0)&gt;=$AS$3,'Damage Calculator'!$B$7,0)+IF(ROUND($C69,0)&gt;=$AS$3,'Damage Calculator'!$B$8,0)-'d100 Breakdown'!$K$2,IF($D69=0,0,1))</f>
        <v>64</v>
      </c>
      <c r="AP69" s="13">
        <f t="shared" ref="AP69:AP100" si="113">MIN(IF(AND(AO69&gt;0,AO69&lt;$AS$3),0,ROUNDDOWN(AO69/$AS$3,0)),9)</f>
        <v>9</v>
      </c>
      <c r="AQ69" s="13">
        <f t="shared" si="45"/>
        <v>0</v>
      </c>
      <c r="AR69">
        <f t="shared" ref="AR69:AR104" si="114">CHOOSE(AP69+1,0,1,0.5,0,0,0,0,0,0,0)</f>
        <v>0</v>
      </c>
      <c r="AS69">
        <f t="shared" ref="AS69:AS104" si="115">CHOOSE(AP69+1,0,0,0.5,0.5,0.3333,0,0,0,0,0)</f>
        <v>0</v>
      </c>
      <c r="AT69">
        <f t="shared" ref="AT69:AT104" si="116">CHOOSE(AP69+1,0,0,0,0.5,0.3333,0.3333,0.25,0,0,0)</f>
        <v>0</v>
      </c>
      <c r="AU69">
        <f t="shared" ref="AU69:AU104" si="117">CHOOSE(AP69+1,0,0,0,0,0.3333,0.3333,0.25,0.25,0.2,0)</f>
        <v>0</v>
      </c>
      <c r="AV69">
        <f t="shared" ref="AV69:AV104" si="118">CHOOSE(AP69+1,0,0,0,0,0,0.3333,0.25,0.25,0.2,0.2)</f>
        <v>0.2</v>
      </c>
      <c r="AW69">
        <f t="shared" ref="AW69:AW104" si="119">CHOOSE(AP69+1,0,0,0,0,0,0,0.25,0.25,0.2,0.2)</f>
        <v>0.2</v>
      </c>
      <c r="AX69">
        <f t="shared" ref="AX69:AX104" si="120">CHOOSE(AP69+1,0,0,0,0,0,0,0,0.25,0.2,0.2)</f>
        <v>0.2</v>
      </c>
      <c r="AY69">
        <f t="shared" ref="AY69:AY104" si="121">CHOOSE(AP69+1,0,0,0,0,0,0,0,0,0.2,0.2)</f>
        <v>0.2</v>
      </c>
      <c r="AZ69">
        <f t="shared" ref="AZ69:AZ104" si="122">CHOOSE(AP69+1,0,0,0,0,0,0,0,0,0,0.2)</f>
        <v>0.2</v>
      </c>
      <c r="BA69">
        <f>MAX(IF(AND($C69&lt;1,$C69&gt;0),1,ROUND($C69,0))+IF(ROUND($C69,0)&gt;=$BE$3,'Damage Calculator'!$B$7,0)+IF(ROUND($C69,0)&gt;=$BE$3,'Damage Calculator'!$B$8,0)-'d100 Breakdown'!$K$2,IF($D69=0,0,1))</f>
        <v>64</v>
      </c>
      <c r="BB69" s="13">
        <f t="shared" si="46"/>
        <v>9</v>
      </c>
      <c r="BC69" s="13">
        <f t="shared" si="47"/>
        <v>0</v>
      </c>
      <c r="BD69">
        <f t="shared" si="48"/>
        <v>0</v>
      </c>
      <c r="BE69">
        <f t="shared" si="49"/>
        <v>0</v>
      </c>
      <c r="BF69">
        <f t="shared" si="50"/>
        <v>0</v>
      </c>
      <c r="BG69">
        <f t="shared" si="51"/>
        <v>0</v>
      </c>
      <c r="BH69">
        <f t="shared" si="52"/>
        <v>0.2</v>
      </c>
      <c r="BI69">
        <f t="shared" si="53"/>
        <v>0.2</v>
      </c>
      <c r="BJ69">
        <f t="shared" si="54"/>
        <v>0.2</v>
      </c>
      <c r="BK69">
        <f t="shared" si="55"/>
        <v>0.2</v>
      </c>
      <c r="BL69">
        <f t="shared" si="56"/>
        <v>0.2</v>
      </c>
      <c r="BM69">
        <f>MAX(IF(AND($C69&lt;1,$C69&gt;0),1,ROUND($C69,0))+IF(ROUND($C69,0)&gt;=$BQ$3,'Damage Calculator'!$B$7,0)+IF(ROUND($C69,0)&gt;=$BQ$3,'Damage Calculator'!$B$8,0)-'d100 Breakdown'!$K$2,IF($D69=0,0,1))</f>
        <v>64</v>
      </c>
      <c r="BN69" s="13">
        <f t="shared" si="57"/>
        <v>9</v>
      </c>
      <c r="BO69" s="13">
        <f t="shared" si="58"/>
        <v>0</v>
      </c>
      <c r="BP69">
        <f t="shared" si="59"/>
        <v>0</v>
      </c>
      <c r="BQ69">
        <f t="shared" si="60"/>
        <v>0</v>
      </c>
      <c r="BR69">
        <f t="shared" si="61"/>
        <v>0</v>
      </c>
      <c r="BS69">
        <f t="shared" si="62"/>
        <v>0</v>
      </c>
      <c r="BT69">
        <f t="shared" si="63"/>
        <v>0.2</v>
      </c>
      <c r="BU69">
        <f t="shared" si="64"/>
        <v>0.2</v>
      </c>
      <c r="BV69">
        <f t="shared" si="65"/>
        <v>0.2</v>
      </c>
      <c r="BW69">
        <f t="shared" si="66"/>
        <v>0.2</v>
      </c>
      <c r="BX69">
        <f t="shared" si="67"/>
        <v>0.2</v>
      </c>
      <c r="BY69">
        <f>MAX(IF(AND($C69&lt;1,$C69&gt;0),1,ROUND($C69,0))+IF(ROUND($C69,0)&gt;=$CC$3,'Damage Calculator'!$B$7,0)+IF(ROUND($C69,0)&gt;=$CC$3,'Damage Calculator'!$B$8,0)-'d100 Breakdown'!$K$2,IF($D69=0,0,1))</f>
        <v>64</v>
      </c>
      <c r="BZ69" s="13">
        <f t="shared" si="68"/>
        <v>9</v>
      </c>
      <c r="CA69" s="13">
        <f t="shared" si="69"/>
        <v>0</v>
      </c>
      <c r="CB69">
        <f t="shared" si="70"/>
        <v>0</v>
      </c>
      <c r="CC69">
        <f t="shared" si="71"/>
        <v>0</v>
      </c>
      <c r="CD69">
        <f t="shared" si="72"/>
        <v>0</v>
      </c>
      <c r="CE69">
        <f t="shared" si="73"/>
        <v>0</v>
      </c>
      <c r="CF69">
        <f t="shared" si="74"/>
        <v>0.2</v>
      </c>
      <c r="CG69">
        <f t="shared" si="75"/>
        <v>0.2</v>
      </c>
      <c r="CH69">
        <f t="shared" si="76"/>
        <v>0.2</v>
      </c>
      <c r="CI69">
        <f t="shared" si="77"/>
        <v>0.2</v>
      </c>
      <c r="CJ69">
        <f t="shared" si="78"/>
        <v>0.2</v>
      </c>
      <c r="CK69">
        <f>MAX(IF(AND($C69&lt;1,$C69&gt;0),1,ROUND($C69,0))+IF(ROUND($C69,0)&gt;=$CO$3,'Damage Calculator'!$B$7,0)+IF(ROUND($C69,0)&gt;=$CO$3,'Damage Calculator'!$B$8,0)-'d100 Breakdown'!$K$2,IF($D69=0,0,1))</f>
        <v>64</v>
      </c>
      <c r="CL69" s="13">
        <f t="shared" si="79"/>
        <v>9</v>
      </c>
      <c r="CM69" s="13">
        <f t="shared" si="80"/>
        <v>0</v>
      </c>
      <c r="CN69">
        <f t="shared" si="81"/>
        <v>0</v>
      </c>
      <c r="CO69">
        <f t="shared" si="82"/>
        <v>0</v>
      </c>
      <c r="CP69">
        <f t="shared" si="83"/>
        <v>0</v>
      </c>
      <c r="CQ69">
        <f t="shared" si="84"/>
        <v>0</v>
      </c>
      <c r="CR69">
        <f t="shared" si="85"/>
        <v>0.2</v>
      </c>
      <c r="CS69">
        <f t="shared" si="86"/>
        <v>0.2</v>
      </c>
      <c r="CT69">
        <f t="shared" si="87"/>
        <v>0.2</v>
      </c>
      <c r="CU69">
        <f t="shared" si="88"/>
        <v>0.2</v>
      </c>
      <c r="CV69">
        <f t="shared" si="89"/>
        <v>0.2</v>
      </c>
      <c r="CW69">
        <f>MAX(IF(AND($C69&lt;1,$C69&gt;0),1,ROUND($C69,0))+IF(ROUND($C69,0)&gt;=$DA$3,'Damage Calculator'!$B$7,0)+IF(ROUND($C69,0)&gt;=$DA$3,'Damage Calculator'!$B$8,0)-'d100 Breakdown'!$K$2,IF($D69=0,0,1))</f>
        <v>64</v>
      </c>
      <c r="CX69" s="13">
        <f t="shared" si="90"/>
        <v>9</v>
      </c>
      <c r="CY69" s="13">
        <f t="shared" si="91"/>
        <v>0</v>
      </c>
      <c r="CZ69">
        <f t="shared" si="92"/>
        <v>0</v>
      </c>
      <c r="DA69">
        <f t="shared" si="93"/>
        <v>0</v>
      </c>
      <c r="DB69">
        <f t="shared" si="94"/>
        <v>0</v>
      </c>
      <c r="DC69">
        <f t="shared" si="95"/>
        <v>0</v>
      </c>
      <c r="DD69">
        <f t="shared" si="96"/>
        <v>0.2</v>
      </c>
      <c r="DE69">
        <f t="shared" si="97"/>
        <v>0.2</v>
      </c>
      <c r="DF69">
        <f t="shared" si="98"/>
        <v>0.2</v>
      </c>
      <c r="DG69">
        <f t="shared" si="99"/>
        <v>0.2</v>
      </c>
      <c r="DH69">
        <f t="shared" si="100"/>
        <v>0.2</v>
      </c>
    </row>
    <row r="70" spans="1:112" x14ac:dyDescent="0.25">
      <c r="A70">
        <v>66</v>
      </c>
      <c r="B70">
        <f t="shared" ref="B70:B104" si="123">A70+$E$2</f>
        <v>242</v>
      </c>
      <c r="C70">
        <f>MAX((B70-100)*((1+'Damage Calculator'!$B$10)*INDEX(WeaponData!$AA$2:$AQ$96,MATCH('Damage Calculator'!$B$3,WeaponData!$B$2:$B$96,0),MATCH('Damage Calculator'!$D$3,WeaponData!$AA$2:$AQ$2,0))),0)</f>
        <v>63.971000000000004</v>
      </c>
      <c r="D70">
        <f t="shared" si="112"/>
        <v>64</v>
      </c>
      <c r="E70">
        <f>MAX(IF(AND($C70&lt;1,$C70&gt;0),1,ROUND($C70,0))+IF(ROUND($C70,0)&gt;=$I$3,'Damage Calculator'!$B$7,0)+IF(ROUND($C70,0)&gt;=$I$3,'Damage Calculator'!$B$8,0)-'d100 Breakdown'!$K$2,IF($D70=0,0,1))</f>
        <v>64</v>
      </c>
      <c r="F70" s="13">
        <f t="shared" ref="F70:F104" si="124">MIN(IF(AND(E70&gt;0,E70&lt;$I$3),0,ROUNDDOWN(E70/$I$3,0)),9)</f>
        <v>9</v>
      </c>
      <c r="G70" s="13">
        <f t="shared" ref="G70:G104" si="125">CHOOSE(F70+1,1,0,0,0,0,0,0,0,0,0)</f>
        <v>0</v>
      </c>
      <c r="H70">
        <f t="shared" ref="H70:H104" si="126">CHOOSE(F70+1,0,1,0.5,0,0,0,0,0,0,0)</f>
        <v>0</v>
      </c>
      <c r="I70">
        <f t="shared" ref="I70:I104" si="127">CHOOSE(F70+1,0,0,0.5,0.5,0.3333,0,0,0,0,0)</f>
        <v>0</v>
      </c>
      <c r="J70">
        <f t="shared" ref="J70:J104" si="128">CHOOSE(F70+1,0,0,0,0.5,0.3333,0.3333,0.25,0,0,0)</f>
        <v>0</v>
      </c>
      <c r="K70">
        <f t="shared" ref="K70:K104" si="129">CHOOSE(F70+1,0,0,0,0,0.3333,0.3333,0.25,0.25,0.2,0)</f>
        <v>0</v>
      </c>
      <c r="L70">
        <f t="shared" ref="L70:L104" si="130">CHOOSE(F70+1,0,0,0,0,0,0.3333,0.25,0.25,0.2,0.2)</f>
        <v>0.2</v>
      </c>
      <c r="M70">
        <f t="shared" ref="M70:M104" si="131">CHOOSE(F70+1,0,0,0,0,0,0,0.25,0.25,0.2,0.2)</f>
        <v>0.2</v>
      </c>
      <c r="N70">
        <f t="shared" ref="N70:N104" si="132">CHOOSE(F70+1,0,0,0,0,0,0,0,0.25,0.2,0.2)</f>
        <v>0.2</v>
      </c>
      <c r="O70">
        <f t="shared" ref="O70:O104" si="133">CHOOSE(F70+1,0,0,0,0,0,0,0,0,0.2,0.2)</f>
        <v>0.2</v>
      </c>
      <c r="P70">
        <f t="shared" ref="P70:P104" si="134">CHOOSE(F70+1,0,0,0,0,0,0,0,0,0,0.2)</f>
        <v>0.2</v>
      </c>
      <c r="Q70">
        <f>MAX(IF(AND($C70&lt;1,$C70&gt;0),1,ROUND($C70,0))+IF(ROUND($C70,0)&gt;=$U$3,'Damage Calculator'!$B$7,0)+IF(ROUND($C70,0)&gt;=$U$3,'Damage Calculator'!$B$8,0)-'d100 Breakdown'!$K$2,IF($D70=0,0,1))</f>
        <v>64</v>
      </c>
      <c r="R70" s="13">
        <f t="shared" ref="R70:R104" si="135">MIN(IF(AND(Q70&gt;0,Q70&lt;$U$3),0,ROUNDDOWN(Q70/$U$3,0)),9)</f>
        <v>9</v>
      </c>
      <c r="S70" s="13">
        <f t="shared" ref="S70:S104" si="136">CHOOSE(R70+1,1,0,0,0,0,0,0,0,0,0)</f>
        <v>0</v>
      </c>
      <c r="T70">
        <f t="shared" ref="T70:T104" si="137">CHOOSE(R70+1,0,1,0.5,0,0,0,0,0,0,0)</f>
        <v>0</v>
      </c>
      <c r="U70">
        <f t="shared" ref="U70:U104" si="138">CHOOSE(R70+1,0,0,0.5,0.5,0.3333,0,0,0,0,0)</f>
        <v>0</v>
      </c>
      <c r="V70">
        <f t="shared" ref="V70:V104" si="139">CHOOSE(R70+1,0,0,0,0.5,0.3333,0.3333,0.25,0,0,0)</f>
        <v>0</v>
      </c>
      <c r="W70">
        <f t="shared" ref="W70:W104" si="140">CHOOSE(R70+1,0,0,0,0,0.3333,0.3333,0.25,0.25,0.2,0)</f>
        <v>0</v>
      </c>
      <c r="X70">
        <f t="shared" ref="X70:X104" si="141">CHOOSE(R70+1,0,0,0,0,0,0.3333,0.25,0.25,0.2,0.2)</f>
        <v>0.2</v>
      </c>
      <c r="Y70">
        <f t="shared" ref="Y70:Y104" si="142">CHOOSE(R70+1,0,0,0,0,0,0,0.25,0.25,0.2,0.2)</f>
        <v>0.2</v>
      </c>
      <c r="Z70">
        <f t="shared" ref="Z70:Z104" si="143">CHOOSE(R70+1,0,0,0,0,0,0,0,0.25,0.2,0.2)</f>
        <v>0.2</v>
      </c>
      <c r="AA70">
        <f t="shared" ref="AA70:AA104" si="144">CHOOSE(R70+1,0,0,0,0,0,0,0,0,0.2,0.2)</f>
        <v>0.2</v>
      </c>
      <c r="AB70">
        <f t="shared" ref="AB70:AB104" si="145">CHOOSE(R70+1,0,0,0,0,0,0,0,0,0,0.2)</f>
        <v>0.2</v>
      </c>
      <c r="AC70">
        <f>MAX(IF(AND($C70&lt;1,$C70&gt;0),1,ROUND($C70,0))+IF(ROUND($C70,0)&gt;=$AG$3,'Damage Calculator'!$B$7,0)+IF(ROUND($C70,0)&gt;=$AG$3,'Damage Calculator'!$B$8,0)-'d100 Breakdown'!$K$2,IF($D70=0,0,1))</f>
        <v>64</v>
      </c>
      <c r="AD70" s="13">
        <f t="shared" ref="AD70:AD104" si="146">MIN(IF(AND(AC70&gt;0,AC70&lt;$AG$3),0,ROUNDDOWN(AC70/$AG$3,0)),9)</f>
        <v>9</v>
      </c>
      <c r="AE70" s="13">
        <f t="shared" ref="AE70:AE104" si="147">CHOOSE(AD70+1,1,0,0,0,0,0,0,0,0,0)</f>
        <v>0</v>
      </c>
      <c r="AF70">
        <f t="shared" ref="AF70:AF104" si="148">CHOOSE(AD70+1,0,1,0.5,0,0,0,0,0,0,0)</f>
        <v>0</v>
      </c>
      <c r="AG70">
        <f t="shared" ref="AG70:AG104" si="149">CHOOSE(AD70+1,0,0,0.5,0.5,0.3333,0,0,0,0,0)</f>
        <v>0</v>
      </c>
      <c r="AH70">
        <f t="shared" ref="AH70:AH104" si="150">CHOOSE(AD70+1,0,0,0,0.5,0.3333,0.3333,0.25,0,0,0)</f>
        <v>0</v>
      </c>
      <c r="AI70">
        <f t="shared" ref="AI70:AI104" si="151">CHOOSE(AD70+1,0,0,0,0,0.3333,0.3333,0.25,0.25,0.2,0)</f>
        <v>0</v>
      </c>
      <c r="AJ70">
        <f t="shared" ref="AJ70:AJ104" si="152">CHOOSE(AD70+1,0,0,0,0,0,0.3333,0.25,0.25,0.2,0.2)</f>
        <v>0.2</v>
      </c>
      <c r="AK70">
        <f t="shared" ref="AK70:AK104" si="153">CHOOSE(AD70+1,0,0,0,0,0,0,0.25,0.25,0.2,0.2)</f>
        <v>0.2</v>
      </c>
      <c r="AL70">
        <f t="shared" ref="AL70:AL104" si="154">CHOOSE(AD70+1,0,0,0,0,0,0,0,0.25,0.2,0.2)</f>
        <v>0.2</v>
      </c>
      <c r="AM70">
        <f t="shared" ref="AM70:AM104" si="155">CHOOSE(AD70+1,0,0,0,0,0,0,0,0,0.2,0.2)</f>
        <v>0.2</v>
      </c>
      <c r="AN70">
        <f t="shared" ref="AN70:AN104" si="156">CHOOSE(AD70+1,0,0,0,0,0,0,0,0,0,0.2)</f>
        <v>0.2</v>
      </c>
      <c r="AO70">
        <f>MAX(IF(AND($C70&lt;1,$C70&gt;0),1,ROUND($C70,0))+IF(ROUND($C70,0)&gt;=$AS$3,'Damage Calculator'!$B$7,0)+IF(ROUND($C70,0)&gt;=$AS$3,'Damage Calculator'!$B$8,0)-'d100 Breakdown'!$K$2,IF($D70=0,0,1))</f>
        <v>64</v>
      </c>
      <c r="AP70" s="13">
        <f t="shared" si="113"/>
        <v>9</v>
      </c>
      <c r="AQ70" s="13">
        <f t="shared" ref="AQ70:AQ104" si="157">CHOOSE(AP70+1,1,0,0,0,0,0,0,0,0,0)</f>
        <v>0</v>
      </c>
      <c r="AR70">
        <f t="shared" si="114"/>
        <v>0</v>
      </c>
      <c r="AS70">
        <f t="shared" si="115"/>
        <v>0</v>
      </c>
      <c r="AT70">
        <f t="shared" si="116"/>
        <v>0</v>
      </c>
      <c r="AU70">
        <f t="shared" si="117"/>
        <v>0</v>
      </c>
      <c r="AV70">
        <f t="shared" si="118"/>
        <v>0.2</v>
      </c>
      <c r="AW70">
        <f t="shared" si="119"/>
        <v>0.2</v>
      </c>
      <c r="AX70">
        <f t="shared" si="120"/>
        <v>0.2</v>
      </c>
      <c r="AY70">
        <f t="shared" si="121"/>
        <v>0.2</v>
      </c>
      <c r="AZ70">
        <f t="shared" si="122"/>
        <v>0.2</v>
      </c>
      <c r="BA70">
        <f>MAX(IF(AND($C70&lt;1,$C70&gt;0),1,ROUND($C70,0))+IF(ROUND($C70,0)&gt;=$BE$3,'Damage Calculator'!$B$7,0)+IF(ROUND($C70,0)&gt;=$BE$3,'Damage Calculator'!$B$8,0)-'d100 Breakdown'!$K$2,IF($D70=0,0,1))</f>
        <v>64</v>
      </c>
      <c r="BB70" s="13">
        <f t="shared" ref="BB70:BB104" si="158">MIN(IF(AND(BA70&gt;0,BA70&lt;$BE$3),0,ROUNDDOWN(BA70/$BE$3,0)),9)</f>
        <v>9</v>
      </c>
      <c r="BC70" s="13">
        <f t="shared" ref="BC70:BC104" si="159">CHOOSE(BB70+1,1,0,0,0,0,0,0,0,0,0)</f>
        <v>0</v>
      </c>
      <c r="BD70">
        <f t="shared" ref="BD70:BD104" si="160">CHOOSE(BB70+1,0,1,0.5,0,0,0,0,0,0,0)</f>
        <v>0</v>
      </c>
      <c r="BE70">
        <f t="shared" ref="BE70:BE104" si="161">CHOOSE(BB70+1,0,0,0.5,0.5,0.3333,0,0,0,0,0)</f>
        <v>0</v>
      </c>
      <c r="BF70">
        <f t="shared" ref="BF70:BF104" si="162">CHOOSE(BB70+1,0,0,0,0.5,0.3333,0.3333,0.25,0,0,0)</f>
        <v>0</v>
      </c>
      <c r="BG70">
        <f t="shared" ref="BG70:BG104" si="163">CHOOSE(BB70+1,0,0,0,0,0.3333,0.3333,0.25,0.25,0.2,0)</f>
        <v>0</v>
      </c>
      <c r="BH70">
        <f t="shared" ref="BH70:BH104" si="164">CHOOSE(BB70+1,0,0,0,0,0,0.3333,0.25,0.25,0.2,0.2)</f>
        <v>0.2</v>
      </c>
      <c r="BI70">
        <f t="shared" ref="BI70:BI104" si="165">CHOOSE(BB70+1,0,0,0,0,0,0,0.25,0.25,0.2,0.2)</f>
        <v>0.2</v>
      </c>
      <c r="BJ70">
        <f t="shared" ref="BJ70:BJ104" si="166">CHOOSE(BB70+1,0,0,0,0,0,0,0,0.25,0.2,0.2)</f>
        <v>0.2</v>
      </c>
      <c r="BK70">
        <f t="shared" ref="BK70:BK104" si="167">CHOOSE(BB70+1,0,0,0,0,0,0,0,0,0.2,0.2)</f>
        <v>0.2</v>
      </c>
      <c r="BL70">
        <f t="shared" ref="BL70:BL104" si="168">CHOOSE(BB70+1,0,0,0,0,0,0,0,0,0,0.2)</f>
        <v>0.2</v>
      </c>
      <c r="BM70">
        <f>MAX(IF(AND($C70&lt;1,$C70&gt;0),1,ROUND($C70,0))+IF(ROUND($C70,0)&gt;=$BQ$3,'Damage Calculator'!$B$7,0)+IF(ROUND($C70,0)&gt;=$BQ$3,'Damage Calculator'!$B$8,0)-'d100 Breakdown'!$K$2,IF($D70=0,0,1))</f>
        <v>64</v>
      </c>
      <c r="BN70" s="13">
        <f t="shared" ref="BN70:BN104" si="169">MIN(IF(AND(BM70&gt;0,BM70&lt;$BQ$3),0,ROUNDDOWN(BM70/$BQ$3,0)),9)</f>
        <v>9</v>
      </c>
      <c r="BO70" s="13">
        <f t="shared" ref="BO70:BO104" si="170">CHOOSE(BN70+1,1,0,0,0,0,0,0,0,0,0)</f>
        <v>0</v>
      </c>
      <c r="BP70">
        <f t="shared" ref="BP70:BP104" si="171">CHOOSE(BN70+1,0,1,0.5,0,0,0,0,0,0,0)</f>
        <v>0</v>
      </c>
      <c r="BQ70">
        <f t="shared" ref="BQ70:BQ104" si="172">CHOOSE(BN70+1,0,0,0.5,0.5,0.3333,0,0,0,0,0)</f>
        <v>0</v>
      </c>
      <c r="BR70">
        <f t="shared" ref="BR70:BR104" si="173">CHOOSE(BN70+1,0,0,0,0.5,0.3333,0.3333,0.25,0,0,0)</f>
        <v>0</v>
      </c>
      <c r="BS70">
        <f t="shared" ref="BS70:BS104" si="174">CHOOSE(BN70+1,0,0,0,0,0.3333,0.3333,0.25,0.25,0.2,0)</f>
        <v>0</v>
      </c>
      <c r="BT70">
        <f t="shared" ref="BT70:BT104" si="175">CHOOSE(BN70+1,0,0,0,0,0,0.3333,0.25,0.25,0.2,0.2)</f>
        <v>0.2</v>
      </c>
      <c r="BU70">
        <f t="shared" ref="BU70:BU104" si="176">CHOOSE(BN70+1,0,0,0,0,0,0,0.25,0.25,0.2,0.2)</f>
        <v>0.2</v>
      </c>
      <c r="BV70">
        <f t="shared" ref="BV70:BV104" si="177">CHOOSE(BN70+1,0,0,0,0,0,0,0,0.25,0.2,0.2)</f>
        <v>0.2</v>
      </c>
      <c r="BW70">
        <f t="shared" ref="BW70:BW104" si="178">CHOOSE(BN70+1,0,0,0,0,0,0,0,0,0.2,0.2)</f>
        <v>0.2</v>
      </c>
      <c r="BX70">
        <f t="shared" ref="BX70:BX104" si="179">CHOOSE(BN70+1,0,0,0,0,0,0,0,0,0,0.2)</f>
        <v>0.2</v>
      </c>
      <c r="BY70">
        <f>MAX(IF(AND($C70&lt;1,$C70&gt;0),1,ROUND($C70,0))+IF(ROUND($C70,0)&gt;=$CC$3,'Damage Calculator'!$B$7,0)+IF(ROUND($C70,0)&gt;=$CC$3,'Damage Calculator'!$B$8,0)-'d100 Breakdown'!$K$2,IF($D70=0,0,1))</f>
        <v>64</v>
      </c>
      <c r="BZ70" s="13">
        <f t="shared" ref="BZ70:BZ104" si="180">MIN(IF(AND(BY70&gt;0,BY70&lt;$CC$3),0,ROUNDDOWN(BY70/$CC$3,0)),9)</f>
        <v>9</v>
      </c>
      <c r="CA70" s="13">
        <f t="shared" ref="CA70:CA104" si="181">CHOOSE(BZ70+1,1,0,0,0,0,0,0,0,0,0)</f>
        <v>0</v>
      </c>
      <c r="CB70">
        <f t="shared" ref="CB70:CB104" si="182">CHOOSE(BZ70+1,0,1,0.5,0,0,0,0,0,0,0)</f>
        <v>0</v>
      </c>
      <c r="CC70">
        <f t="shared" ref="CC70:CC104" si="183">CHOOSE(BZ70+1,0,0,0.5,0.5,0.3333,0,0,0,0,0)</f>
        <v>0</v>
      </c>
      <c r="CD70">
        <f t="shared" ref="CD70:CD104" si="184">CHOOSE(BZ70+1,0,0,0,0.5,0.3333,0.3333,0.25,0,0,0)</f>
        <v>0</v>
      </c>
      <c r="CE70">
        <f t="shared" ref="CE70:CE104" si="185">CHOOSE(BZ70+1,0,0,0,0,0.3333,0.3333,0.25,0.25,0.2,0)</f>
        <v>0</v>
      </c>
      <c r="CF70">
        <f t="shared" ref="CF70:CF104" si="186">CHOOSE(BZ70+1,0,0,0,0,0,0.3333,0.25,0.25,0.2,0.2)</f>
        <v>0.2</v>
      </c>
      <c r="CG70">
        <f t="shared" ref="CG70:CG104" si="187">CHOOSE(BZ70+1,0,0,0,0,0,0,0.25,0.25,0.2,0.2)</f>
        <v>0.2</v>
      </c>
      <c r="CH70">
        <f t="shared" ref="CH70:CH104" si="188">CHOOSE(BZ70+1,0,0,0,0,0,0,0,0.25,0.2,0.2)</f>
        <v>0.2</v>
      </c>
      <c r="CI70">
        <f t="shared" ref="CI70:CI104" si="189">CHOOSE(BZ70+1,0,0,0,0,0,0,0,0,0.2,0.2)</f>
        <v>0.2</v>
      </c>
      <c r="CJ70">
        <f t="shared" ref="CJ70:CJ104" si="190">CHOOSE(BZ70+1,0,0,0,0,0,0,0,0,0,0.2)</f>
        <v>0.2</v>
      </c>
      <c r="CK70">
        <f>MAX(IF(AND($C70&lt;1,$C70&gt;0),1,ROUND($C70,0))+IF(ROUND($C70,0)&gt;=$CO$3,'Damage Calculator'!$B$7,0)+IF(ROUND($C70,0)&gt;=$CO$3,'Damage Calculator'!$B$8,0)-'d100 Breakdown'!$K$2,IF($D70=0,0,1))</f>
        <v>64</v>
      </c>
      <c r="CL70" s="13">
        <f t="shared" ref="CL70:CL104" si="191">MIN(IF(AND(CK70&gt;0,CK70&lt;$CO$3),0,ROUNDDOWN(CK70/$CO$3,0)),9)</f>
        <v>9</v>
      </c>
      <c r="CM70" s="13">
        <f t="shared" ref="CM70:CM104" si="192">CHOOSE(CL70+1,1,0,0,0,0,0,0,0,0,0)</f>
        <v>0</v>
      </c>
      <c r="CN70">
        <f t="shared" ref="CN70:CN104" si="193">CHOOSE(CL70+1,0,1,0.5,0,0,0,0,0,0,0)</f>
        <v>0</v>
      </c>
      <c r="CO70">
        <f t="shared" ref="CO70:CO104" si="194">CHOOSE(CL70+1,0,0,0.5,0.5,0.3333,0,0,0,0,0)</f>
        <v>0</v>
      </c>
      <c r="CP70">
        <f t="shared" ref="CP70:CP104" si="195">CHOOSE(CL70+1,0,0,0,0.5,0.3333,0.3333,0.25,0,0,0)</f>
        <v>0</v>
      </c>
      <c r="CQ70">
        <f t="shared" ref="CQ70:CQ104" si="196">CHOOSE(CL70+1,0,0,0,0,0.3333,0.3333,0.25,0.25,0.2,0)</f>
        <v>0</v>
      </c>
      <c r="CR70">
        <f t="shared" ref="CR70:CR104" si="197">CHOOSE(CL70+1,0,0,0,0,0,0.3333,0.25,0.25,0.2,0.2)</f>
        <v>0.2</v>
      </c>
      <c r="CS70">
        <f t="shared" ref="CS70:CS104" si="198">CHOOSE(CL70+1,0,0,0,0,0,0,0.25,0.25,0.2,0.2)</f>
        <v>0.2</v>
      </c>
      <c r="CT70">
        <f t="shared" ref="CT70:CT104" si="199">CHOOSE(CL70+1,0,0,0,0,0,0,0,0.25,0.2,0.2)</f>
        <v>0.2</v>
      </c>
      <c r="CU70">
        <f t="shared" ref="CU70:CU104" si="200">CHOOSE(CL70+1,0,0,0,0,0,0,0,0,0.2,0.2)</f>
        <v>0.2</v>
      </c>
      <c r="CV70">
        <f t="shared" ref="CV70:CV104" si="201">CHOOSE(CL70+1,0,0,0,0,0,0,0,0,0,0.2)</f>
        <v>0.2</v>
      </c>
      <c r="CW70">
        <f>MAX(IF(AND($C70&lt;1,$C70&gt;0),1,ROUND($C70,0))+IF(ROUND($C70,0)&gt;=$DA$3,'Damage Calculator'!$B$7,0)+IF(ROUND($C70,0)&gt;=$DA$3,'Damage Calculator'!$B$8,0)-'d100 Breakdown'!$K$2,IF($D70=0,0,1))</f>
        <v>64</v>
      </c>
      <c r="CX70" s="13">
        <f t="shared" ref="CX70:CX104" si="202">MIN(IF(AND(CW70&gt;0,CW70&lt;$DA$3),0,ROUNDDOWN(CW70/$DA$3,0)),9)</f>
        <v>9</v>
      </c>
      <c r="CY70" s="13">
        <f t="shared" ref="CY70:CY104" si="203">CHOOSE(CX70+1,1,0,0,0,0,0,0,0,0,0)</f>
        <v>0</v>
      </c>
      <c r="CZ70">
        <f t="shared" ref="CZ70:CZ104" si="204">CHOOSE(CX70+1,0,1,0.5,0,0,0,0,0,0,0)</f>
        <v>0</v>
      </c>
      <c r="DA70">
        <f t="shared" ref="DA70:DA104" si="205">CHOOSE(CX70+1,0,0,0.5,0.5,0.3333,0,0,0,0,0)</f>
        <v>0</v>
      </c>
      <c r="DB70">
        <f t="shared" ref="DB70:DB104" si="206">CHOOSE(CX70+1,0,0,0,0.5,0.3333,0.3333,0.25,0,0,0)</f>
        <v>0</v>
      </c>
      <c r="DC70">
        <f t="shared" ref="DC70:DC104" si="207">CHOOSE(CX70+1,0,0,0,0,0.3333,0.3333,0.25,0.25,0.2,0)</f>
        <v>0</v>
      </c>
      <c r="DD70">
        <f t="shared" ref="DD70:DD104" si="208">CHOOSE(CX70+1,0,0,0,0,0,0.3333,0.25,0.25,0.2,0.2)</f>
        <v>0.2</v>
      </c>
      <c r="DE70">
        <f t="shared" ref="DE70:DE104" si="209">CHOOSE(CX70+1,0,0,0,0,0,0,0.25,0.25,0.2,0.2)</f>
        <v>0.2</v>
      </c>
      <c r="DF70">
        <f t="shared" ref="DF70:DF104" si="210">CHOOSE(CX70+1,0,0,0,0,0,0,0,0.25,0.2,0.2)</f>
        <v>0.2</v>
      </c>
      <c r="DG70">
        <f t="shared" ref="DG70:DG104" si="211">CHOOSE(CX70+1,0,0,0,0,0,0,0,0,0.2,0.2)</f>
        <v>0.2</v>
      </c>
      <c r="DH70">
        <f t="shared" ref="DH70:DH104" si="212">CHOOSE(CX70+1,0,0,0,0,0,0,0,0,0,0.2)</f>
        <v>0.2</v>
      </c>
    </row>
    <row r="71" spans="1:112" x14ac:dyDescent="0.25">
      <c r="A71">
        <v>67</v>
      </c>
      <c r="B71">
        <f t="shared" si="123"/>
        <v>243</v>
      </c>
      <c r="C71">
        <f>MAX((B71-100)*((1+'Damage Calculator'!$B$10)*INDEX(WeaponData!$AA$2:$AQ$96,MATCH('Damage Calculator'!$B$3,WeaponData!$B$2:$B$96,0),MATCH('Damage Calculator'!$D$3,WeaponData!$AA$2:$AQ$2,0))),0)</f>
        <v>64.421499999999995</v>
      </c>
      <c r="D71">
        <f t="shared" si="112"/>
        <v>64</v>
      </c>
      <c r="E71">
        <f>MAX(IF(AND($C71&lt;1,$C71&gt;0),1,ROUND($C71,0))+IF(ROUND($C71,0)&gt;=$I$3,'Damage Calculator'!$B$7,0)+IF(ROUND($C71,0)&gt;=$I$3,'Damage Calculator'!$B$8,0)-'d100 Breakdown'!$K$2,IF($D71=0,0,1))</f>
        <v>64</v>
      </c>
      <c r="F71" s="13">
        <f t="shared" si="124"/>
        <v>9</v>
      </c>
      <c r="G71" s="13">
        <f t="shared" si="125"/>
        <v>0</v>
      </c>
      <c r="H71">
        <f t="shared" si="126"/>
        <v>0</v>
      </c>
      <c r="I71">
        <f t="shared" si="127"/>
        <v>0</v>
      </c>
      <c r="J71">
        <f t="shared" si="128"/>
        <v>0</v>
      </c>
      <c r="K71">
        <f t="shared" si="129"/>
        <v>0</v>
      </c>
      <c r="L71">
        <f t="shared" si="130"/>
        <v>0.2</v>
      </c>
      <c r="M71">
        <f t="shared" si="131"/>
        <v>0.2</v>
      </c>
      <c r="N71">
        <f t="shared" si="132"/>
        <v>0.2</v>
      </c>
      <c r="O71">
        <f t="shared" si="133"/>
        <v>0.2</v>
      </c>
      <c r="P71">
        <f t="shared" si="134"/>
        <v>0.2</v>
      </c>
      <c r="Q71">
        <f>MAX(IF(AND($C71&lt;1,$C71&gt;0),1,ROUND($C71,0))+IF(ROUND($C71,0)&gt;=$U$3,'Damage Calculator'!$B$7,0)+IF(ROUND($C71,0)&gt;=$U$3,'Damage Calculator'!$B$8,0)-'d100 Breakdown'!$K$2,IF($D71=0,0,1))</f>
        <v>64</v>
      </c>
      <c r="R71" s="13">
        <f t="shared" si="135"/>
        <v>9</v>
      </c>
      <c r="S71" s="13">
        <f t="shared" si="136"/>
        <v>0</v>
      </c>
      <c r="T71">
        <f t="shared" si="137"/>
        <v>0</v>
      </c>
      <c r="U71">
        <f t="shared" si="138"/>
        <v>0</v>
      </c>
      <c r="V71">
        <f t="shared" si="139"/>
        <v>0</v>
      </c>
      <c r="W71">
        <f t="shared" si="140"/>
        <v>0</v>
      </c>
      <c r="X71">
        <f t="shared" si="141"/>
        <v>0.2</v>
      </c>
      <c r="Y71">
        <f t="shared" si="142"/>
        <v>0.2</v>
      </c>
      <c r="Z71">
        <f t="shared" si="143"/>
        <v>0.2</v>
      </c>
      <c r="AA71">
        <f t="shared" si="144"/>
        <v>0.2</v>
      </c>
      <c r="AB71">
        <f t="shared" si="145"/>
        <v>0.2</v>
      </c>
      <c r="AC71">
        <f>MAX(IF(AND($C71&lt;1,$C71&gt;0),1,ROUND($C71,0))+IF(ROUND($C71,0)&gt;=$AG$3,'Damage Calculator'!$B$7,0)+IF(ROUND($C71,0)&gt;=$AG$3,'Damage Calculator'!$B$8,0)-'d100 Breakdown'!$K$2,IF($D71=0,0,1))</f>
        <v>64</v>
      </c>
      <c r="AD71" s="13">
        <f t="shared" si="146"/>
        <v>9</v>
      </c>
      <c r="AE71" s="13">
        <f t="shared" si="147"/>
        <v>0</v>
      </c>
      <c r="AF71">
        <f t="shared" si="148"/>
        <v>0</v>
      </c>
      <c r="AG71">
        <f t="shared" si="149"/>
        <v>0</v>
      </c>
      <c r="AH71">
        <f t="shared" si="150"/>
        <v>0</v>
      </c>
      <c r="AI71">
        <f t="shared" si="151"/>
        <v>0</v>
      </c>
      <c r="AJ71">
        <f t="shared" si="152"/>
        <v>0.2</v>
      </c>
      <c r="AK71">
        <f t="shared" si="153"/>
        <v>0.2</v>
      </c>
      <c r="AL71">
        <f t="shared" si="154"/>
        <v>0.2</v>
      </c>
      <c r="AM71">
        <f t="shared" si="155"/>
        <v>0.2</v>
      </c>
      <c r="AN71">
        <f t="shared" si="156"/>
        <v>0.2</v>
      </c>
      <c r="AO71">
        <f>MAX(IF(AND($C71&lt;1,$C71&gt;0),1,ROUND($C71,0))+IF(ROUND($C71,0)&gt;=$AS$3,'Damage Calculator'!$B$7,0)+IF(ROUND($C71,0)&gt;=$AS$3,'Damage Calculator'!$B$8,0)-'d100 Breakdown'!$K$2,IF($D71=0,0,1))</f>
        <v>64</v>
      </c>
      <c r="AP71" s="13">
        <f t="shared" si="113"/>
        <v>9</v>
      </c>
      <c r="AQ71" s="13">
        <f t="shared" si="157"/>
        <v>0</v>
      </c>
      <c r="AR71">
        <f t="shared" si="114"/>
        <v>0</v>
      </c>
      <c r="AS71">
        <f t="shared" si="115"/>
        <v>0</v>
      </c>
      <c r="AT71">
        <f t="shared" si="116"/>
        <v>0</v>
      </c>
      <c r="AU71">
        <f t="shared" si="117"/>
        <v>0</v>
      </c>
      <c r="AV71">
        <f t="shared" si="118"/>
        <v>0.2</v>
      </c>
      <c r="AW71">
        <f t="shared" si="119"/>
        <v>0.2</v>
      </c>
      <c r="AX71">
        <f t="shared" si="120"/>
        <v>0.2</v>
      </c>
      <c r="AY71">
        <f t="shared" si="121"/>
        <v>0.2</v>
      </c>
      <c r="AZ71">
        <f t="shared" si="122"/>
        <v>0.2</v>
      </c>
      <c r="BA71">
        <f>MAX(IF(AND($C71&lt;1,$C71&gt;0),1,ROUND($C71,0))+IF(ROUND($C71,0)&gt;=$BE$3,'Damage Calculator'!$B$7,0)+IF(ROUND($C71,0)&gt;=$BE$3,'Damage Calculator'!$B$8,0)-'d100 Breakdown'!$K$2,IF($D71=0,0,1))</f>
        <v>64</v>
      </c>
      <c r="BB71" s="13">
        <f t="shared" si="158"/>
        <v>9</v>
      </c>
      <c r="BC71" s="13">
        <f t="shared" si="159"/>
        <v>0</v>
      </c>
      <c r="BD71">
        <f t="shared" si="160"/>
        <v>0</v>
      </c>
      <c r="BE71">
        <f t="shared" si="161"/>
        <v>0</v>
      </c>
      <c r="BF71">
        <f t="shared" si="162"/>
        <v>0</v>
      </c>
      <c r="BG71">
        <f t="shared" si="163"/>
        <v>0</v>
      </c>
      <c r="BH71">
        <f t="shared" si="164"/>
        <v>0.2</v>
      </c>
      <c r="BI71">
        <f t="shared" si="165"/>
        <v>0.2</v>
      </c>
      <c r="BJ71">
        <f t="shared" si="166"/>
        <v>0.2</v>
      </c>
      <c r="BK71">
        <f t="shared" si="167"/>
        <v>0.2</v>
      </c>
      <c r="BL71">
        <f t="shared" si="168"/>
        <v>0.2</v>
      </c>
      <c r="BM71">
        <f>MAX(IF(AND($C71&lt;1,$C71&gt;0),1,ROUND($C71,0))+IF(ROUND($C71,0)&gt;=$BQ$3,'Damage Calculator'!$B$7,0)+IF(ROUND($C71,0)&gt;=$BQ$3,'Damage Calculator'!$B$8,0)-'d100 Breakdown'!$K$2,IF($D71=0,0,1))</f>
        <v>64</v>
      </c>
      <c r="BN71" s="13">
        <f t="shared" si="169"/>
        <v>9</v>
      </c>
      <c r="BO71" s="13">
        <f t="shared" si="170"/>
        <v>0</v>
      </c>
      <c r="BP71">
        <f t="shared" si="171"/>
        <v>0</v>
      </c>
      <c r="BQ71">
        <f t="shared" si="172"/>
        <v>0</v>
      </c>
      <c r="BR71">
        <f t="shared" si="173"/>
        <v>0</v>
      </c>
      <c r="BS71">
        <f t="shared" si="174"/>
        <v>0</v>
      </c>
      <c r="BT71">
        <f t="shared" si="175"/>
        <v>0.2</v>
      </c>
      <c r="BU71">
        <f t="shared" si="176"/>
        <v>0.2</v>
      </c>
      <c r="BV71">
        <f t="shared" si="177"/>
        <v>0.2</v>
      </c>
      <c r="BW71">
        <f t="shared" si="178"/>
        <v>0.2</v>
      </c>
      <c r="BX71">
        <f t="shared" si="179"/>
        <v>0.2</v>
      </c>
      <c r="BY71">
        <f>MAX(IF(AND($C71&lt;1,$C71&gt;0),1,ROUND($C71,0))+IF(ROUND($C71,0)&gt;=$CC$3,'Damage Calculator'!$B$7,0)+IF(ROUND($C71,0)&gt;=$CC$3,'Damage Calculator'!$B$8,0)-'d100 Breakdown'!$K$2,IF($D71=0,0,1))</f>
        <v>64</v>
      </c>
      <c r="BZ71" s="13">
        <f t="shared" si="180"/>
        <v>9</v>
      </c>
      <c r="CA71" s="13">
        <f t="shared" si="181"/>
        <v>0</v>
      </c>
      <c r="CB71">
        <f t="shared" si="182"/>
        <v>0</v>
      </c>
      <c r="CC71">
        <f t="shared" si="183"/>
        <v>0</v>
      </c>
      <c r="CD71">
        <f t="shared" si="184"/>
        <v>0</v>
      </c>
      <c r="CE71">
        <f t="shared" si="185"/>
        <v>0</v>
      </c>
      <c r="CF71">
        <f t="shared" si="186"/>
        <v>0.2</v>
      </c>
      <c r="CG71">
        <f t="shared" si="187"/>
        <v>0.2</v>
      </c>
      <c r="CH71">
        <f t="shared" si="188"/>
        <v>0.2</v>
      </c>
      <c r="CI71">
        <f t="shared" si="189"/>
        <v>0.2</v>
      </c>
      <c r="CJ71">
        <f t="shared" si="190"/>
        <v>0.2</v>
      </c>
      <c r="CK71">
        <f>MAX(IF(AND($C71&lt;1,$C71&gt;0),1,ROUND($C71,0))+IF(ROUND($C71,0)&gt;=$CO$3,'Damage Calculator'!$B$7,0)+IF(ROUND($C71,0)&gt;=$CO$3,'Damage Calculator'!$B$8,0)-'d100 Breakdown'!$K$2,IF($D71=0,0,1))</f>
        <v>64</v>
      </c>
      <c r="CL71" s="13">
        <f t="shared" si="191"/>
        <v>9</v>
      </c>
      <c r="CM71" s="13">
        <f t="shared" si="192"/>
        <v>0</v>
      </c>
      <c r="CN71">
        <f t="shared" si="193"/>
        <v>0</v>
      </c>
      <c r="CO71">
        <f t="shared" si="194"/>
        <v>0</v>
      </c>
      <c r="CP71">
        <f t="shared" si="195"/>
        <v>0</v>
      </c>
      <c r="CQ71">
        <f t="shared" si="196"/>
        <v>0</v>
      </c>
      <c r="CR71">
        <f t="shared" si="197"/>
        <v>0.2</v>
      </c>
      <c r="CS71">
        <f t="shared" si="198"/>
        <v>0.2</v>
      </c>
      <c r="CT71">
        <f t="shared" si="199"/>
        <v>0.2</v>
      </c>
      <c r="CU71">
        <f t="shared" si="200"/>
        <v>0.2</v>
      </c>
      <c r="CV71">
        <f t="shared" si="201"/>
        <v>0.2</v>
      </c>
      <c r="CW71">
        <f>MAX(IF(AND($C71&lt;1,$C71&gt;0),1,ROUND($C71,0))+IF(ROUND($C71,0)&gt;=$DA$3,'Damage Calculator'!$B$7,0)+IF(ROUND($C71,0)&gt;=$DA$3,'Damage Calculator'!$B$8,0)-'d100 Breakdown'!$K$2,IF($D71=0,0,1))</f>
        <v>64</v>
      </c>
      <c r="CX71" s="13">
        <f t="shared" si="202"/>
        <v>9</v>
      </c>
      <c r="CY71" s="13">
        <f t="shared" si="203"/>
        <v>0</v>
      </c>
      <c r="CZ71">
        <f t="shared" si="204"/>
        <v>0</v>
      </c>
      <c r="DA71">
        <f t="shared" si="205"/>
        <v>0</v>
      </c>
      <c r="DB71">
        <f t="shared" si="206"/>
        <v>0</v>
      </c>
      <c r="DC71">
        <f t="shared" si="207"/>
        <v>0</v>
      </c>
      <c r="DD71">
        <f t="shared" si="208"/>
        <v>0.2</v>
      </c>
      <c r="DE71">
        <f t="shared" si="209"/>
        <v>0.2</v>
      </c>
      <c r="DF71">
        <f t="shared" si="210"/>
        <v>0.2</v>
      </c>
      <c r="DG71">
        <f t="shared" si="211"/>
        <v>0.2</v>
      </c>
      <c r="DH71">
        <f t="shared" si="212"/>
        <v>0.2</v>
      </c>
    </row>
    <row r="72" spans="1:112" x14ac:dyDescent="0.25">
      <c r="A72">
        <v>68</v>
      </c>
      <c r="B72">
        <f t="shared" si="123"/>
        <v>244</v>
      </c>
      <c r="C72">
        <f>MAX((B72-100)*((1+'Damage Calculator'!$B$10)*INDEX(WeaponData!$AA$2:$AQ$96,MATCH('Damage Calculator'!$B$3,WeaponData!$B$2:$B$96,0),MATCH('Damage Calculator'!$D$3,WeaponData!$AA$2:$AQ$2,0))),0)</f>
        <v>64.872</v>
      </c>
      <c r="D72">
        <f t="shared" si="112"/>
        <v>65</v>
      </c>
      <c r="E72">
        <f>MAX(IF(AND($C72&lt;1,$C72&gt;0),1,ROUND($C72,0))+IF(ROUND($C72,0)&gt;=$I$3,'Damage Calculator'!$B$7,0)+IF(ROUND($C72,0)&gt;=$I$3,'Damage Calculator'!$B$8,0)-'d100 Breakdown'!$K$2,IF($D72=0,0,1))</f>
        <v>65</v>
      </c>
      <c r="F72" s="13">
        <f t="shared" si="124"/>
        <v>9</v>
      </c>
      <c r="G72" s="13">
        <f t="shared" si="125"/>
        <v>0</v>
      </c>
      <c r="H72">
        <f t="shared" si="126"/>
        <v>0</v>
      </c>
      <c r="I72">
        <f t="shared" si="127"/>
        <v>0</v>
      </c>
      <c r="J72">
        <f t="shared" si="128"/>
        <v>0</v>
      </c>
      <c r="K72">
        <f t="shared" si="129"/>
        <v>0</v>
      </c>
      <c r="L72">
        <f t="shared" si="130"/>
        <v>0.2</v>
      </c>
      <c r="M72">
        <f t="shared" si="131"/>
        <v>0.2</v>
      </c>
      <c r="N72">
        <f t="shared" si="132"/>
        <v>0.2</v>
      </c>
      <c r="O72">
        <f t="shared" si="133"/>
        <v>0.2</v>
      </c>
      <c r="P72">
        <f t="shared" si="134"/>
        <v>0.2</v>
      </c>
      <c r="Q72">
        <f>MAX(IF(AND($C72&lt;1,$C72&gt;0),1,ROUND($C72,0))+IF(ROUND($C72,0)&gt;=$U$3,'Damage Calculator'!$B$7,0)+IF(ROUND($C72,0)&gt;=$U$3,'Damage Calculator'!$B$8,0)-'d100 Breakdown'!$K$2,IF($D72=0,0,1))</f>
        <v>65</v>
      </c>
      <c r="R72" s="13">
        <f t="shared" si="135"/>
        <v>9</v>
      </c>
      <c r="S72" s="13">
        <f t="shared" si="136"/>
        <v>0</v>
      </c>
      <c r="T72">
        <f t="shared" si="137"/>
        <v>0</v>
      </c>
      <c r="U72">
        <f t="shared" si="138"/>
        <v>0</v>
      </c>
      <c r="V72">
        <f t="shared" si="139"/>
        <v>0</v>
      </c>
      <c r="W72">
        <f t="shared" si="140"/>
        <v>0</v>
      </c>
      <c r="X72">
        <f t="shared" si="141"/>
        <v>0.2</v>
      </c>
      <c r="Y72">
        <f t="shared" si="142"/>
        <v>0.2</v>
      </c>
      <c r="Z72">
        <f t="shared" si="143"/>
        <v>0.2</v>
      </c>
      <c r="AA72">
        <f t="shared" si="144"/>
        <v>0.2</v>
      </c>
      <c r="AB72">
        <f t="shared" si="145"/>
        <v>0.2</v>
      </c>
      <c r="AC72">
        <f>MAX(IF(AND($C72&lt;1,$C72&gt;0),1,ROUND($C72,0))+IF(ROUND($C72,0)&gt;=$AG$3,'Damage Calculator'!$B$7,0)+IF(ROUND($C72,0)&gt;=$AG$3,'Damage Calculator'!$B$8,0)-'d100 Breakdown'!$K$2,IF($D72=0,0,1))</f>
        <v>65</v>
      </c>
      <c r="AD72" s="13">
        <f t="shared" si="146"/>
        <v>9</v>
      </c>
      <c r="AE72" s="13">
        <f t="shared" si="147"/>
        <v>0</v>
      </c>
      <c r="AF72">
        <f t="shared" si="148"/>
        <v>0</v>
      </c>
      <c r="AG72">
        <f t="shared" si="149"/>
        <v>0</v>
      </c>
      <c r="AH72">
        <f t="shared" si="150"/>
        <v>0</v>
      </c>
      <c r="AI72">
        <f t="shared" si="151"/>
        <v>0</v>
      </c>
      <c r="AJ72">
        <f t="shared" si="152"/>
        <v>0.2</v>
      </c>
      <c r="AK72">
        <f t="shared" si="153"/>
        <v>0.2</v>
      </c>
      <c r="AL72">
        <f t="shared" si="154"/>
        <v>0.2</v>
      </c>
      <c r="AM72">
        <f t="shared" si="155"/>
        <v>0.2</v>
      </c>
      <c r="AN72">
        <f t="shared" si="156"/>
        <v>0.2</v>
      </c>
      <c r="AO72">
        <f>MAX(IF(AND($C72&lt;1,$C72&gt;0),1,ROUND($C72,0))+IF(ROUND($C72,0)&gt;=$AS$3,'Damage Calculator'!$B$7,0)+IF(ROUND($C72,0)&gt;=$AS$3,'Damage Calculator'!$B$8,0)-'d100 Breakdown'!$K$2,IF($D72=0,0,1))</f>
        <v>65</v>
      </c>
      <c r="AP72" s="13">
        <f t="shared" si="113"/>
        <v>9</v>
      </c>
      <c r="AQ72" s="13">
        <f t="shared" si="157"/>
        <v>0</v>
      </c>
      <c r="AR72">
        <f t="shared" si="114"/>
        <v>0</v>
      </c>
      <c r="AS72">
        <f t="shared" si="115"/>
        <v>0</v>
      </c>
      <c r="AT72">
        <f t="shared" si="116"/>
        <v>0</v>
      </c>
      <c r="AU72">
        <f t="shared" si="117"/>
        <v>0</v>
      </c>
      <c r="AV72">
        <f t="shared" si="118"/>
        <v>0.2</v>
      </c>
      <c r="AW72">
        <f t="shared" si="119"/>
        <v>0.2</v>
      </c>
      <c r="AX72">
        <f t="shared" si="120"/>
        <v>0.2</v>
      </c>
      <c r="AY72">
        <f t="shared" si="121"/>
        <v>0.2</v>
      </c>
      <c r="AZ72">
        <f t="shared" si="122"/>
        <v>0.2</v>
      </c>
      <c r="BA72">
        <f>MAX(IF(AND($C72&lt;1,$C72&gt;0),1,ROUND($C72,0))+IF(ROUND($C72,0)&gt;=$BE$3,'Damage Calculator'!$B$7,0)+IF(ROUND($C72,0)&gt;=$BE$3,'Damage Calculator'!$B$8,0)-'d100 Breakdown'!$K$2,IF($D72=0,0,1))</f>
        <v>65</v>
      </c>
      <c r="BB72" s="13">
        <f t="shared" si="158"/>
        <v>9</v>
      </c>
      <c r="BC72" s="13">
        <f t="shared" si="159"/>
        <v>0</v>
      </c>
      <c r="BD72">
        <f t="shared" si="160"/>
        <v>0</v>
      </c>
      <c r="BE72">
        <f t="shared" si="161"/>
        <v>0</v>
      </c>
      <c r="BF72">
        <f t="shared" si="162"/>
        <v>0</v>
      </c>
      <c r="BG72">
        <f t="shared" si="163"/>
        <v>0</v>
      </c>
      <c r="BH72">
        <f t="shared" si="164"/>
        <v>0.2</v>
      </c>
      <c r="BI72">
        <f t="shared" si="165"/>
        <v>0.2</v>
      </c>
      <c r="BJ72">
        <f t="shared" si="166"/>
        <v>0.2</v>
      </c>
      <c r="BK72">
        <f t="shared" si="167"/>
        <v>0.2</v>
      </c>
      <c r="BL72">
        <f t="shared" si="168"/>
        <v>0.2</v>
      </c>
      <c r="BM72">
        <f>MAX(IF(AND($C72&lt;1,$C72&gt;0),1,ROUND($C72,0))+IF(ROUND($C72,0)&gt;=$BQ$3,'Damage Calculator'!$B$7,0)+IF(ROUND($C72,0)&gt;=$BQ$3,'Damage Calculator'!$B$8,0)-'d100 Breakdown'!$K$2,IF($D72=0,0,1))</f>
        <v>65</v>
      </c>
      <c r="BN72" s="13">
        <f t="shared" si="169"/>
        <v>9</v>
      </c>
      <c r="BO72" s="13">
        <f t="shared" si="170"/>
        <v>0</v>
      </c>
      <c r="BP72">
        <f t="shared" si="171"/>
        <v>0</v>
      </c>
      <c r="BQ72">
        <f t="shared" si="172"/>
        <v>0</v>
      </c>
      <c r="BR72">
        <f t="shared" si="173"/>
        <v>0</v>
      </c>
      <c r="BS72">
        <f t="shared" si="174"/>
        <v>0</v>
      </c>
      <c r="BT72">
        <f t="shared" si="175"/>
        <v>0.2</v>
      </c>
      <c r="BU72">
        <f t="shared" si="176"/>
        <v>0.2</v>
      </c>
      <c r="BV72">
        <f t="shared" si="177"/>
        <v>0.2</v>
      </c>
      <c r="BW72">
        <f t="shared" si="178"/>
        <v>0.2</v>
      </c>
      <c r="BX72">
        <f t="shared" si="179"/>
        <v>0.2</v>
      </c>
      <c r="BY72">
        <f>MAX(IF(AND($C72&lt;1,$C72&gt;0),1,ROUND($C72,0))+IF(ROUND($C72,0)&gt;=$CC$3,'Damage Calculator'!$B$7,0)+IF(ROUND($C72,0)&gt;=$CC$3,'Damage Calculator'!$B$8,0)-'d100 Breakdown'!$K$2,IF($D72=0,0,1))</f>
        <v>65</v>
      </c>
      <c r="BZ72" s="13">
        <f t="shared" si="180"/>
        <v>9</v>
      </c>
      <c r="CA72" s="13">
        <f t="shared" si="181"/>
        <v>0</v>
      </c>
      <c r="CB72">
        <f t="shared" si="182"/>
        <v>0</v>
      </c>
      <c r="CC72">
        <f t="shared" si="183"/>
        <v>0</v>
      </c>
      <c r="CD72">
        <f t="shared" si="184"/>
        <v>0</v>
      </c>
      <c r="CE72">
        <f t="shared" si="185"/>
        <v>0</v>
      </c>
      <c r="CF72">
        <f t="shared" si="186"/>
        <v>0.2</v>
      </c>
      <c r="CG72">
        <f t="shared" si="187"/>
        <v>0.2</v>
      </c>
      <c r="CH72">
        <f t="shared" si="188"/>
        <v>0.2</v>
      </c>
      <c r="CI72">
        <f t="shared" si="189"/>
        <v>0.2</v>
      </c>
      <c r="CJ72">
        <f t="shared" si="190"/>
        <v>0.2</v>
      </c>
      <c r="CK72">
        <f>MAX(IF(AND($C72&lt;1,$C72&gt;0),1,ROUND($C72,0))+IF(ROUND($C72,0)&gt;=$CO$3,'Damage Calculator'!$B$7,0)+IF(ROUND($C72,0)&gt;=$CO$3,'Damage Calculator'!$B$8,0)-'d100 Breakdown'!$K$2,IF($D72=0,0,1))</f>
        <v>65</v>
      </c>
      <c r="CL72" s="13">
        <f t="shared" si="191"/>
        <v>9</v>
      </c>
      <c r="CM72" s="13">
        <f t="shared" si="192"/>
        <v>0</v>
      </c>
      <c r="CN72">
        <f t="shared" si="193"/>
        <v>0</v>
      </c>
      <c r="CO72">
        <f t="shared" si="194"/>
        <v>0</v>
      </c>
      <c r="CP72">
        <f t="shared" si="195"/>
        <v>0</v>
      </c>
      <c r="CQ72">
        <f t="shared" si="196"/>
        <v>0</v>
      </c>
      <c r="CR72">
        <f t="shared" si="197"/>
        <v>0.2</v>
      </c>
      <c r="CS72">
        <f t="shared" si="198"/>
        <v>0.2</v>
      </c>
      <c r="CT72">
        <f t="shared" si="199"/>
        <v>0.2</v>
      </c>
      <c r="CU72">
        <f t="shared" si="200"/>
        <v>0.2</v>
      </c>
      <c r="CV72">
        <f t="shared" si="201"/>
        <v>0.2</v>
      </c>
      <c r="CW72">
        <f>MAX(IF(AND($C72&lt;1,$C72&gt;0),1,ROUND($C72,0))+IF(ROUND($C72,0)&gt;=$DA$3,'Damage Calculator'!$B$7,0)+IF(ROUND($C72,0)&gt;=$DA$3,'Damage Calculator'!$B$8,0)-'d100 Breakdown'!$K$2,IF($D72=0,0,1))</f>
        <v>65</v>
      </c>
      <c r="CX72" s="13">
        <f t="shared" si="202"/>
        <v>9</v>
      </c>
      <c r="CY72" s="13">
        <f t="shared" si="203"/>
        <v>0</v>
      </c>
      <c r="CZ72">
        <f t="shared" si="204"/>
        <v>0</v>
      </c>
      <c r="DA72">
        <f t="shared" si="205"/>
        <v>0</v>
      </c>
      <c r="DB72">
        <f t="shared" si="206"/>
        <v>0</v>
      </c>
      <c r="DC72">
        <f t="shared" si="207"/>
        <v>0</v>
      </c>
      <c r="DD72">
        <f t="shared" si="208"/>
        <v>0.2</v>
      </c>
      <c r="DE72">
        <f t="shared" si="209"/>
        <v>0.2</v>
      </c>
      <c r="DF72">
        <f t="shared" si="210"/>
        <v>0.2</v>
      </c>
      <c r="DG72">
        <f t="shared" si="211"/>
        <v>0.2</v>
      </c>
      <c r="DH72">
        <f t="shared" si="212"/>
        <v>0.2</v>
      </c>
    </row>
    <row r="73" spans="1:112" x14ac:dyDescent="0.25">
      <c r="A73">
        <v>69</v>
      </c>
      <c r="B73">
        <f t="shared" si="123"/>
        <v>245</v>
      </c>
      <c r="C73">
        <f>MAX((B73-100)*((1+'Damage Calculator'!$B$10)*INDEX(WeaponData!$AA$2:$AQ$96,MATCH('Damage Calculator'!$B$3,WeaponData!$B$2:$B$96,0),MATCH('Damage Calculator'!$D$3,WeaponData!$AA$2:$AQ$2,0))),0)</f>
        <v>65.322500000000005</v>
      </c>
      <c r="D73">
        <f t="shared" si="112"/>
        <v>65</v>
      </c>
      <c r="E73">
        <f>MAX(IF(AND($C73&lt;1,$C73&gt;0),1,ROUND($C73,0))+IF(ROUND($C73,0)&gt;=$I$3,'Damage Calculator'!$B$7,0)+IF(ROUND($C73,0)&gt;=$I$3,'Damage Calculator'!$B$8,0)-'d100 Breakdown'!$K$2,IF($D73=0,0,1))</f>
        <v>65</v>
      </c>
      <c r="F73" s="13">
        <f t="shared" si="124"/>
        <v>9</v>
      </c>
      <c r="G73" s="13">
        <f t="shared" si="125"/>
        <v>0</v>
      </c>
      <c r="H73">
        <f t="shared" si="126"/>
        <v>0</v>
      </c>
      <c r="I73">
        <f t="shared" si="127"/>
        <v>0</v>
      </c>
      <c r="J73">
        <f t="shared" si="128"/>
        <v>0</v>
      </c>
      <c r="K73">
        <f t="shared" si="129"/>
        <v>0</v>
      </c>
      <c r="L73">
        <f t="shared" si="130"/>
        <v>0.2</v>
      </c>
      <c r="M73">
        <f t="shared" si="131"/>
        <v>0.2</v>
      </c>
      <c r="N73">
        <f t="shared" si="132"/>
        <v>0.2</v>
      </c>
      <c r="O73">
        <f t="shared" si="133"/>
        <v>0.2</v>
      </c>
      <c r="P73">
        <f t="shared" si="134"/>
        <v>0.2</v>
      </c>
      <c r="Q73">
        <f>MAX(IF(AND($C73&lt;1,$C73&gt;0),1,ROUND($C73,0))+IF(ROUND($C73,0)&gt;=$U$3,'Damage Calculator'!$B$7,0)+IF(ROUND($C73,0)&gt;=$U$3,'Damage Calculator'!$B$8,0)-'d100 Breakdown'!$K$2,IF($D73=0,0,1))</f>
        <v>65</v>
      </c>
      <c r="R73" s="13">
        <f t="shared" si="135"/>
        <v>9</v>
      </c>
      <c r="S73" s="13">
        <f t="shared" si="136"/>
        <v>0</v>
      </c>
      <c r="T73">
        <f t="shared" si="137"/>
        <v>0</v>
      </c>
      <c r="U73">
        <f t="shared" si="138"/>
        <v>0</v>
      </c>
      <c r="V73">
        <f t="shared" si="139"/>
        <v>0</v>
      </c>
      <c r="W73">
        <f t="shared" si="140"/>
        <v>0</v>
      </c>
      <c r="X73">
        <f t="shared" si="141"/>
        <v>0.2</v>
      </c>
      <c r="Y73">
        <f t="shared" si="142"/>
        <v>0.2</v>
      </c>
      <c r="Z73">
        <f t="shared" si="143"/>
        <v>0.2</v>
      </c>
      <c r="AA73">
        <f t="shared" si="144"/>
        <v>0.2</v>
      </c>
      <c r="AB73">
        <f t="shared" si="145"/>
        <v>0.2</v>
      </c>
      <c r="AC73">
        <f>MAX(IF(AND($C73&lt;1,$C73&gt;0),1,ROUND($C73,0))+IF(ROUND($C73,0)&gt;=$AG$3,'Damage Calculator'!$B$7,0)+IF(ROUND($C73,0)&gt;=$AG$3,'Damage Calculator'!$B$8,0)-'d100 Breakdown'!$K$2,IF($D73=0,0,1))</f>
        <v>65</v>
      </c>
      <c r="AD73" s="13">
        <f t="shared" si="146"/>
        <v>9</v>
      </c>
      <c r="AE73" s="13">
        <f t="shared" si="147"/>
        <v>0</v>
      </c>
      <c r="AF73">
        <f t="shared" si="148"/>
        <v>0</v>
      </c>
      <c r="AG73">
        <f t="shared" si="149"/>
        <v>0</v>
      </c>
      <c r="AH73">
        <f t="shared" si="150"/>
        <v>0</v>
      </c>
      <c r="AI73">
        <f t="shared" si="151"/>
        <v>0</v>
      </c>
      <c r="AJ73">
        <f t="shared" si="152"/>
        <v>0.2</v>
      </c>
      <c r="AK73">
        <f t="shared" si="153"/>
        <v>0.2</v>
      </c>
      <c r="AL73">
        <f t="shared" si="154"/>
        <v>0.2</v>
      </c>
      <c r="AM73">
        <f t="shared" si="155"/>
        <v>0.2</v>
      </c>
      <c r="AN73">
        <f t="shared" si="156"/>
        <v>0.2</v>
      </c>
      <c r="AO73">
        <f>MAX(IF(AND($C73&lt;1,$C73&gt;0),1,ROUND($C73,0))+IF(ROUND($C73,0)&gt;=$AS$3,'Damage Calculator'!$B$7,0)+IF(ROUND($C73,0)&gt;=$AS$3,'Damage Calculator'!$B$8,0)-'d100 Breakdown'!$K$2,IF($D73=0,0,1))</f>
        <v>65</v>
      </c>
      <c r="AP73" s="13">
        <f t="shared" si="113"/>
        <v>9</v>
      </c>
      <c r="AQ73" s="13">
        <f t="shared" si="157"/>
        <v>0</v>
      </c>
      <c r="AR73">
        <f t="shared" si="114"/>
        <v>0</v>
      </c>
      <c r="AS73">
        <f t="shared" si="115"/>
        <v>0</v>
      </c>
      <c r="AT73">
        <f t="shared" si="116"/>
        <v>0</v>
      </c>
      <c r="AU73">
        <f t="shared" si="117"/>
        <v>0</v>
      </c>
      <c r="AV73">
        <f t="shared" si="118"/>
        <v>0.2</v>
      </c>
      <c r="AW73">
        <f t="shared" si="119"/>
        <v>0.2</v>
      </c>
      <c r="AX73">
        <f t="shared" si="120"/>
        <v>0.2</v>
      </c>
      <c r="AY73">
        <f t="shared" si="121"/>
        <v>0.2</v>
      </c>
      <c r="AZ73">
        <f t="shared" si="122"/>
        <v>0.2</v>
      </c>
      <c r="BA73">
        <f>MAX(IF(AND($C73&lt;1,$C73&gt;0),1,ROUND($C73,0))+IF(ROUND($C73,0)&gt;=$BE$3,'Damage Calculator'!$B$7,0)+IF(ROUND($C73,0)&gt;=$BE$3,'Damage Calculator'!$B$8,0)-'d100 Breakdown'!$K$2,IF($D73=0,0,1))</f>
        <v>65</v>
      </c>
      <c r="BB73" s="13">
        <f t="shared" si="158"/>
        <v>9</v>
      </c>
      <c r="BC73" s="13">
        <f t="shared" si="159"/>
        <v>0</v>
      </c>
      <c r="BD73">
        <f t="shared" si="160"/>
        <v>0</v>
      </c>
      <c r="BE73">
        <f t="shared" si="161"/>
        <v>0</v>
      </c>
      <c r="BF73">
        <f t="shared" si="162"/>
        <v>0</v>
      </c>
      <c r="BG73">
        <f t="shared" si="163"/>
        <v>0</v>
      </c>
      <c r="BH73">
        <f t="shared" si="164"/>
        <v>0.2</v>
      </c>
      <c r="BI73">
        <f t="shared" si="165"/>
        <v>0.2</v>
      </c>
      <c r="BJ73">
        <f t="shared" si="166"/>
        <v>0.2</v>
      </c>
      <c r="BK73">
        <f t="shared" si="167"/>
        <v>0.2</v>
      </c>
      <c r="BL73">
        <f t="shared" si="168"/>
        <v>0.2</v>
      </c>
      <c r="BM73">
        <f>MAX(IF(AND($C73&lt;1,$C73&gt;0),1,ROUND($C73,0))+IF(ROUND($C73,0)&gt;=$BQ$3,'Damage Calculator'!$B$7,0)+IF(ROUND($C73,0)&gt;=$BQ$3,'Damage Calculator'!$B$8,0)-'d100 Breakdown'!$K$2,IF($D73=0,0,1))</f>
        <v>65</v>
      </c>
      <c r="BN73" s="13">
        <f t="shared" si="169"/>
        <v>9</v>
      </c>
      <c r="BO73" s="13">
        <f t="shared" si="170"/>
        <v>0</v>
      </c>
      <c r="BP73">
        <f t="shared" si="171"/>
        <v>0</v>
      </c>
      <c r="BQ73">
        <f t="shared" si="172"/>
        <v>0</v>
      </c>
      <c r="BR73">
        <f t="shared" si="173"/>
        <v>0</v>
      </c>
      <c r="BS73">
        <f t="shared" si="174"/>
        <v>0</v>
      </c>
      <c r="BT73">
        <f t="shared" si="175"/>
        <v>0.2</v>
      </c>
      <c r="BU73">
        <f t="shared" si="176"/>
        <v>0.2</v>
      </c>
      <c r="BV73">
        <f t="shared" si="177"/>
        <v>0.2</v>
      </c>
      <c r="BW73">
        <f t="shared" si="178"/>
        <v>0.2</v>
      </c>
      <c r="BX73">
        <f t="shared" si="179"/>
        <v>0.2</v>
      </c>
      <c r="BY73">
        <f>MAX(IF(AND($C73&lt;1,$C73&gt;0),1,ROUND($C73,0))+IF(ROUND($C73,0)&gt;=$CC$3,'Damage Calculator'!$B$7,0)+IF(ROUND($C73,0)&gt;=$CC$3,'Damage Calculator'!$B$8,0)-'d100 Breakdown'!$K$2,IF($D73=0,0,1))</f>
        <v>65</v>
      </c>
      <c r="BZ73" s="13">
        <f t="shared" si="180"/>
        <v>9</v>
      </c>
      <c r="CA73" s="13">
        <f t="shared" si="181"/>
        <v>0</v>
      </c>
      <c r="CB73">
        <f t="shared" si="182"/>
        <v>0</v>
      </c>
      <c r="CC73">
        <f t="shared" si="183"/>
        <v>0</v>
      </c>
      <c r="CD73">
        <f t="shared" si="184"/>
        <v>0</v>
      </c>
      <c r="CE73">
        <f t="shared" si="185"/>
        <v>0</v>
      </c>
      <c r="CF73">
        <f t="shared" si="186"/>
        <v>0.2</v>
      </c>
      <c r="CG73">
        <f t="shared" si="187"/>
        <v>0.2</v>
      </c>
      <c r="CH73">
        <f t="shared" si="188"/>
        <v>0.2</v>
      </c>
      <c r="CI73">
        <f t="shared" si="189"/>
        <v>0.2</v>
      </c>
      <c r="CJ73">
        <f t="shared" si="190"/>
        <v>0.2</v>
      </c>
      <c r="CK73">
        <f>MAX(IF(AND($C73&lt;1,$C73&gt;0),1,ROUND($C73,0))+IF(ROUND($C73,0)&gt;=$CO$3,'Damage Calculator'!$B$7,0)+IF(ROUND($C73,0)&gt;=$CO$3,'Damage Calculator'!$B$8,0)-'d100 Breakdown'!$K$2,IF($D73=0,0,1))</f>
        <v>65</v>
      </c>
      <c r="CL73" s="13">
        <f t="shared" si="191"/>
        <v>9</v>
      </c>
      <c r="CM73" s="13">
        <f t="shared" si="192"/>
        <v>0</v>
      </c>
      <c r="CN73">
        <f t="shared" si="193"/>
        <v>0</v>
      </c>
      <c r="CO73">
        <f t="shared" si="194"/>
        <v>0</v>
      </c>
      <c r="CP73">
        <f t="shared" si="195"/>
        <v>0</v>
      </c>
      <c r="CQ73">
        <f t="shared" si="196"/>
        <v>0</v>
      </c>
      <c r="CR73">
        <f t="shared" si="197"/>
        <v>0.2</v>
      </c>
      <c r="CS73">
        <f t="shared" si="198"/>
        <v>0.2</v>
      </c>
      <c r="CT73">
        <f t="shared" si="199"/>
        <v>0.2</v>
      </c>
      <c r="CU73">
        <f t="shared" si="200"/>
        <v>0.2</v>
      </c>
      <c r="CV73">
        <f t="shared" si="201"/>
        <v>0.2</v>
      </c>
      <c r="CW73">
        <f>MAX(IF(AND($C73&lt;1,$C73&gt;0),1,ROUND($C73,0))+IF(ROUND($C73,0)&gt;=$DA$3,'Damage Calculator'!$B$7,0)+IF(ROUND($C73,0)&gt;=$DA$3,'Damage Calculator'!$B$8,0)-'d100 Breakdown'!$K$2,IF($D73=0,0,1))</f>
        <v>65</v>
      </c>
      <c r="CX73" s="13">
        <f t="shared" si="202"/>
        <v>9</v>
      </c>
      <c r="CY73" s="13">
        <f t="shared" si="203"/>
        <v>0</v>
      </c>
      <c r="CZ73">
        <f t="shared" si="204"/>
        <v>0</v>
      </c>
      <c r="DA73">
        <f t="shared" si="205"/>
        <v>0</v>
      </c>
      <c r="DB73">
        <f t="shared" si="206"/>
        <v>0</v>
      </c>
      <c r="DC73">
        <f t="shared" si="207"/>
        <v>0</v>
      </c>
      <c r="DD73">
        <f t="shared" si="208"/>
        <v>0.2</v>
      </c>
      <c r="DE73">
        <f t="shared" si="209"/>
        <v>0.2</v>
      </c>
      <c r="DF73">
        <f t="shared" si="210"/>
        <v>0.2</v>
      </c>
      <c r="DG73">
        <f t="shared" si="211"/>
        <v>0.2</v>
      </c>
      <c r="DH73">
        <f t="shared" si="212"/>
        <v>0.2</v>
      </c>
    </row>
    <row r="74" spans="1:112" x14ac:dyDescent="0.25">
      <c r="A74">
        <v>70</v>
      </c>
      <c r="B74">
        <f t="shared" si="123"/>
        <v>246</v>
      </c>
      <c r="C74">
        <f>MAX((B74-100)*((1+'Damage Calculator'!$B$10)*INDEX(WeaponData!$AA$2:$AQ$96,MATCH('Damage Calculator'!$B$3,WeaponData!$B$2:$B$96,0),MATCH('Damage Calculator'!$D$3,WeaponData!$AA$2:$AQ$2,0))),0)</f>
        <v>65.772999999999996</v>
      </c>
      <c r="D74">
        <f t="shared" si="112"/>
        <v>66</v>
      </c>
      <c r="E74">
        <f>MAX(IF(AND($C74&lt;1,$C74&gt;0),1,ROUND($C74,0))+IF(ROUND($C74,0)&gt;=$I$3,'Damage Calculator'!$B$7,0)+IF(ROUND($C74,0)&gt;=$I$3,'Damage Calculator'!$B$8,0)-'d100 Breakdown'!$K$2,IF($D74=0,0,1))</f>
        <v>66</v>
      </c>
      <c r="F74" s="13">
        <f t="shared" si="124"/>
        <v>9</v>
      </c>
      <c r="G74" s="13">
        <f t="shared" si="125"/>
        <v>0</v>
      </c>
      <c r="H74">
        <f t="shared" si="126"/>
        <v>0</v>
      </c>
      <c r="I74">
        <f t="shared" si="127"/>
        <v>0</v>
      </c>
      <c r="J74">
        <f t="shared" si="128"/>
        <v>0</v>
      </c>
      <c r="K74">
        <f t="shared" si="129"/>
        <v>0</v>
      </c>
      <c r="L74">
        <f t="shared" si="130"/>
        <v>0.2</v>
      </c>
      <c r="M74">
        <f t="shared" si="131"/>
        <v>0.2</v>
      </c>
      <c r="N74">
        <f t="shared" si="132"/>
        <v>0.2</v>
      </c>
      <c r="O74">
        <f t="shared" si="133"/>
        <v>0.2</v>
      </c>
      <c r="P74">
        <f t="shared" si="134"/>
        <v>0.2</v>
      </c>
      <c r="Q74">
        <f>MAX(IF(AND($C74&lt;1,$C74&gt;0),1,ROUND($C74,0))+IF(ROUND($C74,0)&gt;=$U$3,'Damage Calculator'!$B$7,0)+IF(ROUND($C74,0)&gt;=$U$3,'Damage Calculator'!$B$8,0)-'d100 Breakdown'!$K$2,IF($D74=0,0,1))</f>
        <v>66</v>
      </c>
      <c r="R74" s="13">
        <f t="shared" si="135"/>
        <v>9</v>
      </c>
      <c r="S74" s="13">
        <f t="shared" si="136"/>
        <v>0</v>
      </c>
      <c r="T74">
        <f t="shared" si="137"/>
        <v>0</v>
      </c>
      <c r="U74">
        <f t="shared" si="138"/>
        <v>0</v>
      </c>
      <c r="V74">
        <f t="shared" si="139"/>
        <v>0</v>
      </c>
      <c r="W74">
        <f t="shared" si="140"/>
        <v>0</v>
      </c>
      <c r="X74">
        <f t="shared" si="141"/>
        <v>0.2</v>
      </c>
      <c r="Y74">
        <f t="shared" si="142"/>
        <v>0.2</v>
      </c>
      <c r="Z74">
        <f t="shared" si="143"/>
        <v>0.2</v>
      </c>
      <c r="AA74">
        <f t="shared" si="144"/>
        <v>0.2</v>
      </c>
      <c r="AB74">
        <f t="shared" si="145"/>
        <v>0.2</v>
      </c>
      <c r="AC74">
        <f>MAX(IF(AND($C74&lt;1,$C74&gt;0),1,ROUND($C74,0))+IF(ROUND($C74,0)&gt;=$AG$3,'Damage Calculator'!$B$7,0)+IF(ROUND($C74,0)&gt;=$AG$3,'Damage Calculator'!$B$8,0)-'d100 Breakdown'!$K$2,IF($D74=0,0,1))</f>
        <v>66</v>
      </c>
      <c r="AD74" s="13">
        <f t="shared" si="146"/>
        <v>9</v>
      </c>
      <c r="AE74" s="13">
        <f t="shared" si="147"/>
        <v>0</v>
      </c>
      <c r="AF74">
        <f t="shared" si="148"/>
        <v>0</v>
      </c>
      <c r="AG74">
        <f t="shared" si="149"/>
        <v>0</v>
      </c>
      <c r="AH74">
        <f t="shared" si="150"/>
        <v>0</v>
      </c>
      <c r="AI74">
        <f t="shared" si="151"/>
        <v>0</v>
      </c>
      <c r="AJ74">
        <f t="shared" si="152"/>
        <v>0.2</v>
      </c>
      <c r="AK74">
        <f t="shared" si="153"/>
        <v>0.2</v>
      </c>
      <c r="AL74">
        <f t="shared" si="154"/>
        <v>0.2</v>
      </c>
      <c r="AM74">
        <f t="shared" si="155"/>
        <v>0.2</v>
      </c>
      <c r="AN74">
        <f t="shared" si="156"/>
        <v>0.2</v>
      </c>
      <c r="AO74">
        <f>MAX(IF(AND($C74&lt;1,$C74&gt;0),1,ROUND($C74,0))+IF(ROUND($C74,0)&gt;=$AS$3,'Damage Calculator'!$B$7,0)+IF(ROUND($C74,0)&gt;=$AS$3,'Damage Calculator'!$B$8,0)-'d100 Breakdown'!$K$2,IF($D74=0,0,1))</f>
        <v>66</v>
      </c>
      <c r="AP74" s="13">
        <f t="shared" si="113"/>
        <v>9</v>
      </c>
      <c r="AQ74" s="13">
        <f t="shared" si="157"/>
        <v>0</v>
      </c>
      <c r="AR74">
        <f t="shared" si="114"/>
        <v>0</v>
      </c>
      <c r="AS74">
        <f t="shared" si="115"/>
        <v>0</v>
      </c>
      <c r="AT74">
        <f t="shared" si="116"/>
        <v>0</v>
      </c>
      <c r="AU74">
        <f t="shared" si="117"/>
        <v>0</v>
      </c>
      <c r="AV74">
        <f t="shared" si="118"/>
        <v>0.2</v>
      </c>
      <c r="AW74">
        <f t="shared" si="119"/>
        <v>0.2</v>
      </c>
      <c r="AX74">
        <f t="shared" si="120"/>
        <v>0.2</v>
      </c>
      <c r="AY74">
        <f t="shared" si="121"/>
        <v>0.2</v>
      </c>
      <c r="AZ74">
        <f t="shared" si="122"/>
        <v>0.2</v>
      </c>
      <c r="BA74">
        <f>MAX(IF(AND($C74&lt;1,$C74&gt;0),1,ROUND($C74,0))+IF(ROUND($C74,0)&gt;=$BE$3,'Damage Calculator'!$B$7,0)+IF(ROUND($C74,0)&gt;=$BE$3,'Damage Calculator'!$B$8,0)-'d100 Breakdown'!$K$2,IF($D74=0,0,1))</f>
        <v>66</v>
      </c>
      <c r="BB74" s="13">
        <f t="shared" si="158"/>
        <v>9</v>
      </c>
      <c r="BC74" s="13">
        <f t="shared" si="159"/>
        <v>0</v>
      </c>
      <c r="BD74">
        <f t="shared" si="160"/>
        <v>0</v>
      </c>
      <c r="BE74">
        <f t="shared" si="161"/>
        <v>0</v>
      </c>
      <c r="BF74">
        <f t="shared" si="162"/>
        <v>0</v>
      </c>
      <c r="BG74">
        <f t="shared" si="163"/>
        <v>0</v>
      </c>
      <c r="BH74">
        <f t="shared" si="164"/>
        <v>0.2</v>
      </c>
      <c r="BI74">
        <f t="shared" si="165"/>
        <v>0.2</v>
      </c>
      <c r="BJ74">
        <f t="shared" si="166"/>
        <v>0.2</v>
      </c>
      <c r="BK74">
        <f t="shared" si="167"/>
        <v>0.2</v>
      </c>
      <c r="BL74">
        <f t="shared" si="168"/>
        <v>0.2</v>
      </c>
      <c r="BM74">
        <f>MAX(IF(AND($C74&lt;1,$C74&gt;0),1,ROUND($C74,0))+IF(ROUND($C74,0)&gt;=$BQ$3,'Damage Calculator'!$B$7,0)+IF(ROUND($C74,0)&gt;=$BQ$3,'Damage Calculator'!$B$8,0)-'d100 Breakdown'!$K$2,IF($D74=0,0,1))</f>
        <v>66</v>
      </c>
      <c r="BN74" s="13">
        <f t="shared" si="169"/>
        <v>9</v>
      </c>
      <c r="BO74" s="13">
        <f t="shared" si="170"/>
        <v>0</v>
      </c>
      <c r="BP74">
        <f t="shared" si="171"/>
        <v>0</v>
      </c>
      <c r="BQ74">
        <f t="shared" si="172"/>
        <v>0</v>
      </c>
      <c r="BR74">
        <f t="shared" si="173"/>
        <v>0</v>
      </c>
      <c r="BS74">
        <f t="shared" si="174"/>
        <v>0</v>
      </c>
      <c r="BT74">
        <f t="shared" si="175"/>
        <v>0.2</v>
      </c>
      <c r="BU74">
        <f t="shared" si="176"/>
        <v>0.2</v>
      </c>
      <c r="BV74">
        <f t="shared" si="177"/>
        <v>0.2</v>
      </c>
      <c r="BW74">
        <f t="shared" si="178"/>
        <v>0.2</v>
      </c>
      <c r="BX74">
        <f t="shared" si="179"/>
        <v>0.2</v>
      </c>
      <c r="BY74">
        <f>MAX(IF(AND($C74&lt;1,$C74&gt;0),1,ROUND($C74,0))+IF(ROUND($C74,0)&gt;=$CC$3,'Damage Calculator'!$B$7,0)+IF(ROUND($C74,0)&gt;=$CC$3,'Damage Calculator'!$B$8,0)-'d100 Breakdown'!$K$2,IF($D74=0,0,1))</f>
        <v>66</v>
      </c>
      <c r="BZ74" s="13">
        <f t="shared" si="180"/>
        <v>9</v>
      </c>
      <c r="CA74" s="13">
        <f t="shared" si="181"/>
        <v>0</v>
      </c>
      <c r="CB74">
        <f t="shared" si="182"/>
        <v>0</v>
      </c>
      <c r="CC74">
        <f t="shared" si="183"/>
        <v>0</v>
      </c>
      <c r="CD74">
        <f t="shared" si="184"/>
        <v>0</v>
      </c>
      <c r="CE74">
        <f t="shared" si="185"/>
        <v>0</v>
      </c>
      <c r="CF74">
        <f t="shared" si="186"/>
        <v>0.2</v>
      </c>
      <c r="CG74">
        <f t="shared" si="187"/>
        <v>0.2</v>
      </c>
      <c r="CH74">
        <f t="shared" si="188"/>
        <v>0.2</v>
      </c>
      <c r="CI74">
        <f t="shared" si="189"/>
        <v>0.2</v>
      </c>
      <c r="CJ74">
        <f t="shared" si="190"/>
        <v>0.2</v>
      </c>
      <c r="CK74">
        <f>MAX(IF(AND($C74&lt;1,$C74&gt;0),1,ROUND($C74,0))+IF(ROUND($C74,0)&gt;=$CO$3,'Damage Calculator'!$B$7,0)+IF(ROUND($C74,0)&gt;=$CO$3,'Damage Calculator'!$B$8,0)-'d100 Breakdown'!$K$2,IF($D74=0,0,1))</f>
        <v>66</v>
      </c>
      <c r="CL74" s="13">
        <f t="shared" si="191"/>
        <v>9</v>
      </c>
      <c r="CM74" s="13">
        <f t="shared" si="192"/>
        <v>0</v>
      </c>
      <c r="CN74">
        <f t="shared" si="193"/>
        <v>0</v>
      </c>
      <c r="CO74">
        <f t="shared" si="194"/>
        <v>0</v>
      </c>
      <c r="CP74">
        <f t="shared" si="195"/>
        <v>0</v>
      </c>
      <c r="CQ74">
        <f t="shared" si="196"/>
        <v>0</v>
      </c>
      <c r="CR74">
        <f t="shared" si="197"/>
        <v>0.2</v>
      </c>
      <c r="CS74">
        <f t="shared" si="198"/>
        <v>0.2</v>
      </c>
      <c r="CT74">
        <f t="shared" si="199"/>
        <v>0.2</v>
      </c>
      <c r="CU74">
        <f t="shared" si="200"/>
        <v>0.2</v>
      </c>
      <c r="CV74">
        <f t="shared" si="201"/>
        <v>0.2</v>
      </c>
      <c r="CW74">
        <f>MAX(IF(AND($C74&lt;1,$C74&gt;0),1,ROUND($C74,0))+IF(ROUND($C74,0)&gt;=$DA$3,'Damage Calculator'!$B$7,0)+IF(ROUND($C74,0)&gt;=$DA$3,'Damage Calculator'!$B$8,0)-'d100 Breakdown'!$K$2,IF($D74=0,0,1))</f>
        <v>66</v>
      </c>
      <c r="CX74" s="13">
        <f t="shared" si="202"/>
        <v>9</v>
      </c>
      <c r="CY74" s="13">
        <f t="shared" si="203"/>
        <v>0</v>
      </c>
      <c r="CZ74">
        <f t="shared" si="204"/>
        <v>0</v>
      </c>
      <c r="DA74">
        <f t="shared" si="205"/>
        <v>0</v>
      </c>
      <c r="DB74">
        <f t="shared" si="206"/>
        <v>0</v>
      </c>
      <c r="DC74">
        <f t="shared" si="207"/>
        <v>0</v>
      </c>
      <c r="DD74">
        <f t="shared" si="208"/>
        <v>0.2</v>
      </c>
      <c r="DE74">
        <f t="shared" si="209"/>
        <v>0.2</v>
      </c>
      <c r="DF74">
        <f t="shared" si="210"/>
        <v>0.2</v>
      </c>
      <c r="DG74">
        <f t="shared" si="211"/>
        <v>0.2</v>
      </c>
      <c r="DH74">
        <f t="shared" si="212"/>
        <v>0.2</v>
      </c>
    </row>
    <row r="75" spans="1:112" x14ac:dyDescent="0.25">
      <c r="A75">
        <v>71</v>
      </c>
      <c r="B75">
        <f t="shared" si="123"/>
        <v>247</v>
      </c>
      <c r="C75">
        <f>MAX((B75-100)*((1+'Damage Calculator'!$B$10)*INDEX(WeaponData!$AA$2:$AQ$96,MATCH('Damage Calculator'!$B$3,WeaponData!$B$2:$B$96,0),MATCH('Damage Calculator'!$D$3,WeaponData!$AA$2:$AQ$2,0))),0)</f>
        <v>66.223500000000001</v>
      </c>
      <c r="D75">
        <f t="shared" si="112"/>
        <v>66</v>
      </c>
      <c r="E75">
        <f>MAX(IF(AND($C75&lt;1,$C75&gt;0),1,ROUND($C75,0))+IF(ROUND($C75,0)&gt;=$I$3,'Damage Calculator'!$B$7,0)+IF(ROUND($C75,0)&gt;=$I$3,'Damage Calculator'!$B$8,0)-'d100 Breakdown'!$K$2,IF($D75=0,0,1))</f>
        <v>66</v>
      </c>
      <c r="F75" s="13">
        <f t="shared" si="124"/>
        <v>9</v>
      </c>
      <c r="G75" s="13">
        <f t="shared" si="125"/>
        <v>0</v>
      </c>
      <c r="H75">
        <f t="shared" si="126"/>
        <v>0</v>
      </c>
      <c r="I75">
        <f t="shared" si="127"/>
        <v>0</v>
      </c>
      <c r="J75">
        <f t="shared" si="128"/>
        <v>0</v>
      </c>
      <c r="K75">
        <f t="shared" si="129"/>
        <v>0</v>
      </c>
      <c r="L75">
        <f t="shared" si="130"/>
        <v>0.2</v>
      </c>
      <c r="M75">
        <f t="shared" si="131"/>
        <v>0.2</v>
      </c>
      <c r="N75">
        <f t="shared" si="132"/>
        <v>0.2</v>
      </c>
      <c r="O75">
        <f t="shared" si="133"/>
        <v>0.2</v>
      </c>
      <c r="P75">
        <f t="shared" si="134"/>
        <v>0.2</v>
      </c>
      <c r="Q75">
        <f>MAX(IF(AND($C75&lt;1,$C75&gt;0),1,ROUND($C75,0))+IF(ROUND($C75,0)&gt;=$U$3,'Damage Calculator'!$B$7,0)+IF(ROUND($C75,0)&gt;=$U$3,'Damage Calculator'!$B$8,0)-'d100 Breakdown'!$K$2,IF($D75=0,0,1))</f>
        <v>66</v>
      </c>
      <c r="R75" s="13">
        <f t="shared" si="135"/>
        <v>9</v>
      </c>
      <c r="S75" s="13">
        <f t="shared" si="136"/>
        <v>0</v>
      </c>
      <c r="T75">
        <f t="shared" si="137"/>
        <v>0</v>
      </c>
      <c r="U75">
        <f t="shared" si="138"/>
        <v>0</v>
      </c>
      <c r="V75">
        <f t="shared" si="139"/>
        <v>0</v>
      </c>
      <c r="W75">
        <f t="shared" si="140"/>
        <v>0</v>
      </c>
      <c r="X75">
        <f t="shared" si="141"/>
        <v>0.2</v>
      </c>
      <c r="Y75">
        <f t="shared" si="142"/>
        <v>0.2</v>
      </c>
      <c r="Z75">
        <f t="shared" si="143"/>
        <v>0.2</v>
      </c>
      <c r="AA75">
        <f t="shared" si="144"/>
        <v>0.2</v>
      </c>
      <c r="AB75">
        <f t="shared" si="145"/>
        <v>0.2</v>
      </c>
      <c r="AC75">
        <f>MAX(IF(AND($C75&lt;1,$C75&gt;0),1,ROUND($C75,0))+IF(ROUND($C75,0)&gt;=$AG$3,'Damage Calculator'!$B$7,0)+IF(ROUND($C75,0)&gt;=$AG$3,'Damage Calculator'!$B$8,0)-'d100 Breakdown'!$K$2,IF($D75=0,0,1))</f>
        <v>66</v>
      </c>
      <c r="AD75" s="13">
        <f t="shared" si="146"/>
        <v>9</v>
      </c>
      <c r="AE75" s="13">
        <f t="shared" si="147"/>
        <v>0</v>
      </c>
      <c r="AF75">
        <f t="shared" si="148"/>
        <v>0</v>
      </c>
      <c r="AG75">
        <f t="shared" si="149"/>
        <v>0</v>
      </c>
      <c r="AH75">
        <f t="shared" si="150"/>
        <v>0</v>
      </c>
      <c r="AI75">
        <f t="shared" si="151"/>
        <v>0</v>
      </c>
      <c r="AJ75">
        <f t="shared" si="152"/>
        <v>0.2</v>
      </c>
      <c r="AK75">
        <f t="shared" si="153"/>
        <v>0.2</v>
      </c>
      <c r="AL75">
        <f t="shared" si="154"/>
        <v>0.2</v>
      </c>
      <c r="AM75">
        <f t="shared" si="155"/>
        <v>0.2</v>
      </c>
      <c r="AN75">
        <f t="shared" si="156"/>
        <v>0.2</v>
      </c>
      <c r="AO75">
        <f>MAX(IF(AND($C75&lt;1,$C75&gt;0),1,ROUND($C75,0))+IF(ROUND($C75,0)&gt;=$AS$3,'Damage Calculator'!$B$7,0)+IF(ROUND($C75,0)&gt;=$AS$3,'Damage Calculator'!$B$8,0)-'d100 Breakdown'!$K$2,IF($D75=0,0,1))</f>
        <v>66</v>
      </c>
      <c r="AP75" s="13">
        <f t="shared" si="113"/>
        <v>9</v>
      </c>
      <c r="AQ75" s="13">
        <f t="shared" si="157"/>
        <v>0</v>
      </c>
      <c r="AR75">
        <f t="shared" si="114"/>
        <v>0</v>
      </c>
      <c r="AS75">
        <f t="shared" si="115"/>
        <v>0</v>
      </c>
      <c r="AT75">
        <f t="shared" si="116"/>
        <v>0</v>
      </c>
      <c r="AU75">
        <f t="shared" si="117"/>
        <v>0</v>
      </c>
      <c r="AV75">
        <f t="shared" si="118"/>
        <v>0.2</v>
      </c>
      <c r="AW75">
        <f t="shared" si="119"/>
        <v>0.2</v>
      </c>
      <c r="AX75">
        <f t="shared" si="120"/>
        <v>0.2</v>
      </c>
      <c r="AY75">
        <f t="shared" si="121"/>
        <v>0.2</v>
      </c>
      <c r="AZ75">
        <f t="shared" si="122"/>
        <v>0.2</v>
      </c>
      <c r="BA75">
        <f>MAX(IF(AND($C75&lt;1,$C75&gt;0),1,ROUND($C75,0))+IF(ROUND($C75,0)&gt;=$BE$3,'Damage Calculator'!$B$7,0)+IF(ROUND($C75,0)&gt;=$BE$3,'Damage Calculator'!$B$8,0)-'d100 Breakdown'!$K$2,IF($D75=0,0,1))</f>
        <v>66</v>
      </c>
      <c r="BB75" s="13">
        <f t="shared" si="158"/>
        <v>9</v>
      </c>
      <c r="BC75" s="13">
        <f t="shared" si="159"/>
        <v>0</v>
      </c>
      <c r="BD75">
        <f t="shared" si="160"/>
        <v>0</v>
      </c>
      <c r="BE75">
        <f t="shared" si="161"/>
        <v>0</v>
      </c>
      <c r="BF75">
        <f t="shared" si="162"/>
        <v>0</v>
      </c>
      <c r="BG75">
        <f t="shared" si="163"/>
        <v>0</v>
      </c>
      <c r="BH75">
        <f t="shared" si="164"/>
        <v>0.2</v>
      </c>
      <c r="BI75">
        <f t="shared" si="165"/>
        <v>0.2</v>
      </c>
      <c r="BJ75">
        <f t="shared" si="166"/>
        <v>0.2</v>
      </c>
      <c r="BK75">
        <f t="shared" si="167"/>
        <v>0.2</v>
      </c>
      <c r="BL75">
        <f t="shared" si="168"/>
        <v>0.2</v>
      </c>
      <c r="BM75">
        <f>MAX(IF(AND($C75&lt;1,$C75&gt;0),1,ROUND($C75,0))+IF(ROUND($C75,0)&gt;=$BQ$3,'Damage Calculator'!$B$7,0)+IF(ROUND($C75,0)&gt;=$BQ$3,'Damage Calculator'!$B$8,0)-'d100 Breakdown'!$K$2,IF($D75=0,0,1))</f>
        <v>66</v>
      </c>
      <c r="BN75" s="13">
        <f t="shared" si="169"/>
        <v>9</v>
      </c>
      <c r="BO75" s="13">
        <f t="shared" si="170"/>
        <v>0</v>
      </c>
      <c r="BP75">
        <f t="shared" si="171"/>
        <v>0</v>
      </c>
      <c r="BQ75">
        <f t="shared" si="172"/>
        <v>0</v>
      </c>
      <c r="BR75">
        <f t="shared" si="173"/>
        <v>0</v>
      </c>
      <c r="BS75">
        <f t="shared" si="174"/>
        <v>0</v>
      </c>
      <c r="BT75">
        <f t="shared" si="175"/>
        <v>0.2</v>
      </c>
      <c r="BU75">
        <f t="shared" si="176"/>
        <v>0.2</v>
      </c>
      <c r="BV75">
        <f t="shared" si="177"/>
        <v>0.2</v>
      </c>
      <c r="BW75">
        <f t="shared" si="178"/>
        <v>0.2</v>
      </c>
      <c r="BX75">
        <f t="shared" si="179"/>
        <v>0.2</v>
      </c>
      <c r="BY75">
        <f>MAX(IF(AND($C75&lt;1,$C75&gt;0),1,ROUND($C75,0))+IF(ROUND($C75,0)&gt;=$CC$3,'Damage Calculator'!$B$7,0)+IF(ROUND($C75,0)&gt;=$CC$3,'Damage Calculator'!$B$8,0)-'d100 Breakdown'!$K$2,IF($D75=0,0,1))</f>
        <v>66</v>
      </c>
      <c r="BZ75" s="13">
        <f t="shared" si="180"/>
        <v>9</v>
      </c>
      <c r="CA75" s="13">
        <f t="shared" si="181"/>
        <v>0</v>
      </c>
      <c r="CB75">
        <f t="shared" si="182"/>
        <v>0</v>
      </c>
      <c r="CC75">
        <f t="shared" si="183"/>
        <v>0</v>
      </c>
      <c r="CD75">
        <f t="shared" si="184"/>
        <v>0</v>
      </c>
      <c r="CE75">
        <f t="shared" si="185"/>
        <v>0</v>
      </c>
      <c r="CF75">
        <f t="shared" si="186"/>
        <v>0.2</v>
      </c>
      <c r="CG75">
        <f t="shared" si="187"/>
        <v>0.2</v>
      </c>
      <c r="CH75">
        <f t="shared" si="188"/>
        <v>0.2</v>
      </c>
      <c r="CI75">
        <f t="shared" si="189"/>
        <v>0.2</v>
      </c>
      <c r="CJ75">
        <f t="shared" si="190"/>
        <v>0.2</v>
      </c>
      <c r="CK75">
        <f>MAX(IF(AND($C75&lt;1,$C75&gt;0),1,ROUND($C75,0))+IF(ROUND($C75,0)&gt;=$CO$3,'Damage Calculator'!$B$7,0)+IF(ROUND($C75,0)&gt;=$CO$3,'Damage Calculator'!$B$8,0)-'d100 Breakdown'!$K$2,IF($D75=0,0,1))</f>
        <v>66</v>
      </c>
      <c r="CL75" s="13">
        <f t="shared" si="191"/>
        <v>9</v>
      </c>
      <c r="CM75" s="13">
        <f t="shared" si="192"/>
        <v>0</v>
      </c>
      <c r="CN75">
        <f t="shared" si="193"/>
        <v>0</v>
      </c>
      <c r="CO75">
        <f t="shared" si="194"/>
        <v>0</v>
      </c>
      <c r="CP75">
        <f t="shared" si="195"/>
        <v>0</v>
      </c>
      <c r="CQ75">
        <f t="shared" si="196"/>
        <v>0</v>
      </c>
      <c r="CR75">
        <f t="shared" si="197"/>
        <v>0.2</v>
      </c>
      <c r="CS75">
        <f t="shared" si="198"/>
        <v>0.2</v>
      </c>
      <c r="CT75">
        <f t="shared" si="199"/>
        <v>0.2</v>
      </c>
      <c r="CU75">
        <f t="shared" si="200"/>
        <v>0.2</v>
      </c>
      <c r="CV75">
        <f t="shared" si="201"/>
        <v>0.2</v>
      </c>
      <c r="CW75">
        <f>MAX(IF(AND($C75&lt;1,$C75&gt;0),1,ROUND($C75,0))+IF(ROUND($C75,0)&gt;=$DA$3,'Damage Calculator'!$B$7,0)+IF(ROUND($C75,0)&gt;=$DA$3,'Damage Calculator'!$B$8,0)-'d100 Breakdown'!$K$2,IF($D75=0,0,1))</f>
        <v>66</v>
      </c>
      <c r="CX75" s="13">
        <f t="shared" si="202"/>
        <v>9</v>
      </c>
      <c r="CY75" s="13">
        <f t="shared" si="203"/>
        <v>0</v>
      </c>
      <c r="CZ75">
        <f t="shared" si="204"/>
        <v>0</v>
      </c>
      <c r="DA75">
        <f t="shared" si="205"/>
        <v>0</v>
      </c>
      <c r="DB75">
        <f t="shared" si="206"/>
        <v>0</v>
      </c>
      <c r="DC75">
        <f t="shared" si="207"/>
        <v>0</v>
      </c>
      <c r="DD75">
        <f t="shared" si="208"/>
        <v>0.2</v>
      </c>
      <c r="DE75">
        <f t="shared" si="209"/>
        <v>0.2</v>
      </c>
      <c r="DF75">
        <f t="shared" si="210"/>
        <v>0.2</v>
      </c>
      <c r="DG75">
        <f t="shared" si="211"/>
        <v>0.2</v>
      </c>
      <c r="DH75">
        <f t="shared" si="212"/>
        <v>0.2</v>
      </c>
    </row>
    <row r="76" spans="1:112" x14ac:dyDescent="0.25">
      <c r="A76">
        <v>72</v>
      </c>
      <c r="B76">
        <f t="shared" si="123"/>
        <v>248</v>
      </c>
      <c r="C76">
        <f>MAX((B76-100)*((1+'Damage Calculator'!$B$10)*INDEX(WeaponData!$AA$2:$AQ$96,MATCH('Damage Calculator'!$B$3,WeaponData!$B$2:$B$96,0),MATCH('Damage Calculator'!$D$3,WeaponData!$AA$2:$AQ$2,0))),0)</f>
        <v>66.674000000000007</v>
      </c>
      <c r="D76">
        <f t="shared" si="112"/>
        <v>67</v>
      </c>
      <c r="E76">
        <f>MAX(IF(AND($C76&lt;1,$C76&gt;0),1,ROUND($C76,0))+IF(ROUND($C76,0)&gt;=$I$3,'Damage Calculator'!$B$7,0)+IF(ROUND($C76,0)&gt;=$I$3,'Damage Calculator'!$B$8,0)-'d100 Breakdown'!$K$2,IF($D76=0,0,1))</f>
        <v>67</v>
      </c>
      <c r="F76" s="13">
        <f t="shared" si="124"/>
        <v>9</v>
      </c>
      <c r="G76" s="13">
        <f t="shared" si="125"/>
        <v>0</v>
      </c>
      <c r="H76">
        <f t="shared" si="126"/>
        <v>0</v>
      </c>
      <c r="I76">
        <f t="shared" si="127"/>
        <v>0</v>
      </c>
      <c r="J76">
        <f t="shared" si="128"/>
        <v>0</v>
      </c>
      <c r="K76">
        <f t="shared" si="129"/>
        <v>0</v>
      </c>
      <c r="L76">
        <f t="shared" si="130"/>
        <v>0.2</v>
      </c>
      <c r="M76">
        <f t="shared" si="131"/>
        <v>0.2</v>
      </c>
      <c r="N76">
        <f t="shared" si="132"/>
        <v>0.2</v>
      </c>
      <c r="O76">
        <f t="shared" si="133"/>
        <v>0.2</v>
      </c>
      <c r="P76">
        <f t="shared" si="134"/>
        <v>0.2</v>
      </c>
      <c r="Q76">
        <f>MAX(IF(AND($C76&lt;1,$C76&gt;0),1,ROUND($C76,0))+IF(ROUND($C76,0)&gt;=$U$3,'Damage Calculator'!$B$7,0)+IF(ROUND($C76,0)&gt;=$U$3,'Damage Calculator'!$B$8,0)-'d100 Breakdown'!$K$2,IF($D76=0,0,1))</f>
        <v>67</v>
      </c>
      <c r="R76" s="13">
        <f t="shared" si="135"/>
        <v>9</v>
      </c>
      <c r="S76" s="13">
        <f t="shared" si="136"/>
        <v>0</v>
      </c>
      <c r="T76">
        <f t="shared" si="137"/>
        <v>0</v>
      </c>
      <c r="U76">
        <f t="shared" si="138"/>
        <v>0</v>
      </c>
      <c r="V76">
        <f t="shared" si="139"/>
        <v>0</v>
      </c>
      <c r="W76">
        <f t="shared" si="140"/>
        <v>0</v>
      </c>
      <c r="X76">
        <f t="shared" si="141"/>
        <v>0.2</v>
      </c>
      <c r="Y76">
        <f t="shared" si="142"/>
        <v>0.2</v>
      </c>
      <c r="Z76">
        <f t="shared" si="143"/>
        <v>0.2</v>
      </c>
      <c r="AA76">
        <f t="shared" si="144"/>
        <v>0.2</v>
      </c>
      <c r="AB76">
        <f t="shared" si="145"/>
        <v>0.2</v>
      </c>
      <c r="AC76">
        <f>MAX(IF(AND($C76&lt;1,$C76&gt;0),1,ROUND($C76,0))+IF(ROUND($C76,0)&gt;=$AG$3,'Damage Calculator'!$B$7,0)+IF(ROUND($C76,0)&gt;=$AG$3,'Damage Calculator'!$B$8,0)-'d100 Breakdown'!$K$2,IF($D76=0,0,1))</f>
        <v>67</v>
      </c>
      <c r="AD76" s="13">
        <f t="shared" si="146"/>
        <v>9</v>
      </c>
      <c r="AE76" s="13">
        <f t="shared" si="147"/>
        <v>0</v>
      </c>
      <c r="AF76">
        <f t="shared" si="148"/>
        <v>0</v>
      </c>
      <c r="AG76">
        <f t="shared" si="149"/>
        <v>0</v>
      </c>
      <c r="AH76">
        <f t="shared" si="150"/>
        <v>0</v>
      </c>
      <c r="AI76">
        <f t="shared" si="151"/>
        <v>0</v>
      </c>
      <c r="AJ76">
        <f t="shared" si="152"/>
        <v>0.2</v>
      </c>
      <c r="AK76">
        <f t="shared" si="153"/>
        <v>0.2</v>
      </c>
      <c r="AL76">
        <f t="shared" si="154"/>
        <v>0.2</v>
      </c>
      <c r="AM76">
        <f t="shared" si="155"/>
        <v>0.2</v>
      </c>
      <c r="AN76">
        <f t="shared" si="156"/>
        <v>0.2</v>
      </c>
      <c r="AO76">
        <f>MAX(IF(AND($C76&lt;1,$C76&gt;0),1,ROUND($C76,0))+IF(ROUND($C76,0)&gt;=$AS$3,'Damage Calculator'!$B$7,0)+IF(ROUND($C76,0)&gt;=$AS$3,'Damage Calculator'!$B$8,0)-'d100 Breakdown'!$K$2,IF($D76=0,0,1))</f>
        <v>67</v>
      </c>
      <c r="AP76" s="13">
        <f t="shared" si="113"/>
        <v>9</v>
      </c>
      <c r="AQ76" s="13">
        <f t="shared" si="157"/>
        <v>0</v>
      </c>
      <c r="AR76">
        <f t="shared" si="114"/>
        <v>0</v>
      </c>
      <c r="AS76">
        <f t="shared" si="115"/>
        <v>0</v>
      </c>
      <c r="AT76">
        <f t="shared" si="116"/>
        <v>0</v>
      </c>
      <c r="AU76">
        <f t="shared" si="117"/>
        <v>0</v>
      </c>
      <c r="AV76">
        <f t="shared" si="118"/>
        <v>0.2</v>
      </c>
      <c r="AW76">
        <f t="shared" si="119"/>
        <v>0.2</v>
      </c>
      <c r="AX76">
        <f t="shared" si="120"/>
        <v>0.2</v>
      </c>
      <c r="AY76">
        <f t="shared" si="121"/>
        <v>0.2</v>
      </c>
      <c r="AZ76">
        <f t="shared" si="122"/>
        <v>0.2</v>
      </c>
      <c r="BA76">
        <f>MAX(IF(AND($C76&lt;1,$C76&gt;0),1,ROUND($C76,0))+IF(ROUND($C76,0)&gt;=$BE$3,'Damage Calculator'!$B$7,0)+IF(ROUND($C76,0)&gt;=$BE$3,'Damage Calculator'!$B$8,0)-'d100 Breakdown'!$K$2,IF($D76=0,0,1))</f>
        <v>67</v>
      </c>
      <c r="BB76" s="13">
        <f t="shared" si="158"/>
        <v>9</v>
      </c>
      <c r="BC76" s="13">
        <f t="shared" si="159"/>
        <v>0</v>
      </c>
      <c r="BD76">
        <f t="shared" si="160"/>
        <v>0</v>
      </c>
      <c r="BE76">
        <f t="shared" si="161"/>
        <v>0</v>
      </c>
      <c r="BF76">
        <f t="shared" si="162"/>
        <v>0</v>
      </c>
      <c r="BG76">
        <f t="shared" si="163"/>
        <v>0</v>
      </c>
      <c r="BH76">
        <f t="shared" si="164"/>
        <v>0.2</v>
      </c>
      <c r="BI76">
        <f t="shared" si="165"/>
        <v>0.2</v>
      </c>
      <c r="BJ76">
        <f t="shared" si="166"/>
        <v>0.2</v>
      </c>
      <c r="BK76">
        <f t="shared" si="167"/>
        <v>0.2</v>
      </c>
      <c r="BL76">
        <f t="shared" si="168"/>
        <v>0.2</v>
      </c>
      <c r="BM76">
        <f>MAX(IF(AND($C76&lt;1,$C76&gt;0),1,ROUND($C76,0))+IF(ROUND($C76,0)&gt;=$BQ$3,'Damage Calculator'!$B$7,0)+IF(ROUND($C76,0)&gt;=$BQ$3,'Damage Calculator'!$B$8,0)-'d100 Breakdown'!$K$2,IF($D76=0,0,1))</f>
        <v>67</v>
      </c>
      <c r="BN76" s="13">
        <f t="shared" si="169"/>
        <v>9</v>
      </c>
      <c r="BO76" s="13">
        <f t="shared" si="170"/>
        <v>0</v>
      </c>
      <c r="BP76">
        <f t="shared" si="171"/>
        <v>0</v>
      </c>
      <c r="BQ76">
        <f t="shared" si="172"/>
        <v>0</v>
      </c>
      <c r="BR76">
        <f t="shared" si="173"/>
        <v>0</v>
      </c>
      <c r="BS76">
        <f t="shared" si="174"/>
        <v>0</v>
      </c>
      <c r="BT76">
        <f t="shared" si="175"/>
        <v>0.2</v>
      </c>
      <c r="BU76">
        <f t="shared" si="176"/>
        <v>0.2</v>
      </c>
      <c r="BV76">
        <f t="shared" si="177"/>
        <v>0.2</v>
      </c>
      <c r="BW76">
        <f t="shared" si="178"/>
        <v>0.2</v>
      </c>
      <c r="BX76">
        <f t="shared" si="179"/>
        <v>0.2</v>
      </c>
      <c r="BY76">
        <f>MAX(IF(AND($C76&lt;1,$C76&gt;0),1,ROUND($C76,0))+IF(ROUND($C76,0)&gt;=$CC$3,'Damage Calculator'!$B$7,0)+IF(ROUND($C76,0)&gt;=$CC$3,'Damage Calculator'!$B$8,0)-'d100 Breakdown'!$K$2,IF($D76=0,0,1))</f>
        <v>67</v>
      </c>
      <c r="BZ76" s="13">
        <f t="shared" si="180"/>
        <v>9</v>
      </c>
      <c r="CA76" s="13">
        <f t="shared" si="181"/>
        <v>0</v>
      </c>
      <c r="CB76">
        <f t="shared" si="182"/>
        <v>0</v>
      </c>
      <c r="CC76">
        <f t="shared" si="183"/>
        <v>0</v>
      </c>
      <c r="CD76">
        <f t="shared" si="184"/>
        <v>0</v>
      </c>
      <c r="CE76">
        <f t="shared" si="185"/>
        <v>0</v>
      </c>
      <c r="CF76">
        <f t="shared" si="186"/>
        <v>0.2</v>
      </c>
      <c r="CG76">
        <f t="shared" si="187"/>
        <v>0.2</v>
      </c>
      <c r="CH76">
        <f t="shared" si="188"/>
        <v>0.2</v>
      </c>
      <c r="CI76">
        <f t="shared" si="189"/>
        <v>0.2</v>
      </c>
      <c r="CJ76">
        <f t="shared" si="190"/>
        <v>0.2</v>
      </c>
      <c r="CK76">
        <f>MAX(IF(AND($C76&lt;1,$C76&gt;0),1,ROUND($C76,0))+IF(ROUND($C76,0)&gt;=$CO$3,'Damage Calculator'!$B$7,0)+IF(ROUND($C76,0)&gt;=$CO$3,'Damage Calculator'!$B$8,0)-'d100 Breakdown'!$K$2,IF($D76=0,0,1))</f>
        <v>67</v>
      </c>
      <c r="CL76" s="13">
        <f t="shared" si="191"/>
        <v>9</v>
      </c>
      <c r="CM76" s="13">
        <f t="shared" si="192"/>
        <v>0</v>
      </c>
      <c r="CN76">
        <f t="shared" si="193"/>
        <v>0</v>
      </c>
      <c r="CO76">
        <f t="shared" si="194"/>
        <v>0</v>
      </c>
      <c r="CP76">
        <f t="shared" si="195"/>
        <v>0</v>
      </c>
      <c r="CQ76">
        <f t="shared" si="196"/>
        <v>0</v>
      </c>
      <c r="CR76">
        <f t="shared" si="197"/>
        <v>0.2</v>
      </c>
      <c r="CS76">
        <f t="shared" si="198"/>
        <v>0.2</v>
      </c>
      <c r="CT76">
        <f t="shared" si="199"/>
        <v>0.2</v>
      </c>
      <c r="CU76">
        <f t="shared" si="200"/>
        <v>0.2</v>
      </c>
      <c r="CV76">
        <f t="shared" si="201"/>
        <v>0.2</v>
      </c>
      <c r="CW76">
        <f>MAX(IF(AND($C76&lt;1,$C76&gt;0),1,ROUND($C76,0))+IF(ROUND($C76,0)&gt;=$DA$3,'Damage Calculator'!$B$7,0)+IF(ROUND($C76,0)&gt;=$DA$3,'Damage Calculator'!$B$8,0)-'d100 Breakdown'!$K$2,IF($D76=0,0,1))</f>
        <v>67</v>
      </c>
      <c r="CX76" s="13">
        <f t="shared" si="202"/>
        <v>9</v>
      </c>
      <c r="CY76" s="13">
        <f t="shared" si="203"/>
        <v>0</v>
      </c>
      <c r="CZ76">
        <f t="shared" si="204"/>
        <v>0</v>
      </c>
      <c r="DA76">
        <f t="shared" si="205"/>
        <v>0</v>
      </c>
      <c r="DB76">
        <f t="shared" si="206"/>
        <v>0</v>
      </c>
      <c r="DC76">
        <f t="shared" si="207"/>
        <v>0</v>
      </c>
      <c r="DD76">
        <f t="shared" si="208"/>
        <v>0.2</v>
      </c>
      <c r="DE76">
        <f t="shared" si="209"/>
        <v>0.2</v>
      </c>
      <c r="DF76">
        <f t="shared" si="210"/>
        <v>0.2</v>
      </c>
      <c r="DG76">
        <f t="shared" si="211"/>
        <v>0.2</v>
      </c>
      <c r="DH76">
        <f t="shared" si="212"/>
        <v>0.2</v>
      </c>
    </row>
    <row r="77" spans="1:112" x14ac:dyDescent="0.25">
      <c r="A77">
        <v>73</v>
      </c>
      <c r="B77">
        <f t="shared" si="123"/>
        <v>249</v>
      </c>
      <c r="C77">
        <f>MAX((B77-100)*((1+'Damage Calculator'!$B$10)*INDEX(WeaponData!$AA$2:$AQ$96,MATCH('Damage Calculator'!$B$3,WeaponData!$B$2:$B$96,0),MATCH('Damage Calculator'!$D$3,WeaponData!$AA$2:$AQ$2,0))),0)</f>
        <v>67.124499999999998</v>
      </c>
      <c r="D77">
        <f t="shared" si="112"/>
        <v>67</v>
      </c>
      <c r="E77">
        <f>MAX(IF(AND($C77&lt;1,$C77&gt;0),1,ROUND($C77,0))+IF(ROUND($C77,0)&gt;=$I$3,'Damage Calculator'!$B$7,0)+IF(ROUND($C77,0)&gt;=$I$3,'Damage Calculator'!$B$8,0)-'d100 Breakdown'!$K$2,IF($D77=0,0,1))</f>
        <v>67</v>
      </c>
      <c r="F77" s="13">
        <f t="shared" si="124"/>
        <v>9</v>
      </c>
      <c r="G77" s="13">
        <f t="shared" si="125"/>
        <v>0</v>
      </c>
      <c r="H77">
        <f t="shared" si="126"/>
        <v>0</v>
      </c>
      <c r="I77">
        <f t="shared" si="127"/>
        <v>0</v>
      </c>
      <c r="J77">
        <f t="shared" si="128"/>
        <v>0</v>
      </c>
      <c r="K77">
        <f t="shared" si="129"/>
        <v>0</v>
      </c>
      <c r="L77">
        <f t="shared" si="130"/>
        <v>0.2</v>
      </c>
      <c r="M77">
        <f t="shared" si="131"/>
        <v>0.2</v>
      </c>
      <c r="N77">
        <f t="shared" si="132"/>
        <v>0.2</v>
      </c>
      <c r="O77">
        <f t="shared" si="133"/>
        <v>0.2</v>
      </c>
      <c r="P77">
        <f t="shared" si="134"/>
        <v>0.2</v>
      </c>
      <c r="Q77">
        <f>MAX(IF(AND($C77&lt;1,$C77&gt;0),1,ROUND($C77,0))+IF(ROUND($C77,0)&gt;=$U$3,'Damage Calculator'!$B$7,0)+IF(ROUND($C77,0)&gt;=$U$3,'Damage Calculator'!$B$8,0)-'d100 Breakdown'!$K$2,IF($D77=0,0,1))</f>
        <v>67</v>
      </c>
      <c r="R77" s="13">
        <f t="shared" si="135"/>
        <v>9</v>
      </c>
      <c r="S77" s="13">
        <f t="shared" si="136"/>
        <v>0</v>
      </c>
      <c r="T77">
        <f t="shared" si="137"/>
        <v>0</v>
      </c>
      <c r="U77">
        <f t="shared" si="138"/>
        <v>0</v>
      </c>
      <c r="V77">
        <f t="shared" si="139"/>
        <v>0</v>
      </c>
      <c r="W77">
        <f t="shared" si="140"/>
        <v>0</v>
      </c>
      <c r="X77">
        <f t="shared" si="141"/>
        <v>0.2</v>
      </c>
      <c r="Y77">
        <f t="shared" si="142"/>
        <v>0.2</v>
      </c>
      <c r="Z77">
        <f t="shared" si="143"/>
        <v>0.2</v>
      </c>
      <c r="AA77">
        <f t="shared" si="144"/>
        <v>0.2</v>
      </c>
      <c r="AB77">
        <f t="shared" si="145"/>
        <v>0.2</v>
      </c>
      <c r="AC77">
        <f>MAX(IF(AND($C77&lt;1,$C77&gt;0),1,ROUND($C77,0))+IF(ROUND($C77,0)&gt;=$AG$3,'Damage Calculator'!$B$7,0)+IF(ROUND($C77,0)&gt;=$AG$3,'Damage Calculator'!$B$8,0)-'d100 Breakdown'!$K$2,IF($D77=0,0,1))</f>
        <v>67</v>
      </c>
      <c r="AD77" s="13">
        <f t="shared" si="146"/>
        <v>9</v>
      </c>
      <c r="AE77" s="13">
        <f t="shared" si="147"/>
        <v>0</v>
      </c>
      <c r="AF77">
        <f t="shared" si="148"/>
        <v>0</v>
      </c>
      <c r="AG77">
        <f t="shared" si="149"/>
        <v>0</v>
      </c>
      <c r="AH77">
        <f t="shared" si="150"/>
        <v>0</v>
      </c>
      <c r="AI77">
        <f t="shared" si="151"/>
        <v>0</v>
      </c>
      <c r="AJ77">
        <f t="shared" si="152"/>
        <v>0.2</v>
      </c>
      <c r="AK77">
        <f t="shared" si="153"/>
        <v>0.2</v>
      </c>
      <c r="AL77">
        <f t="shared" si="154"/>
        <v>0.2</v>
      </c>
      <c r="AM77">
        <f t="shared" si="155"/>
        <v>0.2</v>
      </c>
      <c r="AN77">
        <f t="shared" si="156"/>
        <v>0.2</v>
      </c>
      <c r="AO77">
        <f>MAX(IF(AND($C77&lt;1,$C77&gt;0),1,ROUND($C77,0))+IF(ROUND($C77,0)&gt;=$AS$3,'Damage Calculator'!$B$7,0)+IF(ROUND($C77,0)&gt;=$AS$3,'Damage Calculator'!$B$8,0)-'d100 Breakdown'!$K$2,IF($D77=0,0,1))</f>
        <v>67</v>
      </c>
      <c r="AP77" s="13">
        <f t="shared" si="113"/>
        <v>9</v>
      </c>
      <c r="AQ77" s="13">
        <f t="shared" si="157"/>
        <v>0</v>
      </c>
      <c r="AR77">
        <f t="shared" si="114"/>
        <v>0</v>
      </c>
      <c r="AS77">
        <f t="shared" si="115"/>
        <v>0</v>
      </c>
      <c r="AT77">
        <f t="shared" si="116"/>
        <v>0</v>
      </c>
      <c r="AU77">
        <f t="shared" si="117"/>
        <v>0</v>
      </c>
      <c r="AV77">
        <f t="shared" si="118"/>
        <v>0.2</v>
      </c>
      <c r="AW77">
        <f t="shared" si="119"/>
        <v>0.2</v>
      </c>
      <c r="AX77">
        <f t="shared" si="120"/>
        <v>0.2</v>
      </c>
      <c r="AY77">
        <f t="shared" si="121"/>
        <v>0.2</v>
      </c>
      <c r="AZ77">
        <f t="shared" si="122"/>
        <v>0.2</v>
      </c>
      <c r="BA77">
        <f>MAX(IF(AND($C77&lt;1,$C77&gt;0),1,ROUND($C77,0))+IF(ROUND($C77,0)&gt;=$BE$3,'Damage Calculator'!$B$7,0)+IF(ROUND($C77,0)&gt;=$BE$3,'Damage Calculator'!$B$8,0)-'d100 Breakdown'!$K$2,IF($D77=0,0,1))</f>
        <v>67</v>
      </c>
      <c r="BB77" s="13">
        <f t="shared" si="158"/>
        <v>9</v>
      </c>
      <c r="BC77" s="13">
        <f t="shared" si="159"/>
        <v>0</v>
      </c>
      <c r="BD77">
        <f t="shared" si="160"/>
        <v>0</v>
      </c>
      <c r="BE77">
        <f t="shared" si="161"/>
        <v>0</v>
      </c>
      <c r="BF77">
        <f t="shared" si="162"/>
        <v>0</v>
      </c>
      <c r="BG77">
        <f t="shared" si="163"/>
        <v>0</v>
      </c>
      <c r="BH77">
        <f t="shared" si="164"/>
        <v>0.2</v>
      </c>
      <c r="BI77">
        <f t="shared" si="165"/>
        <v>0.2</v>
      </c>
      <c r="BJ77">
        <f t="shared" si="166"/>
        <v>0.2</v>
      </c>
      <c r="BK77">
        <f t="shared" si="167"/>
        <v>0.2</v>
      </c>
      <c r="BL77">
        <f t="shared" si="168"/>
        <v>0.2</v>
      </c>
      <c r="BM77">
        <f>MAX(IF(AND($C77&lt;1,$C77&gt;0),1,ROUND($C77,0))+IF(ROUND($C77,0)&gt;=$BQ$3,'Damage Calculator'!$B$7,0)+IF(ROUND($C77,0)&gt;=$BQ$3,'Damage Calculator'!$B$8,0)-'d100 Breakdown'!$K$2,IF($D77=0,0,1))</f>
        <v>67</v>
      </c>
      <c r="BN77" s="13">
        <f t="shared" si="169"/>
        <v>9</v>
      </c>
      <c r="BO77" s="13">
        <f t="shared" si="170"/>
        <v>0</v>
      </c>
      <c r="BP77">
        <f t="shared" si="171"/>
        <v>0</v>
      </c>
      <c r="BQ77">
        <f t="shared" si="172"/>
        <v>0</v>
      </c>
      <c r="BR77">
        <f t="shared" si="173"/>
        <v>0</v>
      </c>
      <c r="BS77">
        <f t="shared" si="174"/>
        <v>0</v>
      </c>
      <c r="BT77">
        <f t="shared" si="175"/>
        <v>0.2</v>
      </c>
      <c r="BU77">
        <f t="shared" si="176"/>
        <v>0.2</v>
      </c>
      <c r="BV77">
        <f t="shared" si="177"/>
        <v>0.2</v>
      </c>
      <c r="BW77">
        <f t="shared" si="178"/>
        <v>0.2</v>
      </c>
      <c r="BX77">
        <f t="shared" si="179"/>
        <v>0.2</v>
      </c>
      <c r="BY77">
        <f>MAX(IF(AND($C77&lt;1,$C77&gt;0),1,ROUND($C77,0))+IF(ROUND($C77,0)&gt;=$CC$3,'Damage Calculator'!$B$7,0)+IF(ROUND($C77,0)&gt;=$CC$3,'Damage Calculator'!$B$8,0)-'d100 Breakdown'!$K$2,IF($D77=0,0,1))</f>
        <v>67</v>
      </c>
      <c r="BZ77" s="13">
        <f t="shared" si="180"/>
        <v>9</v>
      </c>
      <c r="CA77" s="13">
        <f t="shared" si="181"/>
        <v>0</v>
      </c>
      <c r="CB77">
        <f t="shared" si="182"/>
        <v>0</v>
      </c>
      <c r="CC77">
        <f t="shared" si="183"/>
        <v>0</v>
      </c>
      <c r="CD77">
        <f t="shared" si="184"/>
        <v>0</v>
      </c>
      <c r="CE77">
        <f t="shared" si="185"/>
        <v>0</v>
      </c>
      <c r="CF77">
        <f t="shared" si="186"/>
        <v>0.2</v>
      </c>
      <c r="CG77">
        <f t="shared" si="187"/>
        <v>0.2</v>
      </c>
      <c r="CH77">
        <f t="shared" si="188"/>
        <v>0.2</v>
      </c>
      <c r="CI77">
        <f t="shared" si="189"/>
        <v>0.2</v>
      </c>
      <c r="CJ77">
        <f t="shared" si="190"/>
        <v>0.2</v>
      </c>
      <c r="CK77">
        <f>MAX(IF(AND($C77&lt;1,$C77&gt;0),1,ROUND($C77,0))+IF(ROUND($C77,0)&gt;=$CO$3,'Damage Calculator'!$B$7,0)+IF(ROUND($C77,0)&gt;=$CO$3,'Damage Calculator'!$B$8,0)-'d100 Breakdown'!$K$2,IF($D77=0,0,1))</f>
        <v>67</v>
      </c>
      <c r="CL77" s="13">
        <f t="shared" si="191"/>
        <v>9</v>
      </c>
      <c r="CM77" s="13">
        <f t="shared" si="192"/>
        <v>0</v>
      </c>
      <c r="CN77">
        <f t="shared" si="193"/>
        <v>0</v>
      </c>
      <c r="CO77">
        <f t="shared" si="194"/>
        <v>0</v>
      </c>
      <c r="CP77">
        <f t="shared" si="195"/>
        <v>0</v>
      </c>
      <c r="CQ77">
        <f t="shared" si="196"/>
        <v>0</v>
      </c>
      <c r="CR77">
        <f t="shared" si="197"/>
        <v>0.2</v>
      </c>
      <c r="CS77">
        <f t="shared" si="198"/>
        <v>0.2</v>
      </c>
      <c r="CT77">
        <f t="shared" si="199"/>
        <v>0.2</v>
      </c>
      <c r="CU77">
        <f t="shared" si="200"/>
        <v>0.2</v>
      </c>
      <c r="CV77">
        <f t="shared" si="201"/>
        <v>0.2</v>
      </c>
      <c r="CW77">
        <f>MAX(IF(AND($C77&lt;1,$C77&gt;0),1,ROUND($C77,0))+IF(ROUND($C77,0)&gt;=$DA$3,'Damage Calculator'!$B$7,0)+IF(ROUND($C77,0)&gt;=$DA$3,'Damage Calculator'!$B$8,0)-'d100 Breakdown'!$K$2,IF($D77=0,0,1))</f>
        <v>67</v>
      </c>
      <c r="CX77" s="13">
        <f t="shared" si="202"/>
        <v>9</v>
      </c>
      <c r="CY77" s="13">
        <f t="shared" si="203"/>
        <v>0</v>
      </c>
      <c r="CZ77">
        <f t="shared" si="204"/>
        <v>0</v>
      </c>
      <c r="DA77">
        <f t="shared" si="205"/>
        <v>0</v>
      </c>
      <c r="DB77">
        <f t="shared" si="206"/>
        <v>0</v>
      </c>
      <c r="DC77">
        <f t="shared" si="207"/>
        <v>0</v>
      </c>
      <c r="DD77">
        <f t="shared" si="208"/>
        <v>0.2</v>
      </c>
      <c r="DE77">
        <f t="shared" si="209"/>
        <v>0.2</v>
      </c>
      <c r="DF77">
        <f t="shared" si="210"/>
        <v>0.2</v>
      </c>
      <c r="DG77">
        <f t="shared" si="211"/>
        <v>0.2</v>
      </c>
      <c r="DH77">
        <f t="shared" si="212"/>
        <v>0.2</v>
      </c>
    </row>
    <row r="78" spans="1:112" x14ac:dyDescent="0.25">
      <c r="A78">
        <v>74</v>
      </c>
      <c r="B78">
        <f t="shared" si="123"/>
        <v>250</v>
      </c>
      <c r="C78">
        <f>MAX((B78-100)*((1+'Damage Calculator'!$B$10)*INDEX(WeaponData!$AA$2:$AQ$96,MATCH('Damage Calculator'!$B$3,WeaponData!$B$2:$B$96,0),MATCH('Damage Calculator'!$D$3,WeaponData!$AA$2:$AQ$2,0))),0)</f>
        <v>67.575000000000003</v>
      </c>
      <c r="D78">
        <f t="shared" si="112"/>
        <v>68</v>
      </c>
      <c r="E78">
        <f>MAX(IF(AND($C78&lt;1,$C78&gt;0),1,ROUND($C78,0))+IF(ROUND($C78,0)&gt;=$I$3,'Damage Calculator'!$B$7,0)+IF(ROUND($C78,0)&gt;=$I$3,'Damage Calculator'!$B$8,0)-'d100 Breakdown'!$K$2,IF($D78=0,0,1))</f>
        <v>68</v>
      </c>
      <c r="F78" s="13">
        <f t="shared" si="124"/>
        <v>9</v>
      </c>
      <c r="G78" s="13">
        <f t="shared" si="125"/>
        <v>0</v>
      </c>
      <c r="H78">
        <f t="shared" si="126"/>
        <v>0</v>
      </c>
      <c r="I78">
        <f t="shared" si="127"/>
        <v>0</v>
      </c>
      <c r="J78">
        <f t="shared" si="128"/>
        <v>0</v>
      </c>
      <c r="K78">
        <f t="shared" si="129"/>
        <v>0</v>
      </c>
      <c r="L78">
        <f t="shared" si="130"/>
        <v>0.2</v>
      </c>
      <c r="M78">
        <f t="shared" si="131"/>
        <v>0.2</v>
      </c>
      <c r="N78">
        <f t="shared" si="132"/>
        <v>0.2</v>
      </c>
      <c r="O78">
        <f t="shared" si="133"/>
        <v>0.2</v>
      </c>
      <c r="P78">
        <f t="shared" si="134"/>
        <v>0.2</v>
      </c>
      <c r="Q78">
        <f>MAX(IF(AND($C78&lt;1,$C78&gt;0),1,ROUND($C78,0))+IF(ROUND($C78,0)&gt;=$U$3,'Damage Calculator'!$B$7,0)+IF(ROUND($C78,0)&gt;=$U$3,'Damage Calculator'!$B$8,0)-'d100 Breakdown'!$K$2,IF($D78=0,0,1))</f>
        <v>68</v>
      </c>
      <c r="R78" s="13">
        <f t="shared" si="135"/>
        <v>9</v>
      </c>
      <c r="S78" s="13">
        <f t="shared" si="136"/>
        <v>0</v>
      </c>
      <c r="T78">
        <f t="shared" si="137"/>
        <v>0</v>
      </c>
      <c r="U78">
        <f t="shared" si="138"/>
        <v>0</v>
      </c>
      <c r="V78">
        <f t="shared" si="139"/>
        <v>0</v>
      </c>
      <c r="W78">
        <f t="shared" si="140"/>
        <v>0</v>
      </c>
      <c r="X78">
        <f t="shared" si="141"/>
        <v>0.2</v>
      </c>
      <c r="Y78">
        <f t="shared" si="142"/>
        <v>0.2</v>
      </c>
      <c r="Z78">
        <f t="shared" si="143"/>
        <v>0.2</v>
      </c>
      <c r="AA78">
        <f t="shared" si="144"/>
        <v>0.2</v>
      </c>
      <c r="AB78">
        <f t="shared" si="145"/>
        <v>0.2</v>
      </c>
      <c r="AC78">
        <f>MAX(IF(AND($C78&lt;1,$C78&gt;0),1,ROUND($C78,0))+IF(ROUND($C78,0)&gt;=$AG$3,'Damage Calculator'!$B$7,0)+IF(ROUND($C78,0)&gt;=$AG$3,'Damage Calculator'!$B$8,0)-'d100 Breakdown'!$K$2,IF($D78=0,0,1))</f>
        <v>68</v>
      </c>
      <c r="AD78" s="13">
        <f t="shared" si="146"/>
        <v>9</v>
      </c>
      <c r="AE78" s="13">
        <f t="shared" si="147"/>
        <v>0</v>
      </c>
      <c r="AF78">
        <f t="shared" si="148"/>
        <v>0</v>
      </c>
      <c r="AG78">
        <f t="shared" si="149"/>
        <v>0</v>
      </c>
      <c r="AH78">
        <f t="shared" si="150"/>
        <v>0</v>
      </c>
      <c r="AI78">
        <f t="shared" si="151"/>
        <v>0</v>
      </c>
      <c r="AJ78">
        <f t="shared" si="152"/>
        <v>0.2</v>
      </c>
      <c r="AK78">
        <f t="shared" si="153"/>
        <v>0.2</v>
      </c>
      <c r="AL78">
        <f t="shared" si="154"/>
        <v>0.2</v>
      </c>
      <c r="AM78">
        <f t="shared" si="155"/>
        <v>0.2</v>
      </c>
      <c r="AN78">
        <f t="shared" si="156"/>
        <v>0.2</v>
      </c>
      <c r="AO78">
        <f>MAX(IF(AND($C78&lt;1,$C78&gt;0),1,ROUND($C78,0))+IF(ROUND($C78,0)&gt;=$AS$3,'Damage Calculator'!$B$7,0)+IF(ROUND($C78,0)&gt;=$AS$3,'Damage Calculator'!$B$8,0)-'d100 Breakdown'!$K$2,IF($D78=0,0,1))</f>
        <v>68</v>
      </c>
      <c r="AP78" s="13">
        <f t="shared" si="113"/>
        <v>9</v>
      </c>
      <c r="AQ78" s="13">
        <f t="shared" si="157"/>
        <v>0</v>
      </c>
      <c r="AR78">
        <f t="shared" si="114"/>
        <v>0</v>
      </c>
      <c r="AS78">
        <f t="shared" si="115"/>
        <v>0</v>
      </c>
      <c r="AT78">
        <f t="shared" si="116"/>
        <v>0</v>
      </c>
      <c r="AU78">
        <f t="shared" si="117"/>
        <v>0</v>
      </c>
      <c r="AV78">
        <f t="shared" si="118"/>
        <v>0.2</v>
      </c>
      <c r="AW78">
        <f t="shared" si="119"/>
        <v>0.2</v>
      </c>
      <c r="AX78">
        <f t="shared" si="120"/>
        <v>0.2</v>
      </c>
      <c r="AY78">
        <f t="shared" si="121"/>
        <v>0.2</v>
      </c>
      <c r="AZ78">
        <f t="shared" si="122"/>
        <v>0.2</v>
      </c>
      <c r="BA78">
        <f>MAX(IF(AND($C78&lt;1,$C78&gt;0),1,ROUND($C78,0))+IF(ROUND($C78,0)&gt;=$BE$3,'Damage Calculator'!$B$7,0)+IF(ROUND($C78,0)&gt;=$BE$3,'Damage Calculator'!$B$8,0)-'d100 Breakdown'!$K$2,IF($D78=0,0,1))</f>
        <v>68</v>
      </c>
      <c r="BB78" s="13">
        <f t="shared" si="158"/>
        <v>9</v>
      </c>
      <c r="BC78" s="13">
        <f t="shared" si="159"/>
        <v>0</v>
      </c>
      <c r="BD78">
        <f t="shared" si="160"/>
        <v>0</v>
      </c>
      <c r="BE78">
        <f t="shared" si="161"/>
        <v>0</v>
      </c>
      <c r="BF78">
        <f t="shared" si="162"/>
        <v>0</v>
      </c>
      <c r="BG78">
        <f t="shared" si="163"/>
        <v>0</v>
      </c>
      <c r="BH78">
        <f t="shared" si="164"/>
        <v>0.2</v>
      </c>
      <c r="BI78">
        <f t="shared" si="165"/>
        <v>0.2</v>
      </c>
      <c r="BJ78">
        <f t="shared" si="166"/>
        <v>0.2</v>
      </c>
      <c r="BK78">
        <f t="shared" si="167"/>
        <v>0.2</v>
      </c>
      <c r="BL78">
        <f t="shared" si="168"/>
        <v>0.2</v>
      </c>
      <c r="BM78">
        <f>MAX(IF(AND($C78&lt;1,$C78&gt;0),1,ROUND($C78,0))+IF(ROUND($C78,0)&gt;=$BQ$3,'Damage Calculator'!$B$7,0)+IF(ROUND($C78,0)&gt;=$BQ$3,'Damage Calculator'!$B$8,0)-'d100 Breakdown'!$K$2,IF($D78=0,0,1))</f>
        <v>68</v>
      </c>
      <c r="BN78" s="13">
        <f t="shared" si="169"/>
        <v>9</v>
      </c>
      <c r="BO78" s="13">
        <f t="shared" si="170"/>
        <v>0</v>
      </c>
      <c r="BP78">
        <f t="shared" si="171"/>
        <v>0</v>
      </c>
      <c r="BQ78">
        <f t="shared" si="172"/>
        <v>0</v>
      </c>
      <c r="BR78">
        <f t="shared" si="173"/>
        <v>0</v>
      </c>
      <c r="BS78">
        <f t="shared" si="174"/>
        <v>0</v>
      </c>
      <c r="BT78">
        <f t="shared" si="175"/>
        <v>0.2</v>
      </c>
      <c r="BU78">
        <f t="shared" si="176"/>
        <v>0.2</v>
      </c>
      <c r="BV78">
        <f t="shared" si="177"/>
        <v>0.2</v>
      </c>
      <c r="BW78">
        <f t="shared" si="178"/>
        <v>0.2</v>
      </c>
      <c r="BX78">
        <f t="shared" si="179"/>
        <v>0.2</v>
      </c>
      <c r="BY78">
        <f>MAX(IF(AND($C78&lt;1,$C78&gt;0),1,ROUND($C78,0))+IF(ROUND($C78,0)&gt;=$CC$3,'Damage Calculator'!$B$7,0)+IF(ROUND($C78,0)&gt;=$CC$3,'Damage Calculator'!$B$8,0)-'d100 Breakdown'!$K$2,IF($D78=0,0,1))</f>
        <v>68</v>
      </c>
      <c r="BZ78" s="13">
        <f t="shared" si="180"/>
        <v>9</v>
      </c>
      <c r="CA78" s="13">
        <f t="shared" si="181"/>
        <v>0</v>
      </c>
      <c r="CB78">
        <f t="shared" si="182"/>
        <v>0</v>
      </c>
      <c r="CC78">
        <f t="shared" si="183"/>
        <v>0</v>
      </c>
      <c r="CD78">
        <f t="shared" si="184"/>
        <v>0</v>
      </c>
      <c r="CE78">
        <f t="shared" si="185"/>
        <v>0</v>
      </c>
      <c r="CF78">
        <f t="shared" si="186"/>
        <v>0.2</v>
      </c>
      <c r="CG78">
        <f t="shared" si="187"/>
        <v>0.2</v>
      </c>
      <c r="CH78">
        <f t="shared" si="188"/>
        <v>0.2</v>
      </c>
      <c r="CI78">
        <f t="shared" si="189"/>
        <v>0.2</v>
      </c>
      <c r="CJ78">
        <f t="shared" si="190"/>
        <v>0.2</v>
      </c>
      <c r="CK78">
        <f>MAX(IF(AND($C78&lt;1,$C78&gt;0),1,ROUND($C78,0))+IF(ROUND($C78,0)&gt;=$CO$3,'Damage Calculator'!$B$7,0)+IF(ROUND($C78,0)&gt;=$CO$3,'Damage Calculator'!$B$8,0)-'d100 Breakdown'!$K$2,IF($D78=0,0,1))</f>
        <v>68</v>
      </c>
      <c r="CL78" s="13">
        <f t="shared" si="191"/>
        <v>9</v>
      </c>
      <c r="CM78" s="13">
        <f t="shared" si="192"/>
        <v>0</v>
      </c>
      <c r="CN78">
        <f t="shared" si="193"/>
        <v>0</v>
      </c>
      <c r="CO78">
        <f t="shared" si="194"/>
        <v>0</v>
      </c>
      <c r="CP78">
        <f t="shared" si="195"/>
        <v>0</v>
      </c>
      <c r="CQ78">
        <f t="shared" si="196"/>
        <v>0</v>
      </c>
      <c r="CR78">
        <f t="shared" si="197"/>
        <v>0.2</v>
      </c>
      <c r="CS78">
        <f t="shared" si="198"/>
        <v>0.2</v>
      </c>
      <c r="CT78">
        <f t="shared" si="199"/>
        <v>0.2</v>
      </c>
      <c r="CU78">
        <f t="shared" si="200"/>
        <v>0.2</v>
      </c>
      <c r="CV78">
        <f t="shared" si="201"/>
        <v>0.2</v>
      </c>
      <c r="CW78">
        <f>MAX(IF(AND($C78&lt;1,$C78&gt;0),1,ROUND($C78,0))+IF(ROUND($C78,0)&gt;=$DA$3,'Damage Calculator'!$B$7,0)+IF(ROUND($C78,0)&gt;=$DA$3,'Damage Calculator'!$B$8,0)-'d100 Breakdown'!$K$2,IF($D78=0,0,1))</f>
        <v>68</v>
      </c>
      <c r="CX78" s="13">
        <f t="shared" si="202"/>
        <v>9</v>
      </c>
      <c r="CY78" s="13">
        <f t="shared" si="203"/>
        <v>0</v>
      </c>
      <c r="CZ78">
        <f t="shared" si="204"/>
        <v>0</v>
      </c>
      <c r="DA78">
        <f t="shared" si="205"/>
        <v>0</v>
      </c>
      <c r="DB78">
        <f t="shared" si="206"/>
        <v>0</v>
      </c>
      <c r="DC78">
        <f t="shared" si="207"/>
        <v>0</v>
      </c>
      <c r="DD78">
        <f t="shared" si="208"/>
        <v>0.2</v>
      </c>
      <c r="DE78">
        <f t="shared" si="209"/>
        <v>0.2</v>
      </c>
      <c r="DF78">
        <f t="shared" si="210"/>
        <v>0.2</v>
      </c>
      <c r="DG78">
        <f t="shared" si="211"/>
        <v>0.2</v>
      </c>
      <c r="DH78">
        <f t="shared" si="212"/>
        <v>0.2</v>
      </c>
    </row>
    <row r="79" spans="1:112" x14ac:dyDescent="0.25">
      <c r="A79">
        <v>75</v>
      </c>
      <c r="B79">
        <f t="shared" si="123"/>
        <v>251</v>
      </c>
      <c r="C79">
        <f>MAX((B79-100)*((1+'Damage Calculator'!$B$10)*INDEX(WeaponData!$AA$2:$AQ$96,MATCH('Damage Calculator'!$B$3,WeaponData!$B$2:$B$96,0),MATCH('Damage Calculator'!$D$3,WeaponData!$AA$2:$AQ$2,0))),0)</f>
        <v>68.025500000000008</v>
      </c>
      <c r="D79">
        <f t="shared" si="112"/>
        <v>68</v>
      </c>
      <c r="E79">
        <f>MAX(IF(AND($C79&lt;1,$C79&gt;0),1,ROUND($C79,0))+IF(ROUND($C79,0)&gt;=$I$3,'Damage Calculator'!$B$7,0)+IF(ROUND($C79,0)&gt;=$I$3,'Damage Calculator'!$B$8,0)-'d100 Breakdown'!$K$2,IF($D79=0,0,1))</f>
        <v>68</v>
      </c>
      <c r="F79" s="13">
        <f t="shared" si="124"/>
        <v>9</v>
      </c>
      <c r="G79" s="13">
        <f t="shared" si="125"/>
        <v>0</v>
      </c>
      <c r="H79">
        <f t="shared" si="126"/>
        <v>0</v>
      </c>
      <c r="I79">
        <f t="shared" si="127"/>
        <v>0</v>
      </c>
      <c r="J79">
        <f t="shared" si="128"/>
        <v>0</v>
      </c>
      <c r="K79">
        <f t="shared" si="129"/>
        <v>0</v>
      </c>
      <c r="L79">
        <f t="shared" si="130"/>
        <v>0.2</v>
      </c>
      <c r="M79">
        <f t="shared" si="131"/>
        <v>0.2</v>
      </c>
      <c r="N79">
        <f t="shared" si="132"/>
        <v>0.2</v>
      </c>
      <c r="O79">
        <f t="shared" si="133"/>
        <v>0.2</v>
      </c>
      <c r="P79">
        <f t="shared" si="134"/>
        <v>0.2</v>
      </c>
      <c r="Q79">
        <f>MAX(IF(AND($C79&lt;1,$C79&gt;0),1,ROUND($C79,0))+IF(ROUND($C79,0)&gt;=$U$3,'Damage Calculator'!$B$7,0)+IF(ROUND($C79,0)&gt;=$U$3,'Damage Calculator'!$B$8,0)-'d100 Breakdown'!$K$2,IF($D79=0,0,1))</f>
        <v>68</v>
      </c>
      <c r="R79" s="13">
        <f t="shared" si="135"/>
        <v>9</v>
      </c>
      <c r="S79" s="13">
        <f t="shared" si="136"/>
        <v>0</v>
      </c>
      <c r="T79">
        <f t="shared" si="137"/>
        <v>0</v>
      </c>
      <c r="U79">
        <f t="shared" si="138"/>
        <v>0</v>
      </c>
      <c r="V79">
        <f t="shared" si="139"/>
        <v>0</v>
      </c>
      <c r="W79">
        <f t="shared" si="140"/>
        <v>0</v>
      </c>
      <c r="X79">
        <f t="shared" si="141"/>
        <v>0.2</v>
      </c>
      <c r="Y79">
        <f t="shared" si="142"/>
        <v>0.2</v>
      </c>
      <c r="Z79">
        <f t="shared" si="143"/>
        <v>0.2</v>
      </c>
      <c r="AA79">
        <f t="shared" si="144"/>
        <v>0.2</v>
      </c>
      <c r="AB79">
        <f t="shared" si="145"/>
        <v>0.2</v>
      </c>
      <c r="AC79">
        <f>MAX(IF(AND($C79&lt;1,$C79&gt;0),1,ROUND($C79,0))+IF(ROUND($C79,0)&gt;=$AG$3,'Damage Calculator'!$B$7,0)+IF(ROUND($C79,0)&gt;=$AG$3,'Damage Calculator'!$B$8,0)-'d100 Breakdown'!$K$2,IF($D79=0,0,1))</f>
        <v>68</v>
      </c>
      <c r="AD79" s="13">
        <f t="shared" si="146"/>
        <v>9</v>
      </c>
      <c r="AE79" s="13">
        <f t="shared" si="147"/>
        <v>0</v>
      </c>
      <c r="AF79">
        <f t="shared" si="148"/>
        <v>0</v>
      </c>
      <c r="AG79">
        <f t="shared" si="149"/>
        <v>0</v>
      </c>
      <c r="AH79">
        <f t="shared" si="150"/>
        <v>0</v>
      </c>
      <c r="AI79">
        <f t="shared" si="151"/>
        <v>0</v>
      </c>
      <c r="AJ79">
        <f t="shared" si="152"/>
        <v>0.2</v>
      </c>
      <c r="AK79">
        <f t="shared" si="153"/>
        <v>0.2</v>
      </c>
      <c r="AL79">
        <f t="shared" si="154"/>
        <v>0.2</v>
      </c>
      <c r="AM79">
        <f t="shared" si="155"/>
        <v>0.2</v>
      </c>
      <c r="AN79">
        <f t="shared" si="156"/>
        <v>0.2</v>
      </c>
      <c r="AO79">
        <f>MAX(IF(AND($C79&lt;1,$C79&gt;0),1,ROUND($C79,0))+IF(ROUND($C79,0)&gt;=$AS$3,'Damage Calculator'!$B$7,0)+IF(ROUND($C79,0)&gt;=$AS$3,'Damage Calculator'!$B$8,0)-'d100 Breakdown'!$K$2,IF($D79=0,0,1))</f>
        <v>68</v>
      </c>
      <c r="AP79" s="13">
        <f t="shared" si="113"/>
        <v>9</v>
      </c>
      <c r="AQ79" s="13">
        <f t="shared" si="157"/>
        <v>0</v>
      </c>
      <c r="AR79">
        <f t="shared" si="114"/>
        <v>0</v>
      </c>
      <c r="AS79">
        <f t="shared" si="115"/>
        <v>0</v>
      </c>
      <c r="AT79">
        <f t="shared" si="116"/>
        <v>0</v>
      </c>
      <c r="AU79">
        <f t="shared" si="117"/>
        <v>0</v>
      </c>
      <c r="AV79">
        <f t="shared" si="118"/>
        <v>0.2</v>
      </c>
      <c r="AW79">
        <f t="shared" si="119"/>
        <v>0.2</v>
      </c>
      <c r="AX79">
        <f t="shared" si="120"/>
        <v>0.2</v>
      </c>
      <c r="AY79">
        <f t="shared" si="121"/>
        <v>0.2</v>
      </c>
      <c r="AZ79">
        <f t="shared" si="122"/>
        <v>0.2</v>
      </c>
      <c r="BA79">
        <f>MAX(IF(AND($C79&lt;1,$C79&gt;0),1,ROUND($C79,0))+IF(ROUND($C79,0)&gt;=$BE$3,'Damage Calculator'!$B$7,0)+IF(ROUND($C79,0)&gt;=$BE$3,'Damage Calculator'!$B$8,0)-'d100 Breakdown'!$K$2,IF($D79=0,0,1))</f>
        <v>68</v>
      </c>
      <c r="BB79" s="13">
        <f t="shared" si="158"/>
        <v>9</v>
      </c>
      <c r="BC79" s="13">
        <f t="shared" si="159"/>
        <v>0</v>
      </c>
      <c r="BD79">
        <f t="shared" si="160"/>
        <v>0</v>
      </c>
      <c r="BE79">
        <f t="shared" si="161"/>
        <v>0</v>
      </c>
      <c r="BF79">
        <f t="shared" si="162"/>
        <v>0</v>
      </c>
      <c r="BG79">
        <f t="shared" si="163"/>
        <v>0</v>
      </c>
      <c r="BH79">
        <f t="shared" si="164"/>
        <v>0.2</v>
      </c>
      <c r="BI79">
        <f t="shared" si="165"/>
        <v>0.2</v>
      </c>
      <c r="BJ79">
        <f t="shared" si="166"/>
        <v>0.2</v>
      </c>
      <c r="BK79">
        <f t="shared" si="167"/>
        <v>0.2</v>
      </c>
      <c r="BL79">
        <f t="shared" si="168"/>
        <v>0.2</v>
      </c>
      <c r="BM79">
        <f>MAX(IF(AND($C79&lt;1,$C79&gt;0),1,ROUND($C79,0))+IF(ROUND($C79,0)&gt;=$BQ$3,'Damage Calculator'!$B$7,0)+IF(ROUND($C79,0)&gt;=$BQ$3,'Damage Calculator'!$B$8,0)-'d100 Breakdown'!$K$2,IF($D79=0,0,1))</f>
        <v>68</v>
      </c>
      <c r="BN79" s="13">
        <f t="shared" si="169"/>
        <v>9</v>
      </c>
      <c r="BO79" s="13">
        <f t="shared" si="170"/>
        <v>0</v>
      </c>
      <c r="BP79">
        <f t="shared" si="171"/>
        <v>0</v>
      </c>
      <c r="BQ79">
        <f t="shared" si="172"/>
        <v>0</v>
      </c>
      <c r="BR79">
        <f t="shared" si="173"/>
        <v>0</v>
      </c>
      <c r="BS79">
        <f t="shared" si="174"/>
        <v>0</v>
      </c>
      <c r="BT79">
        <f t="shared" si="175"/>
        <v>0.2</v>
      </c>
      <c r="BU79">
        <f t="shared" si="176"/>
        <v>0.2</v>
      </c>
      <c r="BV79">
        <f t="shared" si="177"/>
        <v>0.2</v>
      </c>
      <c r="BW79">
        <f t="shared" si="178"/>
        <v>0.2</v>
      </c>
      <c r="BX79">
        <f t="shared" si="179"/>
        <v>0.2</v>
      </c>
      <c r="BY79">
        <f>MAX(IF(AND($C79&lt;1,$C79&gt;0),1,ROUND($C79,0))+IF(ROUND($C79,0)&gt;=$CC$3,'Damage Calculator'!$B$7,0)+IF(ROUND($C79,0)&gt;=$CC$3,'Damage Calculator'!$B$8,0)-'d100 Breakdown'!$K$2,IF($D79=0,0,1))</f>
        <v>68</v>
      </c>
      <c r="BZ79" s="13">
        <f t="shared" si="180"/>
        <v>9</v>
      </c>
      <c r="CA79" s="13">
        <f t="shared" si="181"/>
        <v>0</v>
      </c>
      <c r="CB79">
        <f t="shared" si="182"/>
        <v>0</v>
      </c>
      <c r="CC79">
        <f t="shared" si="183"/>
        <v>0</v>
      </c>
      <c r="CD79">
        <f t="shared" si="184"/>
        <v>0</v>
      </c>
      <c r="CE79">
        <f t="shared" si="185"/>
        <v>0</v>
      </c>
      <c r="CF79">
        <f t="shared" si="186"/>
        <v>0.2</v>
      </c>
      <c r="CG79">
        <f t="shared" si="187"/>
        <v>0.2</v>
      </c>
      <c r="CH79">
        <f t="shared" si="188"/>
        <v>0.2</v>
      </c>
      <c r="CI79">
        <f t="shared" si="189"/>
        <v>0.2</v>
      </c>
      <c r="CJ79">
        <f t="shared" si="190"/>
        <v>0.2</v>
      </c>
      <c r="CK79">
        <f>MAX(IF(AND($C79&lt;1,$C79&gt;0),1,ROUND($C79,0))+IF(ROUND($C79,0)&gt;=$CO$3,'Damage Calculator'!$B$7,0)+IF(ROUND($C79,0)&gt;=$CO$3,'Damage Calculator'!$B$8,0)-'d100 Breakdown'!$K$2,IF($D79=0,0,1))</f>
        <v>68</v>
      </c>
      <c r="CL79" s="13">
        <f t="shared" si="191"/>
        <v>9</v>
      </c>
      <c r="CM79" s="13">
        <f t="shared" si="192"/>
        <v>0</v>
      </c>
      <c r="CN79">
        <f t="shared" si="193"/>
        <v>0</v>
      </c>
      <c r="CO79">
        <f t="shared" si="194"/>
        <v>0</v>
      </c>
      <c r="CP79">
        <f t="shared" si="195"/>
        <v>0</v>
      </c>
      <c r="CQ79">
        <f t="shared" si="196"/>
        <v>0</v>
      </c>
      <c r="CR79">
        <f t="shared" si="197"/>
        <v>0.2</v>
      </c>
      <c r="CS79">
        <f t="shared" si="198"/>
        <v>0.2</v>
      </c>
      <c r="CT79">
        <f t="shared" si="199"/>
        <v>0.2</v>
      </c>
      <c r="CU79">
        <f t="shared" si="200"/>
        <v>0.2</v>
      </c>
      <c r="CV79">
        <f t="shared" si="201"/>
        <v>0.2</v>
      </c>
      <c r="CW79">
        <f>MAX(IF(AND($C79&lt;1,$C79&gt;0),1,ROUND($C79,0))+IF(ROUND($C79,0)&gt;=$DA$3,'Damage Calculator'!$B$7,0)+IF(ROUND($C79,0)&gt;=$DA$3,'Damage Calculator'!$B$8,0)-'d100 Breakdown'!$K$2,IF($D79=0,0,1))</f>
        <v>68</v>
      </c>
      <c r="CX79" s="13">
        <f t="shared" si="202"/>
        <v>9</v>
      </c>
      <c r="CY79" s="13">
        <f t="shared" si="203"/>
        <v>0</v>
      </c>
      <c r="CZ79">
        <f t="shared" si="204"/>
        <v>0</v>
      </c>
      <c r="DA79">
        <f t="shared" si="205"/>
        <v>0</v>
      </c>
      <c r="DB79">
        <f t="shared" si="206"/>
        <v>0</v>
      </c>
      <c r="DC79">
        <f t="shared" si="207"/>
        <v>0</v>
      </c>
      <c r="DD79">
        <f t="shared" si="208"/>
        <v>0.2</v>
      </c>
      <c r="DE79">
        <f t="shared" si="209"/>
        <v>0.2</v>
      </c>
      <c r="DF79">
        <f t="shared" si="210"/>
        <v>0.2</v>
      </c>
      <c r="DG79">
        <f t="shared" si="211"/>
        <v>0.2</v>
      </c>
      <c r="DH79">
        <f t="shared" si="212"/>
        <v>0.2</v>
      </c>
    </row>
    <row r="80" spans="1:112" x14ac:dyDescent="0.25">
      <c r="A80">
        <v>76</v>
      </c>
      <c r="B80">
        <f t="shared" si="123"/>
        <v>252</v>
      </c>
      <c r="C80">
        <f>MAX((B80-100)*((1+'Damage Calculator'!$B$10)*INDEX(WeaponData!$AA$2:$AQ$96,MATCH('Damage Calculator'!$B$3,WeaponData!$B$2:$B$96,0),MATCH('Damage Calculator'!$D$3,WeaponData!$AA$2:$AQ$2,0))),0)</f>
        <v>68.475999999999999</v>
      </c>
      <c r="D80">
        <f t="shared" si="112"/>
        <v>68</v>
      </c>
      <c r="E80">
        <f>MAX(IF(AND($C80&lt;1,$C80&gt;0),1,ROUND($C80,0))+IF(ROUND($C80,0)&gt;=$I$3,'Damage Calculator'!$B$7,0)+IF(ROUND($C80,0)&gt;=$I$3,'Damage Calculator'!$B$8,0)-'d100 Breakdown'!$K$2,IF($D80=0,0,1))</f>
        <v>68</v>
      </c>
      <c r="F80" s="13">
        <f t="shared" si="124"/>
        <v>9</v>
      </c>
      <c r="G80" s="13">
        <f t="shared" si="125"/>
        <v>0</v>
      </c>
      <c r="H80">
        <f t="shared" si="126"/>
        <v>0</v>
      </c>
      <c r="I80">
        <f t="shared" si="127"/>
        <v>0</v>
      </c>
      <c r="J80">
        <f t="shared" si="128"/>
        <v>0</v>
      </c>
      <c r="K80">
        <f t="shared" si="129"/>
        <v>0</v>
      </c>
      <c r="L80">
        <f t="shared" si="130"/>
        <v>0.2</v>
      </c>
      <c r="M80">
        <f t="shared" si="131"/>
        <v>0.2</v>
      </c>
      <c r="N80">
        <f t="shared" si="132"/>
        <v>0.2</v>
      </c>
      <c r="O80">
        <f t="shared" si="133"/>
        <v>0.2</v>
      </c>
      <c r="P80">
        <f t="shared" si="134"/>
        <v>0.2</v>
      </c>
      <c r="Q80">
        <f>MAX(IF(AND($C80&lt;1,$C80&gt;0),1,ROUND($C80,0))+IF(ROUND($C80,0)&gt;=$U$3,'Damage Calculator'!$B$7,0)+IF(ROUND($C80,0)&gt;=$U$3,'Damage Calculator'!$B$8,0)-'d100 Breakdown'!$K$2,IF($D80=0,0,1))</f>
        <v>68</v>
      </c>
      <c r="R80" s="13">
        <f t="shared" si="135"/>
        <v>9</v>
      </c>
      <c r="S80" s="13">
        <f t="shared" si="136"/>
        <v>0</v>
      </c>
      <c r="T80">
        <f t="shared" si="137"/>
        <v>0</v>
      </c>
      <c r="U80">
        <f t="shared" si="138"/>
        <v>0</v>
      </c>
      <c r="V80">
        <f t="shared" si="139"/>
        <v>0</v>
      </c>
      <c r="W80">
        <f t="shared" si="140"/>
        <v>0</v>
      </c>
      <c r="X80">
        <f t="shared" si="141"/>
        <v>0.2</v>
      </c>
      <c r="Y80">
        <f t="shared" si="142"/>
        <v>0.2</v>
      </c>
      <c r="Z80">
        <f t="shared" si="143"/>
        <v>0.2</v>
      </c>
      <c r="AA80">
        <f t="shared" si="144"/>
        <v>0.2</v>
      </c>
      <c r="AB80">
        <f t="shared" si="145"/>
        <v>0.2</v>
      </c>
      <c r="AC80">
        <f>MAX(IF(AND($C80&lt;1,$C80&gt;0),1,ROUND($C80,0))+IF(ROUND($C80,0)&gt;=$AG$3,'Damage Calculator'!$B$7,0)+IF(ROUND($C80,0)&gt;=$AG$3,'Damage Calculator'!$B$8,0)-'d100 Breakdown'!$K$2,IF($D80=0,0,1))</f>
        <v>68</v>
      </c>
      <c r="AD80" s="13">
        <f t="shared" si="146"/>
        <v>9</v>
      </c>
      <c r="AE80" s="13">
        <f t="shared" si="147"/>
        <v>0</v>
      </c>
      <c r="AF80">
        <f t="shared" si="148"/>
        <v>0</v>
      </c>
      <c r="AG80">
        <f t="shared" si="149"/>
        <v>0</v>
      </c>
      <c r="AH80">
        <f t="shared" si="150"/>
        <v>0</v>
      </c>
      <c r="AI80">
        <f t="shared" si="151"/>
        <v>0</v>
      </c>
      <c r="AJ80">
        <f t="shared" si="152"/>
        <v>0.2</v>
      </c>
      <c r="AK80">
        <f t="shared" si="153"/>
        <v>0.2</v>
      </c>
      <c r="AL80">
        <f t="shared" si="154"/>
        <v>0.2</v>
      </c>
      <c r="AM80">
        <f t="shared" si="155"/>
        <v>0.2</v>
      </c>
      <c r="AN80">
        <f t="shared" si="156"/>
        <v>0.2</v>
      </c>
      <c r="AO80">
        <f>MAX(IF(AND($C80&lt;1,$C80&gt;0),1,ROUND($C80,0))+IF(ROUND($C80,0)&gt;=$AS$3,'Damage Calculator'!$B$7,0)+IF(ROUND($C80,0)&gt;=$AS$3,'Damage Calculator'!$B$8,0)-'d100 Breakdown'!$K$2,IF($D80=0,0,1))</f>
        <v>68</v>
      </c>
      <c r="AP80" s="13">
        <f t="shared" si="113"/>
        <v>9</v>
      </c>
      <c r="AQ80" s="13">
        <f t="shared" si="157"/>
        <v>0</v>
      </c>
      <c r="AR80">
        <f t="shared" si="114"/>
        <v>0</v>
      </c>
      <c r="AS80">
        <f t="shared" si="115"/>
        <v>0</v>
      </c>
      <c r="AT80">
        <f t="shared" si="116"/>
        <v>0</v>
      </c>
      <c r="AU80">
        <f t="shared" si="117"/>
        <v>0</v>
      </c>
      <c r="AV80">
        <f t="shared" si="118"/>
        <v>0.2</v>
      </c>
      <c r="AW80">
        <f t="shared" si="119"/>
        <v>0.2</v>
      </c>
      <c r="AX80">
        <f t="shared" si="120"/>
        <v>0.2</v>
      </c>
      <c r="AY80">
        <f t="shared" si="121"/>
        <v>0.2</v>
      </c>
      <c r="AZ80">
        <f t="shared" si="122"/>
        <v>0.2</v>
      </c>
      <c r="BA80">
        <f>MAX(IF(AND($C80&lt;1,$C80&gt;0),1,ROUND($C80,0))+IF(ROUND($C80,0)&gt;=$BE$3,'Damage Calculator'!$B$7,0)+IF(ROUND($C80,0)&gt;=$BE$3,'Damage Calculator'!$B$8,0)-'d100 Breakdown'!$K$2,IF($D80=0,0,1))</f>
        <v>68</v>
      </c>
      <c r="BB80" s="13">
        <f t="shared" si="158"/>
        <v>9</v>
      </c>
      <c r="BC80" s="13">
        <f t="shared" si="159"/>
        <v>0</v>
      </c>
      <c r="BD80">
        <f t="shared" si="160"/>
        <v>0</v>
      </c>
      <c r="BE80">
        <f t="shared" si="161"/>
        <v>0</v>
      </c>
      <c r="BF80">
        <f t="shared" si="162"/>
        <v>0</v>
      </c>
      <c r="BG80">
        <f t="shared" si="163"/>
        <v>0</v>
      </c>
      <c r="BH80">
        <f t="shared" si="164"/>
        <v>0.2</v>
      </c>
      <c r="BI80">
        <f t="shared" si="165"/>
        <v>0.2</v>
      </c>
      <c r="BJ80">
        <f t="shared" si="166"/>
        <v>0.2</v>
      </c>
      <c r="BK80">
        <f t="shared" si="167"/>
        <v>0.2</v>
      </c>
      <c r="BL80">
        <f t="shared" si="168"/>
        <v>0.2</v>
      </c>
      <c r="BM80">
        <f>MAX(IF(AND($C80&lt;1,$C80&gt;0),1,ROUND($C80,0))+IF(ROUND($C80,0)&gt;=$BQ$3,'Damage Calculator'!$B$7,0)+IF(ROUND($C80,0)&gt;=$BQ$3,'Damage Calculator'!$B$8,0)-'d100 Breakdown'!$K$2,IF($D80=0,0,1))</f>
        <v>68</v>
      </c>
      <c r="BN80" s="13">
        <f t="shared" si="169"/>
        <v>9</v>
      </c>
      <c r="BO80" s="13">
        <f t="shared" si="170"/>
        <v>0</v>
      </c>
      <c r="BP80">
        <f t="shared" si="171"/>
        <v>0</v>
      </c>
      <c r="BQ80">
        <f t="shared" si="172"/>
        <v>0</v>
      </c>
      <c r="BR80">
        <f t="shared" si="173"/>
        <v>0</v>
      </c>
      <c r="BS80">
        <f t="shared" si="174"/>
        <v>0</v>
      </c>
      <c r="BT80">
        <f t="shared" si="175"/>
        <v>0.2</v>
      </c>
      <c r="BU80">
        <f t="shared" si="176"/>
        <v>0.2</v>
      </c>
      <c r="BV80">
        <f t="shared" si="177"/>
        <v>0.2</v>
      </c>
      <c r="BW80">
        <f t="shared" si="178"/>
        <v>0.2</v>
      </c>
      <c r="BX80">
        <f t="shared" si="179"/>
        <v>0.2</v>
      </c>
      <c r="BY80">
        <f>MAX(IF(AND($C80&lt;1,$C80&gt;0),1,ROUND($C80,0))+IF(ROUND($C80,0)&gt;=$CC$3,'Damage Calculator'!$B$7,0)+IF(ROUND($C80,0)&gt;=$CC$3,'Damage Calculator'!$B$8,0)-'d100 Breakdown'!$K$2,IF($D80=0,0,1))</f>
        <v>68</v>
      </c>
      <c r="BZ80" s="13">
        <f t="shared" si="180"/>
        <v>9</v>
      </c>
      <c r="CA80" s="13">
        <f t="shared" si="181"/>
        <v>0</v>
      </c>
      <c r="CB80">
        <f t="shared" si="182"/>
        <v>0</v>
      </c>
      <c r="CC80">
        <f t="shared" si="183"/>
        <v>0</v>
      </c>
      <c r="CD80">
        <f t="shared" si="184"/>
        <v>0</v>
      </c>
      <c r="CE80">
        <f t="shared" si="185"/>
        <v>0</v>
      </c>
      <c r="CF80">
        <f t="shared" si="186"/>
        <v>0.2</v>
      </c>
      <c r="CG80">
        <f t="shared" si="187"/>
        <v>0.2</v>
      </c>
      <c r="CH80">
        <f t="shared" si="188"/>
        <v>0.2</v>
      </c>
      <c r="CI80">
        <f t="shared" si="189"/>
        <v>0.2</v>
      </c>
      <c r="CJ80">
        <f t="shared" si="190"/>
        <v>0.2</v>
      </c>
      <c r="CK80">
        <f>MAX(IF(AND($C80&lt;1,$C80&gt;0),1,ROUND($C80,0))+IF(ROUND($C80,0)&gt;=$CO$3,'Damage Calculator'!$B$7,0)+IF(ROUND($C80,0)&gt;=$CO$3,'Damage Calculator'!$B$8,0)-'d100 Breakdown'!$K$2,IF($D80=0,0,1))</f>
        <v>68</v>
      </c>
      <c r="CL80" s="13">
        <f t="shared" si="191"/>
        <v>9</v>
      </c>
      <c r="CM80" s="13">
        <f t="shared" si="192"/>
        <v>0</v>
      </c>
      <c r="CN80">
        <f t="shared" si="193"/>
        <v>0</v>
      </c>
      <c r="CO80">
        <f t="shared" si="194"/>
        <v>0</v>
      </c>
      <c r="CP80">
        <f t="shared" si="195"/>
        <v>0</v>
      </c>
      <c r="CQ80">
        <f t="shared" si="196"/>
        <v>0</v>
      </c>
      <c r="CR80">
        <f t="shared" si="197"/>
        <v>0.2</v>
      </c>
      <c r="CS80">
        <f t="shared" si="198"/>
        <v>0.2</v>
      </c>
      <c r="CT80">
        <f t="shared" si="199"/>
        <v>0.2</v>
      </c>
      <c r="CU80">
        <f t="shared" si="200"/>
        <v>0.2</v>
      </c>
      <c r="CV80">
        <f t="shared" si="201"/>
        <v>0.2</v>
      </c>
      <c r="CW80">
        <f>MAX(IF(AND($C80&lt;1,$C80&gt;0),1,ROUND($C80,0))+IF(ROUND($C80,0)&gt;=$DA$3,'Damage Calculator'!$B$7,0)+IF(ROUND($C80,0)&gt;=$DA$3,'Damage Calculator'!$B$8,0)-'d100 Breakdown'!$K$2,IF($D80=0,0,1))</f>
        <v>68</v>
      </c>
      <c r="CX80" s="13">
        <f t="shared" si="202"/>
        <v>9</v>
      </c>
      <c r="CY80" s="13">
        <f t="shared" si="203"/>
        <v>0</v>
      </c>
      <c r="CZ80">
        <f t="shared" si="204"/>
        <v>0</v>
      </c>
      <c r="DA80">
        <f t="shared" si="205"/>
        <v>0</v>
      </c>
      <c r="DB80">
        <f t="shared" si="206"/>
        <v>0</v>
      </c>
      <c r="DC80">
        <f t="shared" si="207"/>
        <v>0</v>
      </c>
      <c r="DD80">
        <f t="shared" si="208"/>
        <v>0.2</v>
      </c>
      <c r="DE80">
        <f t="shared" si="209"/>
        <v>0.2</v>
      </c>
      <c r="DF80">
        <f t="shared" si="210"/>
        <v>0.2</v>
      </c>
      <c r="DG80">
        <f t="shared" si="211"/>
        <v>0.2</v>
      </c>
      <c r="DH80">
        <f t="shared" si="212"/>
        <v>0.2</v>
      </c>
    </row>
    <row r="81" spans="1:112" x14ac:dyDescent="0.25">
      <c r="A81">
        <v>77</v>
      </c>
      <c r="B81">
        <f t="shared" si="123"/>
        <v>253</v>
      </c>
      <c r="C81">
        <f>MAX((B81-100)*((1+'Damage Calculator'!$B$10)*INDEX(WeaponData!$AA$2:$AQ$96,MATCH('Damage Calculator'!$B$3,WeaponData!$B$2:$B$96,0),MATCH('Damage Calculator'!$D$3,WeaponData!$AA$2:$AQ$2,0))),0)</f>
        <v>68.926500000000004</v>
      </c>
      <c r="D81">
        <f t="shared" si="112"/>
        <v>69</v>
      </c>
      <c r="E81">
        <f>MAX(IF(AND($C81&lt;1,$C81&gt;0),1,ROUND($C81,0))+IF(ROUND($C81,0)&gt;=$I$3,'Damage Calculator'!$B$7,0)+IF(ROUND($C81,0)&gt;=$I$3,'Damage Calculator'!$B$8,0)-'d100 Breakdown'!$K$2,IF($D81=0,0,1))</f>
        <v>69</v>
      </c>
      <c r="F81" s="13">
        <f t="shared" si="124"/>
        <v>9</v>
      </c>
      <c r="G81" s="13">
        <f t="shared" si="125"/>
        <v>0</v>
      </c>
      <c r="H81">
        <f t="shared" si="126"/>
        <v>0</v>
      </c>
      <c r="I81">
        <f t="shared" si="127"/>
        <v>0</v>
      </c>
      <c r="J81">
        <f t="shared" si="128"/>
        <v>0</v>
      </c>
      <c r="K81">
        <f t="shared" si="129"/>
        <v>0</v>
      </c>
      <c r="L81">
        <f t="shared" si="130"/>
        <v>0.2</v>
      </c>
      <c r="M81">
        <f t="shared" si="131"/>
        <v>0.2</v>
      </c>
      <c r="N81">
        <f t="shared" si="132"/>
        <v>0.2</v>
      </c>
      <c r="O81">
        <f t="shared" si="133"/>
        <v>0.2</v>
      </c>
      <c r="P81">
        <f t="shared" si="134"/>
        <v>0.2</v>
      </c>
      <c r="Q81">
        <f>MAX(IF(AND($C81&lt;1,$C81&gt;0),1,ROUND($C81,0))+IF(ROUND($C81,0)&gt;=$U$3,'Damage Calculator'!$B$7,0)+IF(ROUND($C81,0)&gt;=$U$3,'Damage Calculator'!$B$8,0)-'d100 Breakdown'!$K$2,IF($D81=0,0,1))</f>
        <v>69</v>
      </c>
      <c r="R81" s="13">
        <f t="shared" si="135"/>
        <v>9</v>
      </c>
      <c r="S81" s="13">
        <f t="shared" si="136"/>
        <v>0</v>
      </c>
      <c r="T81">
        <f t="shared" si="137"/>
        <v>0</v>
      </c>
      <c r="U81">
        <f t="shared" si="138"/>
        <v>0</v>
      </c>
      <c r="V81">
        <f t="shared" si="139"/>
        <v>0</v>
      </c>
      <c r="W81">
        <f t="shared" si="140"/>
        <v>0</v>
      </c>
      <c r="X81">
        <f t="shared" si="141"/>
        <v>0.2</v>
      </c>
      <c r="Y81">
        <f t="shared" si="142"/>
        <v>0.2</v>
      </c>
      <c r="Z81">
        <f t="shared" si="143"/>
        <v>0.2</v>
      </c>
      <c r="AA81">
        <f t="shared" si="144"/>
        <v>0.2</v>
      </c>
      <c r="AB81">
        <f t="shared" si="145"/>
        <v>0.2</v>
      </c>
      <c r="AC81">
        <f>MAX(IF(AND($C81&lt;1,$C81&gt;0),1,ROUND($C81,0))+IF(ROUND($C81,0)&gt;=$AG$3,'Damage Calculator'!$B$7,0)+IF(ROUND($C81,0)&gt;=$AG$3,'Damage Calculator'!$B$8,0)-'d100 Breakdown'!$K$2,IF($D81=0,0,1))</f>
        <v>69</v>
      </c>
      <c r="AD81" s="13">
        <f t="shared" si="146"/>
        <v>9</v>
      </c>
      <c r="AE81" s="13">
        <f t="shared" si="147"/>
        <v>0</v>
      </c>
      <c r="AF81">
        <f t="shared" si="148"/>
        <v>0</v>
      </c>
      <c r="AG81">
        <f t="shared" si="149"/>
        <v>0</v>
      </c>
      <c r="AH81">
        <f t="shared" si="150"/>
        <v>0</v>
      </c>
      <c r="AI81">
        <f t="shared" si="151"/>
        <v>0</v>
      </c>
      <c r="AJ81">
        <f t="shared" si="152"/>
        <v>0.2</v>
      </c>
      <c r="AK81">
        <f t="shared" si="153"/>
        <v>0.2</v>
      </c>
      <c r="AL81">
        <f t="shared" si="154"/>
        <v>0.2</v>
      </c>
      <c r="AM81">
        <f t="shared" si="155"/>
        <v>0.2</v>
      </c>
      <c r="AN81">
        <f t="shared" si="156"/>
        <v>0.2</v>
      </c>
      <c r="AO81">
        <f>MAX(IF(AND($C81&lt;1,$C81&gt;0),1,ROUND($C81,0))+IF(ROUND($C81,0)&gt;=$AS$3,'Damage Calculator'!$B$7,0)+IF(ROUND($C81,0)&gt;=$AS$3,'Damage Calculator'!$B$8,0)-'d100 Breakdown'!$K$2,IF($D81=0,0,1))</f>
        <v>69</v>
      </c>
      <c r="AP81" s="13">
        <f t="shared" si="113"/>
        <v>9</v>
      </c>
      <c r="AQ81" s="13">
        <f t="shared" si="157"/>
        <v>0</v>
      </c>
      <c r="AR81">
        <f t="shared" si="114"/>
        <v>0</v>
      </c>
      <c r="AS81">
        <f t="shared" si="115"/>
        <v>0</v>
      </c>
      <c r="AT81">
        <f t="shared" si="116"/>
        <v>0</v>
      </c>
      <c r="AU81">
        <f t="shared" si="117"/>
        <v>0</v>
      </c>
      <c r="AV81">
        <f t="shared" si="118"/>
        <v>0.2</v>
      </c>
      <c r="AW81">
        <f t="shared" si="119"/>
        <v>0.2</v>
      </c>
      <c r="AX81">
        <f t="shared" si="120"/>
        <v>0.2</v>
      </c>
      <c r="AY81">
        <f t="shared" si="121"/>
        <v>0.2</v>
      </c>
      <c r="AZ81">
        <f t="shared" si="122"/>
        <v>0.2</v>
      </c>
      <c r="BA81">
        <f>MAX(IF(AND($C81&lt;1,$C81&gt;0),1,ROUND($C81,0))+IF(ROUND($C81,0)&gt;=$BE$3,'Damage Calculator'!$B$7,0)+IF(ROUND($C81,0)&gt;=$BE$3,'Damage Calculator'!$B$8,0)-'d100 Breakdown'!$K$2,IF($D81=0,0,1))</f>
        <v>69</v>
      </c>
      <c r="BB81" s="13">
        <f t="shared" si="158"/>
        <v>9</v>
      </c>
      <c r="BC81" s="13">
        <f t="shared" si="159"/>
        <v>0</v>
      </c>
      <c r="BD81">
        <f t="shared" si="160"/>
        <v>0</v>
      </c>
      <c r="BE81">
        <f t="shared" si="161"/>
        <v>0</v>
      </c>
      <c r="BF81">
        <f t="shared" si="162"/>
        <v>0</v>
      </c>
      <c r="BG81">
        <f t="shared" si="163"/>
        <v>0</v>
      </c>
      <c r="BH81">
        <f t="shared" si="164"/>
        <v>0.2</v>
      </c>
      <c r="BI81">
        <f t="shared" si="165"/>
        <v>0.2</v>
      </c>
      <c r="BJ81">
        <f t="shared" si="166"/>
        <v>0.2</v>
      </c>
      <c r="BK81">
        <f t="shared" si="167"/>
        <v>0.2</v>
      </c>
      <c r="BL81">
        <f t="shared" si="168"/>
        <v>0.2</v>
      </c>
      <c r="BM81">
        <f>MAX(IF(AND($C81&lt;1,$C81&gt;0),1,ROUND($C81,0))+IF(ROUND($C81,0)&gt;=$BQ$3,'Damage Calculator'!$B$7,0)+IF(ROUND($C81,0)&gt;=$BQ$3,'Damage Calculator'!$B$8,0)-'d100 Breakdown'!$K$2,IF($D81=0,0,1))</f>
        <v>69</v>
      </c>
      <c r="BN81" s="13">
        <f t="shared" si="169"/>
        <v>9</v>
      </c>
      <c r="BO81" s="13">
        <f t="shared" si="170"/>
        <v>0</v>
      </c>
      <c r="BP81">
        <f t="shared" si="171"/>
        <v>0</v>
      </c>
      <c r="BQ81">
        <f t="shared" si="172"/>
        <v>0</v>
      </c>
      <c r="BR81">
        <f t="shared" si="173"/>
        <v>0</v>
      </c>
      <c r="BS81">
        <f t="shared" si="174"/>
        <v>0</v>
      </c>
      <c r="BT81">
        <f t="shared" si="175"/>
        <v>0.2</v>
      </c>
      <c r="BU81">
        <f t="shared" si="176"/>
        <v>0.2</v>
      </c>
      <c r="BV81">
        <f t="shared" si="177"/>
        <v>0.2</v>
      </c>
      <c r="BW81">
        <f t="shared" si="178"/>
        <v>0.2</v>
      </c>
      <c r="BX81">
        <f t="shared" si="179"/>
        <v>0.2</v>
      </c>
      <c r="BY81">
        <f>MAX(IF(AND($C81&lt;1,$C81&gt;0),1,ROUND($C81,0))+IF(ROUND($C81,0)&gt;=$CC$3,'Damage Calculator'!$B$7,0)+IF(ROUND($C81,0)&gt;=$CC$3,'Damage Calculator'!$B$8,0)-'d100 Breakdown'!$K$2,IF($D81=0,0,1))</f>
        <v>69</v>
      </c>
      <c r="BZ81" s="13">
        <f t="shared" si="180"/>
        <v>9</v>
      </c>
      <c r="CA81" s="13">
        <f t="shared" si="181"/>
        <v>0</v>
      </c>
      <c r="CB81">
        <f t="shared" si="182"/>
        <v>0</v>
      </c>
      <c r="CC81">
        <f t="shared" si="183"/>
        <v>0</v>
      </c>
      <c r="CD81">
        <f t="shared" si="184"/>
        <v>0</v>
      </c>
      <c r="CE81">
        <f t="shared" si="185"/>
        <v>0</v>
      </c>
      <c r="CF81">
        <f t="shared" si="186"/>
        <v>0.2</v>
      </c>
      <c r="CG81">
        <f t="shared" si="187"/>
        <v>0.2</v>
      </c>
      <c r="CH81">
        <f t="shared" si="188"/>
        <v>0.2</v>
      </c>
      <c r="CI81">
        <f t="shared" si="189"/>
        <v>0.2</v>
      </c>
      <c r="CJ81">
        <f t="shared" si="190"/>
        <v>0.2</v>
      </c>
      <c r="CK81">
        <f>MAX(IF(AND($C81&lt;1,$C81&gt;0),1,ROUND($C81,0))+IF(ROUND($C81,0)&gt;=$CO$3,'Damage Calculator'!$B$7,0)+IF(ROUND($C81,0)&gt;=$CO$3,'Damage Calculator'!$B$8,0)-'d100 Breakdown'!$K$2,IF($D81=0,0,1))</f>
        <v>69</v>
      </c>
      <c r="CL81" s="13">
        <f t="shared" si="191"/>
        <v>9</v>
      </c>
      <c r="CM81" s="13">
        <f t="shared" si="192"/>
        <v>0</v>
      </c>
      <c r="CN81">
        <f t="shared" si="193"/>
        <v>0</v>
      </c>
      <c r="CO81">
        <f t="shared" si="194"/>
        <v>0</v>
      </c>
      <c r="CP81">
        <f t="shared" si="195"/>
        <v>0</v>
      </c>
      <c r="CQ81">
        <f t="shared" si="196"/>
        <v>0</v>
      </c>
      <c r="CR81">
        <f t="shared" si="197"/>
        <v>0.2</v>
      </c>
      <c r="CS81">
        <f t="shared" si="198"/>
        <v>0.2</v>
      </c>
      <c r="CT81">
        <f t="shared" si="199"/>
        <v>0.2</v>
      </c>
      <c r="CU81">
        <f t="shared" si="200"/>
        <v>0.2</v>
      </c>
      <c r="CV81">
        <f t="shared" si="201"/>
        <v>0.2</v>
      </c>
      <c r="CW81">
        <f>MAX(IF(AND($C81&lt;1,$C81&gt;0),1,ROUND($C81,0))+IF(ROUND($C81,0)&gt;=$DA$3,'Damage Calculator'!$B$7,0)+IF(ROUND($C81,0)&gt;=$DA$3,'Damage Calculator'!$B$8,0)-'d100 Breakdown'!$K$2,IF($D81=0,0,1))</f>
        <v>69</v>
      </c>
      <c r="CX81" s="13">
        <f t="shared" si="202"/>
        <v>9</v>
      </c>
      <c r="CY81" s="13">
        <f t="shared" si="203"/>
        <v>0</v>
      </c>
      <c r="CZ81">
        <f t="shared" si="204"/>
        <v>0</v>
      </c>
      <c r="DA81">
        <f t="shared" si="205"/>
        <v>0</v>
      </c>
      <c r="DB81">
        <f t="shared" si="206"/>
        <v>0</v>
      </c>
      <c r="DC81">
        <f t="shared" si="207"/>
        <v>0</v>
      </c>
      <c r="DD81">
        <f t="shared" si="208"/>
        <v>0.2</v>
      </c>
      <c r="DE81">
        <f t="shared" si="209"/>
        <v>0.2</v>
      </c>
      <c r="DF81">
        <f t="shared" si="210"/>
        <v>0.2</v>
      </c>
      <c r="DG81">
        <f t="shared" si="211"/>
        <v>0.2</v>
      </c>
      <c r="DH81">
        <f t="shared" si="212"/>
        <v>0.2</v>
      </c>
    </row>
    <row r="82" spans="1:112" x14ac:dyDescent="0.25">
      <c r="A82">
        <v>78</v>
      </c>
      <c r="B82">
        <f t="shared" si="123"/>
        <v>254</v>
      </c>
      <c r="C82">
        <f>MAX((B82-100)*((1+'Damage Calculator'!$B$10)*INDEX(WeaponData!$AA$2:$AQ$96,MATCH('Damage Calculator'!$B$3,WeaponData!$B$2:$B$96,0),MATCH('Damage Calculator'!$D$3,WeaponData!$AA$2:$AQ$2,0))),0)</f>
        <v>69.376999999999995</v>
      </c>
      <c r="D82">
        <f t="shared" si="112"/>
        <v>69</v>
      </c>
      <c r="E82">
        <f>MAX(IF(AND($C82&lt;1,$C82&gt;0),1,ROUND($C82,0))+IF(ROUND($C82,0)&gt;=$I$3,'Damage Calculator'!$B$7,0)+IF(ROUND($C82,0)&gt;=$I$3,'Damage Calculator'!$B$8,0)-'d100 Breakdown'!$K$2,IF($D82=0,0,1))</f>
        <v>69</v>
      </c>
      <c r="F82" s="13">
        <f t="shared" si="124"/>
        <v>9</v>
      </c>
      <c r="G82" s="13">
        <f t="shared" si="125"/>
        <v>0</v>
      </c>
      <c r="H82">
        <f t="shared" si="126"/>
        <v>0</v>
      </c>
      <c r="I82">
        <f t="shared" si="127"/>
        <v>0</v>
      </c>
      <c r="J82">
        <f t="shared" si="128"/>
        <v>0</v>
      </c>
      <c r="K82">
        <f t="shared" si="129"/>
        <v>0</v>
      </c>
      <c r="L82">
        <f t="shared" si="130"/>
        <v>0.2</v>
      </c>
      <c r="M82">
        <f t="shared" si="131"/>
        <v>0.2</v>
      </c>
      <c r="N82">
        <f t="shared" si="132"/>
        <v>0.2</v>
      </c>
      <c r="O82">
        <f t="shared" si="133"/>
        <v>0.2</v>
      </c>
      <c r="P82">
        <f t="shared" si="134"/>
        <v>0.2</v>
      </c>
      <c r="Q82">
        <f>MAX(IF(AND($C82&lt;1,$C82&gt;0),1,ROUND($C82,0))+IF(ROUND($C82,0)&gt;=$U$3,'Damage Calculator'!$B$7,0)+IF(ROUND($C82,0)&gt;=$U$3,'Damage Calculator'!$B$8,0)-'d100 Breakdown'!$K$2,IF($D82=0,0,1))</f>
        <v>69</v>
      </c>
      <c r="R82" s="13">
        <f t="shared" si="135"/>
        <v>9</v>
      </c>
      <c r="S82" s="13">
        <f t="shared" si="136"/>
        <v>0</v>
      </c>
      <c r="T82">
        <f t="shared" si="137"/>
        <v>0</v>
      </c>
      <c r="U82">
        <f t="shared" si="138"/>
        <v>0</v>
      </c>
      <c r="V82">
        <f t="shared" si="139"/>
        <v>0</v>
      </c>
      <c r="W82">
        <f t="shared" si="140"/>
        <v>0</v>
      </c>
      <c r="X82">
        <f t="shared" si="141"/>
        <v>0.2</v>
      </c>
      <c r="Y82">
        <f t="shared" si="142"/>
        <v>0.2</v>
      </c>
      <c r="Z82">
        <f t="shared" si="143"/>
        <v>0.2</v>
      </c>
      <c r="AA82">
        <f t="shared" si="144"/>
        <v>0.2</v>
      </c>
      <c r="AB82">
        <f t="shared" si="145"/>
        <v>0.2</v>
      </c>
      <c r="AC82">
        <f>MAX(IF(AND($C82&lt;1,$C82&gt;0),1,ROUND($C82,0))+IF(ROUND($C82,0)&gt;=$AG$3,'Damage Calculator'!$B$7,0)+IF(ROUND($C82,0)&gt;=$AG$3,'Damage Calculator'!$B$8,0)-'d100 Breakdown'!$K$2,IF($D82=0,0,1))</f>
        <v>69</v>
      </c>
      <c r="AD82" s="13">
        <f t="shared" si="146"/>
        <v>9</v>
      </c>
      <c r="AE82" s="13">
        <f t="shared" si="147"/>
        <v>0</v>
      </c>
      <c r="AF82">
        <f t="shared" si="148"/>
        <v>0</v>
      </c>
      <c r="AG82">
        <f t="shared" si="149"/>
        <v>0</v>
      </c>
      <c r="AH82">
        <f t="shared" si="150"/>
        <v>0</v>
      </c>
      <c r="AI82">
        <f t="shared" si="151"/>
        <v>0</v>
      </c>
      <c r="AJ82">
        <f t="shared" si="152"/>
        <v>0.2</v>
      </c>
      <c r="AK82">
        <f t="shared" si="153"/>
        <v>0.2</v>
      </c>
      <c r="AL82">
        <f t="shared" si="154"/>
        <v>0.2</v>
      </c>
      <c r="AM82">
        <f t="shared" si="155"/>
        <v>0.2</v>
      </c>
      <c r="AN82">
        <f t="shared" si="156"/>
        <v>0.2</v>
      </c>
      <c r="AO82">
        <f>MAX(IF(AND($C82&lt;1,$C82&gt;0),1,ROUND($C82,0))+IF(ROUND($C82,0)&gt;=$AS$3,'Damage Calculator'!$B$7,0)+IF(ROUND($C82,0)&gt;=$AS$3,'Damage Calculator'!$B$8,0)-'d100 Breakdown'!$K$2,IF($D82=0,0,1))</f>
        <v>69</v>
      </c>
      <c r="AP82" s="13">
        <f t="shared" si="113"/>
        <v>9</v>
      </c>
      <c r="AQ82" s="13">
        <f t="shared" si="157"/>
        <v>0</v>
      </c>
      <c r="AR82">
        <f t="shared" si="114"/>
        <v>0</v>
      </c>
      <c r="AS82">
        <f t="shared" si="115"/>
        <v>0</v>
      </c>
      <c r="AT82">
        <f t="shared" si="116"/>
        <v>0</v>
      </c>
      <c r="AU82">
        <f t="shared" si="117"/>
        <v>0</v>
      </c>
      <c r="AV82">
        <f t="shared" si="118"/>
        <v>0.2</v>
      </c>
      <c r="AW82">
        <f t="shared" si="119"/>
        <v>0.2</v>
      </c>
      <c r="AX82">
        <f t="shared" si="120"/>
        <v>0.2</v>
      </c>
      <c r="AY82">
        <f t="shared" si="121"/>
        <v>0.2</v>
      </c>
      <c r="AZ82">
        <f t="shared" si="122"/>
        <v>0.2</v>
      </c>
      <c r="BA82">
        <f>MAX(IF(AND($C82&lt;1,$C82&gt;0),1,ROUND($C82,0))+IF(ROUND($C82,0)&gt;=$BE$3,'Damage Calculator'!$B$7,0)+IF(ROUND($C82,0)&gt;=$BE$3,'Damage Calculator'!$B$8,0)-'d100 Breakdown'!$K$2,IF($D82=0,0,1))</f>
        <v>69</v>
      </c>
      <c r="BB82" s="13">
        <f t="shared" si="158"/>
        <v>9</v>
      </c>
      <c r="BC82" s="13">
        <f t="shared" si="159"/>
        <v>0</v>
      </c>
      <c r="BD82">
        <f t="shared" si="160"/>
        <v>0</v>
      </c>
      <c r="BE82">
        <f t="shared" si="161"/>
        <v>0</v>
      </c>
      <c r="BF82">
        <f t="shared" si="162"/>
        <v>0</v>
      </c>
      <c r="BG82">
        <f t="shared" si="163"/>
        <v>0</v>
      </c>
      <c r="BH82">
        <f t="shared" si="164"/>
        <v>0.2</v>
      </c>
      <c r="BI82">
        <f t="shared" si="165"/>
        <v>0.2</v>
      </c>
      <c r="BJ82">
        <f t="shared" si="166"/>
        <v>0.2</v>
      </c>
      <c r="BK82">
        <f t="shared" si="167"/>
        <v>0.2</v>
      </c>
      <c r="BL82">
        <f t="shared" si="168"/>
        <v>0.2</v>
      </c>
      <c r="BM82">
        <f>MAX(IF(AND($C82&lt;1,$C82&gt;0),1,ROUND($C82,0))+IF(ROUND($C82,0)&gt;=$BQ$3,'Damage Calculator'!$B$7,0)+IF(ROUND($C82,0)&gt;=$BQ$3,'Damage Calculator'!$B$8,0)-'d100 Breakdown'!$K$2,IF($D82=0,0,1))</f>
        <v>69</v>
      </c>
      <c r="BN82" s="13">
        <f t="shared" si="169"/>
        <v>9</v>
      </c>
      <c r="BO82" s="13">
        <f t="shared" si="170"/>
        <v>0</v>
      </c>
      <c r="BP82">
        <f t="shared" si="171"/>
        <v>0</v>
      </c>
      <c r="BQ82">
        <f t="shared" si="172"/>
        <v>0</v>
      </c>
      <c r="BR82">
        <f t="shared" si="173"/>
        <v>0</v>
      </c>
      <c r="BS82">
        <f t="shared" si="174"/>
        <v>0</v>
      </c>
      <c r="BT82">
        <f t="shared" si="175"/>
        <v>0.2</v>
      </c>
      <c r="BU82">
        <f t="shared" si="176"/>
        <v>0.2</v>
      </c>
      <c r="BV82">
        <f t="shared" si="177"/>
        <v>0.2</v>
      </c>
      <c r="BW82">
        <f t="shared" si="178"/>
        <v>0.2</v>
      </c>
      <c r="BX82">
        <f t="shared" si="179"/>
        <v>0.2</v>
      </c>
      <c r="BY82">
        <f>MAX(IF(AND($C82&lt;1,$C82&gt;0),1,ROUND($C82,0))+IF(ROUND($C82,0)&gt;=$CC$3,'Damage Calculator'!$B$7,0)+IF(ROUND($C82,0)&gt;=$CC$3,'Damage Calculator'!$B$8,0)-'d100 Breakdown'!$K$2,IF($D82=0,0,1))</f>
        <v>69</v>
      </c>
      <c r="BZ82" s="13">
        <f t="shared" si="180"/>
        <v>9</v>
      </c>
      <c r="CA82" s="13">
        <f t="shared" si="181"/>
        <v>0</v>
      </c>
      <c r="CB82">
        <f t="shared" si="182"/>
        <v>0</v>
      </c>
      <c r="CC82">
        <f t="shared" si="183"/>
        <v>0</v>
      </c>
      <c r="CD82">
        <f t="shared" si="184"/>
        <v>0</v>
      </c>
      <c r="CE82">
        <f t="shared" si="185"/>
        <v>0</v>
      </c>
      <c r="CF82">
        <f t="shared" si="186"/>
        <v>0.2</v>
      </c>
      <c r="CG82">
        <f t="shared" si="187"/>
        <v>0.2</v>
      </c>
      <c r="CH82">
        <f t="shared" si="188"/>
        <v>0.2</v>
      </c>
      <c r="CI82">
        <f t="shared" si="189"/>
        <v>0.2</v>
      </c>
      <c r="CJ82">
        <f t="shared" si="190"/>
        <v>0.2</v>
      </c>
      <c r="CK82">
        <f>MAX(IF(AND($C82&lt;1,$C82&gt;0),1,ROUND($C82,0))+IF(ROUND($C82,0)&gt;=$CO$3,'Damage Calculator'!$B$7,0)+IF(ROUND($C82,0)&gt;=$CO$3,'Damage Calculator'!$B$8,0)-'d100 Breakdown'!$K$2,IF($D82=0,0,1))</f>
        <v>69</v>
      </c>
      <c r="CL82" s="13">
        <f t="shared" si="191"/>
        <v>9</v>
      </c>
      <c r="CM82" s="13">
        <f t="shared" si="192"/>
        <v>0</v>
      </c>
      <c r="CN82">
        <f t="shared" si="193"/>
        <v>0</v>
      </c>
      <c r="CO82">
        <f t="shared" si="194"/>
        <v>0</v>
      </c>
      <c r="CP82">
        <f t="shared" si="195"/>
        <v>0</v>
      </c>
      <c r="CQ82">
        <f t="shared" si="196"/>
        <v>0</v>
      </c>
      <c r="CR82">
        <f t="shared" si="197"/>
        <v>0.2</v>
      </c>
      <c r="CS82">
        <f t="shared" si="198"/>
        <v>0.2</v>
      </c>
      <c r="CT82">
        <f t="shared" si="199"/>
        <v>0.2</v>
      </c>
      <c r="CU82">
        <f t="shared" si="200"/>
        <v>0.2</v>
      </c>
      <c r="CV82">
        <f t="shared" si="201"/>
        <v>0.2</v>
      </c>
      <c r="CW82">
        <f>MAX(IF(AND($C82&lt;1,$C82&gt;0),1,ROUND($C82,0))+IF(ROUND($C82,0)&gt;=$DA$3,'Damage Calculator'!$B$7,0)+IF(ROUND($C82,0)&gt;=$DA$3,'Damage Calculator'!$B$8,0)-'d100 Breakdown'!$K$2,IF($D82=0,0,1))</f>
        <v>69</v>
      </c>
      <c r="CX82" s="13">
        <f t="shared" si="202"/>
        <v>9</v>
      </c>
      <c r="CY82" s="13">
        <f t="shared" si="203"/>
        <v>0</v>
      </c>
      <c r="CZ82">
        <f t="shared" si="204"/>
        <v>0</v>
      </c>
      <c r="DA82">
        <f t="shared" si="205"/>
        <v>0</v>
      </c>
      <c r="DB82">
        <f t="shared" si="206"/>
        <v>0</v>
      </c>
      <c r="DC82">
        <f t="shared" si="207"/>
        <v>0</v>
      </c>
      <c r="DD82">
        <f t="shared" si="208"/>
        <v>0.2</v>
      </c>
      <c r="DE82">
        <f t="shared" si="209"/>
        <v>0.2</v>
      </c>
      <c r="DF82">
        <f t="shared" si="210"/>
        <v>0.2</v>
      </c>
      <c r="DG82">
        <f t="shared" si="211"/>
        <v>0.2</v>
      </c>
      <c r="DH82">
        <f t="shared" si="212"/>
        <v>0.2</v>
      </c>
    </row>
    <row r="83" spans="1:112" x14ac:dyDescent="0.25">
      <c r="A83">
        <v>79</v>
      </c>
      <c r="B83">
        <f t="shared" si="123"/>
        <v>255</v>
      </c>
      <c r="C83">
        <f>MAX((B83-100)*((1+'Damage Calculator'!$B$10)*INDEX(WeaponData!$AA$2:$AQ$96,MATCH('Damage Calculator'!$B$3,WeaponData!$B$2:$B$96,0),MATCH('Damage Calculator'!$D$3,WeaponData!$AA$2:$AQ$2,0))),0)</f>
        <v>69.827500000000001</v>
      </c>
      <c r="D83">
        <f t="shared" si="112"/>
        <v>70</v>
      </c>
      <c r="E83">
        <f>MAX(IF(AND($C83&lt;1,$C83&gt;0),1,ROUND($C83,0))+IF(ROUND($C83,0)&gt;=$I$3,'Damage Calculator'!$B$7,0)+IF(ROUND($C83,0)&gt;=$I$3,'Damage Calculator'!$B$8,0)-'d100 Breakdown'!$K$2,IF($D83=0,0,1))</f>
        <v>70</v>
      </c>
      <c r="F83" s="13">
        <f t="shared" si="124"/>
        <v>9</v>
      </c>
      <c r="G83" s="13">
        <f t="shared" si="125"/>
        <v>0</v>
      </c>
      <c r="H83">
        <f t="shared" si="126"/>
        <v>0</v>
      </c>
      <c r="I83">
        <f t="shared" si="127"/>
        <v>0</v>
      </c>
      <c r="J83">
        <f t="shared" si="128"/>
        <v>0</v>
      </c>
      <c r="K83">
        <f t="shared" si="129"/>
        <v>0</v>
      </c>
      <c r="L83">
        <f t="shared" si="130"/>
        <v>0.2</v>
      </c>
      <c r="M83">
        <f t="shared" si="131"/>
        <v>0.2</v>
      </c>
      <c r="N83">
        <f t="shared" si="132"/>
        <v>0.2</v>
      </c>
      <c r="O83">
        <f t="shared" si="133"/>
        <v>0.2</v>
      </c>
      <c r="P83">
        <f t="shared" si="134"/>
        <v>0.2</v>
      </c>
      <c r="Q83">
        <f>MAX(IF(AND($C83&lt;1,$C83&gt;0),1,ROUND($C83,0))+IF(ROUND($C83,0)&gt;=$U$3,'Damage Calculator'!$B$7,0)+IF(ROUND($C83,0)&gt;=$U$3,'Damage Calculator'!$B$8,0)-'d100 Breakdown'!$K$2,IF($D83=0,0,1))</f>
        <v>70</v>
      </c>
      <c r="R83" s="13">
        <f t="shared" si="135"/>
        <v>9</v>
      </c>
      <c r="S83" s="13">
        <f t="shared" si="136"/>
        <v>0</v>
      </c>
      <c r="T83">
        <f t="shared" si="137"/>
        <v>0</v>
      </c>
      <c r="U83">
        <f t="shared" si="138"/>
        <v>0</v>
      </c>
      <c r="V83">
        <f t="shared" si="139"/>
        <v>0</v>
      </c>
      <c r="W83">
        <f t="shared" si="140"/>
        <v>0</v>
      </c>
      <c r="X83">
        <f t="shared" si="141"/>
        <v>0.2</v>
      </c>
      <c r="Y83">
        <f t="shared" si="142"/>
        <v>0.2</v>
      </c>
      <c r="Z83">
        <f t="shared" si="143"/>
        <v>0.2</v>
      </c>
      <c r="AA83">
        <f t="shared" si="144"/>
        <v>0.2</v>
      </c>
      <c r="AB83">
        <f t="shared" si="145"/>
        <v>0.2</v>
      </c>
      <c r="AC83">
        <f>MAX(IF(AND($C83&lt;1,$C83&gt;0),1,ROUND($C83,0))+IF(ROUND($C83,0)&gt;=$AG$3,'Damage Calculator'!$B$7,0)+IF(ROUND($C83,0)&gt;=$AG$3,'Damage Calculator'!$B$8,0)-'d100 Breakdown'!$K$2,IF($D83=0,0,1))</f>
        <v>70</v>
      </c>
      <c r="AD83" s="13">
        <f t="shared" si="146"/>
        <v>9</v>
      </c>
      <c r="AE83" s="13">
        <f t="shared" si="147"/>
        <v>0</v>
      </c>
      <c r="AF83">
        <f t="shared" si="148"/>
        <v>0</v>
      </c>
      <c r="AG83">
        <f t="shared" si="149"/>
        <v>0</v>
      </c>
      <c r="AH83">
        <f t="shared" si="150"/>
        <v>0</v>
      </c>
      <c r="AI83">
        <f t="shared" si="151"/>
        <v>0</v>
      </c>
      <c r="AJ83">
        <f t="shared" si="152"/>
        <v>0.2</v>
      </c>
      <c r="AK83">
        <f t="shared" si="153"/>
        <v>0.2</v>
      </c>
      <c r="AL83">
        <f t="shared" si="154"/>
        <v>0.2</v>
      </c>
      <c r="AM83">
        <f t="shared" si="155"/>
        <v>0.2</v>
      </c>
      <c r="AN83">
        <f t="shared" si="156"/>
        <v>0.2</v>
      </c>
      <c r="AO83">
        <f>MAX(IF(AND($C83&lt;1,$C83&gt;0),1,ROUND($C83,0))+IF(ROUND($C83,0)&gt;=$AS$3,'Damage Calculator'!$B$7,0)+IF(ROUND($C83,0)&gt;=$AS$3,'Damage Calculator'!$B$8,0)-'d100 Breakdown'!$K$2,IF($D83=0,0,1))</f>
        <v>70</v>
      </c>
      <c r="AP83" s="13">
        <f t="shared" si="113"/>
        <v>9</v>
      </c>
      <c r="AQ83" s="13">
        <f t="shared" si="157"/>
        <v>0</v>
      </c>
      <c r="AR83">
        <f t="shared" si="114"/>
        <v>0</v>
      </c>
      <c r="AS83">
        <f t="shared" si="115"/>
        <v>0</v>
      </c>
      <c r="AT83">
        <f t="shared" si="116"/>
        <v>0</v>
      </c>
      <c r="AU83">
        <f t="shared" si="117"/>
        <v>0</v>
      </c>
      <c r="AV83">
        <f t="shared" si="118"/>
        <v>0.2</v>
      </c>
      <c r="AW83">
        <f t="shared" si="119"/>
        <v>0.2</v>
      </c>
      <c r="AX83">
        <f t="shared" si="120"/>
        <v>0.2</v>
      </c>
      <c r="AY83">
        <f t="shared" si="121"/>
        <v>0.2</v>
      </c>
      <c r="AZ83">
        <f t="shared" si="122"/>
        <v>0.2</v>
      </c>
      <c r="BA83">
        <f>MAX(IF(AND($C83&lt;1,$C83&gt;0),1,ROUND($C83,0))+IF(ROUND($C83,0)&gt;=$BE$3,'Damage Calculator'!$B$7,0)+IF(ROUND($C83,0)&gt;=$BE$3,'Damage Calculator'!$B$8,0)-'d100 Breakdown'!$K$2,IF($D83=0,0,1))</f>
        <v>70</v>
      </c>
      <c r="BB83" s="13">
        <f t="shared" si="158"/>
        <v>9</v>
      </c>
      <c r="BC83" s="13">
        <f t="shared" si="159"/>
        <v>0</v>
      </c>
      <c r="BD83">
        <f t="shared" si="160"/>
        <v>0</v>
      </c>
      <c r="BE83">
        <f t="shared" si="161"/>
        <v>0</v>
      </c>
      <c r="BF83">
        <f t="shared" si="162"/>
        <v>0</v>
      </c>
      <c r="BG83">
        <f t="shared" si="163"/>
        <v>0</v>
      </c>
      <c r="BH83">
        <f t="shared" si="164"/>
        <v>0.2</v>
      </c>
      <c r="BI83">
        <f t="shared" si="165"/>
        <v>0.2</v>
      </c>
      <c r="BJ83">
        <f t="shared" si="166"/>
        <v>0.2</v>
      </c>
      <c r="BK83">
        <f t="shared" si="167"/>
        <v>0.2</v>
      </c>
      <c r="BL83">
        <f t="shared" si="168"/>
        <v>0.2</v>
      </c>
      <c r="BM83">
        <f>MAX(IF(AND($C83&lt;1,$C83&gt;0),1,ROUND($C83,0))+IF(ROUND($C83,0)&gt;=$BQ$3,'Damage Calculator'!$B$7,0)+IF(ROUND($C83,0)&gt;=$BQ$3,'Damage Calculator'!$B$8,0)-'d100 Breakdown'!$K$2,IF($D83=0,0,1))</f>
        <v>70</v>
      </c>
      <c r="BN83" s="13">
        <f t="shared" si="169"/>
        <v>9</v>
      </c>
      <c r="BO83" s="13">
        <f t="shared" si="170"/>
        <v>0</v>
      </c>
      <c r="BP83">
        <f t="shared" si="171"/>
        <v>0</v>
      </c>
      <c r="BQ83">
        <f t="shared" si="172"/>
        <v>0</v>
      </c>
      <c r="BR83">
        <f t="shared" si="173"/>
        <v>0</v>
      </c>
      <c r="BS83">
        <f t="shared" si="174"/>
        <v>0</v>
      </c>
      <c r="BT83">
        <f t="shared" si="175"/>
        <v>0.2</v>
      </c>
      <c r="BU83">
        <f t="shared" si="176"/>
        <v>0.2</v>
      </c>
      <c r="BV83">
        <f t="shared" si="177"/>
        <v>0.2</v>
      </c>
      <c r="BW83">
        <f t="shared" si="178"/>
        <v>0.2</v>
      </c>
      <c r="BX83">
        <f t="shared" si="179"/>
        <v>0.2</v>
      </c>
      <c r="BY83">
        <f>MAX(IF(AND($C83&lt;1,$C83&gt;0),1,ROUND($C83,0))+IF(ROUND($C83,0)&gt;=$CC$3,'Damage Calculator'!$B$7,0)+IF(ROUND($C83,0)&gt;=$CC$3,'Damage Calculator'!$B$8,0)-'d100 Breakdown'!$K$2,IF($D83=0,0,1))</f>
        <v>70</v>
      </c>
      <c r="BZ83" s="13">
        <f t="shared" si="180"/>
        <v>9</v>
      </c>
      <c r="CA83" s="13">
        <f t="shared" si="181"/>
        <v>0</v>
      </c>
      <c r="CB83">
        <f t="shared" si="182"/>
        <v>0</v>
      </c>
      <c r="CC83">
        <f t="shared" si="183"/>
        <v>0</v>
      </c>
      <c r="CD83">
        <f t="shared" si="184"/>
        <v>0</v>
      </c>
      <c r="CE83">
        <f t="shared" si="185"/>
        <v>0</v>
      </c>
      <c r="CF83">
        <f t="shared" si="186"/>
        <v>0.2</v>
      </c>
      <c r="CG83">
        <f t="shared" si="187"/>
        <v>0.2</v>
      </c>
      <c r="CH83">
        <f t="shared" si="188"/>
        <v>0.2</v>
      </c>
      <c r="CI83">
        <f t="shared" si="189"/>
        <v>0.2</v>
      </c>
      <c r="CJ83">
        <f t="shared" si="190"/>
        <v>0.2</v>
      </c>
      <c r="CK83">
        <f>MAX(IF(AND($C83&lt;1,$C83&gt;0),1,ROUND($C83,0))+IF(ROUND($C83,0)&gt;=$CO$3,'Damage Calculator'!$B$7,0)+IF(ROUND($C83,0)&gt;=$CO$3,'Damage Calculator'!$B$8,0)-'d100 Breakdown'!$K$2,IF($D83=0,0,1))</f>
        <v>70</v>
      </c>
      <c r="CL83" s="13">
        <f t="shared" si="191"/>
        <v>9</v>
      </c>
      <c r="CM83" s="13">
        <f t="shared" si="192"/>
        <v>0</v>
      </c>
      <c r="CN83">
        <f t="shared" si="193"/>
        <v>0</v>
      </c>
      <c r="CO83">
        <f t="shared" si="194"/>
        <v>0</v>
      </c>
      <c r="CP83">
        <f t="shared" si="195"/>
        <v>0</v>
      </c>
      <c r="CQ83">
        <f t="shared" si="196"/>
        <v>0</v>
      </c>
      <c r="CR83">
        <f t="shared" si="197"/>
        <v>0.2</v>
      </c>
      <c r="CS83">
        <f t="shared" si="198"/>
        <v>0.2</v>
      </c>
      <c r="CT83">
        <f t="shared" si="199"/>
        <v>0.2</v>
      </c>
      <c r="CU83">
        <f t="shared" si="200"/>
        <v>0.2</v>
      </c>
      <c r="CV83">
        <f t="shared" si="201"/>
        <v>0.2</v>
      </c>
      <c r="CW83">
        <f>MAX(IF(AND($C83&lt;1,$C83&gt;0),1,ROUND($C83,0))+IF(ROUND($C83,0)&gt;=$DA$3,'Damage Calculator'!$B$7,0)+IF(ROUND($C83,0)&gt;=$DA$3,'Damage Calculator'!$B$8,0)-'d100 Breakdown'!$K$2,IF($D83=0,0,1))</f>
        <v>70</v>
      </c>
      <c r="CX83" s="13">
        <f t="shared" si="202"/>
        <v>9</v>
      </c>
      <c r="CY83" s="13">
        <f t="shared" si="203"/>
        <v>0</v>
      </c>
      <c r="CZ83">
        <f t="shared" si="204"/>
        <v>0</v>
      </c>
      <c r="DA83">
        <f t="shared" si="205"/>
        <v>0</v>
      </c>
      <c r="DB83">
        <f t="shared" si="206"/>
        <v>0</v>
      </c>
      <c r="DC83">
        <f t="shared" si="207"/>
        <v>0</v>
      </c>
      <c r="DD83">
        <f t="shared" si="208"/>
        <v>0.2</v>
      </c>
      <c r="DE83">
        <f t="shared" si="209"/>
        <v>0.2</v>
      </c>
      <c r="DF83">
        <f t="shared" si="210"/>
        <v>0.2</v>
      </c>
      <c r="DG83">
        <f t="shared" si="211"/>
        <v>0.2</v>
      </c>
      <c r="DH83">
        <f t="shared" si="212"/>
        <v>0.2</v>
      </c>
    </row>
    <row r="84" spans="1:112" x14ac:dyDescent="0.25">
      <c r="A84">
        <v>80</v>
      </c>
      <c r="B84">
        <f t="shared" si="123"/>
        <v>256</v>
      </c>
      <c r="C84">
        <f>MAX((B84-100)*((1+'Damage Calculator'!$B$10)*INDEX(WeaponData!$AA$2:$AQ$96,MATCH('Damage Calculator'!$B$3,WeaponData!$B$2:$B$96,0),MATCH('Damage Calculator'!$D$3,WeaponData!$AA$2:$AQ$2,0))),0)</f>
        <v>70.278000000000006</v>
      </c>
      <c r="D84">
        <f t="shared" si="112"/>
        <v>70</v>
      </c>
      <c r="E84">
        <f>MAX(IF(AND($C84&lt;1,$C84&gt;0),1,ROUND($C84,0))+IF(ROUND($C84,0)&gt;=$I$3,'Damage Calculator'!$B$7,0)+IF(ROUND($C84,0)&gt;=$I$3,'Damage Calculator'!$B$8,0)-'d100 Breakdown'!$K$2,IF($D84=0,0,1))</f>
        <v>70</v>
      </c>
      <c r="F84" s="13">
        <f t="shared" si="124"/>
        <v>9</v>
      </c>
      <c r="G84" s="13">
        <f t="shared" si="125"/>
        <v>0</v>
      </c>
      <c r="H84">
        <f t="shared" si="126"/>
        <v>0</v>
      </c>
      <c r="I84">
        <f t="shared" si="127"/>
        <v>0</v>
      </c>
      <c r="J84">
        <f t="shared" si="128"/>
        <v>0</v>
      </c>
      <c r="K84">
        <f t="shared" si="129"/>
        <v>0</v>
      </c>
      <c r="L84">
        <f t="shared" si="130"/>
        <v>0.2</v>
      </c>
      <c r="M84">
        <f t="shared" si="131"/>
        <v>0.2</v>
      </c>
      <c r="N84">
        <f t="shared" si="132"/>
        <v>0.2</v>
      </c>
      <c r="O84">
        <f t="shared" si="133"/>
        <v>0.2</v>
      </c>
      <c r="P84">
        <f t="shared" si="134"/>
        <v>0.2</v>
      </c>
      <c r="Q84">
        <f>MAX(IF(AND($C84&lt;1,$C84&gt;0),1,ROUND($C84,0))+IF(ROUND($C84,0)&gt;=$U$3,'Damage Calculator'!$B$7,0)+IF(ROUND($C84,0)&gt;=$U$3,'Damage Calculator'!$B$8,0)-'d100 Breakdown'!$K$2,IF($D84=0,0,1))</f>
        <v>70</v>
      </c>
      <c r="R84" s="13">
        <f t="shared" si="135"/>
        <v>9</v>
      </c>
      <c r="S84" s="13">
        <f t="shared" si="136"/>
        <v>0</v>
      </c>
      <c r="T84">
        <f t="shared" si="137"/>
        <v>0</v>
      </c>
      <c r="U84">
        <f t="shared" si="138"/>
        <v>0</v>
      </c>
      <c r="V84">
        <f t="shared" si="139"/>
        <v>0</v>
      </c>
      <c r="W84">
        <f t="shared" si="140"/>
        <v>0</v>
      </c>
      <c r="X84">
        <f t="shared" si="141"/>
        <v>0.2</v>
      </c>
      <c r="Y84">
        <f t="shared" si="142"/>
        <v>0.2</v>
      </c>
      <c r="Z84">
        <f t="shared" si="143"/>
        <v>0.2</v>
      </c>
      <c r="AA84">
        <f t="shared" si="144"/>
        <v>0.2</v>
      </c>
      <c r="AB84">
        <f t="shared" si="145"/>
        <v>0.2</v>
      </c>
      <c r="AC84">
        <f>MAX(IF(AND($C84&lt;1,$C84&gt;0),1,ROUND($C84,0))+IF(ROUND($C84,0)&gt;=$AG$3,'Damage Calculator'!$B$7,0)+IF(ROUND($C84,0)&gt;=$AG$3,'Damage Calculator'!$B$8,0)-'d100 Breakdown'!$K$2,IF($D84=0,0,1))</f>
        <v>70</v>
      </c>
      <c r="AD84" s="13">
        <f t="shared" si="146"/>
        <v>9</v>
      </c>
      <c r="AE84" s="13">
        <f t="shared" si="147"/>
        <v>0</v>
      </c>
      <c r="AF84">
        <f t="shared" si="148"/>
        <v>0</v>
      </c>
      <c r="AG84">
        <f t="shared" si="149"/>
        <v>0</v>
      </c>
      <c r="AH84">
        <f t="shared" si="150"/>
        <v>0</v>
      </c>
      <c r="AI84">
        <f t="shared" si="151"/>
        <v>0</v>
      </c>
      <c r="AJ84">
        <f t="shared" si="152"/>
        <v>0.2</v>
      </c>
      <c r="AK84">
        <f t="shared" si="153"/>
        <v>0.2</v>
      </c>
      <c r="AL84">
        <f t="shared" si="154"/>
        <v>0.2</v>
      </c>
      <c r="AM84">
        <f t="shared" si="155"/>
        <v>0.2</v>
      </c>
      <c r="AN84">
        <f t="shared" si="156"/>
        <v>0.2</v>
      </c>
      <c r="AO84">
        <f>MAX(IF(AND($C84&lt;1,$C84&gt;0),1,ROUND($C84,0))+IF(ROUND($C84,0)&gt;=$AS$3,'Damage Calculator'!$B$7,0)+IF(ROUND($C84,0)&gt;=$AS$3,'Damage Calculator'!$B$8,0)-'d100 Breakdown'!$K$2,IF($D84=0,0,1))</f>
        <v>70</v>
      </c>
      <c r="AP84" s="13">
        <f t="shared" si="113"/>
        <v>9</v>
      </c>
      <c r="AQ84" s="13">
        <f t="shared" si="157"/>
        <v>0</v>
      </c>
      <c r="AR84">
        <f t="shared" si="114"/>
        <v>0</v>
      </c>
      <c r="AS84">
        <f t="shared" si="115"/>
        <v>0</v>
      </c>
      <c r="AT84">
        <f t="shared" si="116"/>
        <v>0</v>
      </c>
      <c r="AU84">
        <f t="shared" si="117"/>
        <v>0</v>
      </c>
      <c r="AV84">
        <f t="shared" si="118"/>
        <v>0.2</v>
      </c>
      <c r="AW84">
        <f t="shared" si="119"/>
        <v>0.2</v>
      </c>
      <c r="AX84">
        <f t="shared" si="120"/>
        <v>0.2</v>
      </c>
      <c r="AY84">
        <f t="shared" si="121"/>
        <v>0.2</v>
      </c>
      <c r="AZ84">
        <f t="shared" si="122"/>
        <v>0.2</v>
      </c>
      <c r="BA84">
        <f>MAX(IF(AND($C84&lt;1,$C84&gt;0),1,ROUND($C84,0))+IF(ROUND($C84,0)&gt;=$BE$3,'Damage Calculator'!$B$7,0)+IF(ROUND($C84,0)&gt;=$BE$3,'Damage Calculator'!$B$8,0)-'d100 Breakdown'!$K$2,IF($D84=0,0,1))</f>
        <v>70</v>
      </c>
      <c r="BB84" s="13">
        <f t="shared" si="158"/>
        <v>9</v>
      </c>
      <c r="BC84" s="13">
        <f t="shared" si="159"/>
        <v>0</v>
      </c>
      <c r="BD84">
        <f t="shared" si="160"/>
        <v>0</v>
      </c>
      <c r="BE84">
        <f t="shared" si="161"/>
        <v>0</v>
      </c>
      <c r="BF84">
        <f t="shared" si="162"/>
        <v>0</v>
      </c>
      <c r="BG84">
        <f t="shared" si="163"/>
        <v>0</v>
      </c>
      <c r="BH84">
        <f t="shared" si="164"/>
        <v>0.2</v>
      </c>
      <c r="BI84">
        <f t="shared" si="165"/>
        <v>0.2</v>
      </c>
      <c r="BJ84">
        <f t="shared" si="166"/>
        <v>0.2</v>
      </c>
      <c r="BK84">
        <f t="shared" si="167"/>
        <v>0.2</v>
      </c>
      <c r="BL84">
        <f t="shared" si="168"/>
        <v>0.2</v>
      </c>
      <c r="BM84">
        <f>MAX(IF(AND($C84&lt;1,$C84&gt;0),1,ROUND($C84,0))+IF(ROUND($C84,0)&gt;=$BQ$3,'Damage Calculator'!$B$7,0)+IF(ROUND($C84,0)&gt;=$BQ$3,'Damage Calculator'!$B$8,0)-'d100 Breakdown'!$K$2,IF($D84=0,0,1))</f>
        <v>70</v>
      </c>
      <c r="BN84" s="13">
        <f t="shared" si="169"/>
        <v>9</v>
      </c>
      <c r="BO84" s="13">
        <f t="shared" si="170"/>
        <v>0</v>
      </c>
      <c r="BP84">
        <f t="shared" si="171"/>
        <v>0</v>
      </c>
      <c r="BQ84">
        <f t="shared" si="172"/>
        <v>0</v>
      </c>
      <c r="BR84">
        <f t="shared" si="173"/>
        <v>0</v>
      </c>
      <c r="BS84">
        <f t="shared" si="174"/>
        <v>0</v>
      </c>
      <c r="BT84">
        <f t="shared" si="175"/>
        <v>0.2</v>
      </c>
      <c r="BU84">
        <f t="shared" si="176"/>
        <v>0.2</v>
      </c>
      <c r="BV84">
        <f t="shared" si="177"/>
        <v>0.2</v>
      </c>
      <c r="BW84">
        <f t="shared" si="178"/>
        <v>0.2</v>
      </c>
      <c r="BX84">
        <f t="shared" si="179"/>
        <v>0.2</v>
      </c>
      <c r="BY84">
        <f>MAX(IF(AND($C84&lt;1,$C84&gt;0),1,ROUND($C84,0))+IF(ROUND($C84,0)&gt;=$CC$3,'Damage Calculator'!$B$7,0)+IF(ROUND($C84,0)&gt;=$CC$3,'Damage Calculator'!$B$8,0)-'d100 Breakdown'!$K$2,IF($D84=0,0,1))</f>
        <v>70</v>
      </c>
      <c r="BZ84" s="13">
        <f t="shared" si="180"/>
        <v>9</v>
      </c>
      <c r="CA84" s="13">
        <f t="shared" si="181"/>
        <v>0</v>
      </c>
      <c r="CB84">
        <f t="shared" si="182"/>
        <v>0</v>
      </c>
      <c r="CC84">
        <f t="shared" si="183"/>
        <v>0</v>
      </c>
      <c r="CD84">
        <f t="shared" si="184"/>
        <v>0</v>
      </c>
      <c r="CE84">
        <f t="shared" si="185"/>
        <v>0</v>
      </c>
      <c r="CF84">
        <f t="shared" si="186"/>
        <v>0.2</v>
      </c>
      <c r="CG84">
        <f t="shared" si="187"/>
        <v>0.2</v>
      </c>
      <c r="CH84">
        <f t="shared" si="188"/>
        <v>0.2</v>
      </c>
      <c r="CI84">
        <f t="shared" si="189"/>
        <v>0.2</v>
      </c>
      <c r="CJ84">
        <f t="shared" si="190"/>
        <v>0.2</v>
      </c>
      <c r="CK84">
        <f>MAX(IF(AND($C84&lt;1,$C84&gt;0),1,ROUND($C84,0))+IF(ROUND($C84,0)&gt;=$CO$3,'Damage Calculator'!$B$7,0)+IF(ROUND($C84,0)&gt;=$CO$3,'Damage Calculator'!$B$8,0)-'d100 Breakdown'!$K$2,IF($D84=0,0,1))</f>
        <v>70</v>
      </c>
      <c r="CL84" s="13">
        <f t="shared" si="191"/>
        <v>9</v>
      </c>
      <c r="CM84" s="13">
        <f t="shared" si="192"/>
        <v>0</v>
      </c>
      <c r="CN84">
        <f t="shared" si="193"/>
        <v>0</v>
      </c>
      <c r="CO84">
        <f t="shared" si="194"/>
        <v>0</v>
      </c>
      <c r="CP84">
        <f t="shared" si="195"/>
        <v>0</v>
      </c>
      <c r="CQ84">
        <f t="shared" si="196"/>
        <v>0</v>
      </c>
      <c r="CR84">
        <f t="shared" si="197"/>
        <v>0.2</v>
      </c>
      <c r="CS84">
        <f t="shared" si="198"/>
        <v>0.2</v>
      </c>
      <c r="CT84">
        <f t="shared" si="199"/>
        <v>0.2</v>
      </c>
      <c r="CU84">
        <f t="shared" si="200"/>
        <v>0.2</v>
      </c>
      <c r="CV84">
        <f t="shared" si="201"/>
        <v>0.2</v>
      </c>
      <c r="CW84">
        <f>MAX(IF(AND($C84&lt;1,$C84&gt;0),1,ROUND($C84,0))+IF(ROUND($C84,0)&gt;=$DA$3,'Damage Calculator'!$B$7,0)+IF(ROUND($C84,0)&gt;=$DA$3,'Damage Calculator'!$B$8,0)-'d100 Breakdown'!$K$2,IF($D84=0,0,1))</f>
        <v>70</v>
      </c>
      <c r="CX84" s="13">
        <f t="shared" si="202"/>
        <v>9</v>
      </c>
      <c r="CY84" s="13">
        <f t="shared" si="203"/>
        <v>0</v>
      </c>
      <c r="CZ84">
        <f t="shared" si="204"/>
        <v>0</v>
      </c>
      <c r="DA84">
        <f t="shared" si="205"/>
        <v>0</v>
      </c>
      <c r="DB84">
        <f t="shared" si="206"/>
        <v>0</v>
      </c>
      <c r="DC84">
        <f t="shared" si="207"/>
        <v>0</v>
      </c>
      <c r="DD84">
        <f t="shared" si="208"/>
        <v>0.2</v>
      </c>
      <c r="DE84">
        <f t="shared" si="209"/>
        <v>0.2</v>
      </c>
      <c r="DF84">
        <f t="shared" si="210"/>
        <v>0.2</v>
      </c>
      <c r="DG84">
        <f t="shared" si="211"/>
        <v>0.2</v>
      </c>
      <c r="DH84">
        <f t="shared" si="212"/>
        <v>0.2</v>
      </c>
    </row>
    <row r="85" spans="1:112" x14ac:dyDescent="0.25">
      <c r="A85">
        <v>81</v>
      </c>
      <c r="B85">
        <f t="shared" si="123"/>
        <v>257</v>
      </c>
      <c r="C85">
        <f>MAX((B85-100)*((1+'Damage Calculator'!$B$10)*INDEX(WeaponData!$AA$2:$AQ$96,MATCH('Damage Calculator'!$B$3,WeaponData!$B$2:$B$96,0),MATCH('Damage Calculator'!$D$3,WeaponData!$AA$2:$AQ$2,0))),0)</f>
        <v>70.728499999999997</v>
      </c>
      <c r="D85">
        <f t="shared" si="112"/>
        <v>71</v>
      </c>
      <c r="E85">
        <f>MAX(IF(AND($C85&lt;1,$C85&gt;0),1,ROUND($C85,0))+IF(ROUND($C85,0)&gt;=$I$3,'Damage Calculator'!$B$7,0)+IF(ROUND($C85,0)&gt;=$I$3,'Damage Calculator'!$B$8,0)-'d100 Breakdown'!$K$2,IF($D85=0,0,1))</f>
        <v>71</v>
      </c>
      <c r="F85" s="13">
        <f t="shared" si="124"/>
        <v>9</v>
      </c>
      <c r="G85" s="13">
        <f t="shared" si="125"/>
        <v>0</v>
      </c>
      <c r="H85">
        <f t="shared" si="126"/>
        <v>0</v>
      </c>
      <c r="I85">
        <f t="shared" si="127"/>
        <v>0</v>
      </c>
      <c r="J85">
        <f t="shared" si="128"/>
        <v>0</v>
      </c>
      <c r="K85">
        <f t="shared" si="129"/>
        <v>0</v>
      </c>
      <c r="L85">
        <f t="shared" si="130"/>
        <v>0.2</v>
      </c>
      <c r="M85">
        <f t="shared" si="131"/>
        <v>0.2</v>
      </c>
      <c r="N85">
        <f t="shared" si="132"/>
        <v>0.2</v>
      </c>
      <c r="O85">
        <f t="shared" si="133"/>
        <v>0.2</v>
      </c>
      <c r="P85">
        <f t="shared" si="134"/>
        <v>0.2</v>
      </c>
      <c r="Q85">
        <f>MAX(IF(AND($C85&lt;1,$C85&gt;0),1,ROUND($C85,0))+IF(ROUND($C85,0)&gt;=$U$3,'Damage Calculator'!$B$7,0)+IF(ROUND($C85,0)&gt;=$U$3,'Damage Calculator'!$B$8,0)-'d100 Breakdown'!$K$2,IF($D85=0,0,1))</f>
        <v>71</v>
      </c>
      <c r="R85" s="13">
        <f t="shared" si="135"/>
        <v>9</v>
      </c>
      <c r="S85" s="13">
        <f t="shared" si="136"/>
        <v>0</v>
      </c>
      <c r="T85">
        <f t="shared" si="137"/>
        <v>0</v>
      </c>
      <c r="U85">
        <f t="shared" si="138"/>
        <v>0</v>
      </c>
      <c r="V85">
        <f t="shared" si="139"/>
        <v>0</v>
      </c>
      <c r="W85">
        <f t="shared" si="140"/>
        <v>0</v>
      </c>
      <c r="X85">
        <f t="shared" si="141"/>
        <v>0.2</v>
      </c>
      <c r="Y85">
        <f t="shared" si="142"/>
        <v>0.2</v>
      </c>
      <c r="Z85">
        <f t="shared" si="143"/>
        <v>0.2</v>
      </c>
      <c r="AA85">
        <f t="shared" si="144"/>
        <v>0.2</v>
      </c>
      <c r="AB85">
        <f t="shared" si="145"/>
        <v>0.2</v>
      </c>
      <c r="AC85">
        <f>MAX(IF(AND($C85&lt;1,$C85&gt;0),1,ROUND($C85,0))+IF(ROUND($C85,0)&gt;=$AG$3,'Damage Calculator'!$B$7,0)+IF(ROUND($C85,0)&gt;=$AG$3,'Damage Calculator'!$B$8,0)-'d100 Breakdown'!$K$2,IF($D85=0,0,1))</f>
        <v>71</v>
      </c>
      <c r="AD85" s="13">
        <f t="shared" si="146"/>
        <v>9</v>
      </c>
      <c r="AE85" s="13">
        <f t="shared" si="147"/>
        <v>0</v>
      </c>
      <c r="AF85">
        <f t="shared" si="148"/>
        <v>0</v>
      </c>
      <c r="AG85">
        <f t="shared" si="149"/>
        <v>0</v>
      </c>
      <c r="AH85">
        <f t="shared" si="150"/>
        <v>0</v>
      </c>
      <c r="AI85">
        <f t="shared" si="151"/>
        <v>0</v>
      </c>
      <c r="AJ85">
        <f t="shared" si="152"/>
        <v>0.2</v>
      </c>
      <c r="AK85">
        <f t="shared" si="153"/>
        <v>0.2</v>
      </c>
      <c r="AL85">
        <f t="shared" si="154"/>
        <v>0.2</v>
      </c>
      <c r="AM85">
        <f t="shared" si="155"/>
        <v>0.2</v>
      </c>
      <c r="AN85">
        <f t="shared" si="156"/>
        <v>0.2</v>
      </c>
      <c r="AO85">
        <f>MAX(IF(AND($C85&lt;1,$C85&gt;0),1,ROUND($C85,0))+IF(ROUND($C85,0)&gt;=$AS$3,'Damage Calculator'!$B$7,0)+IF(ROUND($C85,0)&gt;=$AS$3,'Damage Calculator'!$B$8,0)-'d100 Breakdown'!$K$2,IF($D85=0,0,1))</f>
        <v>71</v>
      </c>
      <c r="AP85" s="13">
        <f t="shared" si="113"/>
        <v>9</v>
      </c>
      <c r="AQ85" s="13">
        <f t="shared" si="157"/>
        <v>0</v>
      </c>
      <c r="AR85">
        <f t="shared" si="114"/>
        <v>0</v>
      </c>
      <c r="AS85">
        <f t="shared" si="115"/>
        <v>0</v>
      </c>
      <c r="AT85">
        <f t="shared" si="116"/>
        <v>0</v>
      </c>
      <c r="AU85">
        <f t="shared" si="117"/>
        <v>0</v>
      </c>
      <c r="AV85">
        <f t="shared" si="118"/>
        <v>0.2</v>
      </c>
      <c r="AW85">
        <f t="shared" si="119"/>
        <v>0.2</v>
      </c>
      <c r="AX85">
        <f t="shared" si="120"/>
        <v>0.2</v>
      </c>
      <c r="AY85">
        <f t="shared" si="121"/>
        <v>0.2</v>
      </c>
      <c r="AZ85">
        <f t="shared" si="122"/>
        <v>0.2</v>
      </c>
      <c r="BA85">
        <f>MAX(IF(AND($C85&lt;1,$C85&gt;0),1,ROUND($C85,0))+IF(ROUND($C85,0)&gt;=$BE$3,'Damage Calculator'!$B$7,0)+IF(ROUND($C85,0)&gt;=$BE$3,'Damage Calculator'!$B$8,0)-'d100 Breakdown'!$K$2,IF($D85=0,0,1))</f>
        <v>71</v>
      </c>
      <c r="BB85" s="13">
        <f t="shared" si="158"/>
        <v>9</v>
      </c>
      <c r="BC85" s="13">
        <f t="shared" si="159"/>
        <v>0</v>
      </c>
      <c r="BD85">
        <f t="shared" si="160"/>
        <v>0</v>
      </c>
      <c r="BE85">
        <f t="shared" si="161"/>
        <v>0</v>
      </c>
      <c r="BF85">
        <f t="shared" si="162"/>
        <v>0</v>
      </c>
      <c r="BG85">
        <f t="shared" si="163"/>
        <v>0</v>
      </c>
      <c r="BH85">
        <f t="shared" si="164"/>
        <v>0.2</v>
      </c>
      <c r="BI85">
        <f t="shared" si="165"/>
        <v>0.2</v>
      </c>
      <c r="BJ85">
        <f t="shared" si="166"/>
        <v>0.2</v>
      </c>
      <c r="BK85">
        <f t="shared" si="167"/>
        <v>0.2</v>
      </c>
      <c r="BL85">
        <f t="shared" si="168"/>
        <v>0.2</v>
      </c>
      <c r="BM85">
        <f>MAX(IF(AND($C85&lt;1,$C85&gt;0),1,ROUND($C85,0))+IF(ROUND($C85,0)&gt;=$BQ$3,'Damage Calculator'!$B$7,0)+IF(ROUND($C85,0)&gt;=$BQ$3,'Damage Calculator'!$B$8,0)-'d100 Breakdown'!$K$2,IF($D85=0,0,1))</f>
        <v>71</v>
      </c>
      <c r="BN85" s="13">
        <f t="shared" si="169"/>
        <v>9</v>
      </c>
      <c r="BO85" s="13">
        <f t="shared" si="170"/>
        <v>0</v>
      </c>
      <c r="BP85">
        <f t="shared" si="171"/>
        <v>0</v>
      </c>
      <c r="BQ85">
        <f t="shared" si="172"/>
        <v>0</v>
      </c>
      <c r="BR85">
        <f t="shared" si="173"/>
        <v>0</v>
      </c>
      <c r="BS85">
        <f t="shared" si="174"/>
        <v>0</v>
      </c>
      <c r="BT85">
        <f t="shared" si="175"/>
        <v>0.2</v>
      </c>
      <c r="BU85">
        <f t="shared" si="176"/>
        <v>0.2</v>
      </c>
      <c r="BV85">
        <f t="shared" si="177"/>
        <v>0.2</v>
      </c>
      <c r="BW85">
        <f t="shared" si="178"/>
        <v>0.2</v>
      </c>
      <c r="BX85">
        <f t="shared" si="179"/>
        <v>0.2</v>
      </c>
      <c r="BY85">
        <f>MAX(IF(AND($C85&lt;1,$C85&gt;0),1,ROUND($C85,0))+IF(ROUND($C85,0)&gt;=$CC$3,'Damage Calculator'!$B$7,0)+IF(ROUND($C85,0)&gt;=$CC$3,'Damage Calculator'!$B$8,0)-'d100 Breakdown'!$K$2,IF($D85=0,0,1))</f>
        <v>71</v>
      </c>
      <c r="BZ85" s="13">
        <f t="shared" si="180"/>
        <v>9</v>
      </c>
      <c r="CA85" s="13">
        <f t="shared" si="181"/>
        <v>0</v>
      </c>
      <c r="CB85">
        <f t="shared" si="182"/>
        <v>0</v>
      </c>
      <c r="CC85">
        <f t="shared" si="183"/>
        <v>0</v>
      </c>
      <c r="CD85">
        <f t="shared" si="184"/>
        <v>0</v>
      </c>
      <c r="CE85">
        <f t="shared" si="185"/>
        <v>0</v>
      </c>
      <c r="CF85">
        <f t="shared" si="186"/>
        <v>0.2</v>
      </c>
      <c r="CG85">
        <f t="shared" si="187"/>
        <v>0.2</v>
      </c>
      <c r="CH85">
        <f t="shared" si="188"/>
        <v>0.2</v>
      </c>
      <c r="CI85">
        <f t="shared" si="189"/>
        <v>0.2</v>
      </c>
      <c r="CJ85">
        <f t="shared" si="190"/>
        <v>0.2</v>
      </c>
      <c r="CK85">
        <f>MAX(IF(AND($C85&lt;1,$C85&gt;0),1,ROUND($C85,0))+IF(ROUND($C85,0)&gt;=$CO$3,'Damage Calculator'!$B$7,0)+IF(ROUND($C85,0)&gt;=$CO$3,'Damage Calculator'!$B$8,0)-'d100 Breakdown'!$K$2,IF($D85=0,0,1))</f>
        <v>71</v>
      </c>
      <c r="CL85" s="13">
        <f t="shared" si="191"/>
        <v>9</v>
      </c>
      <c r="CM85" s="13">
        <f t="shared" si="192"/>
        <v>0</v>
      </c>
      <c r="CN85">
        <f t="shared" si="193"/>
        <v>0</v>
      </c>
      <c r="CO85">
        <f t="shared" si="194"/>
        <v>0</v>
      </c>
      <c r="CP85">
        <f t="shared" si="195"/>
        <v>0</v>
      </c>
      <c r="CQ85">
        <f t="shared" si="196"/>
        <v>0</v>
      </c>
      <c r="CR85">
        <f t="shared" si="197"/>
        <v>0.2</v>
      </c>
      <c r="CS85">
        <f t="shared" si="198"/>
        <v>0.2</v>
      </c>
      <c r="CT85">
        <f t="shared" si="199"/>
        <v>0.2</v>
      </c>
      <c r="CU85">
        <f t="shared" si="200"/>
        <v>0.2</v>
      </c>
      <c r="CV85">
        <f t="shared" si="201"/>
        <v>0.2</v>
      </c>
      <c r="CW85">
        <f>MAX(IF(AND($C85&lt;1,$C85&gt;0),1,ROUND($C85,0))+IF(ROUND($C85,0)&gt;=$DA$3,'Damage Calculator'!$B$7,0)+IF(ROUND($C85,0)&gt;=$DA$3,'Damage Calculator'!$B$8,0)-'d100 Breakdown'!$K$2,IF($D85=0,0,1))</f>
        <v>71</v>
      </c>
      <c r="CX85" s="13">
        <f t="shared" si="202"/>
        <v>9</v>
      </c>
      <c r="CY85" s="13">
        <f t="shared" si="203"/>
        <v>0</v>
      </c>
      <c r="CZ85">
        <f t="shared" si="204"/>
        <v>0</v>
      </c>
      <c r="DA85">
        <f t="shared" si="205"/>
        <v>0</v>
      </c>
      <c r="DB85">
        <f t="shared" si="206"/>
        <v>0</v>
      </c>
      <c r="DC85">
        <f t="shared" si="207"/>
        <v>0</v>
      </c>
      <c r="DD85">
        <f t="shared" si="208"/>
        <v>0.2</v>
      </c>
      <c r="DE85">
        <f t="shared" si="209"/>
        <v>0.2</v>
      </c>
      <c r="DF85">
        <f t="shared" si="210"/>
        <v>0.2</v>
      </c>
      <c r="DG85">
        <f t="shared" si="211"/>
        <v>0.2</v>
      </c>
      <c r="DH85">
        <f t="shared" si="212"/>
        <v>0.2</v>
      </c>
    </row>
    <row r="86" spans="1:112" x14ac:dyDescent="0.25">
      <c r="A86">
        <v>82</v>
      </c>
      <c r="B86">
        <f t="shared" si="123"/>
        <v>258</v>
      </c>
      <c r="C86">
        <f>MAX((B86-100)*((1+'Damage Calculator'!$B$10)*INDEX(WeaponData!$AA$2:$AQ$96,MATCH('Damage Calculator'!$B$3,WeaponData!$B$2:$B$96,0),MATCH('Damage Calculator'!$D$3,WeaponData!$AA$2:$AQ$2,0))),0)</f>
        <v>71.179000000000002</v>
      </c>
      <c r="D86">
        <f t="shared" si="112"/>
        <v>71</v>
      </c>
      <c r="E86">
        <f>MAX(IF(AND($C86&lt;1,$C86&gt;0),1,ROUND($C86,0))+IF(ROUND($C86,0)&gt;=$I$3,'Damage Calculator'!$B$7,0)+IF(ROUND($C86,0)&gt;=$I$3,'Damage Calculator'!$B$8,0)-'d100 Breakdown'!$K$2,IF($D86=0,0,1))</f>
        <v>71</v>
      </c>
      <c r="F86" s="13">
        <f t="shared" si="124"/>
        <v>9</v>
      </c>
      <c r="G86" s="13">
        <f t="shared" si="125"/>
        <v>0</v>
      </c>
      <c r="H86">
        <f t="shared" si="126"/>
        <v>0</v>
      </c>
      <c r="I86">
        <f t="shared" si="127"/>
        <v>0</v>
      </c>
      <c r="J86">
        <f t="shared" si="128"/>
        <v>0</v>
      </c>
      <c r="K86">
        <f t="shared" si="129"/>
        <v>0</v>
      </c>
      <c r="L86">
        <f t="shared" si="130"/>
        <v>0.2</v>
      </c>
      <c r="M86">
        <f t="shared" si="131"/>
        <v>0.2</v>
      </c>
      <c r="N86">
        <f t="shared" si="132"/>
        <v>0.2</v>
      </c>
      <c r="O86">
        <f t="shared" si="133"/>
        <v>0.2</v>
      </c>
      <c r="P86">
        <f t="shared" si="134"/>
        <v>0.2</v>
      </c>
      <c r="Q86">
        <f>MAX(IF(AND($C86&lt;1,$C86&gt;0),1,ROUND($C86,0))+IF(ROUND($C86,0)&gt;=$U$3,'Damage Calculator'!$B$7,0)+IF(ROUND($C86,0)&gt;=$U$3,'Damage Calculator'!$B$8,0)-'d100 Breakdown'!$K$2,IF($D86=0,0,1))</f>
        <v>71</v>
      </c>
      <c r="R86" s="13">
        <f t="shared" si="135"/>
        <v>9</v>
      </c>
      <c r="S86" s="13">
        <f t="shared" si="136"/>
        <v>0</v>
      </c>
      <c r="T86">
        <f t="shared" si="137"/>
        <v>0</v>
      </c>
      <c r="U86">
        <f t="shared" si="138"/>
        <v>0</v>
      </c>
      <c r="V86">
        <f t="shared" si="139"/>
        <v>0</v>
      </c>
      <c r="W86">
        <f t="shared" si="140"/>
        <v>0</v>
      </c>
      <c r="X86">
        <f t="shared" si="141"/>
        <v>0.2</v>
      </c>
      <c r="Y86">
        <f t="shared" si="142"/>
        <v>0.2</v>
      </c>
      <c r="Z86">
        <f t="shared" si="143"/>
        <v>0.2</v>
      </c>
      <c r="AA86">
        <f t="shared" si="144"/>
        <v>0.2</v>
      </c>
      <c r="AB86">
        <f t="shared" si="145"/>
        <v>0.2</v>
      </c>
      <c r="AC86">
        <f>MAX(IF(AND($C86&lt;1,$C86&gt;0),1,ROUND($C86,0))+IF(ROUND($C86,0)&gt;=$AG$3,'Damage Calculator'!$B$7,0)+IF(ROUND($C86,0)&gt;=$AG$3,'Damage Calculator'!$B$8,0)-'d100 Breakdown'!$K$2,IF($D86=0,0,1))</f>
        <v>71</v>
      </c>
      <c r="AD86" s="13">
        <f t="shared" si="146"/>
        <v>9</v>
      </c>
      <c r="AE86" s="13">
        <f t="shared" si="147"/>
        <v>0</v>
      </c>
      <c r="AF86">
        <f t="shared" si="148"/>
        <v>0</v>
      </c>
      <c r="AG86">
        <f t="shared" si="149"/>
        <v>0</v>
      </c>
      <c r="AH86">
        <f t="shared" si="150"/>
        <v>0</v>
      </c>
      <c r="AI86">
        <f t="shared" si="151"/>
        <v>0</v>
      </c>
      <c r="AJ86">
        <f t="shared" si="152"/>
        <v>0.2</v>
      </c>
      <c r="AK86">
        <f t="shared" si="153"/>
        <v>0.2</v>
      </c>
      <c r="AL86">
        <f t="shared" si="154"/>
        <v>0.2</v>
      </c>
      <c r="AM86">
        <f t="shared" si="155"/>
        <v>0.2</v>
      </c>
      <c r="AN86">
        <f t="shared" si="156"/>
        <v>0.2</v>
      </c>
      <c r="AO86">
        <f>MAX(IF(AND($C86&lt;1,$C86&gt;0),1,ROUND($C86,0))+IF(ROUND($C86,0)&gt;=$AS$3,'Damage Calculator'!$B$7,0)+IF(ROUND($C86,0)&gt;=$AS$3,'Damage Calculator'!$B$8,0)-'d100 Breakdown'!$K$2,IF($D86=0,0,1))</f>
        <v>71</v>
      </c>
      <c r="AP86" s="13">
        <f t="shared" si="113"/>
        <v>9</v>
      </c>
      <c r="AQ86" s="13">
        <f t="shared" si="157"/>
        <v>0</v>
      </c>
      <c r="AR86">
        <f t="shared" si="114"/>
        <v>0</v>
      </c>
      <c r="AS86">
        <f t="shared" si="115"/>
        <v>0</v>
      </c>
      <c r="AT86">
        <f t="shared" si="116"/>
        <v>0</v>
      </c>
      <c r="AU86">
        <f t="shared" si="117"/>
        <v>0</v>
      </c>
      <c r="AV86">
        <f t="shared" si="118"/>
        <v>0.2</v>
      </c>
      <c r="AW86">
        <f t="shared" si="119"/>
        <v>0.2</v>
      </c>
      <c r="AX86">
        <f t="shared" si="120"/>
        <v>0.2</v>
      </c>
      <c r="AY86">
        <f t="shared" si="121"/>
        <v>0.2</v>
      </c>
      <c r="AZ86">
        <f t="shared" si="122"/>
        <v>0.2</v>
      </c>
      <c r="BA86">
        <f>MAX(IF(AND($C86&lt;1,$C86&gt;0),1,ROUND($C86,0))+IF(ROUND($C86,0)&gt;=$BE$3,'Damage Calculator'!$B$7,0)+IF(ROUND($C86,0)&gt;=$BE$3,'Damage Calculator'!$B$8,0)-'d100 Breakdown'!$K$2,IF($D86=0,0,1))</f>
        <v>71</v>
      </c>
      <c r="BB86" s="13">
        <f t="shared" si="158"/>
        <v>9</v>
      </c>
      <c r="BC86" s="13">
        <f t="shared" si="159"/>
        <v>0</v>
      </c>
      <c r="BD86">
        <f t="shared" si="160"/>
        <v>0</v>
      </c>
      <c r="BE86">
        <f t="shared" si="161"/>
        <v>0</v>
      </c>
      <c r="BF86">
        <f t="shared" si="162"/>
        <v>0</v>
      </c>
      <c r="BG86">
        <f t="shared" si="163"/>
        <v>0</v>
      </c>
      <c r="BH86">
        <f t="shared" si="164"/>
        <v>0.2</v>
      </c>
      <c r="BI86">
        <f t="shared" si="165"/>
        <v>0.2</v>
      </c>
      <c r="BJ86">
        <f t="shared" si="166"/>
        <v>0.2</v>
      </c>
      <c r="BK86">
        <f t="shared" si="167"/>
        <v>0.2</v>
      </c>
      <c r="BL86">
        <f t="shared" si="168"/>
        <v>0.2</v>
      </c>
      <c r="BM86">
        <f>MAX(IF(AND($C86&lt;1,$C86&gt;0),1,ROUND($C86,0))+IF(ROUND($C86,0)&gt;=$BQ$3,'Damage Calculator'!$B$7,0)+IF(ROUND($C86,0)&gt;=$BQ$3,'Damage Calculator'!$B$8,0)-'d100 Breakdown'!$K$2,IF($D86=0,0,1))</f>
        <v>71</v>
      </c>
      <c r="BN86" s="13">
        <f t="shared" si="169"/>
        <v>9</v>
      </c>
      <c r="BO86" s="13">
        <f t="shared" si="170"/>
        <v>0</v>
      </c>
      <c r="BP86">
        <f t="shared" si="171"/>
        <v>0</v>
      </c>
      <c r="BQ86">
        <f t="shared" si="172"/>
        <v>0</v>
      </c>
      <c r="BR86">
        <f t="shared" si="173"/>
        <v>0</v>
      </c>
      <c r="BS86">
        <f t="shared" si="174"/>
        <v>0</v>
      </c>
      <c r="BT86">
        <f t="shared" si="175"/>
        <v>0.2</v>
      </c>
      <c r="BU86">
        <f t="shared" si="176"/>
        <v>0.2</v>
      </c>
      <c r="BV86">
        <f t="shared" si="177"/>
        <v>0.2</v>
      </c>
      <c r="BW86">
        <f t="shared" si="178"/>
        <v>0.2</v>
      </c>
      <c r="BX86">
        <f t="shared" si="179"/>
        <v>0.2</v>
      </c>
      <c r="BY86">
        <f>MAX(IF(AND($C86&lt;1,$C86&gt;0),1,ROUND($C86,0))+IF(ROUND($C86,0)&gt;=$CC$3,'Damage Calculator'!$B$7,0)+IF(ROUND($C86,0)&gt;=$CC$3,'Damage Calculator'!$B$8,0)-'d100 Breakdown'!$K$2,IF($D86=0,0,1))</f>
        <v>71</v>
      </c>
      <c r="BZ86" s="13">
        <f t="shared" si="180"/>
        <v>9</v>
      </c>
      <c r="CA86" s="13">
        <f t="shared" si="181"/>
        <v>0</v>
      </c>
      <c r="CB86">
        <f t="shared" si="182"/>
        <v>0</v>
      </c>
      <c r="CC86">
        <f t="shared" si="183"/>
        <v>0</v>
      </c>
      <c r="CD86">
        <f t="shared" si="184"/>
        <v>0</v>
      </c>
      <c r="CE86">
        <f t="shared" si="185"/>
        <v>0</v>
      </c>
      <c r="CF86">
        <f t="shared" si="186"/>
        <v>0.2</v>
      </c>
      <c r="CG86">
        <f t="shared" si="187"/>
        <v>0.2</v>
      </c>
      <c r="CH86">
        <f t="shared" si="188"/>
        <v>0.2</v>
      </c>
      <c r="CI86">
        <f t="shared" si="189"/>
        <v>0.2</v>
      </c>
      <c r="CJ86">
        <f t="shared" si="190"/>
        <v>0.2</v>
      </c>
      <c r="CK86">
        <f>MAX(IF(AND($C86&lt;1,$C86&gt;0),1,ROUND($C86,0))+IF(ROUND($C86,0)&gt;=$CO$3,'Damage Calculator'!$B$7,0)+IF(ROUND($C86,0)&gt;=$CO$3,'Damage Calculator'!$B$8,0)-'d100 Breakdown'!$K$2,IF($D86=0,0,1))</f>
        <v>71</v>
      </c>
      <c r="CL86" s="13">
        <f t="shared" si="191"/>
        <v>9</v>
      </c>
      <c r="CM86" s="13">
        <f t="shared" si="192"/>
        <v>0</v>
      </c>
      <c r="CN86">
        <f t="shared" si="193"/>
        <v>0</v>
      </c>
      <c r="CO86">
        <f t="shared" si="194"/>
        <v>0</v>
      </c>
      <c r="CP86">
        <f t="shared" si="195"/>
        <v>0</v>
      </c>
      <c r="CQ86">
        <f t="shared" si="196"/>
        <v>0</v>
      </c>
      <c r="CR86">
        <f t="shared" si="197"/>
        <v>0.2</v>
      </c>
      <c r="CS86">
        <f t="shared" si="198"/>
        <v>0.2</v>
      </c>
      <c r="CT86">
        <f t="shared" si="199"/>
        <v>0.2</v>
      </c>
      <c r="CU86">
        <f t="shared" si="200"/>
        <v>0.2</v>
      </c>
      <c r="CV86">
        <f t="shared" si="201"/>
        <v>0.2</v>
      </c>
      <c r="CW86">
        <f>MAX(IF(AND($C86&lt;1,$C86&gt;0),1,ROUND($C86,0))+IF(ROUND($C86,0)&gt;=$DA$3,'Damage Calculator'!$B$7,0)+IF(ROUND($C86,0)&gt;=$DA$3,'Damage Calculator'!$B$8,0)-'d100 Breakdown'!$K$2,IF($D86=0,0,1))</f>
        <v>71</v>
      </c>
      <c r="CX86" s="13">
        <f t="shared" si="202"/>
        <v>9</v>
      </c>
      <c r="CY86" s="13">
        <f t="shared" si="203"/>
        <v>0</v>
      </c>
      <c r="CZ86">
        <f t="shared" si="204"/>
        <v>0</v>
      </c>
      <c r="DA86">
        <f t="shared" si="205"/>
        <v>0</v>
      </c>
      <c r="DB86">
        <f t="shared" si="206"/>
        <v>0</v>
      </c>
      <c r="DC86">
        <f t="shared" si="207"/>
        <v>0</v>
      </c>
      <c r="DD86">
        <f t="shared" si="208"/>
        <v>0.2</v>
      </c>
      <c r="DE86">
        <f t="shared" si="209"/>
        <v>0.2</v>
      </c>
      <c r="DF86">
        <f t="shared" si="210"/>
        <v>0.2</v>
      </c>
      <c r="DG86">
        <f t="shared" si="211"/>
        <v>0.2</v>
      </c>
      <c r="DH86">
        <f t="shared" si="212"/>
        <v>0.2</v>
      </c>
    </row>
    <row r="87" spans="1:112" x14ac:dyDescent="0.25">
      <c r="A87">
        <v>83</v>
      </c>
      <c r="B87">
        <f t="shared" si="123"/>
        <v>259</v>
      </c>
      <c r="C87">
        <f>MAX((B87-100)*((1+'Damage Calculator'!$B$10)*INDEX(WeaponData!$AA$2:$AQ$96,MATCH('Damage Calculator'!$B$3,WeaponData!$B$2:$B$96,0),MATCH('Damage Calculator'!$D$3,WeaponData!$AA$2:$AQ$2,0))),0)</f>
        <v>71.629500000000007</v>
      </c>
      <c r="D87">
        <f t="shared" si="112"/>
        <v>72</v>
      </c>
      <c r="E87">
        <f>MAX(IF(AND($C87&lt;1,$C87&gt;0),1,ROUND($C87,0))+IF(ROUND($C87,0)&gt;=$I$3,'Damage Calculator'!$B$7,0)+IF(ROUND($C87,0)&gt;=$I$3,'Damage Calculator'!$B$8,0)-'d100 Breakdown'!$K$2,IF($D87=0,0,1))</f>
        <v>72</v>
      </c>
      <c r="F87" s="13">
        <f t="shared" si="124"/>
        <v>9</v>
      </c>
      <c r="G87" s="13">
        <f t="shared" si="125"/>
        <v>0</v>
      </c>
      <c r="H87">
        <f t="shared" si="126"/>
        <v>0</v>
      </c>
      <c r="I87">
        <f t="shared" si="127"/>
        <v>0</v>
      </c>
      <c r="J87">
        <f t="shared" si="128"/>
        <v>0</v>
      </c>
      <c r="K87">
        <f t="shared" si="129"/>
        <v>0</v>
      </c>
      <c r="L87">
        <f t="shared" si="130"/>
        <v>0.2</v>
      </c>
      <c r="M87">
        <f t="shared" si="131"/>
        <v>0.2</v>
      </c>
      <c r="N87">
        <f t="shared" si="132"/>
        <v>0.2</v>
      </c>
      <c r="O87">
        <f t="shared" si="133"/>
        <v>0.2</v>
      </c>
      <c r="P87">
        <f t="shared" si="134"/>
        <v>0.2</v>
      </c>
      <c r="Q87">
        <f>MAX(IF(AND($C87&lt;1,$C87&gt;0),1,ROUND($C87,0))+IF(ROUND($C87,0)&gt;=$U$3,'Damage Calculator'!$B$7,0)+IF(ROUND($C87,0)&gt;=$U$3,'Damage Calculator'!$B$8,0)-'d100 Breakdown'!$K$2,IF($D87=0,0,1))</f>
        <v>72</v>
      </c>
      <c r="R87" s="13">
        <f t="shared" si="135"/>
        <v>9</v>
      </c>
      <c r="S87" s="13">
        <f t="shared" si="136"/>
        <v>0</v>
      </c>
      <c r="T87">
        <f t="shared" si="137"/>
        <v>0</v>
      </c>
      <c r="U87">
        <f t="shared" si="138"/>
        <v>0</v>
      </c>
      <c r="V87">
        <f t="shared" si="139"/>
        <v>0</v>
      </c>
      <c r="W87">
        <f t="shared" si="140"/>
        <v>0</v>
      </c>
      <c r="X87">
        <f t="shared" si="141"/>
        <v>0.2</v>
      </c>
      <c r="Y87">
        <f t="shared" si="142"/>
        <v>0.2</v>
      </c>
      <c r="Z87">
        <f t="shared" si="143"/>
        <v>0.2</v>
      </c>
      <c r="AA87">
        <f t="shared" si="144"/>
        <v>0.2</v>
      </c>
      <c r="AB87">
        <f t="shared" si="145"/>
        <v>0.2</v>
      </c>
      <c r="AC87">
        <f>MAX(IF(AND($C87&lt;1,$C87&gt;0),1,ROUND($C87,0))+IF(ROUND($C87,0)&gt;=$AG$3,'Damage Calculator'!$B$7,0)+IF(ROUND($C87,0)&gt;=$AG$3,'Damage Calculator'!$B$8,0)-'d100 Breakdown'!$K$2,IF($D87=0,0,1))</f>
        <v>72</v>
      </c>
      <c r="AD87" s="13">
        <f t="shared" si="146"/>
        <v>9</v>
      </c>
      <c r="AE87" s="13">
        <f t="shared" si="147"/>
        <v>0</v>
      </c>
      <c r="AF87">
        <f t="shared" si="148"/>
        <v>0</v>
      </c>
      <c r="AG87">
        <f t="shared" si="149"/>
        <v>0</v>
      </c>
      <c r="AH87">
        <f t="shared" si="150"/>
        <v>0</v>
      </c>
      <c r="AI87">
        <f t="shared" si="151"/>
        <v>0</v>
      </c>
      <c r="AJ87">
        <f t="shared" si="152"/>
        <v>0.2</v>
      </c>
      <c r="AK87">
        <f t="shared" si="153"/>
        <v>0.2</v>
      </c>
      <c r="AL87">
        <f t="shared" si="154"/>
        <v>0.2</v>
      </c>
      <c r="AM87">
        <f t="shared" si="155"/>
        <v>0.2</v>
      </c>
      <c r="AN87">
        <f t="shared" si="156"/>
        <v>0.2</v>
      </c>
      <c r="AO87">
        <f>MAX(IF(AND($C87&lt;1,$C87&gt;0),1,ROUND($C87,0))+IF(ROUND($C87,0)&gt;=$AS$3,'Damage Calculator'!$B$7,0)+IF(ROUND($C87,0)&gt;=$AS$3,'Damage Calculator'!$B$8,0)-'d100 Breakdown'!$K$2,IF($D87=0,0,1))</f>
        <v>72</v>
      </c>
      <c r="AP87" s="13">
        <f t="shared" si="113"/>
        <v>9</v>
      </c>
      <c r="AQ87" s="13">
        <f t="shared" si="157"/>
        <v>0</v>
      </c>
      <c r="AR87">
        <f t="shared" si="114"/>
        <v>0</v>
      </c>
      <c r="AS87">
        <f t="shared" si="115"/>
        <v>0</v>
      </c>
      <c r="AT87">
        <f t="shared" si="116"/>
        <v>0</v>
      </c>
      <c r="AU87">
        <f t="shared" si="117"/>
        <v>0</v>
      </c>
      <c r="AV87">
        <f t="shared" si="118"/>
        <v>0.2</v>
      </c>
      <c r="AW87">
        <f t="shared" si="119"/>
        <v>0.2</v>
      </c>
      <c r="AX87">
        <f t="shared" si="120"/>
        <v>0.2</v>
      </c>
      <c r="AY87">
        <f t="shared" si="121"/>
        <v>0.2</v>
      </c>
      <c r="AZ87">
        <f t="shared" si="122"/>
        <v>0.2</v>
      </c>
      <c r="BA87">
        <f>MAX(IF(AND($C87&lt;1,$C87&gt;0),1,ROUND($C87,0))+IF(ROUND($C87,0)&gt;=$BE$3,'Damage Calculator'!$B$7,0)+IF(ROUND($C87,0)&gt;=$BE$3,'Damage Calculator'!$B$8,0)-'d100 Breakdown'!$K$2,IF($D87=0,0,1))</f>
        <v>72</v>
      </c>
      <c r="BB87" s="13">
        <f t="shared" si="158"/>
        <v>9</v>
      </c>
      <c r="BC87" s="13">
        <f t="shared" si="159"/>
        <v>0</v>
      </c>
      <c r="BD87">
        <f t="shared" si="160"/>
        <v>0</v>
      </c>
      <c r="BE87">
        <f t="shared" si="161"/>
        <v>0</v>
      </c>
      <c r="BF87">
        <f t="shared" si="162"/>
        <v>0</v>
      </c>
      <c r="BG87">
        <f t="shared" si="163"/>
        <v>0</v>
      </c>
      <c r="BH87">
        <f t="shared" si="164"/>
        <v>0.2</v>
      </c>
      <c r="BI87">
        <f t="shared" si="165"/>
        <v>0.2</v>
      </c>
      <c r="BJ87">
        <f t="shared" si="166"/>
        <v>0.2</v>
      </c>
      <c r="BK87">
        <f t="shared" si="167"/>
        <v>0.2</v>
      </c>
      <c r="BL87">
        <f t="shared" si="168"/>
        <v>0.2</v>
      </c>
      <c r="BM87">
        <f>MAX(IF(AND($C87&lt;1,$C87&gt;0),1,ROUND($C87,0))+IF(ROUND($C87,0)&gt;=$BQ$3,'Damage Calculator'!$B$7,0)+IF(ROUND($C87,0)&gt;=$BQ$3,'Damage Calculator'!$B$8,0)-'d100 Breakdown'!$K$2,IF($D87=0,0,1))</f>
        <v>72</v>
      </c>
      <c r="BN87" s="13">
        <f t="shared" si="169"/>
        <v>9</v>
      </c>
      <c r="BO87" s="13">
        <f t="shared" si="170"/>
        <v>0</v>
      </c>
      <c r="BP87">
        <f t="shared" si="171"/>
        <v>0</v>
      </c>
      <c r="BQ87">
        <f t="shared" si="172"/>
        <v>0</v>
      </c>
      <c r="BR87">
        <f t="shared" si="173"/>
        <v>0</v>
      </c>
      <c r="BS87">
        <f t="shared" si="174"/>
        <v>0</v>
      </c>
      <c r="BT87">
        <f t="shared" si="175"/>
        <v>0.2</v>
      </c>
      <c r="BU87">
        <f t="shared" si="176"/>
        <v>0.2</v>
      </c>
      <c r="BV87">
        <f t="shared" si="177"/>
        <v>0.2</v>
      </c>
      <c r="BW87">
        <f t="shared" si="178"/>
        <v>0.2</v>
      </c>
      <c r="BX87">
        <f t="shared" si="179"/>
        <v>0.2</v>
      </c>
      <c r="BY87">
        <f>MAX(IF(AND($C87&lt;1,$C87&gt;0),1,ROUND($C87,0))+IF(ROUND($C87,0)&gt;=$CC$3,'Damage Calculator'!$B$7,0)+IF(ROUND($C87,0)&gt;=$CC$3,'Damage Calculator'!$B$8,0)-'d100 Breakdown'!$K$2,IF($D87=0,0,1))</f>
        <v>72</v>
      </c>
      <c r="BZ87" s="13">
        <f t="shared" si="180"/>
        <v>9</v>
      </c>
      <c r="CA87" s="13">
        <f t="shared" si="181"/>
        <v>0</v>
      </c>
      <c r="CB87">
        <f t="shared" si="182"/>
        <v>0</v>
      </c>
      <c r="CC87">
        <f t="shared" si="183"/>
        <v>0</v>
      </c>
      <c r="CD87">
        <f t="shared" si="184"/>
        <v>0</v>
      </c>
      <c r="CE87">
        <f t="shared" si="185"/>
        <v>0</v>
      </c>
      <c r="CF87">
        <f t="shared" si="186"/>
        <v>0.2</v>
      </c>
      <c r="CG87">
        <f t="shared" si="187"/>
        <v>0.2</v>
      </c>
      <c r="CH87">
        <f t="shared" si="188"/>
        <v>0.2</v>
      </c>
      <c r="CI87">
        <f t="shared" si="189"/>
        <v>0.2</v>
      </c>
      <c r="CJ87">
        <f t="shared" si="190"/>
        <v>0.2</v>
      </c>
      <c r="CK87">
        <f>MAX(IF(AND($C87&lt;1,$C87&gt;0),1,ROUND($C87,0))+IF(ROUND($C87,0)&gt;=$CO$3,'Damage Calculator'!$B$7,0)+IF(ROUND($C87,0)&gt;=$CO$3,'Damage Calculator'!$B$8,0)-'d100 Breakdown'!$K$2,IF($D87=0,0,1))</f>
        <v>72</v>
      </c>
      <c r="CL87" s="13">
        <f t="shared" si="191"/>
        <v>9</v>
      </c>
      <c r="CM87" s="13">
        <f t="shared" si="192"/>
        <v>0</v>
      </c>
      <c r="CN87">
        <f t="shared" si="193"/>
        <v>0</v>
      </c>
      <c r="CO87">
        <f t="shared" si="194"/>
        <v>0</v>
      </c>
      <c r="CP87">
        <f t="shared" si="195"/>
        <v>0</v>
      </c>
      <c r="CQ87">
        <f t="shared" si="196"/>
        <v>0</v>
      </c>
      <c r="CR87">
        <f t="shared" si="197"/>
        <v>0.2</v>
      </c>
      <c r="CS87">
        <f t="shared" si="198"/>
        <v>0.2</v>
      </c>
      <c r="CT87">
        <f t="shared" si="199"/>
        <v>0.2</v>
      </c>
      <c r="CU87">
        <f t="shared" si="200"/>
        <v>0.2</v>
      </c>
      <c r="CV87">
        <f t="shared" si="201"/>
        <v>0.2</v>
      </c>
      <c r="CW87">
        <f>MAX(IF(AND($C87&lt;1,$C87&gt;0),1,ROUND($C87,0))+IF(ROUND($C87,0)&gt;=$DA$3,'Damage Calculator'!$B$7,0)+IF(ROUND($C87,0)&gt;=$DA$3,'Damage Calculator'!$B$8,0)-'d100 Breakdown'!$K$2,IF($D87=0,0,1))</f>
        <v>72</v>
      </c>
      <c r="CX87" s="13">
        <f t="shared" si="202"/>
        <v>9</v>
      </c>
      <c r="CY87" s="13">
        <f t="shared" si="203"/>
        <v>0</v>
      </c>
      <c r="CZ87">
        <f t="shared" si="204"/>
        <v>0</v>
      </c>
      <c r="DA87">
        <f t="shared" si="205"/>
        <v>0</v>
      </c>
      <c r="DB87">
        <f t="shared" si="206"/>
        <v>0</v>
      </c>
      <c r="DC87">
        <f t="shared" si="207"/>
        <v>0</v>
      </c>
      <c r="DD87">
        <f t="shared" si="208"/>
        <v>0.2</v>
      </c>
      <c r="DE87">
        <f t="shared" si="209"/>
        <v>0.2</v>
      </c>
      <c r="DF87">
        <f t="shared" si="210"/>
        <v>0.2</v>
      </c>
      <c r="DG87">
        <f t="shared" si="211"/>
        <v>0.2</v>
      </c>
      <c r="DH87">
        <f t="shared" si="212"/>
        <v>0.2</v>
      </c>
    </row>
    <row r="88" spans="1:112" x14ac:dyDescent="0.25">
      <c r="A88">
        <v>84</v>
      </c>
      <c r="B88">
        <f t="shared" si="123"/>
        <v>260</v>
      </c>
      <c r="C88">
        <f>MAX((B88-100)*((1+'Damage Calculator'!$B$10)*INDEX(WeaponData!$AA$2:$AQ$96,MATCH('Damage Calculator'!$B$3,WeaponData!$B$2:$B$96,0),MATCH('Damage Calculator'!$D$3,WeaponData!$AA$2:$AQ$2,0))),0)</f>
        <v>72.08</v>
      </c>
      <c r="D88">
        <f t="shared" si="112"/>
        <v>72</v>
      </c>
      <c r="E88">
        <f>MAX(IF(AND($C88&lt;1,$C88&gt;0),1,ROUND($C88,0))+IF(ROUND($C88,0)&gt;=$I$3,'Damage Calculator'!$B$7,0)+IF(ROUND($C88,0)&gt;=$I$3,'Damage Calculator'!$B$8,0)-'d100 Breakdown'!$K$2,IF($D88=0,0,1))</f>
        <v>72</v>
      </c>
      <c r="F88" s="13">
        <f t="shared" si="124"/>
        <v>9</v>
      </c>
      <c r="G88" s="13">
        <f t="shared" si="125"/>
        <v>0</v>
      </c>
      <c r="H88">
        <f t="shared" si="126"/>
        <v>0</v>
      </c>
      <c r="I88">
        <f t="shared" si="127"/>
        <v>0</v>
      </c>
      <c r="J88">
        <f t="shared" si="128"/>
        <v>0</v>
      </c>
      <c r="K88">
        <f t="shared" si="129"/>
        <v>0</v>
      </c>
      <c r="L88">
        <f t="shared" si="130"/>
        <v>0.2</v>
      </c>
      <c r="M88">
        <f t="shared" si="131"/>
        <v>0.2</v>
      </c>
      <c r="N88">
        <f t="shared" si="132"/>
        <v>0.2</v>
      </c>
      <c r="O88">
        <f t="shared" si="133"/>
        <v>0.2</v>
      </c>
      <c r="P88">
        <f t="shared" si="134"/>
        <v>0.2</v>
      </c>
      <c r="Q88">
        <f>MAX(IF(AND($C88&lt;1,$C88&gt;0),1,ROUND($C88,0))+IF(ROUND($C88,0)&gt;=$U$3,'Damage Calculator'!$B$7,0)+IF(ROUND($C88,0)&gt;=$U$3,'Damage Calculator'!$B$8,0)-'d100 Breakdown'!$K$2,IF($D88=0,0,1))</f>
        <v>72</v>
      </c>
      <c r="R88" s="13">
        <f t="shared" si="135"/>
        <v>9</v>
      </c>
      <c r="S88" s="13">
        <f t="shared" si="136"/>
        <v>0</v>
      </c>
      <c r="T88">
        <f t="shared" si="137"/>
        <v>0</v>
      </c>
      <c r="U88">
        <f t="shared" si="138"/>
        <v>0</v>
      </c>
      <c r="V88">
        <f t="shared" si="139"/>
        <v>0</v>
      </c>
      <c r="W88">
        <f t="shared" si="140"/>
        <v>0</v>
      </c>
      <c r="X88">
        <f t="shared" si="141"/>
        <v>0.2</v>
      </c>
      <c r="Y88">
        <f t="shared" si="142"/>
        <v>0.2</v>
      </c>
      <c r="Z88">
        <f t="shared" si="143"/>
        <v>0.2</v>
      </c>
      <c r="AA88">
        <f t="shared" si="144"/>
        <v>0.2</v>
      </c>
      <c r="AB88">
        <f t="shared" si="145"/>
        <v>0.2</v>
      </c>
      <c r="AC88">
        <f>MAX(IF(AND($C88&lt;1,$C88&gt;0),1,ROUND($C88,0))+IF(ROUND($C88,0)&gt;=$AG$3,'Damage Calculator'!$B$7,0)+IF(ROUND($C88,0)&gt;=$AG$3,'Damage Calculator'!$B$8,0)-'d100 Breakdown'!$K$2,IF($D88=0,0,1))</f>
        <v>72</v>
      </c>
      <c r="AD88" s="13">
        <f t="shared" si="146"/>
        <v>9</v>
      </c>
      <c r="AE88" s="13">
        <f t="shared" si="147"/>
        <v>0</v>
      </c>
      <c r="AF88">
        <f t="shared" si="148"/>
        <v>0</v>
      </c>
      <c r="AG88">
        <f t="shared" si="149"/>
        <v>0</v>
      </c>
      <c r="AH88">
        <f t="shared" si="150"/>
        <v>0</v>
      </c>
      <c r="AI88">
        <f t="shared" si="151"/>
        <v>0</v>
      </c>
      <c r="AJ88">
        <f t="shared" si="152"/>
        <v>0.2</v>
      </c>
      <c r="AK88">
        <f t="shared" si="153"/>
        <v>0.2</v>
      </c>
      <c r="AL88">
        <f t="shared" si="154"/>
        <v>0.2</v>
      </c>
      <c r="AM88">
        <f t="shared" si="155"/>
        <v>0.2</v>
      </c>
      <c r="AN88">
        <f t="shared" si="156"/>
        <v>0.2</v>
      </c>
      <c r="AO88">
        <f>MAX(IF(AND($C88&lt;1,$C88&gt;0),1,ROUND($C88,0))+IF(ROUND($C88,0)&gt;=$AS$3,'Damage Calculator'!$B$7,0)+IF(ROUND($C88,0)&gt;=$AS$3,'Damage Calculator'!$B$8,0)-'d100 Breakdown'!$K$2,IF($D88=0,0,1))</f>
        <v>72</v>
      </c>
      <c r="AP88" s="13">
        <f t="shared" si="113"/>
        <v>9</v>
      </c>
      <c r="AQ88" s="13">
        <f t="shared" si="157"/>
        <v>0</v>
      </c>
      <c r="AR88">
        <f t="shared" si="114"/>
        <v>0</v>
      </c>
      <c r="AS88">
        <f t="shared" si="115"/>
        <v>0</v>
      </c>
      <c r="AT88">
        <f t="shared" si="116"/>
        <v>0</v>
      </c>
      <c r="AU88">
        <f t="shared" si="117"/>
        <v>0</v>
      </c>
      <c r="AV88">
        <f t="shared" si="118"/>
        <v>0.2</v>
      </c>
      <c r="AW88">
        <f t="shared" si="119"/>
        <v>0.2</v>
      </c>
      <c r="AX88">
        <f t="shared" si="120"/>
        <v>0.2</v>
      </c>
      <c r="AY88">
        <f t="shared" si="121"/>
        <v>0.2</v>
      </c>
      <c r="AZ88">
        <f t="shared" si="122"/>
        <v>0.2</v>
      </c>
      <c r="BA88">
        <f>MAX(IF(AND($C88&lt;1,$C88&gt;0),1,ROUND($C88,0))+IF(ROUND($C88,0)&gt;=$BE$3,'Damage Calculator'!$B$7,0)+IF(ROUND($C88,0)&gt;=$BE$3,'Damage Calculator'!$B$8,0)-'d100 Breakdown'!$K$2,IF($D88=0,0,1))</f>
        <v>72</v>
      </c>
      <c r="BB88" s="13">
        <f t="shared" si="158"/>
        <v>9</v>
      </c>
      <c r="BC88" s="13">
        <f t="shared" si="159"/>
        <v>0</v>
      </c>
      <c r="BD88">
        <f t="shared" si="160"/>
        <v>0</v>
      </c>
      <c r="BE88">
        <f t="shared" si="161"/>
        <v>0</v>
      </c>
      <c r="BF88">
        <f t="shared" si="162"/>
        <v>0</v>
      </c>
      <c r="BG88">
        <f t="shared" si="163"/>
        <v>0</v>
      </c>
      <c r="BH88">
        <f t="shared" si="164"/>
        <v>0.2</v>
      </c>
      <c r="BI88">
        <f t="shared" si="165"/>
        <v>0.2</v>
      </c>
      <c r="BJ88">
        <f t="shared" si="166"/>
        <v>0.2</v>
      </c>
      <c r="BK88">
        <f t="shared" si="167"/>
        <v>0.2</v>
      </c>
      <c r="BL88">
        <f t="shared" si="168"/>
        <v>0.2</v>
      </c>
      <c r="BM88">
        <f>MAX(IF(AND($C88&lt;1,$C88&gt;0),1,ROUND($C88,0))+IF(ROUND($C88,0)&gt;=$BQ$3,'Damage Calculator'!$B$7,0)+IF(ROUND($C88,0)&gt;=$BQ$3,'Damage Calculator'!$B$8,0)-'d100 Breakdown'!$K$2,IF($D88=0,0,1))</f>
        <v>72</v>
      </c>
      <c r="BN88" s="13">
        <f t="shared" si="169"/>
        <v>9</v>
      </c>
      <c r="BO88" s="13">
        <f t="shared" si="170"/>
        <v>0</v>
      </c>
      <c r="BP88">
        <f t="shared" si="171"/>
        <v>0</v>
      </c>
      <c r="BQ88">
        <f t="shared" si="172"/>
        <v>0</v>
      </c>
      <c r="BR88">
        <f t="shared" si="173"/>
        <v>0</v>
      </c>
      <c r="BS88">
        <f t="shared" si="174"/>
        <v>0</v>
      </c>
      <c r="BT88">
        <f t="shared" si="175"/>
        <v>0.2</v>
      </c>
      <c r="BU88">
        <f t="shared" si="176"/>
        <v>0.2</v>
      </c>
      <c r="BV88">
        <f t="shared" si="177"/>
        <v>0.2</v>
      </c>
      <c r="BW88">
        <f t="shared" si="178"/>
        <v>0.2</v>
      </c>
      <c r="BX88">
        <f t="shared" si="179"/>
        <v>0.2</v>
      </c>
      <c r="BY88">
        <f>MAX(IF(AND($C88&lt;1,$C88&gt;0),1,ROUND($C88,0))+IF(ROUND($C88,0)&gt;=$CC$3,'Damage Calculator'!$B$7,0)+IF(ROUND($C88,0)&gt;=$CC$3,'Damage Calculator'!$B$8,0)-'d100 Breakdown'!$K$2,IF($D88=0,0,1))</f>
        <v>72</v>
      </c>
      <c r="BZ88" s="13">
        <f t="shared" si="180"/>
        <v>9</v>
      </c>
      <c r="CA88" s="13">
        <f t="shared" si="181"/>
        <v>0</v>
      </c>
      <c r="CB88">
        <f t="shared" si="182"/>
        <v>0</v>
      </c>
      <c r="CC88">
        <f t="shared" si="183"/>
        <v>0</v>
      </c>
      <c r="CD88">
        <f t="shared" si="184"/>
        <v>0</v>
      </c>
      <c r="CE88">
        <f t="shared" si="185"/>
        <v>0</v>
      </c>
      <c r="CF88">
        <f t="shared" si="186"/>
        <v>0.2</v>
      </c>
      <c r="CG88">
        <f t="shared" si="187"/>
        <v>0.2</v>
      </c>
      <c r="CH88">
        <f t="shared" si="188"/>
        <v>0.2</v>
      </c>
      <c r="CI88">
        <f t="shared" si="189"/>
        <v>0.2</v>
      </c>
      <c r="CJ88">
        <f t="shared" si="190"/>
        <v>0.2</v>
      </c>
      <c r="CK88">
        <f>MAX(IF(AND($C88&lt;1,$C88&gt;0),1,ROUND($C88,0))+IF(ROUND($C88,0)&gt;=$CO$3,'Damage Calculator'!$B$7,0)+IF(ROUND($C88,0)&gt;=$CO$3,'Damage Calculator'!$B$8,0)-'d100 Breakdown'!$K$2,IF($D88=0,0,1))</f>
        <v>72</v>
      </c>
      <c r="CL88" s="13">
        <f t="shared" si="191"/>
        <v>9</v>
      </c>
      <c r="CM88" s="13">
        <f t="shared" si="192"/>
        <v>0</v>
      </c>
      <c r="CN88">
        <f t="shared" si="193"/>
        <v>0</v>
      </c>
      <c r="CO88">
        <f t="shared" si="194"/>
        <v>0</v>
      </c>
      <c r="CP88">
        <f t="shared" si="195"/>
        <v>0</v>
      </c>
      <c r="CQ88">
        <f t="shared" si="196"/>
        <v>0</v>
      </c>
      <c r="CR88">
        <f t="shared" si="197"/>
        <v>0.2</v>
      </c>
      <c r="CS88">
        <f t="shared" si="198"/>
        <v>0.2</v>
      </c>
      <c r="CT88">
        <f t="shared" si="199"/>
        <v>0.2</v>
      </c>
      <c r="CU88">
        <f t="shared" si="200"/>
        <v>0.2</v>
      </c>
      <c r="CV88">
        <f t="shared" si="201"/>
        <v>0.2</v>
      </c>
      <c r="CW88">
        <f>MAX(IF(AND($C88&lt;1,$C88&gt;0),1,ROUND($C88,0))+IF(ROUND($C88,0)&gt;=$DA$3,'Damage Calculator'!$B$7,0)+IF(ROUND($C88,0)&gt;=$DA$3,'Damage Calculator'!$B$8,0)-'d100 Breakdown'!$K$2,IF($D88=0,0,1))</f>
        <v>72</v>
      </c>
      <c r="CX88" s="13">
        <f t="shared" si="202"/>
        <v>9</v>
      </c>
      <c r="CY88" s="13">
        <f t="shared" si="203"/>
        <v>0</v>
      </c>
      <c r="CZ88">
        <f t="shared" si="204"/>
        <v>0</v>
      </c>
      <c r="DA88">
        <f t="shared" si="205"/>
        <v>0</v>
      </c>
      <c r="DB88">
        <f t="shared" si="206"/>
        <v>0</v>
      </c>
      <c r="DC88">
        <f t="shared" si="207"/>
        <v>0</v>
      </c>
      <c r="DD88">
        <f t="shared" si="208"/>
        <v>0.2</v>
      </c>
      <c r="DE88">
        <f t="shared" si="209"/>
        <v>0.2</v>
      </c>
      <c r="DF88">
        <f t="shared" si="210"/>
        <v>0.2</v>
      </c>
      <c r="DG88">
        <f t="shared" si="211"/>
        <v>0.2</v>
      </c>
      <c r="DH88">
        <f t="shared" si="212"/>
        <v>0.2</v>
      </c>
    </row>
    <row r="89" spans="1:112" x14ac:dyDescent="0.25">
      <c r="A89">
        <v>85</v>
      </c>
      <c r="B89">
        <f t="shared" si="123"/>
        <v>261</v>
      </c>
      <c r="C89">
        <f>MAX((B89-100)*((1+'Damage Calculator'!$B$10)*INDEX(WeaponData!$AA$2:$AQ$96,MATCH('Damage Calculator'!$B$3,WeaponData!$B$2:$B$96,0),MATCH('Damage Calculator'!$D$3,WeaponData!$AA$2:$AQ$2,0))),0)</f>
        <v>72.530500000000004</v>
      </c>
      <c r="D89">
        <f t="shared" si="112"/>
        <v>73</v>
      </c>
      <c r="E89">
        <f>MAX(IF(AND($C89&lt;1,$C89&gt;0),1,ROUND($C89,0))+IF(ROUND($C89,0)&gt;=$I$3,'Damage Calculator'!$B$7,0)+IF(ROUND($C89,0)&gt;=$I$3,'Damage Calculator'!$B$8,0)-'d100 Breakdown'!$K$2,IF($D89=0,0,1))</f>
        <v>73</v>
      </c>
      <c r="F89" s="13">
        <f t="shared" si="124"/>
        <v>9</v>
      </c>
      <c r="G89" s="13">
        <f t="shared" si="125"/>
        <v>0</v>
      </c>
      <c r="H89">
        <f t="shared" si="126"/>
        <v>0</v>
      </c>
      <c r="I89">
        <f t="shared" si="127"/>
        <v>0</v>
      </c>
      <c r="J89">
        <f t="shared" si="128"/>
        <v>0</v>
      </c>
      <c r="K89">
        <f t="shared" si="129"/>
        <v>0</v>
      </c>
      <c r="L89">
        <f t="shared" si="130"/>
        <v>0.2</v>
      </c>
      <c r="M89">
        <f t="shared" si="131"/>
        <v>0.2</v>
      </c>
      <c r="N89">
        <f t="shared" si="132"/>
        <v>0.2</v>
      </c>
      <c r="O89">
        <f t="shared" si="133"/>
        <v>0.2</v>
      </c>
      <c r="P89">
        <f t="shared" si="134"/>
        <v>0.2</v>
      </c>
      <c r="Q89">
        <f>MAX(IF(AND($C89&lt;1,$C89&gt;0),1,ROUND($C89,0))+IF(ROUND($C89,0)&gt;=$U$3,'Damage Calculator'!$B$7,0)+IF(ROUND($C89,0)&gt;=$U$3,'Damage Calculator'!$B$8,0)-'d100 Breakdown'!$K$2,IF($D89=0,0,1))</f>
        <v>73</v>
      </c>
      <c r="R89" s="13">
        <f t="shared" si="135"/>
        <v>9</v>
      </c>
      <c r="S89" s="13">
        <f t="shared" si="136"/>
        <v>0</v>
      </c>
      <c r="T89">
        <f t="shared" si="137"/>
        <v>0</v>
      </c>
      <c r="U89">
        <f t="shared" si="138"/>
        <v>0</v>
      </c>
      <c r="V89">
        <f t="shared" si="139"/>
        <v>0</v>
      </c>
      <c r="W89">
        <f t="shared" si="140"/>
        <v>0</v>
      </c>
      <c r="X89">
        <f t="shared" si="141"/>
        <v>0.2</v>
      </c>
      <c r="Y89">
        <f t="shared" si="142"/>
        <v>0.2</v>
      </c>
      <c r="Z89">
        <f t="shared" si="143"/>
        <v>0.2</v>
      </c>
      <c r="AA89">
        <f t="shared" si="144"/>
        <v>0.2</v>
      </c>
      <c r="AB89">
        <f t="shared" si="145"/>
        <v>0.2</v>
      </c>
      <c r="AC89">
        <f>MAX(IF(AND($C89&lt;1,$C89&gt;0),1,ROUND($C89,0))+IF(ROUND($C89,0)&gt;=$AG$3,'Damage Calculator'!$B$7,0)+IF(ROUND($C89,0)&gt;=$AG$3,'Damage Calculator'!$B$8,0)-'d100 Breakdown'!$K$2,IF($D89=0,0,1))</f>
        <v>73</v>
      </c>
      <c r="AD89" s="13">
        <f t="shared" si="146"/>
        <v>9</v>
      </c>
      <c r="AE89" s="13">
        <f t="shared" si="147"/>
        <v>0</v>
      </c>
      <c r="AF89">
        <f t="shared" si="148"/>
        <v>0</v>
      </c>
      <c r="AG89">
        <f t="shared" si="149"/>
        <v>0</v>
      </c>
      <c r="AH89">
        <f t="shared" si="150"/>
        <v>0</v>
      </c>
      <c r="AI89">
        <f t="shared" si="151"/>
        <v>0</v>
      </c>
      <c r="AJ89">
        <f t="shared" si="152"/>
        <v>0.2</v>
      </c>
      <c r="AK89">
        <f t="shared" si="153"/>
        <v>0.2</v>
      </c>
      <c r="AL89">
        <f t="shared" si="154"/>
        <v>0.2</v>
      </c>
      <c r="AM89">
        <f t="shared" si="155"/>
        <v>0.2</v>
      </c>
      <c r="AN89">
        <f t="shared" si="156"/>
        <v>0.2</v>
      </c>
      <c r="AO89">
        <f>MAX(IF(AND($C89&lt;1,$C89&gt;0),1,ROUND($C89,0))+IF(ROUND($C89,0)&gt;=$AS$3,'Damage Calculator'!$B$7,0)+IF(ROUND($C89,0)&gt;=$AS$3,'Damage Calculator'!$B$8,0)-'d100 Breakdown'!$K$2,IF($D89=0,0,1))</f>
        <v>73</v>
      </c>
      <c r="AP89" s="13">
        <f t="shared" si="113"/>
        <v>9</v>
      </c>
      <c r="AQ89" s="13">
        <f t="shared" si="157"/>
        <v>0</v>
      </c>
      <c r="AR89">
        <f t="shared" si="114"/>
        <v>0</v>
      </c>
      <c r="AS89">
        <f t="shared" si="115"/>
        <v>0</v>
      </c>
      <c r="AT89">
        <f t="shared" si="116"/>
        <v>0</v>
      </c>
      <c r="AU89">
        <f t="shared" si="117"/>
        <v>0</v>
      </c>
      <c r="AV89">
        <f t="shared" si="118"/>
        <v>0.2</v>
      </c>
      <c r="AW89">
        <f t="shared" si="119"/>
        <v>0.2</v>
      </c>
      <c r="AX89">
        <f t="shared" si="120"/>
        <v>0.2</v>
      </c>
      <c r="AY89">
        <f t="shared" si="121"/>
        <v>0.2</v>
      </c>
      <c r="AZ89">
        <f t="shared" si="122"/>
        <v>0.2</v>
      </c>
      <c r="BA89">
        <f>MAX(IF(AND($C89&lt;1,$C89&gt;0),1,ROUND($C89,0))+IF(ROUND($C89,0)&gt;=$BE$3,'Damage Calculator'!$B$7,0)+IF(ROUND($C89,0)&gt;=$BE$3,'Damage Calculator'!$B$8,0)-'d100 Breakdown'!$K$2,IF($D89=0,0,1))</f>
        <v>73</v>
      </c>
      <c r="BB89" s="13">
        <f t="shared" si="158"/>
        <v>9</v>
      </c>
      <c r="BC89" s="13">
        <f t="shared" si="159"/>
        <v>0</v>
      </c>
      <c r="BD89">
        <f t="shared" si="160"/>
        <v>0</v>
      </c>
      <c r="BE89">
        <f t="shared" si="161"/>
        <v>0</v>
      </c>
      <c r="BF89">
        <f t="shared" si="162"/>
        <v>0</v>
      </c>
      <c r="BG89">
        <f t="shared" si="163"/>
        <v>0</v>
      </c>
      <c r="BH89">
        <f t="shared" si="164"/>
        <v>0.2</v>
      </c>
      <c r="BI89">
        <f t="shared" si="165"/>
        <v>0.2</v>
      </c>
      <c r="BJ89">
        <f t="shared" si="166"/>
        <v>0.2</v>
      </c>
      <c r="BK89">
        <f t="shared" si="167"/>
        <v>0.2</v>
      </c>
      <c r="BL89">
        <f t="shared" si="168"/>
        <v>0.2</v>
      </c>
      <c r="BM89">
        <f>MAX(IF(AND($C89&lt;1,$C89&gt;0),1,ROUND($C89,0))+IF(ROUND($C89,0)&gt;=$BQ$3,'Damage Calculator'!$B$7,0)+IF(ROUND($C89,0)&gt;=$BQ$3,'Damage Calculator'!$B$8,0)-'d100 Breakdown'!$K$2,IF($D89=0,0,1))</f>
        <v>73</v>
      </c>
      <c r="BN89" s="13">
        <f t="shared" si="169"/>
        <v>9</v>
      </c>
      <c r="BO89" s="13">
        <f t="shared" si="170"/>
        <v>0</v>
      </c>
      <c r="BP89">
        <f t="shared" si="171"/>
        <v>0</v>
      </c>
      <c r="BQ89">
        <f t="shared" si="172"/>
        <v>0</v>
      </c>
      <c r="BR89">
        <f t="shared" si="173"/>
        <v>0</v>
      </c>
      <c r="BS89">
        <f t="shared" si="174"/>
        <v>0</v>
      </c>
      <c r="BT89">
        <f t="shared" si="175"/>
        <v>0.2</v>
      </c>
      <c r="BU89">
        <f t="shared" si="176"/>
        <v>0.2</v>
      </c>
      <c r="BV89">
        <f t="shared" si="177"/>
        <v>0.2</v>
      </c>
      <c r="BW89">
        <f t="shared" si="178"/>
        <v>0.2</v>
      </c>
      <c r="BX89">
        <f t="shared" si="179"/>
        <v>0.2</v>
      </c>
      <c r="BY89">
        <f>MAX(IF(AND($C89&lt;1,$C89&gt;0),1,ROUND($C89,0))+IF(ROUND($C89,0)&gt;=$CC$3,'Damage Calculator'!$B$7,0)+IF(ROUND($C89,0)&gt;=$CC$3,'Damage Calculator'!$B$8,0)-'d100 Breakdown'!$K$2,IF($D89=0,0,1))</f>
        <v>73</v>
      </c>
      <c r="BZ89" s="13">
        <f t="shared" si="180"/>
        <v>9</v>
      </c>
      <c r="CA89" s="13">
        <f t="shared" si="181"/>
        <v>0</v>
      </c>
      <c r="CB89">
        <f t="shared" si="182"/>
        <v>0</v>
      </c>
      <c r="CC89">
        <f t="shared" si="183"/>
        <v>0</v>
      </c>
      <c r="CD89">
        <f t="shared" si="184"/>
        <v>0</v>
      </c>
      <c r="CE89">
        <f t="shared" si="185"/>
        <v>0</v>
      </c>
      <c r="CF89">
        <f t="shared" si="186"/>
        <v>0.2</v>
      </c>
      <c r="CG89">
        <f t="shared" si="187"/>
        <v>0.2</v>
      </c>
      <c r="CH89">
        <f t="shared" si="188"/>
        <v>0.2</v>
      </c>
      <c r="CI89">
        <f t="shared" si="189"/>
        <v>0.2</v>
      </c>
      <c r="CJ89">
        <f t="shared" si="190"/>
        <v>0.2</v>
      </c>
      <c r="CK89">
        <f>MAX(IF(AND($C89&lt;1,$C89&gt;0),1,ROUND($C89,0))+IF(ROUND($C89,0)&gt;=$CO$3,'Damage Calculator'!$B$7,0)+IF(ROUND($C89,0)&gt;=$CO$3,'Damage Calculator'!$B$8,0)-'d100 Breakdown'!$K$2,IF($D89=0,0,1))</f>
        <v>73</v>
      </c>
      <c r="CL89" s="13">
        <f t="shared" si="191"/>
        <v>9</v>
      </c>
      <c r="CM89" s="13">
        <f t="shared" si="192"/>
        <v>0</v>
      </c>
      <c r="CN89">
        <f t="shared" si="193"/>
        <v>0</v>
      </c>
      <c r="CO89">
        <f t="shared" si="194"/>
        <v>0</v>
      </c>
      <c r="CP89">
        <f t="shared" si="195"/>
        <v>0</v>
      </c>
      <c r="CQ89">
        <f t="shared" si="196"/>
        <v>0</v>
      </c>
      <c r="CR89">
        <f t="shared" si="197"/>
        <v>0.2</v>
      </c>
      <c r="CS89">
        <f t="shared" si="198"/>
        <v>0.2</v>
      </c>
      <c r="CT89">
        <f t="shared" si="199"/>
        <v>0.2</v>
      </c>
      <c r="CU89">
        <f t="shared" si="200"/>
        <v>0.2</v>
      </c>
      <c r="CV89">
        <f t="shared" si="201"/>
        <v>0.2</v>
      </c>
      <c r="CW89">
        <f>MAX(IF(AND($C89&lt;1,$C89&gt;0),1,ROUND($C89,0))+IF(ROUND($C89,0)&gt;=$DA$3,'Damage Calculator'!$B$7,0)+IF(ROUND($C89,0)&gt;=$DA$3,'Damage Calculator'!$B$8,0)-'d100 Breakdown'!$K$2,IF($D89=0,0,1))</f>
        <v>73</v>
      </c>
      <c r="CX89" s="13">
        <f t="shared" si="202"/>
        <v>9</v>
      </c>
      <c r="CY89" s="13">
        <f t="shared" si="203"/>
        <v>0</v>
      </c>
      <c r="CZ89">
        <f t="shared" si="204"/>
        <v>0</v>
      </c>
      <c r="DA89">
        <f t="shared" si="205"/>
        <v>0</v>
      </c>
      <c r="DB89">
        <f t="shared" si="206"/>
        <v>0</v>
      </c>
      <c r="DC89">
        <f t="shared" si="207"/>
        <v>0</v>
      </c>
      <c r="DD89">
        <f t="shared" si="208"/>
        <v>0.2</v>
      </c>
      <c r="DE89">
        <f t="shared" si="209"/>
        <v>0.2</v>
      </c>
      <c r="DF89">
        <f t="shared" si="210"/>
        <v>0.2</v>
      </c>
      <c r="DG89">
        <f t="shared" si="211"/>
        <v>0.2</v>
      </c>
      <c r="DH89">
        <f t="shared" si="212"/>
        <v>0.2</v>
      </c>
    </row>
    <row r="90" spans="1:112" x14ac:dyDescent="0.25">
      <c r="A90">
        <v>86</v>
      </c>
      <c r="B90">
        <f t="shared" si="123"/>
        <v>262</v>
      </c>
      <c r="C90">
        <f>MAX((B90-100)*((1+'Damage Calculator'!$B$10)*INDEX(WeaponData!$AA$2:$AQ$96,MATCH('Damage Calculator'!$B$3,WeaponData!$B$2:$B$96,0),MATCH('Damage Calculator'!$D$3,WeaponData!$AA$2:$AQ$2,0))),0)</f>
        <v>72.981000000000009</v>
      </c>
      <c r="D90">
        <f t="shared" si="112"/>
        <v>73</v>
      </c>
      <c r="E90">
        <f>MAX(IF(AND($C90&lt;1,$C90&gt;0),1,ROUND($C90,0))+IF(ROUND($C90,0)&gt;=$I$3,'Damage Calculator'!$B$7,0)+IF(ROUND($C90,0)&gt;=$I$3,'Damage Calculator'!$B$8,0)-'d100 Breakdown'!$K$2,IF($D90=0,0,1))</f>
        <v>73</v>
      </c>
      <c r="F90" s="13">
        <f t="shared" si="124"/>
        <v>9</v>
      </c>
      <c r="G90" s="13">
        <f t="shared" si="125"/>
        <v>0</v>
      </c>
      <c r="H90">
        <f t="shared" si="126"/>
        <v>0</v>
      </c>
      <c r="I90">
        <f t="shared" si="127"/>
        <v>0</v>
      </c>
      <c r="J90">
        <f t="shared" si="128"/>
        <v>0</v>
      </c>
      <c r="K90">
        <f t="shared" si="129"/>
        <v>0</v>
      </c>
      <c r="L90">
        <f t="shared" si="130"/>
        <v>0.2</v>
      </c>
      <c r="M90">
        <f t="shared" si="131"/>
        <v>0.2</v>
      </c>
      <c r="N90">
        <f t="shared" si="132"/>
        <v>0.2</v>
      </c>
      <c r="O90">
        <f t="shared" si="133"/>
        <v>0.2</v>
      </c>
      <c r="P90">
        <f t="shared" si="134"/>
        <v>0.2</v>
      </c>
      <c r="Q90">
        <f>MAX(IF(AND($C90&lt;1,$C90&gt;0),1,ROUND($C90,0))+IF(ROUND($C90,0)&gt;=$U$3,'Damage Calculator'!$B$7,0)+IF(ROUND($C90,0)&gt;=$U$3,'Damage Calculator'!$B$8,0)-'d100 Breakdown'!$K$2,IF($D90=0,0,1))</f>
        <v>73</v>
      </c>
      <c r="R90" s="13">
        <f t="shared" si="135"/>
        <v>9</v>
      </c>
      <c r="S90" s="13">
        <f t="shared" si="136"/>
        <v>0</v>
      </c>
      <c r="T90">
        <f t="shared" si="137"/>
        <v>0</v>
      </c>
      <c r="U90">
        <f t="shared" si="138"/>
        <v>0</v>
      </c>
      <c r="V90">
        <f t="shared" si="139"/>
        <v>0</v>
      </c>
      <c r="W90">
        <f t="shared" si="140"/>
        <v>0</v>
      </c>
      <c r="X90">
        <f t="shared" si="141"/>
        <v>0.2</v>
      </c>
      <c r="Y90">
        <f t="shared" si="142"/>
        <v>0.2</v>
      </c>
      <c r="Z90">
        <f t="shared" si="143"/>
        <v>0.2</v>
      </c>
      <c r="AA90">
        <f t="shared" si="144"/>
        <v>0.2</v>
      </c>
      <c r="AB90">
        <f t="shared" si="145"/>
        <v>0.2</v>
      </c>
      <c r="AC90">
        <f>MAX(IF(AND($C90&lt;1,$C90&gt;0),1,ROUND($C90,0))+IF(ROUND($C90,0)&gt;=$AG$3,'Damage Calculator'!$B$7,0)+IF(ROUND($C90,0)&gt;=$AG$3,'Damage Calculator'!$B$8,0)-'d100 Breakdown'!$K$2,IF($D90=0,0,1))</f>
        <v>73</v>
      </c>
      <c r="AD90" s="13">
        <f t="shared" si="146"/>
        <v>9</v>
      </c>
      <c r="AE90" s="13">
        <f t="shared" si="147"/>
        <v>0</v>
      </c>
      <c r="AF90">
        <f t="shared" si="148"/>
        <v>0</v>
      </c>
      <c r="AG90">
        <f t="shared" si="149"/>
        <v>0</v>
      </c>
      <c r="AH90">
        <f t="shared" si="150"/>
        <v>0</v>
      </c>
      <c r="AI90">
        <f t="shared" si="151"/>
        <v>0</v>
      </c>
      <c r="AJ90">
        <f t="shared" si="152"/>
        <v>0.2</v>
      </c>
      <c r="AK90">
        <f t="shared" si="153"/>
        <v>0.2</v>
      </c>
      <c r="AL90">
        <f t="shared" si="154"/>
        <v>0.2</v>
      </c>
      <c r="AM90">
        <f t="shared" si="155"/>
        <v>0.2</v>
      </c>
      <c r="AN90">
        <f t="shared" si="156"/>
        <v>0.2</v>
      </c>
      <c r="AO90">
        <f>MAX(IF(AND($C90&lt;1,$C90&gt;0),1,ROUND($C90,0))+IF(ROUND($C90,0)&gt;=$AS$3,'Damage Calculator'!$B$7,0)+IF(ROUND($C90,0)&gt;=$AS$3,'Damage Calculator'!$B$8,0)-'d100 Breakdown'!$K$2,IF($D90=0,0,1))</f>
        <v>73</v>
      </c>
      <c r="AP90" s="13">
        <f t="shared" si="113"/>
        <v>9</v>
      </c>
      <c r="AQ90" s="13">
        <f t="shared" si="157"/>
        <v>0</v>
      </c>
      <c r="AR90">
        <f t="shared" si="114"/>
        <v>0</v>
      </c>
      <c r="AS90">
        <f t="shared" si="115"/>
        <v>0</v>
      </c>
      <c r="AT90">
        <f t="shared" si="116"/>
        <v>0</v>
      </c>
      <c r="AU90">
        <f t="shared" si="117"/>
        <v>0</v>
      </c>
      <c r="AV90">
        <f t="shared" si="118"/>
        <v>0.2</v>
      </c>
      <c r="AW90">
        <f t="shared" si="119"/>
        <v>0.2</v>
      </c>
      <c r="AX90">
        <f t="shared" si="120"/>
        <v>0.2</v>
      </c>
      <c r="AY90">
        <f t="shared" si="121"/>
        <v>0.2</v>
      </c>
      <c r="AZ90">
        <f t="shared" si="122"/>
        <v>0.2</v>
      </c>
      <c r="BA90">
        <f>MAX(IF(AND($C90&lt;1,$C90&gt;0),1,ROUND($C90,0))+IF(ROUND($C90,0)&gt;=$BE$3,'Damage Calculator'!$B$7,0)+IF(ROUND($C90,0)&gt;=$BE$3,'Damage Calculator'!$B$8,0)-'d100 Breakdown'!$K$2,IF($D90=0,0,1))</f>
        <v>73</v>
      </c>
      <c r="BB90" s="13">
        <f t="shared" si="158"/>
        <v>9</v>
      </c>
      <c r="BC90" s="13">
        <f t="shared" si="159"/>
        <v>0</v>
      </c>
      <c r="BD90">
        <f t="shared" si="160"/>
        <v>0</v>
      </c>
      <c r="BE90">
        <f t="shared" si="161"/>
        <v>0</v>
      </c>
      <c r="BF90">
        <f t="shared" si="162"/>
        <v>0</v>
      </c>
      <c r="BG90">
        <f t="shared" si="163"/>
        <v>0</v>
      </c>
      <c r="BH90">
        <f t="shared" si="164"/>
        <v>0.2</v>
      </c>
      <c r="BI90">
        <f t="shared" si="165"/>
        <v>0.2</v>
      </c>
      <c r="BJ90">
        <f t="shared" si="166"/>
        <v>0.2</v>
      </c>
      <c r="BK90">
        <f t="shared" si="167"/>
        <v>0.2</v>
      </c>
      <c r="BL90">
        <f t="shared" si="168"/>
        <v>0.2</v>
      </c>
      <c r="BM90">
        <f>MAX(IF(AND($C90&lt;1,$C90&gt;0),1,ROUND($C90,0))+IF(ROUND($C90,0)&gt;=$BQ$3,'Damage Calculator'!$B$7,0)+IF(ROUND($C90,0)&gt;=$BQ$3,'Damage Calculator'!$B$8,0)-'d100 Breakdown'!$K$2,IF($D90=0,0,1))</f>
        <v>73</v>
      </c>
      <c r="BN90" s="13">
        <f t="shared" si="169"/>
        <v>9</v>
      </c>
      <c r="BO90" s="13">
        <f t="shared" si="170"/>
        <v>0</v>
      </c>
      <c r="BP90">
        <f t="shared" si="171"/>
        <v>0</v>
      </c>
      <c r="BQ90">
        <f t="shared" si="172"/>
        <v>0</v>
      </c>
      <c r="BR90">
        <f t="shared" si="173"/>
        <v>0</v>
      </c>
      <c r="BS90">
        <f t="shared" si="174"/>
        <v>0</v>
      </c>
      <c r="BT90">
        <f t="shared" si="175"/>
        <v>0.2</v>
      </c>
      <c r="BU90">
        <f t="shared" si="176"/>
        <v>0.2</v>
      </c>
      <c r="BV90">
        <f t="shared" si="177"/>
        <v>0.2</v>
      </c>
      <c r="BW90">
        <f t="shared" si="178"/>
        <v>0.2</v>
      </c>
      <c r="BX90">
        <f t="shared" si="179"/>
        <v>0.2</v>
      </c>
      <c r="BY90">
        <f>MAX(IF(AND($C90&lt;1,$C90&gt;0),1,ROUND($C90,0))+IF(ROUND($C90,0)&gt;=$CC$3,'Damage Calculator'!$B$7,0)+IF(ROUND($C90,0)&gt;=$CC$3,'Damage Calculator'!$B$8,0)-'d100 Breakdown'!$K$2,IF($D90=0,0,1))</f>
        <v>73</v>
      </c>
      <c r="BZ90" s="13">
        <f t="shared" si="180"/>
        <v>9</v>
      </c>
      <c r="CA90" s="13">
        <f t="shared" si="181"/>
        <v>0</v>
      </c>
      <c r="CB90">
        <f t="shared" si="182"/>
        <v>0</v>
      </c>
      <c r="CC90">
        <f t="shared" si="183"/>
        <v>0</v>
      </c>
      <c r="CD90">
        <f t="shared" si="184"/>
        <v>0</v>
      </c>
      <c r="CE90">
        <f t="shared" si="185"/>
        <v>0</v>
      </c>
      <c r="CF90">
        <f t="shared" si="186"/>
        <v>0.2</v>
      </c>
      <c r="CG90">
        <f t="shared" si="187"/>
        <v>0.2</v>
      </c>
      <c r="CH90">
        <f t="shared" si="188"/>
        <v>0.2</v>
      </c>
      <c r="CI90">
        <f t="shared" si="189"/>
        <v>0.2</v>
      </c>
      <c r="CJ90">
        <f t="shared" si="190"/>
        <v>0.2</v>
      </c>
      <c r="CK90">
        <f>MAX(IF(AND($C90&lt;1,$C90&gt;0),1,ROUND($C90,0))+IF(ROUND($C90,0)&gt;=$CO$3,'Damage Calculator'!$B$7,0)+IF(ROUND($C90,0)&gt;=$CO$3,'Damage Calculator'!$B$8,0)-'d100 Breakdown'!$K$2,IF($D90=0,0,1))</f>
        <v>73</v>
      </c>
      <c r="CL90" s="13">
        <f t="shared" si="191"/>
        <v>9</v>
      </c>
      <c r="CM90" s="13">
        <f t="shared" si="192"/>
        <v>0</v>
      </c>
      <c r="CN90">
        <f t="shared" si="193"/>
        <v>0</v>
      </c>
      <c r="CO90">
        <f t="shared" si="194"/>
        <v>0</v>
      </c>
      <c r="CP90">
        <f t="shared" si="195"/>
        <v>0</v>
      </c>
      <c r="CQ90">
        <f t="shared" si="196"/>
        <v>0</v>
      </c>
      <c r="CR90">
        <f t="shared" si="197"/>
        <v>0.2</v>
      </c>
      <c r="CS90">
        <f t="shared" si="198"/>
        <v>0.2</v>
      </c>
      <c r="CT90">
        <f t="shared" si="199"/>
        <v>0.2</v>
      </c>
      <c r="CU90">
        <f t="shared" si="200"/>
        <v>0.2</v>
      </c>
      <c r="CV90">
        <f t="shared" si="201"/>
        <v>0.2</v>
      </c>
      <c r="CW90">
        <f>MAX(IF(AND($C90&lt;1,$C90&gt;0),1,ROUND($C90,0))+IF(ROUND($C90,0)&gt;=$DA$3,'Damage Calculator'!$B$7,0)+IF(ROUND($C90,0)&gt;=$DA$3,'Damage Calculator'!$B$8,0)-'d100 Breakdown'!$K$2,IF($D90=0,0,1))</f>
        <v>73</v>
      </c>
      <c r="CX90" s="13">
        <f t="shared" si="202"/>
        <v>9</v>
      </c>
      <c r="CY90" s="13">
        <f t="shared" si="203"/>
        <v>0</v>
      </c>
      <c r="CZ90">
        <f t="shared" si="204"/>
        <v>0</v>
      </c>
      <c r="DA90">
        <f t="shared" si="205"/>
        <v>0</v>
      </c>
      <c r="DB90">
        <f t="shared" si="206"/>
        <v>0</v>
      </c>
      <c r="DC90">
        <f t="shared" si="207"/>
        <v>0</v>
      </c>
      <c r="DD90">
        <f t="shared" si="208"/>
        <v>0.2</v>
      </c>
      <c r="DE90">
        <f t="shared" si="209"/>
        <v>0.2</v>
      </c>
      <c r="DF90">
        <f t="shared" si="210"/>
        <v>0.2</v>
      </c>
      <c r="DG90">
        <f t="shared" si="211"/>
        <v>0.2</v>
      </c>
      <c r="DH90">
        <f t="shared" si="212"/>
        <v>0.2</v>
      </c>
    </row>
    <row r="91" spans="1:112" x14ac:dyDescent="0.25">
      <c r="A91">
        <v>87</v>
      </c>
      <c r="B91">
        <f t="shared" si="123"/>
        <v>263</v>
      </c>
      <c r="C91">
        <f>MAX((B91-100)*((1+'Damage Calculator'!$B$10)*INDEX(WeaponData!$AA$2:$AQ$96,MATCH('Damage Calculator'!$B$3,WeaponData!$B$2:$B$96,0),MATCH('Damage Calculator'!$D$3,WeaponData!$AA$2:$AQ$2,0))),0)</f>
        <v>73.4315</v>
      </c>
      <c r="D91">
        <f t="shared" si="112"/>
        <v>73</v>
      </c>
      <c r="E91">
        <f>MAX(IF(AND($C91&lt;1,$C91&gt;0),1,ROUND($C91,0))+IF(ROUND($C91,0)&gt;=$I$3,'Damage Calculator'!$B$7,0)+IF(ROUND($C91,0)&gt;=$I$3,'Damage Calculator'!$B$8,0)-'d100 Breakdown'!$K$2,IF($D91=0,0,1))</f>
        <v>73</v>
      </c>
      <c r="F91" s="13">
        <f t="shared" si="124"/>
        <v>9</v>
      </c>
      <c r="G91" s="13">
        <f t="shared" si="125"/>
        <v>0</v>
      </c>
      <c r="H91">
        <f t="shared" si="126"/>
        <v>0</v>
      </c>
      <c r="I91">
        <f t="shared" si="127"/>
        <v>0</v>
      </c>
      <c r="J91">
        <f t="shared" si="128"/>
        <v>0</v>
      </c>
      <c r="K91">
        <f t="shared" si="129"/>
        <v>0</v>
      </c>
      <c r="L91">
        <f t="shared" si="130"/>
        <v>0.2</v>
      </c>
      <c r="M91">
        <f t="shared" si="131"/>
        <v>0.2</v>
      </c>
      <c r="N91">
        <f t="shared" si="132"/>
        <v>0.2</v>
      </c>
      <c r="O91">
        <f t="shared" si="133"/>
        <v>0.2</v>
      </c>
      <c r="P91">
        <f t="shared" si="134"/>
        <v>0.2</v>
      </c>
      <c r="Q91">
        <f>MAX(IF(AND($C91&lt;1,$C91&gt;0),1,ROUND($C91,0))+IF(ROUND($C91,0)&gt;=$U$3,'Damage Calculator'!$B$7,0)+IF(ROUND($C91,0)&gt;=$U$3,'Damage Calculator'!$B$8,0)-'d100 Breakdown'!$K$2,IF($D91=0,0,1))</f>
        <v>73</v>
      </c>
      <c r="R91" s="13">
        <f t="shared" si="135"/>
        <v>9</v>
      </c>
      <c r="S91" s="13">
        <f t="shared" si="136"/>
        <v>0</v>
      </c>
      <c r="T91">
        <f t="shared" si="137"/>
        <v>0</v>
      </c>
      <c r="U91">
        <f t="shared" si="138"/>
        <v>0</v>
      </c>
      <c r="V91">
        <f t="shared" si="139"/>
        <v>0</v>
      </c>
      <c r="W91">
        <f t="shared" si="140"/>
        <v>0</v>
      </c>
      <c r="X91">
        <f t="shared" si="141"/>
        <v>0.2</v>
      </c>
      <c r="Y91">
        <f t="shared" si="142"/>
        <v>0.2</v>
      </c>
      <c r="Z91">
        <f t="shared" si="143"/>
        <v>0.2</v>
      </c>
      <c r="AA91">
        <f t="shared" si="144"/>
        <v>0.2</v>
      </c>
      <c r="AB91">
        <f t="shared" si="145"/>
        <v>0.2</v>
      </c>
      <c r="AC91">
        <f>MAX(IF(AND($C91&lt;1,$C91&gt;0),1,ROUND($C91,0))+IF(ROUND($C91,0)&gt;=$AG$3,'Damage Calculator'!$B$7,0)+IF(ROUND($C91,0)&gt;=$AG$3,'Damage Calculator'!$B$8,0)-'d100 Breakdown'!$K$2,IF($D91=0,0,1))</f>
        <v>73</v>
      </c>
      <c r="AD91" s="13">
        <f t="shared" si="146"/>
        <v>9</v>
      </c>
      <c r="AE91" s="13">
        <f t="shared" si="147"/>
        <v>0</v>
      </c>
      <c r="AF91">
        <f t="shared" si="148"/>
        <v>0</v>
      </c>
      <c r="AG91">
        <f t="shared" si="149"/>
        <v>0</v>
      </c>
      <c r="AH91">
        <f t="shared" si="150"/>
        <v>0</v>
      </c>
      <c r="AI91">
        <f t="shared" si="151"/>
        <v>0</v>
      </c>
      <c r="AJ91">
        <f t="shared" si="152"/>
        <v>0.2</v>
      </c>
      <c r="AK91">
        <f t="shared" si="153"/>
        <v>0.2</v>
      </c>
      <c r="AL91">
        <f t="shared" si="154"/>
        <v>0.2</v>
      </c>
      <c r="AM91">
        <f t="shared" si="155"/>
        <v>0.2</v>
      </c>
      <c r="AN91">
        <f t="shared" si="156"/>
        <v>0.2</v>
      </c>
      <c r="AO91">
        <f>MAX(IF(AND($C91&lt;1,$C91&gt;0),1,ROUND($C91,0))+IF(ROUND($C91,0)&gt;=$AS$3,'Damage Calculator'!$B$7,0)+IF(ROUND($C91,0)&gt;=$AS$3,'Damage Calculator'!$B$8,0)-'d100 Breakdown'!$K$2,IF($D91=0,0,1))</f>
        <v>73</v>
      </c>
      <c r="AP91" s="13">
        <f t="shared" si="113"/>
        <v>9</v>
      </c>
      <c r="AQ91" s="13">
        <f t="shared" si="157"/>
        <v>0</v>
      </c>
      <c r="AR91">
        <f t="shared" si="114"/>
        <v>0</v>
      </c>
      <c r="AS91">
        <f t="shared" si="115"/>
        <v>0</v>
      </c>
      <c r="AT91">
        <f t="shared" si="116"/>
        <v>0</v>
      </c>
      <c r="AU91">
        <f t="shared" si="117"/>
        <v>0</v>
      </c>
      <c r="AV91">
        <f t="shared" si="118"/>
        <v>0.2</v>
      </c>
      <c r="AW91">
        <f t="shared" si="119"/>
        <v>0.2</v>
      </c>
      <c r="AX91">
        <f t="shared" si="120"/>
        <v>0.2</v>
      </c>
      <c r="AY91">
        <f t="shared" si="121"/>
        <v>0.2</v>
      </c>
      <c r="AZ91">
        <f t="shared" si="122"/>
        <v>0.2</v>
      </c>
      <c r="BA91">
        <f>MAX(IF(AND($C91&lt;1,$C91&gt;0),1,ROUND($C91,0))+IF(ROUND($C91,0)&gt;=$BE$3,'Damage Calculator'!$B$7,0)+IF(ROUND($C91,0)&gt;=$BE$3,'Damage Calculator'!$B$8,0)-'d100 Breakdown'!$K$2,IF($D91=0,0,1))</f>
        <v>73</v>
      </c>
      <c r="BB91" s="13">
        <f t="shared" si="158"/>
        <v>9</v>
      </c>
      <c r="BC91" s="13">
        <f t="shared" si="159"/>
        <v>0</v>
      </c>
      <c r="BD91">
        <f t="shared" si="160"/>
        <v>0</v>
      </c>
      <c r="BE91">
        <f t="shared" si="161"/>
        <v>0</v>
      </c>
      <c r="BF91">
        <f t="shared" si="162"/>
        <v>0</v>
      </c>
      <c r="BG91">
        <f t="shared" si="163"/>
        <v>0</v>
      </c>
      <c r="BH91">
        <f t="shared" si="164"/>
        <v>0.2</v>
      </c>
      <c r="BI91">
        <f t="shared" si="165"/>
        <v>0.2</v>
      </c>
      <c r="BJ91">
        <f t="shared" si="166"/>
        <v>0.2</v>
      </c>
      <c r="BK91">
        <f t="shared" si="167"/>
        <v>0.2</v>
      </c>
      <c r="BL91">
        <f t="shared" si="168"/>
        <v>0.2</v>
      </c>
      <c r="BM91">
        <f>MAX(IF(AND($C91&lt;1,$C91&gt;0),1,ROUND($C91,0))+IF(ROUND($C91,0)&gt;=$BQ$3,'Damage Calculator'!$B$7,0)+IF(ROUND($C91,0)&gt;=$BQ$3,'Damage Calculator'!$B$8,0)-'d100 Breakdown'!$K$2,IF($D91=0,0,1))</f>
        <v>73</v>
      </c>
      <c r="BN91" s="13">
        <f t="shared" si="169"/>
        <v>9</v>
      </c>
      <c r="BO91" s="13">
        <f t="shared" si="170"/>
        <v>0</v>
      </c>
      <c r="BP91">
        <f t="shared" si="171"/>
        <v>0</v>
      </c>
      <c r="BQ91">
        <f t="shared" si="172"/>
        <v>0</v>
      </c>
      <c r="BR91">
        <f t="shared" si="173"/>
        <v>0</v>
      </c>
      <c r="BS91">
        <f t="shared" si="174"/>
        <v>0</v>
      </c>
      <c r="BT91">
        <f t="shared" si="175"/>
        <v>0.2</v>
      </c>
      <c r="BU91">
        <f t="shared" si="176"/>
        <v>0.2</v>
      </c>
      <c r="BV91">
        <f t="shared" si="177"/>
        <v>0.2</v>
      </c>
      <c r="BW91">
        <f t="shared" si="178"/>
        <v>0.2</v>
      </c>
      <c r="BX91">
        <f t="shared" si="179"/>
        <v>0.2</v>
      </c>
      <c r="BY91">
        <f>MAX(IF(AND($C91&lt;1,$C91&gt;0),1,ROUND($C91,0))+IF(ROUND($C91,0)&gt;=$CC$3,'Damage Calculator'!$B$7,0)+IF(ROUND($C91,0)&gt;=$CC$3,'Damage Calculator'!$B$8,0)-'d100 Breakdown'!$K$2,IF($D91=0,0,1))</f>
        <v>73</v>
      </c>
      <c r="BZ91" s="13">
        <f t="shared" si="180"/>
        <v>9</v>
      </c>
      <c r="CA91" s="13">
        <f t="shared" si="181"/>
        <v>0</v>
      </c>
      <c r="CB91">
        <f t="shared" si="182"/>
        <v>0</v>
      </c>
      <c r="CC91">
        <f t="shared" si="183"/>
        <v>0</v>
      </c>
      <c r="CD91">
        <f t="shared" si="184"/>
        <v>0</v>
      </c>
      <c r="CE91">
        <f t="shared" si="185"/>
        <v>0</v>
      </c>
      <c r="CF91">
        <f t="shared" si="186"/>
        <v>0.2</v>
      </c>
      <c r="CG91">
        <f t="shared" si="187"/>
        <v>0.2</v>
      </c>
      <c r="CH91">
        <f t="shared" si="188"/>
        <v>0.2</v>
      </c>
      <c r="CI91">
        <f t="shared" si="189"/>
        <v>0.2</v>
      </c>
      <c r="CJ91">
        <f t="shared" si="190"/>
        <v>0.2</v>
      </c>
      <c r="CK91">
        <f>MAX(IF(AND($C91&lt;1,$C91&gt;0),1,ROUND($C91,0))+IF(ROUND($C91,0)&gt;=$CO$3,'Damage Calculator'!$B$7,0)+IF(ROUND($C91,0)&gt;=$CO$3,'Damage Calculator'!$B$8,0)-'d100 Breakdown'!$K$2,IF($D91=0,0,1))</f>
        <v>73</v>
      </c>
      <c r="CL91" s="13">
        <f t="shared" si="191"/>
        <v>9</v>
      </c>
      <c r="CM91" s="13">
        <f t="shared" si="192"/>
        <v>0</v>
      </c>
      <c r="CN91">
        <f t="shared" si="193"/>
        <v>0</v>
      </c>
      <c r="CO91">
        <f t="shared" si="194"/>
        <v>0</v>
      </c>
      <c r="CP91">
        <f t="shared" si="195"/>
        <v>0</v>
      </c>
      <c r="CQ91">
        <f t="shared" si="196"/>
        <v>0</v>
      </c>
      <c r="CR91">
        <f t="shared" si="197"/>
        <v>0.2</v>
      </c>
      <c r="CS91">
        <f t="shared" si="198"/>
        <v>0.2</v>
      </c>
      <c r="CT91">
        <f t="shared" si="199"/>
        <v>0.2</v>
      </c>
      <c r="CU91">
        <f t="shared" si="200"/>
        <v>0.2</v>
      </c>
      <c r="CV91">
        <f t="shared" si="201"/>
        <v>0.2</v>
      </c>
      <c r="CW91">
        <f>MAX(IF(AND($C91&lt;1,$C91&gt;0),1,ROUND($C91,0))+IF(ROUND($C91,0)&gt;=$DA$3,'Damage Calculator'!$B$7,0)+IF(ROUND($C91,0)&gt;=$DA$3,'Damage Calculator'!$B$8,0)-'d100 Breakdown'!$K$2,IF($D91=0,0,1))</f>
        <v>73</v>
      </c>
      <c r="CX91" s="13">
        <f t="shared" si="202"/>
        <v>9</v>
      </c>
      <c r="CY91" s="13">
        <f t="shared" si="203"/>
        <v>0</v>
      </c>
      <c r="CZ91">
        <f t="shared" si="204"/>
        <v>0</v>
      </c>
      <c r="DA91">
        <f t="shared" si="205"/>
        <v>0</v>
      </c>
      <c r="DB91">
        <f t="shared" si="206"/>
        <v>0</v>
      </c>
      <c r="DC91">
        <f t="shared" si="207"/>
        <v>0</v>
      </c>
      <c r="DD91">
        <f t="shared" si="208"/>
        <v>0.2</v>
      </c>
      <c r="DE91">
        <f t="shared" si="209"/>
        <v>0.2</v>
      </c>
      <c r="DF91">
        <f t="shared" si="210"/>
        <v>0.2</v>
      </c>
      <c r="DG91">
        <f t="shared" si="211"/>
        <v>0.2</v>
      </c>
      <c r="DH91">
        <f t="shared" si="212"/>
        <v>0.2</v>
      </c>
    </row>
    <row r="92" spans="1:112" x14ac:dyDescent="0.25">
      <c r="A92">
        <v>88</v>
      </c>
      <c r="B92">
        <f t="shared" si="123"/>
        <v>264</v>
      </c>
      <c r="C92">
        <f>MAX((B92-100)*((1+'Damage Calculator'!$B$10)*INDEX(WeaponData!$AA$2:$AQ$96,MATCH('Damage Calculator'!$B$3,WeaponData!$B$2:$B$96,0),MATCH('Damage Calculator'!$D$3,WeaponData!$AA$2:$AQ$2,0))),0)</f>
        <v>73.882000000000005</v>
      </c>
      <c r="D92">
        <f t="shared" si="112"/>
        <v>74</v>
      </c>
      <c r="E92">
        <f>MAX(IF(AND($C92&lt;1,$C92&gt;0),1,ROUND($C92,0))+IF(ROUND($C92,0)&gt;=$I$3,'Damage Calculator'!$B$7,0)+IF(ROUND($C92,0)&gt;=$I$3,'Damage Calculator'!$B$8,0)-'d100 Breakdown'!$K$2,IF($D92=0,0,1))</f>
        <v>74</v>
      </c>
      <c r="F92" s="13">
        <f t="shared" si="124"/>
        <v>9</v>
      </c>
      <c r="G92" s="13">
        <f t="shared" si="125"/>
        <v>0</v>
      </c>
      <c r="H92">
        <f t="shared" si="126"/>
        <v>0</v>
      </c>
      <c r="I92">
        <f t="shared" si="127"/>
        <v>0</v>
      </c>
      <c r="J92">
        <f t="shared" si="128"/>
        <v>0</v>
      </c>
      <c r="K92">
        <f t="shared" si="129"/>
        <v>0</v>
      </c>
      <c r="L92">
        <f t="shared" si="130"/>
        <v>0.2</v>
      </c>
      <c r="M92">
        <f t="shared" si="131"/>
        <v>0.2</v>
      </c>
      <c r="N92">
        <f t="shared" si="132"/>
        <v>0.2</v>
      </c>
      <c r="O92">
        <f t="shared" si="133"/>
        <v>0.2</v>
      </c>
      <c r="P92">
        <f t="shared" si="134"/>
        <v>0.2</v>
      </c>
      <c r="Q92">
        <f>MAX(IF(AND($C92&lt;1,$C92&gt;0),1,ROUND($C92,0))+IF(ROUND($C92,0)&gt;=$U$3,'Damage Calculator'!$B$7,0)+IF(ROUND($C92,0)&gt;=$U$3,'Damage Calculator'!$B$8,0)-'d100 Breakdown'!$K$2,IF($D92=0,0,1))</f>
        <v>74</v>
      </c>
      <c r="R92" s="13">
        <f t="shared" si="135"/>
        <v>9</v>
      </c>
      <c r="S92" s="13">
        <f t="shared" si="136"/>
        <v>0</v>
      </c>
      <c r="T92">
        <f t="shared" si="137"/>
        <v>0</v>
      </c>
      <c r="U92">
        <f t="shared" si="138"/>
        <v>0</v>
      </c>
      <c r="V92">
        <f t="shared" si="139"/>
        <v>0</v>
      </c>
      <c r="W92">
        <f t="shared" si="140"/>
        <v>0</v>
      </c>
      <c r="X92">
        <f t="shared" si="141"/>
        <v>0.2</v>
      </c>
      <c r="Y92">
        <f t="shared" si="142"/>
        <v>0.2</v>
      </c>
      <c r="Z92">
        <f t="shared" si="143"/>
        <v>0.2</v>
      </c>
      <c r="AA92">
        <f t="shared" si="144"/>
        <v>0.2</v>
      </c>
      <c r="AB92">
        <f t="shared" si="145"/>
        <v>0.2</v>
      </c>
      <c r="AC92">
        <f>MAX(IF(AND($C92&lt;1,$C92&gt;0),1,ROUND($C92,0))+IF(ROUND($C92,0)&gt;=$AG$3,'Damage Calculator'!$B$7,0)+IF(ROUND($C92,0)&gt;=$AG$3,'Damage Calculator'!$B$8,0)-'d100 Breakdown'!$K$2,IF($D92=0,0,1))</f>
        <v>74</v>
      </c>
      <c r="AD92" s="13">
        <f t="shared" si="146"/>
        <v>9</v>
      </c>
      <c r="AE92" s="13">
        <f t="shared" si="147"/>
        <v>0</v>
      </c>
      <c r="AF92">
        <f t="shared" si="148"/>
        <v>0</v>
      </c>
      <c r="AG92">
        <f t="shared" si="149"/>
        <v>0</v>
      </c>
      <c r="AH92">
        <f t="shared" si="150"/>
        <v>0</v>
      </c>
      <c r="AI92">
        <f t="shared" si="151"/>
        <v>0</v>
      </c>
      <c r="AJ92">
        <f t="shared" si="152"/>
        <v>0.2</v>
      </c>
      <c r="AK92">
        <f t="shared" si="153"/>
        <v>0.2</v>
      </c>
      <c r="AL92">
        <f t="shared" si="154"/>
        <v>0.2</v>
      </c>
      <c r="AM92">
        <f t="shared" si="155"/>
        <v>0.2</v>
      </c>
      <c r="AN92">
        <f t="shared" si="156"/>
        <v>0.2</v>
      </c>
      <c r="AO92">
        <f>MAX(IF(AND($C92&lt;1,$C92&gt;0),1,ROUND($C92,0))+IF(ROUND($C92,0)&gt;=$AS$3,'Damage Calculator'!$B$7,0)+IF(ROUND($C92,0)&gt;=$AS$3,'Damage Calculator'!$B$8,0)-'d100 Breakdown'!$K$2,IF($D92=0,0,1))</f>
        <v>74</v>
      </c>
      <c r="AP92" s="13">
        <f t="shared" si="113"/>
        <v>9</v>
      </c>
      <c r="AQ92" s="13">
        <f t="shared" si="157"/>
        <v>0</v>
      </c>
      <c r="AR92">
        <f t="shared" si="114"/>
        <v>0</v>
      </c>
      <c r="AS92">
        <f t="shared" si="115"/>
        <v>0</v>
      </c>
      <c r="AT92">
        <f t="shared" si="116"/>
        <v>0</v>
      </c>
      <c r="AU92">
        <f t="shared" si="117"/>
        <v>0</v>
      </c>
      <c r="AV92">
        <f t="shared" si="118"/>
        <v>0.2</v>
      </c>
      <c r="AW92">
        <f t="shared" si="119"/>
        <v>0.2</v>
      </c>
      <c r="AX92">
        <f t="shared" si="120"/>
        <v>0.2</v>
      </c>
      <c r="AY92">
        <f t="shared" si="121"/>
        <v>0.2</v>
      </c>
      <c r="AZ92">
        <f t="shared" si="122"/>
        <v>0.2</v>
      </c>
      <c r="BA92">
        <f>MAX(IF(AND($C92&lt;1,$C92&gt;0),1,ROUND($C92,0))+IF(ROUND($C92,0)&gt;=$BE$3,'Damage Calculator'!$B$7,0)+IF(ROUND($C92,0)&gt;=$BE$3,'Damage Calculator'!$B$8,0)-'d100 Breakdown'!$K$2,IF($D92=0,0,1))</f>
        <v>74</v>
      </c>
      <c r="BB92" s="13">
        <f t="shared" si="158"/>
        <v>9</v>
      </c>
      <c r="BC92" s="13">
        <f t="shared" si="159"/>
        <v>0</v>
      </c>
      <c r="BD92">
        <f t="shared" si="160"/>
        <v>0</v>
      </c>
      <c r="BE92">
        <f t="shared" si="161"/>
        <v>0</v>
      </c>
      <c r="BF92">
        <f t="shared" si="162"/>
        <v>0</v>
      </c>
      <c r="BG92">
        <f t="shared" si="163"/>
        <v>0</v>
      </c>
      <c r="BH92">
        <f t="shared" si="164"/>
        <v>0.2</v>
      </c>
      <c r="BI92">
        <f t="shared" si="165"/>
        <v>0.2</v>
      </c>
      <c r="BJ92">
        <f t="shared" si="166"/>
        <v>0.2</v>
      </c>
      <c r="BK92">
        <f t="shared" si="167"/>
        <v>0.2</v>
      </c>
      <c r="BL92">
        <f t="shared" si="168"/>
        <v>0.2</v>
      </c>
      <c r="BM92">
        <f>MAX(IF(AND($C92&lt;1,$C92&gt;0),1,ROUND($C92,0))+IF(ROUND($C92,0)&gt;=$BQ$3,'Damage Calculator'!$B$7,0)+IF(ROUND($C92,0)&gt;=$BQ$3,'Damage Calculator'!$B$8,0)-'d100 Breakdown'!$K$2,IF($D92=0,0,1))</f>
        <v>74</v>
      </c>
      <c r="BN92" s="13">
        <f t="shared" si="169"/>
        <v>9</v>
      </c>
      <c r="BO92" s="13">
        <f t="shared" si="170"/>
        <v>0</v>
      </c>
      <c r="BP92">
        <f t="shared" si="171"/>
        <v>0</v>
      </c>
      <c r="BQ92">
        <f t="shared" si="172"/>
        <v>0</v>
      </c>
      <c r="BR92">
        <f t="shared" si="173"/>
        <v>0</v>
      </c>
      <c r="BS92">
        <f t="shared" si="174"/>
        <v>0</v>
      </c>
      <c r="BT92">
        <f t="shared" si="175"/>
        <v>0.2</v>
      </c>
      <c r="BU92">
        <f t="shared" si="176"/>
        <v>0.2</v>
      </c>
      <c r="BV92">
        <f t="shared" si="177"/>
        <v>0.2</v>
      </c>
      <c r="BW92">
        <f t="shared" si="178"/>
        <v>0.2</v>
      </c>
      <c r="BX92">
        <f t="shared" si="179"/>
        <v>0.2</v>
      </c>
      <c r="BY92">
        <f>MAX(IF(AND($C92&lt;1,$C92&gt;0),1,ROUND($C92,0))+IF(ROUND($C92,0)&gt;=$CC$3,'Damage Calculator'!$B$7,0)+IF(ROUND($C92,0)&gt;=$CC$3,'Damage Calculator'!$B$8,0)-'d100 Breakdown'!$K$2,IF($D92=0,0,1))</f>
        <v>74</v>
      </c>
      <c r="BZ92" s="13">
        <f t="shared" si="180"/>
        <v>9</v>
      </c>
      <c r="CA92" s="13">
        <f t="shared" si="181"/>
        <v>0</v>
      </c>
      <c r="CB92">
        <f t="shared" si="182"/>
        <v>0</v>
      </c>
      <c r="CC92">
        <f t="shared" si="183"/>
        <v>0</v>
      </c>
      <c r="CD92">
        <f t="shared" si="184"/>
        <v>0</v>
      </c>
      <c r="CE92">
        <f t="shared" si="185"/>
        <v>0</v>
      </c>
      <c r="CF92">
        <f t="shared" si="186"/>
        <v>0.2</v>
      </c>
      <c r="CG92">
        <f t="shared" si="187"/>
        <v>0.2</v>
      </c>
      <c r="CH92">
        <f t="shared" si="188"/>
        <v>0.2</v>
      </c>
      <c r="CI92">
        <f t="shared" si="189"/>
        <v>0.2</v>
      </c>
      <c r="CJ92">
        <f t="shared" si="190"/>
        <v>0.2</v>
      </c>
      <c r="CK92">
        <f>MAX(IF(AND($C92&lt;1,$C92&gt;0),1,ROUND($C92,0))+IF(ROUND($C92,0)&gt;=$CO$3,'Damage Calculator'!$B$7,0)+IF(ROUND($C92,0)&gt;=$CO$3,'Damage Calculator'!$B$8,0)-'d100 Breakdown'!$K$2,IF($D92=0,0,1))</f>
        <v>74</v>
      </c>
      <c r="CL92" s="13">
        <f t="shared" si="191"/>
        <v>9</v>
      </c>
      <c r="CM92" s="13">
        <f t="shared" si="192"/>
        <v>0</v>
      </c>
      <c r="CN92">
        <f t="shared" si="193"/>
        <v>0</v>
      </c>
      <c r="CO92">
        <f t="shared" si="194"/>
        <v>0</v>
      </c>
      <c r="CP92">
        <f t="shared" si="195"/>
        <v>0</v>
      </c>
      <c r="CQ92">
        <f t="shared" si="196"/>
        <v>0</v>
      </c>
      <c r="CR92">
        <f t="shared" si="197"/>
        <v>0.2</v>
      </c>
      <c r="CS92">
        <f t="shared" si="198"/>
        <v>0.2</v>
      </c>
      <c r="CT92">
        <f t="shared" si="199"/>
        <v>0.2</v>
      </c>
      <c r="CU92">
        <f t="shared" si="200"/>
        <v>0.2</v>
      </c>
      <c r="CV92">
        <f t="shared" si="201"/>
        <v>0.2</v>
      </c>
      <c r="CW92">
        <f>MAX(IF(AND($C92&lt;1,$C92&gt;0),1,ROUND($C92,0))+IF(ROUND($C92,0)&gt;=$DA$3,'Damage Calculator'!$B$7,0)+IF(ROUND($C92,0)&gt;=$DA$3,'Damage Calculator'!$B$8,0)-'d100 Breakdown'!$K$2,IF($D92=0,0,1))</f>
        <v>74</v>
      </c>
      <c r="CX92" s="13">
        <f t="shared" si="202"/>
        <v>9</v>
      </c>
      <c r="CY92" s="13">
        <f t="shared" si="203"/>
        <v>0</v>
      </c>
      <c r="CZ92">
        <f t="shared" si="204"/>
        <v>0</v>
      </c>
      <c r="DA92">
        <f t="shared" si="205"/>
        <v>0</v>
      </c>
      <c r="DB92">
        <f t="shared" si="206"/>
        <v>0</v>
      </c>
      <c r="DC92">
        <f t="shared" si="207"/>
        <v>0</v>
      </c>
      <c r="DD92">
        <f t="shared" si="208"/>
        <v>0.2</v>
      </c>
      <c r="DE92">
        <f t="shared" si="209"/>
        <v>0.2</v>
      </c>
      <c r="DF92">
        <f t="shared" si="210"/>
        <v>0.2</v>
      </c>
      <c r="DG92">
        <f t="shared" si="211"/>
        <v>0.2</v>
      </c>
      <c r="DH92">
        <f t="shared" si="212"/>
        <v>0.2</v>
      </c>
    </row>
    <row r="93" spans="1:112" x14ac:dyDescent="0.25">
      <c r="A93">
        <v>89</v>
      </c>
      <c r="B93">
        <f t="shared" si="123"/>
        <v>265</v>
      </c>
      <c r="C93">
        <f>MAX((B93-100)*((1+'Damage Calculator'!$B$10)*INDEX(WeaponData!$AA$2:$AQ$96,MATCH('Damage Calculator'!$B$3,WeaponData!$B$2:$B$96,0),MATCH('Damage Calculator'!$D$3,WeaponData!$AA$2:$AQ$2,0))),0)</f>
        <v>74.332499999999996</v>
      </c>
      <c r="D93">
        <f t="shared" si="112"/>
        <v>74</v>
      </c>
      <c r="E93">
        <f>MAX(IF(AND($C93&lt;1,$C93&gt;0),1,ROUND($C93,0))+IF(ROUND($C93,0)&gt;=$I$3,'Damage Calculator'!$B$7,0)+IF(ROUND($C93,0)&gt;=$I$3,'Damage Calculator'!$B$8,0)-'d100 Breakdown'!$K$2,IF($D93=0,0,1))</f>
        <v>74</v>
      </c>
      <c r="F93" s="13">
        <f t="shared" si="124"/>
        <v>9</v>
      </c>
      <c r="G93" s="13">
        <f t="shared" si="125"/>
        <v>0</v>
      </c>
      <c r="H93">
        <f t="shared" si="126"/>
        <v>0</v>
      </c>
      <c r="I93">
        <f t="shared" si="127"/>
        <v>0</v>
      </c>
      <c r="J93">
        <f t="shared" si="128"/>
        <v>0</v>
      </c>
      <c r="K93">
        <f t="shared" si="129"/>
        <v>0</v>
      </c>
      <c r="L93">
        <f t="shared" si="130"/>
        <v>0.2</v>
      </c>
      <c r="M93">
        <f t="shared" si="131"/>
        <v>0.2</v>
      </c>
      <c r="N93">
        <f t="shared" si="132"/>
        <v>0.2</v>
      </c>
      <c r="O93">
        <f t="shared" si="133"/>
        <v>0.2</v>
      </c>
      <c r="P93">
        <f t="shared" si="134"/>
        <v>0.2</v>
      </c>
      <c r="Q93">
        <f>MAX(IF(AND($C93&lt;1,$C93&gt;0),1,ROUND($C93,0))+IF(ROUND($C93,0)&gt;=$U$3,'Damage Calculator'!$B$7,0)+IF(ROUND($C93,0)&gt;=$U$3,'Damage Calculator'!$B$8,0)-'d100 Breakdown'!$K$2,IF($D93=0,0,1))</f>
        <v>74</v>
      </c>
      <c r="R93" s="13">
        <f t="shared" si="135"/>
        <v>9</v>
      </c>
      <c r="S93" s="13">
        <f t="shared" si="136"/>
        <v>0</v>
      </c>
      <c r="T93">
        <f t="shared" si="137"/>
        <v>0</v>
      </c>
      <c r="U93">
        <f t="shared" si="138"/>
        <v>0</v>
      </c>
      <c r="V93">
        <f t="shared" si="139"/>
        <v>0</v>
      </c>
      <c r="W93">
        <f t="shared" si="140"/>
        <v>0</v>
      </c>
      <c r="X93">
        <f t="shared" si="141"/>
        <v>0.2</v>
      </c>
      <c r="Y93">
        <f t="shared" si="142"/>
        <v>0.2</v>
      </c>
      <c r="Z93">
        <f t="shared" si="143"/>
        <v>0.2</v>
      </c>
      <c r="AA93">
        <f t="shared" si="144"/>
        <v>0.2</v>
      </c>
      <c r="AB93">
        <f t="shared" si="145"/>
        <v>0.2</v>
      </c>
      <c r="AC93">
        <f>MAX(IF(AND($C93&lt;1,$C93&gt;0),1,ROUND($C93,0))+IF(ROUND($C93,0)&gt;=$AG$3,'Damage Calculator'!$B$7,0)+IF(ROUND($C93,0)&gt;=$AG$3,'Damage Calculator'!$B$8,0)-'d100 Breakdown'!$K$2,IF($D93=0,0,1))</f>
        <v>74</v>
      </c>
      <c r="AD93" s="13">
        <f t="shared" si="146"/>
        <v>9</v>
      </c>
      <c r="AE93" s="13">
        <f t="shared" si="147"/>
        <v>0</v>
      </c>
      <c r="AF93">
        <f t="shared" si="148"/>
        <v>0</v>
      </c>
      <c r="AG93">
        <f t="shared" si="149"/>
        <v>0</v>
      </c>
      <c r="AH93">
        <f t="shared" si="150"/>
        <v>0</v>
      </c>
      <c r="AI93">
        <f t="shared" si="151"/>
        <v>0</v>
      </c>
      <c r="AJ93">
        <f t="shared" si="152"/>
        <v>0.2</v>
      </c>
      <c r="AK93">
        <f t="shared" si="153"/>
        <v>0.2</v>
      </c>
      <c r="AL93">
        <f t="shared" si="154"/>
        <v>0.2</v>
      </c>
      <c r="AM93">
        <f t="shared" si="155"/>
        <v>0.2</v>
      </c>
      <c r="AN93">
        <f t="shared" si="156"/>
        <v>0.2</v>
      </c>
      <c r="AO93">
        <f>MAX(IF(AND($C93&lt;1,$C93&gt;0),1,ROUND($C93,0))+IF(ROUND($C93,0)&gt;=$AS$3,'Damage Calculator'!$B$7,0)+IF(ROUND($C93,0)&gt;=$AS$3,'Damage Calculator'!$B$8,0)-'d100 Breakdown'!$K$2,IF($D93=0,0,1))</f>
        <v>74</v>
      </c>
      <c r="AP93" s="13">
        <f t="shared" si="113"/>
        <v>9</v>
      </c>
      <c r="AQ93" s="13">
        <f t="shared" si="157"/>
        <v>0</v>
      </c>
      <c r="AR93">
        <f t="shared" si="114"/>
        <v>0</v>
      </c>
      <c r="AS93">
        <f t="shared" si="115"/>
        <v>0</v>
      </c>
      <c r="AT93">
        <f t="shared" si="116"/>
        <v>0</v>
      </c>
      <c r="AU93">
        <f t="shared" si="117"/>
        <v>0</v>
      </c>
      <c r="AV93">
        <f t="shared" si="118"/>
        <v>0.2</v>
      </c>
      <c r="AW93">
        <f t="shared" si="119"/>
        <v>0.2</v>
      </c>
      <c r="AX93">
        <f t="shared" si="120"/>
        <v>0.2</v>
      </c>
      <c r="AY93">
        <f t="shared" si="121"/>
        <v>0.2</v>
      </c>
      <c r="AZ93">
        <f t="shared" si="122"/>
        <v>0.2</v>
      </c>
      <c r="BA93">
        <f>MAX(IF(AND($C93&lt;1,$C93&gt;0),1,ROUND($C93,0))+IF(ROUND($C93,0)&gt;=$BE$3,'Damage Calculator'!$B$7,0)+IF(ROUND($C93,0)&gt;=$BE$3,'Damage Calculator'!$B$8,0)-'d100 Breakdown'!$K$2,IF($D93=0,0,1))</f>
        <v>74</v>
      </c>
      <c r="BB93" s="13">
        <f t="shared" si="158"/>
        <v>9</v>
      </c>
      <c r="BC93" s="13">
        <f t="shared" si="159"/>
        <v>0</v>
      </c>
      <c r="BD93">
        <f t="shared" si="160"/>
        <v>0</v>
      </c>
      <c r="BE93">
        <f t="shared" si="161"/>
        <v>0</v>
      </c>
      <c r="BF93">
        <f t="shared" si="162"/>
        <v>0</v>
      </c>
      <c r="BG93">
        <f t="shared" si="163"/>
        <v>0</v>
      </c>
      <c r="BH93">
        <f t="shared" si="164"/>
        <v>0.2</v>
      </c>
      <c r="BI93">
        <f t="shared" si="165"/>
        <v>0.2</v>
      </c>
      <c r="BJ93">
        <f t="shared" si="166"/>
        <v>0.2</v>
      </c>
      <c r="BK93">
        <f t="shared" si="167"/>
        <v>0.2</v>
      </c>
      <c r="BL93">
        <f t="shared" si="168"/>
        <v>0.2</v>
      </c>
      <c r="BM93">
        <f>MAX(IF(AND($C93&lt;1,$C93&gt;0),1,ROUND($C93,0))+IF(ROUND($C93,0)&gt;=$BQ$3,'Damage Calculator'!$B$7,0)+IF(ROUND($C93,0)&gt;=$BQ$3,'Damage Calculator'!$B$8,0)-'d100 Breakdown'!$K$2,IF($D93=0,0,1))</f>
        <v>74</v>
      </c>
      <c r="BN93" s="13">
        <f t="shared" si="169"/>
        <v>9</v>
      </c>
      <c r="BO93" s="13">
        <f t="shared" si="170"/>
        <v>0</v>
      </c>
      <c r="BP93">
        <f t="shared" si="171"/>
        <v>0</v>
      </c>
      <c r="BQ93">
        <f t="shared" si="172"/>
        <v>0</v>
      </c>
      <c r="BR93">
        <f t="shared" si="173"/>
        <v>0</v>
      </c>
      <c r="BS93">
        <f t="shared" si="174"/>
        <v>0</v>
      </c>
      <c r="BT93">
        <f t="shared" si="175"/>
        <v>0.2</v>
      </c>
      <c r="BU93">
        <f t="shared" si="176"/>
        <v>0.2</v>
      </c>
      <c r="BV93">
        <f t="shared" si="177"/>
        <v>0.2</v>
      </c>
      <c r="BW93">
        <f t="shared" si="178"/>
        <v>0.2</v>
      </c>
      <c r="BX93">
        <f t="shared" si="179"/>
        <v>0.2</v>
      </c>
      <c r="BY93">
        <f>MAX(IF(AND($C93&lt;1,$C93&gt;0),1,ROUND($C93,0))+IF(ROUND($C93,0)&gt;=$CC$3,'Damage Calculator'!$B$7,0)+IF(ROUND($C93,0)&gt;=$CC$3,'Damage Calculator'!$B$8,0)-'d100 Breakdown'!$K$2,IF($D93=0,0,1))</f>
        <v>74</v>
      </c>
      <c r="BZ93" s="13">
        <f t="shared" si="180"/>
        <v>9</v>
      </c>
      <c r="CA93" s="13">
        <f t="shared" si="181"/>
        <v>0</v>
      </c>
      <c r="CB93">
        <f t="shared" si="182"/>
        <v>0</v>
      </c>
      <c r="CC93">
        <f t="shared" si="183"/>
        <v>0</v>
      </c>
      <c r="CD93">
        <f t="shared" si="184"/>
        <v>0</v>
      </c>
      <c r="CE93">
        <f t="shared" si="185"/>
        <v>0</v>
      </c>
      <c r="CF93">
        <f t="shared" si="186"/>
        <v>0.2</v>
      </c>
      <c r="CG93">
        <f t="shared" si="187"/>
        <v>0.2</v>
      </c>
      <c r="CH93">
        <f t="shared" si="188"/>
        <v>0.2</v>
      </c>
      <c r="CI93">
        <f t="shared" si="189"/>
        <v>0.2</v>
      </c>
      <c r="CJ93">
        <f t="shared" si="190"/>
        <v>0.2</v>
      </c>
      <c r="CK93">
        <f>MAX(IF(AND($C93&lt;1,$C93&gt;0),1,ROUND($C93,0))+IF(ROUND($C93,0)&gt;=$CO$3,'Damage Calculator'!$B$7,0)+IF(ROUND($C93,0)&gt;=$CO$3,'Damage Calculator'!$B$8,0)-'d100 Breakdown'!$K$2,IF($D93=0,0,1))</f>
        <v>74</v>
      </c>
      <c r="CL93" s="13">
        <f t="shared" si="191"/>
        <v>9</v>
      </c>
      <c r="CM93" s="13">
        <f t="shared" si="192"/>
        <v>0</v>
      </c>
      <c r="CN93">
        <f t="shared" si="193"/>
        <v>0</v>
      </c>
      <c r="CO93">
        <f t="shared" si="194"/>
        <v>0</v>
      </c>
      <c r="CP93">
        <f t="shared" si="195"/>
        <v>0</v>
      </c>
      <c r="CQ93">
        <f t="shared" si="196"/>
        <v>0</v>
      </c>
      <c r="CR93">
        <f t="shared" si="197"/>
        <v>0.2</v>
      </c>
      <c r="CS93">
        <f t="shared" si="198"/>
        <v>0.2</v>
      </c>
      <c r="CT93">
        <f t="shared" si="199"/>
        <v>0.2</v>
      </c>
      <c r="CU93">
        <f t="shared" si="200"/>
        <v>0.2</v>
      </c>
      <c r="CV93">
        <f t="shared" si="201"/>
        <v>0.2</v>
      </c>
      <c r="CW93">
        <f>MAX(IF(AND($C93&lt;1,$C93&gt;0),1,ROUND($C93,0))+IF(ROUND($C93,0)&gt;=$DA$3,'Damage Calculator'!$B$7,0)+IF(ROUND($C93,0)&gt;=$DA$3,'Damage Calculator'!$B$8,0)-'d100 Breakdown'!$K$2,IF($D93=0,0,1))</f>
        <v>74</v>
      </c>
      <c r="CX93" s="13">
        <f t="shared" si="202"/>
        <v>9</v>
      </c>
      <c r="CY93" s="13">
        <f t="shared" si="203"/>
        <v>0</v>
      </c>
      <c r="CZ93">
        <f t="shared" si="204"/>
        <v>0</v>
      </c>
      <c r="DA93">
        <f t="shared" si="205"/>
        <v>0</v>
      </c>
      <c r="DB93">
        <f t="shared" si="206"/>
        <v>0</v>
      </c>
      <c r="DC93">
        <f t="shared" si="207"/>
        <v>0</v>
      </c>
      <c r="DD93">
        <f t="shared" si="208"/>
        <v>0.2</v>
      </c>
      <c r="DE93">
        <f t="shared" si="209"/>
        <v>0.2</v>
      </c>
      <c r="DF93">
        <f t="shared" si="210"/>
        <v>0.2</v>
      </c>
      <c r="DG93">
        <f t="shared" si="211"/>
        <v>0.2</v>
      </c>
      <c r="DH93">
        <f t="shared" si="212"/>
        <v>0.2</v>
      </c>
    </row>
    <row r="94" spans="1:112" x14ac:dyDescent="0.25">
      <c r="A94">
        <v>90</v>
      </c>
      <c r="B94">
        <f t="shared" si="123"/>
        <v>266</v>
      </c>
      <c r="C94">
        <f>MAX((B94-100)*((1+'Damage Calculator'!$B$10)*INDEX(WeaponData!$AA$2:$AQ$96,MATCH('Damage Calculator'!$B$3,WeaponData!$B$2:$B$96,0),MATCH('Damage Calculator'!$D$3,WeaponData!$AA$2:$AQ$2,0))),0)</f>
        <v>74.783000000000001</v>
      </c>
      <c r="D94">
        <f t="shared" si="112"/>
        <v>75</v>
      </c>
      <c r="E94">
        <f>MAX(IF(AND($C94&lt;1,$C94&gt;0),1,ROUND($C94,0))+IF(ROUND($C94,0)&gt;=$I$3,'Damage Calculator'!$B$7,0)+IF(ROUND($C94,0)&gt;=$I$3,'Damage Calculator'!$B$8,0)-'d100 Breakdown'!$K$2,IF($D94=0,0,1))</f>
        <v>75</v>
      </c>
      <c r="F94" s="13">
        <f t="shared" si="124"/>
        <v>9</v>
      </c>
      <c r="G94" s="13">
        <f t="shared" si="125"/>
        <v>0</v>
      </c>
      <c r="H94">
        <f t="shared" si="126"/>
        <v>0</v>
      </c>
      <c r="I94">
        <f t="shared" si="127"/>
        <v>0</v>
      </c>
      <c r="J94">
        <f t="shared" si="128"/>
        <v>0</v>
      </c>
      <c r="K94">
        <f t="shared" si="129"/>
        <v>0</v>
      </c>
      <c r="L94">
        <f t="shared" si="130"/>
        <v>0.2</v>
      </c>
      <c r="M94">
        <f t="shared" si="131"/>
        <v>0.2</v>
      </c>
      <c r="N94">
        <f t="shared" si="132"/>
        <v>0.2</v>
      </c>
      <c r="O94">
        <f t="shared" si="133"/>
        <v>0.2</v>
      </c>
      <c r="P94">
        <f t="shared" si="134"/>
        <v>0.2</v>
      </c>
      <c r="Q94">
        <f>MAX(IF(AND($C94&lt;1,$C94&gt;0),1,ROUND($C94,0))+IF(ROUND($C94,0)&gt;=$U$3,'Damage Calculator'!$B$7,0)+IF(ROUND($C94,0)&gt;=$U$3,'Damage Calculator'!$B$8,0)-'d100 Breakdown'!$K$2,IF($D94=0,0,1))</f>
        <v>75</v>
      </c>
      <c r="R94" s="13">
        <f t="shared" si="135"/>
        <v>9</v>
      </c>
      <c r="S94" s="13">
        <f t="shared" si="136"/>
        <v>0</v>
      </c>
      <c r="T94">
        <f t="shared" si="137"/>
        <v>0</v>
      </c>
      <c r="U94">
        <f t="shared" si="138"/>
        <v>0</v>
      </c>
      <c r="V94">
        <f t="shared" si="139"/>
        <v>0</v>
      </c>
      <c r="W94">
        <f t="shared" si="140"/>
        <v>0</v>
      </c>
      <c r="X94">
        <f t="shared" si="141"/>
        <v>0.2</v>
      </c>
      <c r="Y94">
        <f t="shared" si="142"/>
        <v>0.2</v>
      </c>
      <c r="Z94">
        <f t="shared" si="143"/>
        <v>0.2</v>
      </c>
      <c r="AA94">
        <f t="shared" si="144"/>
        <v>0.2</v>
      </c>
      <c r="AB94">
        <f t="shared" si="145"/>
        <v>0.2</v>
      </c>
      <c r="AC94">
        <f>MAX(IF(AND($C94&lt;1,$C94&gt;0),1,ROUND($C94,0))+IF(ROUND($C94,0)&gt;=$AG$3,'Damage Calculator'!$B$7,0)+IF(ROUND($C94,0)&gt;=$AG$3,'Damage Calculator'!$B$8,0)-'d100 Breakdown'!$K$2,IF($D94=0,0,1))</f>
        <v>75</v>
      </c>
      <c r="AD94" s="13">
        <f t="shared" si="146"/>
        <v>9</v>
      </c>
      <c r="AE94" s="13">
        <f t="shared" si="147"/>
        <v>0</v>
      </c>
      <c r="AF94">
        <f t="shared" si="148"/>
        <v>0</v>
      </c>
      <c r="AG94">
        <f t="shared" si="149"/>
        <v>0</v>
      </c>
      <c r="AH94">
        <f t="shared" si="150"/>
        <v>0</v>
      </c>
      <c r="AI94">
        <f t="shared" si="151"/>
        <v>0</v>
      </c>
      <c r="AJ94">
        <f t="shared" si="152"/>
        <v>0.2</v>
      </c>
      <c r="AK94">
        <f t="shared" si="153"/>
        <v>0.2</v>
      </c>
      <c r="AL94">
        <f t="shared" si="154"/>
        <v>0.2</v>
      </c>
      <c r="AM94">
        <f t="shared" si="155"/>
        <v>0.2</v>
      </c>
      <c r="AN94">
        <f t="shared" si="156"/>
        <v>0.2</v>
      </c>
      <c r="AO94">
        <f>MAX(IF(AND($C94&lt;1,$C94&gt;0),1,ROUND($C94,0))+IF(ROUND($C94,0)&gt;=$AS$3,'Damage Calculator'!$B$7,0)+IF(ROUND($C94,0)&gt;=$AS$3,'Damage Calculator'!$B$8,0)-'d100 Breakdown'!$K$2,IF($D94=0,0,1))</f>
        <v>75</v>
      </c>
      <c r="AP94" s="13">
        <f t="shared" si="113"/>
        <v>9</v>
      </c>
      <c r="AQ94" s="13">
        <f t="shared" si="157"/>
        <v>0</v>
      </c>
      <c r="AR94">
        <f t="shared" si="114"/>
        <v>0</v>
      </c>
      <c r="AS94">
        <f t="shared" si="115"/>
        <v>0</v>
      </c>
      <c r="AT94">
        <f t="shared" si="116"/>
        <v>0</v>
      </c>
      <c r="AU94">
        <f t="shared" si="117"/>
        <v>0</v>
      </c>
      <c r="AV94">
        <f t="shared" si="118"/>
        <v>0.2</v>
      </c>
      <c r="AW94">
        <f t="shared" si="119"/>
        <v>0.2</v>
      </c>
      <c r="AX94">
        <f t="shared" si="120"/>
        <v>0.2</v>
      </c>
      <c r="AY94">
        <f t="shared" si="121"/>
        <v>0.2</v>
      </c>
      <c r="AZ94">
        <f t="shared" si="122"/>
        <v>0.2</v>
      </c>
      <c r="BA94">
        <f>MAX(IF(AND($C94&lt;1,$C94&gt;0),1,ROUND($C94,0))+IF(ROUND($C94,0)&gt;=$BE$3,'Damage Calculator'!$B$7,0)+IF(ROUND($C94,0)&gt;=$BE$3,'Damage Calculator'!$B$8,0)-'d100 Breakdown'!$K$2,IF($D94=0,0,1))</f>
        <v>75</v>
      </c>
      <c r="BB94" s="13">
        <f t="shared" si="158"/>
        <v>9</v>
      </c>
      <c r="BC94" s="13">
        <f t="shared" si="159"/>
        <v>0</v>
      </c>
      <c r="BD94">
        <f t="shared" si="160"/>
        <v>0</v>
      </c>
      <c r="BE94">
        <f t="shared" si="161"/>
        <v>0</v>
      </c>
      <c r="BF94">
        <f t="shared" si="162"/>
        <v>0</v>
      </c>
      <c r="BG94">
        <f t="shared" si="163"/>
        <v>0</v>
      </c>
      <c r="BH94">
        <f t="shared" si="164"/>
        <v>0.2</v>
      </c>
      <c r="BI94">
        <f t="shared" si="165"/>
        <v>0.2</v>
      </c>
      <c r="BJ94">
        <f t="shared" si="166"/>
        <v>0.2</v>
      </c>
      <c r="BK94">
        <f t="shared" si="167"/>
        <v>0.2</v>
      </c>
      <c r="BL94">
        <f t="shared" si="168"/>
        <v>0.2</v>
      </c>
      <c r="BM94">
        <f>MAX(IF(AND($C94&lt;1,$C94&gt;0),1,ROUND($C94,0))+IF(ROUND($C94,0)&gt;=$BQ$3,'Damage Calculator'!$B$7,0)+IF(ROUND($C94,0)&gt;=$BQ$3,'Damage Calculator'!$B$8,0)-'d100 Breakdown'!$K$2,IF($D94=0,0,1))</f>
        <v>75</v>
      </c>
      <c r="BN94" s="13">
        <f t="shared" si="169"/>
        <v>9</v>
      </c>
      <c r="BO94" s="13">
        <f t="shared" si="170"/>
        <v>0</v>
      </c>
      <c r="BP94">
        <f t="shared" si="171"/>
        <v>0</v>
      </c>
      <c r="BQ94">
        <f t="shared" si="172"/>
        <v>0</v>
      </c>
      <c r="BR94">
        <f t="shared" si="173"/>
        <v>0</v>
      </c>
      <c r="BS94">
        <f t="shared" si="174"/>
        <v>0</v>
      </c>
      <c r="BT94">
        <f t="shared" si="175"/>
        <v>0.2</v>
      </c>
      <c r="BU94">
        <f t="shared" si="176"/>
        <v>0.2</v>
      </c>
      <c r="BV94">
        <f t="shared" si="177"/>
        <v>0.2</v>
      </c>
      <c r="BW94">
        <f t="shared" si="178"/>
        <v>0.2</v>
      </c>
      <c r="BX94">
        <f t="shared" si="179"/>
        <v>0.2</v>
      </c>
      <c r="BY94">
        <f>MAX(IF(AND($C94&lt;1,$C94&gt;0),1,ROUND($C94,0))+IF(ROUND($C94,0)&gt;=$CC$3,'Damage Calculator'!$B$7,0)+IF(ROUND($C94,0)&gt;=$CC$3,'Damage Calculator'!$B$8,0)-'d100 Breakdown'!$K$2,IF($D94=0,0,1))</f>
        <v>75</v>
      </c>
      <c r="BZ94" s="13">
        <f t="shared" si="180"/>
        <v>9</v>
      </c>
      <c r="CA94" s="13">
        <f t="shared" si="181"/>
        <v>0</v>
      </c>
      <c r="CB94">
        <f t="shared" si="182"/>
        <v>0</v>
      </c>
      <c r="CC94">
        <f t="shared" si="183"/>
        <v>0</v>
      </c>
      <c r="CD94">
        <f t="shared" si="184"/>
        <v>0</v>
      </c>
      <c r="CE94">
        <f t="shared" si="185"/>
        <v>0</v>
      </c>
      <c r="CF94">
        <f t="shared" si="186"/>
        <v>0.2</v>
      </c>
      <c r="CG94">
        <f t="shared" si="187"/>
        <v>0.2</v>
      </c>
      <c r="CH94">
        <f t="shared" si="188"/>
        <v>0.2</v>
      </c>
      <c r="CI94">
        <f t="shared" si="189"/>
        <v>0.2</v>
      </c>
      <c r="CJ94">
        <f t="shared" si="190"/>
        <v>0.2</v>
      </c>
      <c r="CK94">
        <f>MAX(IF(AND($C94&lt;1,$C94&gt;0),1,ROUND($C94,0))+IF(ROUND($C94,0)&gt;=$CO$3,'Damage Calculator'!$B$7,0)+IF(ROUND($C94,0)&gt;=$CO$3,'Damage Calculator'!$B$8,0)-'d100 Breakdown'!$K$2,IF($D94=0,0,1))</f>
        <v>75</v>
      </c>
      <c r="CL94" s="13">
        <f t="shared" si="191"/>
        <v>9</v>
      </c>
      <c r="CM94" s="13">
        <f t="shared" si="192"/>
        <v>0</v>
      </c>
      <c r="CN94">
        <f t="shared" si="193"/>
        <v>0</v>
      </c>
      <c r="CO94">
        <f t="shared" si="194"/>
        <v>0</v>
      </c>
      <c r="CP94">
        <f t="shared" si="195"/>
        <v>0</v>
      </c>
      <c r="CQ94">
        <f t="shared" si="196"/>
        <v>0</v>
      </c>
      <c r="CR94">
        <f t="shared" si="197"/>
        <v>0.2</v>
      </c>
      <c r="CS94">
        <f t="shared" si="198"/>
        <v>0.2</v>
      </c>
      <c r="CT94">
        <f t="shared" si="199"/>
        <v>0.2</v>
      </c>
      <c r="CU94">
        <f t="shared" si="200"/>
        <v>0.2</v>
      </c>
      <c r="CV94">
        <f t="shared" si="201"/>
        <v>0.2</v>
      </c>
      <c r="CW94">
        <f>MAX(IF(AND($C94&lt;1,$C94&gt;0),1,ROUND($C94,0))+IF(ROUND($C94,0)&gt;=$DA$3,'Damage Calculator'!$B$7,0)+IF(ROUND($C94,0)&gt;=$DA$3,'Damage Calculator'!$B$8,0)-'d100 Breakdown'!$K$2,IF($D94=0,0,1))</f>
        <v>75</v>
      </c>
      <c r="CX94" s="13">
        <f t="shared" si="202"/>
        <v>9</v>
      </c>
      <c r="CY94" s="13">
        <f t="shared" si="203"/>
        <v>0</v>
      </c>
      <c r="CZ94">
        <f t="shared" si="204"/>
        <v>0</v>
      </c>
      <c r="DA94">
        <f t="shared" si="205"/>
        <v>0</v>
      </c>
      <c r="DB94">
        <f t="shared" si="206"/>
        <v>0</v>
      </c>
      <c r="DC94">
        <f t="shared" si="207"/>
        <v>0</v>
      </c>
      <c r="DD94">
        <f t="shared" si="208"/>
        <v>0.2</v>
      </c>
      <c r="DE94">
        <f t="shared" si="209"/>
        <v>0.2</v>
      </c>
      <c r="DF94">
        <f t="shared" si="210"/>
        <v>0.2</v>
      </c>
      <c r="DG94">
        <f t="shared" si="211"/>
        <v>0.2</v>
      </c>
      <c r="DH94">
        <f t="shared" si="212"/>
        <v>0.2</v>
      </c>
    </row>
    <row r="95" spans="1:112" x14ac:dyDescent="0.25">
      <c r="A95">
        <v>91</v>
      </c>
      <c r="B95">
        <f t="shared" si="123"/>
        <v>267</v>
      </c>
      <c r="C95">
        <f>MAX((B95-100)*((1+'Damage Calculator'!$B$10)*INDEX(WeaponData!$AA$2:$AQ$96,MATCH('Damage Calculator'!$B$3,WeaponData!$B$2:$B$96,0),MATCH('Damage Calculator'!$D$3,WeaponData!$AA$2:$AQ$2,0))),0)</f>
        <v>75.233500000000006</v>
      </c>
      <c r="D95">
        <f t="shared" si="112"/>
        <v>75</v>
      </c>
      <c r="E95">
        <f>MAX(IF(AND($C95&lt;1,$C95&gt;0),1,ROUND($C95,0))+IF(ROUND($C95,0)&gt;=$I$3,'Damage Calculator'!$B$7,0)+IF(ROUND($C95,0)&gt;=$I$3,'Damage Calculator'!$B$8,0)-'d100 Breakdown'!$K$2,IF($D95=0,0,1))</f>
        <v>75</v>
      </c>
      <c r="F95" s="13">
        <f t="shared" si="124"/>
        <v>9</v>
      </c>
      <c r="G95" s="13">
        <f t="shared" si="125"/>
        <v>0</v>
      </c>
      <c r="H95">
        <f t="shared" si="126"/>
        <v>0</v>
      </c>
      <c r="I95">
        <f t="shared" si="127"/>
        <v>0</v>
      </c>
      <c r="J95">
        <f t="shared" si="128"/>
        <v>0</v>
      </c>
      <c r="K95">
        <f t="shared" si="129"/>
        <v>0</v>
      </c>
      <c r="L95">
        <f t="shared" si="130"/>
        <v>0.2</v>
      </c>
      <c r="M95">
        <f t="shared" si="131"/>
        <v>0.2</v>
      </c>
      <c r="N95">
        <f t="shared" si="132"/>
        <v>0.2</v>
      </c>
      <c r="O95">
        <f t="shared" si="133"/>
        <v>0.2</v>
      </c>
      <c r="P95">
        <f t="shared" si="134"/>
        <v>0.2</v>
      </c>
      <c r="Q95">
        <f>MAX(IF(AND($C95&lt;1,$C95&gt;0),1,ROUND($C95,0))+IF(ROUND($C95,0)&gt;=$U$3,'Damage Calculator'!$B$7,0)+IF(ROUND($C95,0)&gt;=$U$3,'Damage Calculator'!$B$8,0)-'d100 Breakdown'!$K$2,IF($D95=0,0,1))</f>
        <v>75</v>
      </c>
      <c r="R95" s="13">
        <f t="shared" si="135"/>
        <v>9</v>
      </c>
      <c r="S95" s="13">
        <f t="shared" si="136"/>
        <v>0</v>
      </c>
      <c r="T95">
        <f t="shared" si="137"/>
        <v>0</v>
      </c>
      <c r="U95">
        <f t="shared" si="138"/>
        <v>0</v>
      </c>
      <c r="V95">
        <f t="shared" si="139"/>
        <v>0</v>
      </c>
      <c r="W95">
        <f t="shared" si="140"/>
        <v>0</v>
      </c>
      <c r="X95">
        <f t="shared" si="141"/>
        <v>0.2</v>
      </c>
      <c r="Y95">
        <f t="shared" si="142"/>
        <v>0.2</v>
      </c>
      <c r="Z95">
        <f t="shared" si="143"/>
        <v>0.2</v>
      </c>
      <c r="AA95">
        <f t="shared" si="144"/>
        <v>0.2</v>
      </c>
      <c r="AB95">
        <f t="shared" si="145"/>
        <v>0.2</v>
      </c>
      <c r="AC95">
        <f>MAX(IF(AND($C95&lt;1,$C95&gt;0),1,ROUND($C95,0))+IF(ROUND($C95,0)&gt;=$AG$3,'Damage Calculator'!$B$7,0)+IF(ROUND($C95,0)&gt;=$AG$3,'Damage Calculator'!$B$8,0)-'d100 Breakdown'!$K$2,IF($D95=0,0,1))</f>
        <v>75</v>
      </c>
      <c r="AD95" s="13">
        <f t="shared" si="146"/>
        <v>9</v>
      </c>
      <c r="AE95" s="13">
        <f t="shared" si="147"/>
        <v>0</v>
      </c>
      <c r="AF95">
        <f t="shared" si="148"/>
        <v>0</v>
      </c>
      <c r="AG95">
        <f t="shared" si="149"/>
        <v>0</v>
      </c>
      <c r="AH95">
        <f t="shared" si="150"/>
        <v>0</v>
      </c>
      <c r="AI95">
        <f t="shared" si="151"/>
        <v>0</v>
      </c>
      <c r="AJ95">
        <f t="shared" si="152"/>
        <v>0.2</v>
      </c>
      <c r="AK95">
        <f t="shared" si="153"/>
        <v>0.2</v>
      </c>
      <c r="AL95">
        <f t="shared" si="154"/>
        <v>0.2</v>
      </c>
      <c r="AM95">
        <f t="shared" si="155"/>
        <v>0.2</v>
      </c>
      <c r="AN95">
        <f t="shared" si="156"/>
        <v>0.2</v>
      </c>
      <c r="AO95">
        <f>MAX(IF(AND($C95&lt;1,$C95&gt;0),1,ROUND($C95,0))+IF(ROUND($C95,0)&gt;=$AS$3,'Damage Calculator'!$B$7,0)+IF(ROUND($C95,0)&gt;=$AS$3,'Damage Calculator'!$B$8,0)-'d100 Breakdown'!$K$2,IF($D95=0,0,1))</f>
        <v>75</v>
      </c>
      <c r="AP95" s="13">
        <f t="shared" si="113"/>
        <v>9</v>
      </c>
      <c r="AQ95" s="13">
        <f t="shared" si="157"/>
        <v>0</v>
      </c>
      <c r="AR95">
        <f t="shared" si="114"/>
        <v>0</v>
      </c>
      <c r="AS95">
        <f t="shared" si="115"/>
        <v>0</v>
      </c>
      <c r="AT95">
        <f t="shared" si="116"/>
        <v>0</v>
      </c>
      <c r="AU95">
        <f t="shared" si="117"/>
        <v>0</v>
      </c>
      <c r="AV95">
        <f t="shared" si="118"/>
        <v>0.2</v>
      </c>
      <c r="AW95">
        <f t="shared" si="119"/>
        <v>0.2</v>
      </c>
      <c r="AX95">
        <f t="shared" si="120"/>
        <v>0.2</v>
      </c>
      <c r="AY95">
        <f t="shared" si="121"/>
        <v>0.2</v>
      </c>
      <c r="AZ95">
        <f t="shared" si="122"/>
        <v>0.2</v>
      </c>
      <c r="BA95">
        <f>MAX(IF(AND($C95&lt;1,$C95&gt;0),1,ROUND($C95,0))+IF(ROUND($C95,0)&gt;=$BE$3,'Damage Calculator'!$B$7,0)+IF(ROUND($C95,0)&gt;=$BE$3,'Damage Calculator'!$B$8,0)-'d100 Breakdown'!$K$2,IF($D95=0,0,1))</f>
        <v>75</v>
      </c>
      <c r="BB95" s="13">
        <f t="shared" si="158"/>
        <v>9</v>
      </c>
      <c r="BC95" s="13">
        <f t="shared" si="159"/>
        <v>0</v>
      </c>
      <c r="BD95">
        <f t="shared" si="160"/>
        <v>0</v>
      </c>
      <c r="BE95">
        <f t="shared" si="161"/>
        <v>0</v>
      </c>
      <c r="BF95">
        <f t="shared" si="162"/>
        <v>0</v>
      </c>
      <c r="BG95">
        <f t="shared" si="163"/>
        <v>0</v>
      </c>
      <c r="BH95">
        <f t="shared" si="164"/>
        <v>0.2</v>
      </c>
      <c r="BI95">
        <f t="shared" si="165"/>
        <v>0.2</v>
      </c>
      <c r="BJ95">
        <f t="shared" si="166"/>
        <v>0.2</v>
      </c>
      <c r="BK95">
        <f t="shared" si="167"/>
        <v>0.2</v>
      </c>
      <c r="BL95">
        <f t="shared" si="168"/>
        <v>0.2</v>
      </c>
      <c r="BM95">
        <f>MAX(IF(AND($C95&lt;1,$C95&gt;0),1,ROUND($C95,0))+IF(ROUND($C95,0)&gt;=$BQ$3,'Damage Calculator'!$B$7,0)+IF(ROUND($C95,0)&gt;=$BQ$3,'Damage Calculator'!$B$8,0)-'d100 Breakdown'!$K$2,IF($D95=0,0,1))</f>
        <v>75</v>
      </c>
      <c r="BN95" s="13">
        <f t="shared" si="169"/>
        <v>9</v>
      </c>
      <c r="BO95" s="13">
        <f t="shared" si="170"/>
        <v>0</v>
      </c>
      <c r="BP95">
        <f t="shared" si="171"/>
        <v>0</v>
      </c>
      <c r="BQ95">
        <f t="shared" si="172"/>
        <v>0</v>
      </c>
      <c r="BR95">
        <f t="shared" si="173"/>
        <v>0</v>
      </c>
      <c r="BS95">
        <f t="shared" si="174"/>
        <v>0</v>
      </c>
      <c r="BT95">
        <f t="shared" si="175"/>
        <v>0.2</v>
      </c>
      <c r="BU95">
        <f t="shared" si="176"/>
        <v>0.2</v>
      </c>
      <c r="BV95">
        <f t="shared" si="177"/>
        <v>0.2</v>
      </c>
      <c r="BW95">
        <f t="shared" si="178"/>
        <v>0.2</v>
      </c>
      <c r="BX95">
        <f t="shared" si="179"/>
        <v>0.2</v>
      </c>
      <c r="BY95">
        <f>MAX(IF(AND($C95&lt;1,$C95&gt;0),1,ROUND($C95,0))+IF(ROUND($C95,0)&gt;=$CC$3,'Damage Calculator'!$B$7,0)+IF(ROUND($C95,0)&gt;=$CC$3,'Damage Calculator'!$B$8,0)-'d100 Breakdown'!$K$2,IF($D95=0,0,1))</f>
        <v>75</v>
      </c>
      <c r="BZ95" s="13">
        <f t="shared" si="180"/>
        <v>9</v>
      </c>
      <c r="CA95" s="13">
        <f t="shared" si="181"/>
        <v>0</v>
      </c>
      <c r="CB95">
        <f t="shared" si="182"/>
        <v>0</v>
      </c>
      <c r="CC95">
        <f t="shared" si="183"/>
        <v>0</v>
      </c>
      <c r="CD95">
        <f t="shared" si="184"/>
        <v>0</v>
      </c>
      <c r="CE95">
        <f t="shared" si="185"/>
        <v>0</v>
      </c>
      <c r="CF95">
        <f t="shared" si="186"/>
        <v>0.2</v>
      </c>
      <c r="CG95">
        <f t="shared" si="187"/>
        <v>0.2</v>
      </c>
      <c r="CH95">
        <f t="shared" si="188"/>
        <v>0.2</v>
      </c>
      <c r="CI95">
        <f t="shared" si="189"/>
        <v>0.2</v>
      </c>
      <c r="CJ95">
        <f t="shared" si="190"/>
        <v>0.2</v>
      </c>
      <c r="CK95">
        <f>MAX(IF(AND($C95&lt;1,$C95&gt;0),1,ROUND($C95,0))+IF(ROUND($C95,0)&gt;=$CO$3,'Damage Calculator'!$B$7,0)+IF(ROUND($C95,0)&gt;=$CO$3,'Damage Calculator'!$B$8,0)-'d100 Breakdown'!$K$2,IF($D95=0,0,1))</f>
        <v>75</v>
      </c>
      <c r="CL95" s="13">
        <f t="shared" si="191"/>
        <v>9</v>
      </c>
      <c r="CM95" s="13">
        <f t="shared" si="192"/>
        <v>0</v>
      </c>
      <c r="CN95">
        <f t="shared" si="193"/>
        <v>0</v>
      </c>
      <c r="CO95">
        <f t="shared" si="194"/>
        <v>0</v>
      </c>
      <c r="CP95">
        <f t="shared" si="195"/>
        <v>0</v>
      </c>
      <c r="CQ95">
        <f t="shared" si="196"/>
        <v>0</v>
      </c>
      <c r="CR95">
        <f t="shared" si="197"/>
        <v>0.2</v>
      </c>
      <c r="CS95">
        <f t="shared" si="198"/>
        <v>0.2</v>
      </c>
      <c r="CT95">
        <f t="shared" si="199"/>
        <v>0.2</v>
      </c>
      <c r="CU95">
        <f t="shared" si="200"/>
        <v>0.2</v>
      </c>
      <c r="CV95">
        <f t="shared" si="201"/>
        <v>0.2</v>
      </c>
      <c r="CW95">
        <f>MAX(IF(AND($C95&lt;1,$C95&gt;0),1,ROUND($C95,0))+IF(ROUND($C95,0)&gt;=$DA$3,'Damage Calculator'!$B$7,0)+IF(ROUND($C95,0)&gt;=$DA$3,'Damage Calculator'!$B$8,0)-'d100 Breakdown'!$K$2,IF($D95=0,0,1))</f>
        <v>75</v>
      </c>
      <c r="CX95" s="13">
        <f t="shared" si="202"/>
        <v>9</v>
      </c>
      <c r="CY95" s="13">
        <f t="shared" si="203"/>
        <v>0</v>
      </c>
      <c r="CZ95">
        <f t="shared" si="204"/>
        <v>0</v>
      </c>
      <c r="DA95">
        <f t="shared" si="205"/>
        <v>0</v>
      </c>
      <c r="DB95">
        <f t="shared" si="206"/>
        <v>0</v>
      </c>
      <c r="DC95">
        <f t="shared" si="207"/>
        <v>0</v>
      </c>
      <c r="DD95">
        <f t="shared" si="208"/>
        <v>0.2</v>
      </c>
      <c r="DE95">
        <f t="shared" si="209"/>
        <v>0.2</v>
      </c>
      <c r="DF95">
        <f t="shared" si="210"/>
        <v>0.2</v>
      </c>
      <c r="DG95">
        <f t="shared" si="211"/>
        <v>0.2</v>
      </c>
      <c r="DH95">
        <f t="shared" si="212"/>
        <v>0.2</v>
      </c>
    </row>
    <row r="96" spans="1:112" x14ac:dyDescent="0.25">
      <c r="A96">
        <v>92</v>
      </c>
      <c r="B96">
        <f t="shared" si="123"/>
        <v>268</v>
      </c>
      <c r="C96">
        <f>MAX((B96-100)*((1+'Damage Calculator'!$B$10)*INDEX(WeaponData!$AA$2:$AQ$96,MATCH('Damage Calculator'!$B$3,WeaponData!$B$2:$B$96,0),MATCH('Damage Calculator'!$D$3,WeaponData!$AA$2:$AQ$2,0))),0)</f>
        <v>75.683999999999997</v>
      </c>
      <c r="D96">
        <f t="shared" si="112"/>
        <v>76</v>
      </c>
      <c r="E96">
        <f>MAX(IF(AND($C96&lt;1,$C96&gt;0),1,ROUND($C96,0))+IF(ROUND($C96,0)&gt;=$I$3,'Damage Calculator'!$B$7,0)+IF(ROUND($C96,0)&gt;=$I$3,'Damage Calculator'!$B$8,0)-'d100 Breakdown'!$K$2,IF($D96=0,0,1))</f>
        <v>76</v>
      </c>
      <c r="F96" s="13">
        <f t="shared" si="124"/>
        <v>9</v>
      </c>
      <c r="G96" s="13">
        <f t="shared" si="125"/>
        <v>0</v>
      </c>
      <c r="H96">
        <f t="shared" si="126"/>
        <v>0</v>
      </c>
      <c r="I96">
        <f t="shared" si="127"/>
        <v>0</v>
      </c>
      <c r="J96">
        <f t="shared" si="128"/>
        <v>0</v>
      </c>
      <c r="K96">
        <f t="shared" si="129"/>
        <v>0</v>
      </c>
      <c r="L96">
        <f t="shared" si="130"/>
        <v>0.2</v>
      </c>
      <c r="M96">
        <f t="shared" si="131"/>
        <v>0.2</v>
      </c>
      <c r="N96">
        <f t="shared" si="132"/>
        <v>0.2</v>
      </c>
      <c r="O96">
        <f t="shared" si="133"/>
        <v>0.2</v>
      </c>
      <c r="P96">
        <f t="shared" si="134"/>
        <v>0.2</v>
      </c>
      <c r="Q96">
        <f>MAX(IF(AND($C96&lt;1,$C96&gt;0),1,ROUND($C96,0))+IF(ROUND($C96,0)&gt;=$U$3,'Damage Calculator'!$B$7,0)+IF(ROUND($C96,0)&gt;=$U$3,'Damage Calculator'!$B$8,0)-'d100 Breakdown'!$K$2,IF($D96=0,0,1))</f>
        <v>76</v>
      </c>
      <c r="R96" s="13">
        <f t="shared" si="135"/>
        <v>9</v>
      </c>
      <c r="S96" s="13">
        <f t="shared" si="136"/>
        <v>0</v>
      </c>
      <c r="T96">
        <f t="shared" si="137"/>
        <v>0</v>
      </c>
      <c r="U96">
        <f t="shared" si="138"/>
        <v>0</v>
      </c>
      <c r="V96">
        <f t="shared" si="139"/>
        <v>0</v>
      </c>
      <c r="W96">
        <f t="shared" si="140"/>
        <v>0</v>
      </c>
      <c r="X96">
        <f t="shared" si="141"/>
        <v>0.2</v>
      </c>
      <c r="Y96">
        <f t="shared" si="142"/>
        <v>0.2</v>
      </c>
      <c r="Z96">
        <f t="shared" si="143"/>
        <v>0.2</v>
      </c>
      <c r="AA96">
        <f t="shared" si="144"/>
        <v>0.2</v>
      </c>
      <c r="AB96">
        <f t="shared" si="145"/>
        <v>0.2</v>
      </c>
      <c r="AC96">
        <f>MAX(IF(AND($C96&lt;1,$C96&gt;0),1,ROUND($C96,0))+IF(ROUND($C96,0)&gt;=$AG$3,'Damage Calculator'!$B$7,0)+IF(ROUND($C96,0)&gt;=$AG$3,'Damage Calculator'!$B$8,0)-'d100 Breakdown'!$K$2,IF($D96=0,0,1))</f>
        <v>76</v>
      </c>
      <c r="AD96" s="13">
        <f t="shared" si="146"/>
        <v>9</v>
      </c>
      <c r="AE96" s="13">
        <f t="shared" si="147"/>
        <v>0</v>
      </c>
      <c r="AF96">
        <f t="shared" si="148"/>
        <v>0</v>
      </c>
      <c r="AG96">
        <f t="shared" si="149"/>
        <v>0</v>
      </c>
      <c r="AH96">
        <f t="shared" si="150"/>
        <v>0</v>
      </c>
      <c r="AI96">
        <f t="shared" si="151"/>
        <v>0</v>
      </c>
      <c r="AJ96">
        <f t="shared" si="152"/>
        <v>0.2</v>
      </c>
      <c r="AK96">
        <f t="shared" si="153"/>
        <v>0.2</v>
      </c>
      <c r="AL96">
        <f t="shared" si="154"/>
        <v>0.2</v>
      </c>
      <c r="AM96">
        <f t="shared" si="155"/>
        <v>0.2</v>
      </c>
      <c r="AN96">
        <f t="shared" si="156"/>
        <v>0.2</v>
      </c>
      <c r="AO96">
        <f>MAX(IF(AND($C96&lt;1,$C96&gt;0),1,ROUND($C96,0))+IF(ROUND($C96,0)&gt;=$AS$3,'Damage Calculator'!$B$7,0)+IF(ROUND($C96,0)&gt;=$AS$3,'Damage Calculator'!$B$8,0)-'d100 Breakdown'!$K$2,IF($D96=0,0,1))</f>
        <v>76</v>
      </c>
      <c r="AP96" s="13">
        <f t="shared" si="113"/>
        <v>9</v>
      </c>
      <c r="AQ96" s="13">
        <f t="shared" si="157"/>
        <v>0</v>
      </c>
      <c r="AR96">
        <f t="shared" si="114"/>
        <v>0</v>
      </c>
      <c r="AS96">
        <f t="shared" si="115"/>
        <v>0</v>
      </c>
      <c r="AT96">
        <f t="shared" si="116"/>
        <v>0</v>
      </c>
      <c r="AU96">
        <f t="shared" si="117"/>
        <v>0</v>
      </c>
      <c r="AV96">
        <f t="shared" si="118"/>
        <v>0.2</v>
      </c>
      <c r="AW96">
        <f t="shared" si="119"/>
        <v>0.2</v>
      </c>
      <c r="AX96">
        <f t="shared" si="120"/>
        <v>0.2</v>
      </c>
      <c r="AY96">
        <f t="shared" si="121"/>
        <v>0.2</v>
      </c>
      <c r="AZ96">
        <f t="shared" si="122"/>
        <v>0.2</v>
      </c>
      <c r="BA96">
        <f>MAX(IF(AND($C96&lt;1,$C96&gt;0),1,ROUND($C96,0))+IF(ROUND($C96,0)&gt;=$BE$3,'Damage Calculator'!$B$7,0)+IF(ROUND($C96,0)&gt;=$BE$3,'Damage Calculator'!$B$8,0)-'d100 Breakdown'!$K$2,IF($D96=0,0,1))</f>
        <v>76</v>
      </c>
      <c r="BB96" s="13">
        <f t="shared" si="158"/>
        <v>9</v>
      </c>
      <c r="BC96" s="13">
        <f t="shared" si="159"/>
        <v>0</v>
      </c>
      <c r="BD96">
        <f t="shared" si="160"/>
        <v>0</v>
      </c>
      <c r="BE96">
        <f t="shared" si="161"/>
        <v>0</v>
      </c>
      <c r="BF96">
        <f t="shared" si="162"/>
        <v>0</v>
      </c>
      <c r="BG96">
        <f t="shared" si="163"/>
        <v>0</v>
      </c>
      <c r="BH96">
        <f t="shared" si="164"/>
        <v>0.2</v>
      </c>
      <c r="BI96">
        <f t="shared" si="165"/>
        <v>0.2</v>
      </c>
      <c r="BJ96">
        <f t="shared" si="166"/>
        <v>0.2</v>
      </c>
      <c r="BK96">
        <f t="shared" si="167"/>
        <v>0.2</v>
      </c>
      <c r="BL96">
        <f t="shared" si="168"/>
        <v>0.2</v>
      </c>
      <c r="BM96">
        <f>MAX(IF(AND($C96&lt;1,$C96&gt;0),1,ROUND($C96,0))+IF(ROUND($C96,0)&gt;=$BQ$3,'Damage Calculator'!$B$7,0)+IF(ROUND($C96,0)&gt;=$BQ$3,'Damage Calculator'!$B$8,0)-'d100 Breakdown'!$K$2,IF($D96=0,0,1))</f>
        <v>76</v>
      </c>
      <c r="BN96" s="13">
        <f t="shared" si="169"/>
        <v>9</v>
      </c>
      <c r="BO96" s="13">
        <f t="shared" si="170"/>
        <v>0</v>
      </c>
      <c r="BP96">
        <f t="shared" si="171"/>
        <v>0</v>
      </c>
      <c r="BQ96">
        <f t="shared" si="172"/>
        <v>0</v>
      </c>
      <c r="BR96">
        <f t="shared" si="173"/>
        <v>0</v>
      </c>
      <c r="BS96">
        <f t="shared" si="174"/>
        <v>0</v>
      </c>
      <c r="BT96">
        <f t="shared" si="175"/>
        <v>0.2</v>
      </c>
      <c r="BU96">
        <f t="shared" si="176"/>
        <v>0.2</v>
      </c>
      <c r="BV96">
        <f t="shared" si="177"/>
        <v>0.2</v>
      </c>
      <c r="BW96">
        <f t="shared" si="178"/>
        <v>0.2</v>
      </c>
      <c r="BX96">
        <f t="shared" si="179"/>
        <v>0.2</v>
      </c>
      <c r="BY96">
        <f>MAX(IF(AND($C96&lt;1,$C96&gt;0),1,ROUND($C96,0))+IF(ROUND($C96,0)&gt;=$CC$3,'Damage Calculator'!$B$7,0)+IF(ROUND($C96,0)&gt;=$CC$3,'Damage Calculator'!$B$8,0)-'d100 Breakdown'!$K$2,IF($D96=0,0,1))</f>
        <v>76</v>
      </c>
      <c r="BZ96" s="13">
        <f t="shared" si="180"/>
        <v>9</v>
      </c>
      <c r="CA96" s="13">
        <f t="shared" si="181"/>
        <v>0</v>
      </c>
      <c r="CB96">
        <f t="shared" si="182"/>
        <v>0</v>
      </c>
      <c r="CC96">
        <f t="shared" si="183"/>
        <v>0</v>
      </c>
      <c r="CD96">
        <f t="shared" si="184"/>
        <v>0</v>
      </c>
      <c r="CE96">
        <f t="shared" si="185"/>
        <v>0</v>
      </c>
      <c r="CF96">
        <f t="shared" si="186"/>
        <v>0.2</v>
      </c>
      <c r="CG96">
        <f t="shared" si="187"/>
        <v>0.2</v>
      </c>
      <c r="CH96">
        <f t="shared" si="188"/>
        <v>0.2</v>
      </c>
      <c r="CI96">
        <f t="shared" si="189"/>
        <v>0.2</v>
      </c>
      <c r="CJ96">
        <f t="shared" si="190"/>
        <v>0.2</v>
      </c>
      <c r="CK96">
        <f>MAX(IF(AND($C96&lt;1,$C96&gt;0),1,ROUND($C96,0))+IF(ROUND($C96,0)&gt;=$CO$3,'Damage Calculator'!$B$7,0)+IF(ROUND($C96,0)&gt;=$CO$3,'Damage Calculator'!$B$8,0)-'d100 Breakdown'!$K$2,IF($D96=0,0,1))</f>
        <v>76</v>
      </c>
      <c r="CL96" s="13">
        <f t="shared" si="191"/>
        <v>9</v>
      </c>
      <c r="CM96" s="13">
        <f t="shared" si="192"/>
        <v>0</v>
      </c>
      <c r="CN96">
        <f t="shared" si="193"/>
        <v>0</v>
      </c>
      <c r="CO96">
        <f t="shared" si="194"/>
        <v>0</v>
      </c>
      <c r="CP96">
        <f t="shared" si="195"/>
        <v>0</v>
      </c>
      <c r="CQ96">
        <f t="shared" si="196"/>
        <v>0</v>
      </c>
      <c r="CR96">
        <f t="shared" si="197"/>
        <v>0.2</v>
      </c>
      <c r="CS96">
        <f t="shared" si="198"/>
        <v>0.2</v>
      </c>
      <c r="CT96">
        <f t="shared" si="199"/>
        <v>0.2</v>
      </c>
      <c r="CU96">
        <f t="shared" si="200"/>
        <v>0.2</v>
      </c>
      <c r="CV96">
        <f t="shared" si="201"/>
        <v>0.2</v>
      </c>
      <c r="CW96">
        <f>MAX(IF(AND($C96&lt;1,$C96&gt;0),1,ROUND($C96,0))+IF(ROUND($C96,0)&gt;=$DA$3,'Damage Calculator'!$B$7,0)+IF(ROUND($C96,0)&gt;=$DA$3,'Damage Calculator'!$B$8,0)-'d100 Breakdown'!$K$2,IF($D96=0,0,1))</f>
        <v>76</v>
      </c>
      <c r="CX96" s="13">
        <f t="shared" si="202"/>
        <v>9</v>
      </c>
      <c r="CY96" s="13">
        <f t="shared" si="203"/>
        <v>0</v>
      </c>
      <c r="CZ96">
        <f t="shared" si="204"/>
        <v>0</v>
      </c>
      <c r="DA96">
        <f t="shared" si="205"/>
        <v>0</v>
      </c>
      <c r="DB96">
        <f t="shared" si="206"/>
        <v>0</v>
      </c>
      <c r="DC96">
        <f t="shared" si="207"/>
        <v>0</v>
      </c>
      <c r="DD96">
        <f t="shared" si="208"/>
        <v>0.2</v>
      </c>
      <c r="DE96">
        <f t="shared" si="209"/>
        <v>0.2</v>
      </c>
      <c r="DF96">
        <f t="shared" si="210"/>
        <v>0.2</v>
      </c>
      <c r="DG96">
        <f t="shared" si="211"/>
        <v>0.2</v>
      </c>
      <c r="DH96">
        <f t="shared" si="212"/>
        <v>0.2</v>
      </c>
    </row>
    <row r="97" spans="1:112" x14ac:dyDescent="0.25">
      <c r="A97">
        <v>93</v>
      </c>
      <c r="B97">
        <f t="shared" si="123"/>
        <v>269</v>
      </c>
      <c r="C97">
        <f>MAX((B97-100)*((1+'Damage Calculator'!$B$10)*INDEX(WeaponData!$AA$2:$AQ$96,MATCH('Damage Calculator'!$B$3,WeaponData!$B$2:$B$96,0),MATCH('Damage Calculator'!$D$3,WeaponData!$AA$2:$AQ$2,0))),0)</f>
        <v>76.134500000000003</v>
      </c>
      <c r="D97">
        <f t="shared" si="112"/>
        <v>76</v>
      </c>
      <c r="E97">
        <f>MAX(IF(AND($C97&lt;1,$C97&gt;0),1,ROUND($C97,0))+IF(ROUND($C97,0)&gt;=$I$3,'Damage Calculator'!$B$7,0)+IF(ROUND($C97,0)&gt;=$I$3,'Damage Calculator'!$B$8,0)-'d100 Breakdown'!$K$2,IF($D97=0,0,1))</f>
        <v>76</v>
      </c>
      <c r="F97" s="13">
        <f t="shared" si="124"/>
        <v>9</v>
      </c>
      <c r="G97" s="13">
        <f t="shared" si="125"/>
        <v>0</v>
      </c>
      <c r="H97">
        <f t="shared" si="126"/>
        <v>0</v>
      </c>
      <c r="I97">
        <f t="shared" si="127"/>
        <v>0</v>
      </c>
      <c r="J97">
        <f t="shared" si="128"/>
        <v>0</v>
      </c>
      <c r="K97">
        <f t="shared" si="129"/>
        <v>0</v>
      </c>
      <c r="L97">
        <f t="shared" si="130"/>
        <v>0.2</v>
      </c>
      <c r="M97">
        <f t="shared" si="131"/>
        <v>0.2</v>
      </c>
      <c r="N97">
        <f t="shared" si="132"/>
        <v>0.2</v>
      </c>
      <c r="O97">
        <f t="shared" si="133"/>
        <v>0.2</v>
      </c>
      <c r="P97">
        <f t="shared" si="134"/>
        <v>0.2</v>
      </c>
      <c r="Q97">
        <f>MAX(IF(AND($C97&lt;1,$C97&gt;0),1,ROUND($C97,0))+IF(ROUND($C97,0)&gt;=$U$3,'Damage Calculator'!$B$7,0)+IF(ROUND($C97,0)&gt;=$U$3,'Damage Calculator'!$B$8,0)-'d100 Breakdown'!$K$2,IF($D97=0,0,1))</f>
        <v>76</v>
      </c>
      <c r="R97" s="13">
        <f t="shared" si="135"/>
        <v>9</v>
      </c>
      <c r="S97" s="13">
        <f t="shared" si="136"/>
        <v>0</v>
      </c>
      <c r="T97">
        <f t="shared" si="137"/>
        <v>0</v>
      </c>
      <c r="U97">
        <f t="shared" si="138"/>
        <v>0</v>
      </c>
      <c r="V97">
        <f t="shared" si="139"/>
        <v>0</v>
      </c>
      <c r="W97">
        <f t="shared" si="140"/>
        <v>0</v>
      </c>
      <c r="X97">
        <f t="shared" si="141"/>
        <v>0.2</v>
      </c>
      <c r="Y97">
        <f t="shared" si="142"/>
        <v>0.2</v>
      </c>
      <c r="Z97">
        <f t="shared" si="143"/>
        <v>0.2</v>
      </c>
      <c r="AA97">
        <f t="shared" si="144"/>
        <v>0.2</v>
      </c>
      <c r="AB97">
        <f t="shared" si="145"/>
        <v>0.2</v>
      </c>
      <c r="AC97">
        <f>MAX(IF(AND($C97&lt;1,$C97&gt;0),1,ROUND($C97,0))+IF(ROUND($C97,0)&gt;=$AG$3,'Damage Calculator'!$B$7,0)+IF(ROUND($C97,0)&gt;=$AG$3,'Damage Calculator'!$B$8,0)-'d100 Breakdown'!$K$2,IF($D97=0,0,1))</f>
        <v>76</v>
      </c>
      <c r="AD97" s="13">
        <f t="shared" si="146"/>
        <v>9</v>
      </c>
      <c r="AE97" s="13">
        <f t="shared" si="147"/>
        <v>0</v>
      </c>
      <c r="AF97">
        <f t="shared" si="148"/>
        <v>0</v>
      </c>
      <c r="AG97">
        <f t="shared" si="149"/>
        <v>0</v>
      </c>
      <c r="AH97">
        <f t="shared" si="150"/>
        <v>0</v>
      </c>
      <c r="AI97">
        <f t="shared" si="151"/>
        <v>0</v>
      </c>
      <c r="AJ97">
        <f t="shared" si="152"/>
        <v>0.2</v>
      </c>
      <c r="AK97">
        <f t="shared" si="153"/>
        <v>0.2</v>
      </c>
      <c r="AL97">
        <f t="shared" si="154"/>
        <v>0.2</v>
      </c>
      <c r="AM97">
        <f t="shared" si="155"/>
        <v>0.2</v>
      </c>
      <c r="AN97">
        <f t="shared" si="156"/>
        <v>0.2</v>
      </c>
      <c r="AO97">
        <f>MAX(IF(AND($C97&lt;1,$C97&gt;0),1,ROUND($C97,0))+IF(ROUND($C97,0)&gt;=$AS$3,'Damage Calculator'!$B$7,0)+IF(ROUND($C97,0)&gt;=$AS$3,'Damage Calculator'!$B$8,0)-'d100 Breakdown'!$K$2,IF($D97=0,0,1))</f>
        <v>76</v>
      </c>
      <c r="AP97" s="13">
        <f t="shared" si="113"/>
        <v>9</v>
      </c>
      <c r="AQ97" s="13">
        <f t="shared" si="157"/>
        <v>0</v>
      </c>
      <c r="AR97">
        <f t="shared" si="114"/>
        <v>0</v>
      </c>
      <c r="AS97">
        <f t="shared" si="115"/>
        <v>0</v>
      </c>
      <c r="AT97">
        <f t="shared" si="116"/>
        <v>0</v>
      </c>
      <c r="AU97">
        <f t="shared" si="117"/>
        <v>0</v>
      </c>
      <c r="AV97">
        <f t="shared" si="118"/>
        <v>0.2</v>
      </c>
      <c r="AW97">
        <f t="shared" si="119"/>
        <v>0.2</v>
      </c>
      <c r="AX97">
        <f t="shared" si="120"/>
        <v>0.2</v>
      </c>
      <c r="AY97">
        <f t="shared" si="121"/>
        <v>0.2</v>
      </c>
      <c r="AZ97">
        <f t="shared" si="122"/>
        <v>0.2</v>
      </c>
      <c r="BA97">
        <f>MAX(IF(AND($C97&lt;1,$C97&gt;0),1,ROUND($C97,0))+IF(ROUND($C97,0)&gt;=$BE$3,'Damage Calculator'!$B$7,0)+IF(ROUND($C97,0)&gt;=$BE$3,'Damage Calculator'!$B$8,0)-'d100 Breakdown'!$K$2,IF($D97=0,0,1))</f>
        <v>76</v>
      </c>
      <c r="BB97" s="13">
        <f t="shared" si="158"/>
        <v>9</v>
      </c>
      <c r="BC97" s="13">
        <f t="shared" si="159"/>
        <v>0</v>
      </c>
      <c r="BD97">
        <f t="shared" si="160"/>
        <v>0</v>
      </c>
      <c r="BE97">
        <f t="shared" si="161"/>
        <v>0</v>
      </c>
      <c r="BF97">
        <f t="shared" si="162"/>
        <v>0</v>
      </c>
      <c r="BG97">
        <f t="shared" si="163"/>
        <v>0</v>
      </c>
      <c r="BH97">
        <f t="shared" si="164"/>
        <v>0.2</v>
      </c>
      <c r="BI97">
        <f t="shared" si="165"/>
        <v>0.2</v>
      </c>
      <c r="BJ97">
        <f t="shared" si="166"/>
        <v>0.2</v>
      </c>
      <c r="BK97">
        <f t="shared" si="167"/>
        <v>0.2</v>
      </c>
      <c r="BL97">
        <f t="shared" si="168"/>
        <v>0.2</v>
      </c>
      <c r="BM97">
        <f>MAX(IF(AND($C97&lt;1,$C97&gt;0),1,ROUND($C97,0))+IF(ROUND($C97,0)&gt;=$BQ$3,'Damage Calculator'!$B$7,0)+IF(ROUND($C97,0)&gt;=$BQ$3,'Damage Calculator'!$B$8,0)-'d100 Breakdown'!$K$2,IF($D97=0,0,1))</f>
        <v>76</v>
      </c>
      <c r="BN97" s="13">
        <f t="shared" si="169"/>
        <v>9</v>
      </c>
      <c r="BO97" s="13">
        <f t="shared" si="170"/>
        <v>0</v>
      </c>
      <c r="BP97">
        <f t="shared" si="171"/>
        <v>0</v>
      </c>
      <c r="BQ97">
        <f t="shared" si="172"/>
        <v>0</v>
      </c>
      <c r="BR97">
        <f t="shared" si="173"/>
        <v>0</v>
      </c>
      <c r="BS97">
        <f t="shared" si="174"/>
        <v>0</v>
      </c>
      <c r="BT97">
        <f t="shared" si="175"/>
        <v>0.2</v>
      </c>
      <c r="BU97">
        <f t="shared" si="176"/>
        <v>0.2</v>
      </c>
      <c r="BV97">
        <f t="shared" si="177"/>
        <v>0.2</v>
      </c>
      <c r="BW97">
        <f t="shared" si="178"/>
        <v>0.2</v>
      </c>
      <c r="BX97">
        <f t="shared" si="179"/>
        <v>0.2</v>
      </c>
      <c r="BY97">
        <f>MAX(IF(AND($C97&lt;1,$C97&gt;0),1,ROUND($C97,0))+IF(ROUND($C97,0)&gt;=$CC$3,'Damage Calculator'!$B$7,0)+IF(ROUND($C97,0)&gt;=$CC$3,'Damage Calculator'!$B$8,0)-'d100 Breakdown'!$K$2,IF($D97=0,0,1))</f>
        <v>76</v>
      </c>
      <c r="BZ97" s="13">
        <f t="shared" si="180"/>
        <v>9</v>
      </c>
      <c r="CA97" s="13">
        <f t="shared" si="181"/>
        <v>0</v>
      </c>
      <c r="CB97">
        <f t="shared" si="182"/>
        <v>0</v>
      </c>
      <c r="CC97">
        <f t="shared" si="183"/>
        <v>0</v>
      </c>
      <c r="CD97">
        <f t="shared" si="184"/>
        <v>0</v>
      </c>
      <c r="CE97">
        <f t="shared" si="185"/>
        <v>0</v>
      </c>
      <c r="CF97">
        <f t="shared" si="186"/>
        <v>0.2</v>
      </c>
      <c r="CG97">
        <f t="shared" si="187"/>
        <v>0.2</v>
      </c>
      <c r="CH97">
        <f t="shared" si="188"/>
        <v>0.2</v>
      </c>
      <c r="CI97">
        <f t="shared" si="189"/>
        <v>0.2</v>
      </c>
      <c r="CJ97">
        <f t="shared" si="190"/>
        <v>0.2</v>
      </c>
      <c r="CK97">
        <f>MAX(IF(AND($C97&lt;1,$C97&gt;0),1,ROUND($C97,0))+IF(ROUND($C97,0)&gt;=$CO$3,'Damage Calculator'!$B$7,0)+IF(ROUND($C97,0)&gt;=$CO$3,'Damage Calculator'!$B$8,0)-'d100 Breakdown'!$K$2,IF($D97=0,0,1))</f>
        <v>76</v>
      </c>
      <c r="CL97" s="13">
        <f t="shared" si="191"/>
        <v>9</v>
      </c>
      <c r="CM97" s="13">
        <f t="shared" si="192"/>
        <v>0</v>
      </c>
      <c r="CN97">
        <f t="shared" si="193"/>
        <v>0</v>
      </c>
      <c r="CO97">
        <f t="shared" si="194"/>
        <v>0</v>
      </c>
      <c r="CP97">
        <f t="shared" si="195"/>
        <v>0</v>
      </c>
      <c r="CQ97">
        <f t="shared" si="196"/>
        <v>0</v>
      </c>
      <c r="CR97">
        <f t="shared" si="197"/>
        <v>0.2</v>
      </c>
      <c r="CS97">
        <f t="shared" si="198"/>
        <v>0.2</v>
      </c>
      <c r="CT97">
        <f t="shared" si="199"/>
        <v>0.2</v>
      </c>
      <c r="CU97">
        <f t="shared" si="200"/>
        <v>0.2</v>
      </c>
      <c r="CV97">
        <f t="shared" si="201"/>
        <v>0.2</v>
      </c>
      <c r="CW97">
        <f>MAX(IF(AND($C97&lt;1,$C97&gt;0),1,ROUND($C97,0))+IF(ROUND($C97,0)&gt;=$DA$3,'Damage Calculator'!$B$7,0)+IF(ROUND($C97,0)&gt;=$DA$3,'Damage Calculator'!$B$8,0)-'d100 Breakdown'!$K$2,IF($D97=0,0,1))</f>
        <v>76</v>
      </c>
      <c r="CX97" s="13">
        <f t="shared" si="202"/>
        <v>9</v>
      </c>
      <c r="CY97" s="13">
        <f t="shared" si="203"/>
        <v>0</v>
      </c>
      <c r="CZ97">
        <f t="shared" si="204"/>
        <v>0</v>
      </c>
      <c r="DA97">
        <f t="shared" si="205"/>
        <v>0</v>
      </c>
      <c r="DB97">
        <f t="shared" si="206"/>
        <v>0</v>
      </c>
      <c r="DC97">
        <f t="shared" si="207"/>
        <v>0</v>
      </c>
      <c r="DD97">
        <f t="shared" si="208"/>
        <v>0.2</v>
      </c>
      <c r="DE97">
        <f t="shared" si="209"/>
        <v>0.2</v>
      </c>
      <c r="DF97">
        <f t="shared" si="210"/>
        <v>0.2</v>
      </c>
      <c r="DG97">
        <f t="shared" si="211"/>
        <v>0.2</v>
      </c>
      <c r="DH97">
        <f t="shared" si="212"/>
        <v>0.2</v>
      </c>
    </row>
    <row r="98" spans="1:112" x14ac:dyDescent="0.25">
      <c r="A98">
        <v>94</v>
      </c>
      <c r="B98">
        <f t="shared" si="123"/>
        <v>270</v>
      </c>
      <c r="C98">
        <f>MAX((B98-100)*((1+'Damage Calculator'!$B$10)*INDEX(WeaponData!$AA$2:$AQ$96,MATCH('Damage Calculator'!$B$3,WeaponData!$B$2:$B$96,0),MATCH('Damage Calculator'!$D$3,WeaponData!$AA$2:$AQ$2,0))),0)</f>
        <v>76.585000000000008</v>
      </c>
      <c r="D98">
        <f t="shared" si="112"/>
        <v>77</v>
      </c>
      <c r="E98">
        <f>MAX(IF(AND($C98&lt;1,$C98&gt;0),1,ROUND($C98,0))+IF(ROUND($C98,0)&gt;=$I$3,'Damage Calculator'!$B$7,0)+IF(ROUND($C98,0)&gt;=$I$3,'Damage Calculator'!$B$8,0)-'d100 Breakdown'!$K$2,IF($D98=0,0,1))</f>
        <v>77</v>
      </c>
      <c r="F98" s="13">
        <f t="shared" si="124"/>
        <v>9</v>
      </c>
      <c r="G98" s="13">
        <f t="shared" si="125"/>
        <v>0</v>
      </c>
      <c r="H98">
        <f t="shared" si="126"/>
        <v>0</v>
      </c>
      <c r="I98">
        <f t="shared" si="127"/>
        <v>0</v>
      </c>
      <c r="J98">
        <f t="shared" si="128"/>
        <v>0</v>
      </c>
      <c r="K98">
        <f t="shared" si="129"/>
        <v>0</v>
      </c>
      <c r="L98">
        <f t="shared" si="130"/>
        <v>0.2</v>
      </c>
      <c r="M98">
        <f t="shared" si="131"/>
        <v>0.2</v>
      </c>
      <c r="N98">
        <f t="shared" si="132"/>
        <v>0.2</v>
      </c>
      <c r="O98">
        <f t="shared" si="133"/>
        <v>0.2</v>
      </c>
      <c r="P98">
        <f t="shared" si="134"/>
        <v>0.2</v>
      </c>
      <c r="Q98">
        <f>MAX(IF(AND($C98&lt;1,$C98&gt;0),1,ROUND($C98,0))+IF(ROUND($C98,0)&gt;=$U$3,'Damage Calculator'!$B$7,0)+IF(ROUND($C98,0)&gt;=$U$3,'Damage Calculator'!$B$8,0)-'d100 Breakdown'!$K$2,IF($D98=0,0,1))</f>
        <v>77</v>
      </c>
      <c r="R98" s="13">
        <f t="shared" si="135"/>
        <v>9</v>
      </c>
      <c r="S98" s="13">
        <f t="shared" si="136"/>
        <v>0</v>
      </c>
      <c r="T98">
        <f t="shared" si="137"/>
        <v>0</v>
      </c>
      <c r="U98">
        <f t="shared" si="138"/>
        <v>0</v>
      </c>
      <c r="V98">
        <f t="shared" si="139"/>
        <v>0</v>
      </c>
      <c r="W98">
        <f t="shared" si="140"/>
        <v>0</v>
      </c>
      <c r="X98">
        <f t="shared" si="141"/>
        <v>0.2</v>
      </c>
      <c r="Y98">
        <f t="shared" si="142"/>
        <v>0.2</v>
      </c>
      <c r="Z98">
        <f t="shared" si="143"/>
        <v>0.2</v>
      </c>
      <c r="AA98">
        <f t="shared" si="144"/>
        <v>0.2</v>
      </c>
      <c r="AB98">
        <f t="shared" si="145"/>
        <v>0.2</v>
      </c>
      <c r="AC98">
        <f>MAX(IF(AND($C98&lt;1,$C98&gt;0),1,ROUND($C98,0))+IF(ROUND($C98,0)&gt;=$AG$3,'Damage Calculator'!$B$7,0)+IF(ROUND($C98,0)&gt;=$AG$3,'Damage Calculator'!$B$8,0)-'d100 Breakdown'!$K$2,IF($D98=0,0,1))</f>
        <v>77</v>
      </c>
      <c r="AD98" s="13">
        <f t="shared" si="146"/>
        <v>9</v>
      </c>
      <c r="AE98" s="13">
        <f t="shared" si="147"/>
        <v>0</v>
      </c>
      <c r="AF98">
        <f t="shared" si="148"/>
        <v>0</v>
      </c>
      <c r="AG98">
        <f t="shared" si="149"/>
        <v>0</v>
      </c>
      <c r="AH98">
        <f t="shared" si="150"/>
        <v>0</v>
      </c>
      <c r="AI98">
        <f t="shared" si="151"/>
        <v>0</v>
      </c>
      <c r="AJ98">
        <f t="shared" si="152"/>
        <v>0.2</v>
      </c>
      <c r="AK98">
        <f t="shared" si="153"/>
        <v>0.2</v>
      </c>
      <c r="AL98">
        <f t="shared" si="154"/>
        <v>0.2</v>
      </c>
      <c r="AM98">
        <f t="shared" si="155"/>
        <v>0.2</v>
      </c>
      <c r="AN98">
        <f t="shared" si="156"/>
        <v>0.2</v>
      </c>
      <c r="AO98">
        <f>MAX(IF(AND($C98&lt;1,$C98&gt;0),1,ROUND($C98,0))+IF(ROUND($C98,0)&gt;=$AS$3,'Damage Calculator'!$B$7,0)+IF(ROUND($C98,0)&gt;=$AS$3,'Damage Calculator'!$B$8,0)-'d100 Breakdown'!$K$2,IF($D98=0,0,1))</f>
        <v>77</v>
      </c>
      <c r="AP98" s="13">
        <f t="shared" si="113"/>
        <v>9</v>
      </c>
      <c r="AQ98" s="13">
        <f t="shared" si="157"/>
        <v>0</v>
      </c>
      <c r="AR98">
        <f t="shared" si="114"/>
        <v>0</v>
      </c>
      <c r="AS98">
        <f t="shared" si="115"/>
        <v>0</v>
      </c>
      <c r="AT98">
        <f t="shared" si="116"/>
        <v>0</v>
      </c>
      <c r="AU98">
        <f t="shared" si="117"/>
        <v>0</v>
      </c>
      <c r="AV98">
        <f t="shared" si="118"/>
        <v>0.2</v>
      </c>
      <c r="AW98">
        <f t="shared" si="119"/>
        <v>0.2</v>
      </c>
      <c r="AX98">
        <f t="shared" si="120"/>
        <v>0.2</v>
      </c>
      <c r="AY98">
        <f t="shared" si="121"/>
        <v>0.2</v>
      </c>
      <c r="AZ98">
        <f t="shared" si="122"/>
        <v>0.2</v>
      </c>
      <c r="BA98">
        <f>MAX(IF(AND($C98&lt;1,$C98&gt;0),1,ROUND($C98,0))+IF(ROUND($C98,0)&gt;=$BE$3,'Damage Calculator'!$B$7,0)+IF(ROUND($C98,0)&gt;=$BE$3,'Damage Calculator'!$B$8,0)-'d100 Breakdown'!$K$2,IF($D98=0,0,1))</f>
        <v>77</v>
      </c>
      <c r="BB98" s="13">
        <f t="shared" si="158"/>
        <v>9</v>
      </c>
      <c r="BC98" s="13">
        <f t="shared" si="159"/>
        <v>0</v>
      </c>
      <c r="BD98">
        <f t="shared" si="160"/>
        <v>0</v>
      </c>
      <c r="BE98">
        <f t="shared" si="161"/>
        <v>0</v>
      </c>
      <c r="BF98">
        <f t="shared" si="162"/>
        <v>0</v>
      </c>
      <c r="BG98">
        <f t="shared" si="163"/>
        <v>0</v>
      </c>
      <c r="BH98">
        <f t="shared" si="164"/>
        <v>0.2</v>
      </c>
      <c r="BI98">
        <f t="shared" si="165"/>
        <v>0.2</v>
      </c>
      <c r="BJ98">
        <f t="shared" si="166"/>
        <v>0.2</v>
      </c>
      <c r="BK98">
        <f t="shared" si="167"/>
        <v>0.2</v>
      </c>
      <c r="BL98">
        <f t="shared" si="168"/>
        <v>0.2</v>
      </c>
      <c r="BM98">
        <f>MAX(IF(AND($C98&lt;1,$C98&gt;0),1,ROUND($C98,0))+IF(ROUND($C98,0)&gt;=$BQ$3,'Damage Calculator'!$B$7,0)+IF(ROUND($C98,0)&gt;=$BQ$3,'Damage Calculator'!$B$8,0)-'d100 Breakdown'!$K$2,IF($D98=0,0,1))</f>
        <v>77</v>
      </c>
      <c r="BN98" s="13">
        <f t="shared" si="169"/>
        <v>9</v>
      </c>
      <c r="BO98" s="13">
        <f t="shared" si="170"/>
        <v>0</v>
      </c>
      <c r="BP98">
        <f t="shared" si="171"/>
        <v>0</v>
      </c>
      <c r="BQ98">
        <f t="shared" si="172"/>
        <v>0</v>
      </c>
      <c r="BR98">
        <f t="shared" si="173"/>
        <v>0</v>
      </c>
      <c r="BS98">
        <f t="shared" si="174"/>
        <v>0</v>
      </c>
      <c r="BT98">
        <f t="shared" si="175"/>
        <v>0.2</v>
      </c>
      <c r="BU98">
        <f t="shared" si="176"/>
        <v>0.2</v>
      </c>
      <c r="BV98">
        <f t="shared" si="177"/>
        <v>0.2</v>
      </c>
      <c r="BW98">
        <f t="shared" si="178"/>
        <v>0.2</v>
      </c>
      <c r="BX98">
        <f t="shared" si="179"/>
        <v>0.2</v>
      </c>
      <c r="BY98">
        <f>MAX(IF(AND($C98&lt;1,$C98&gt;0),1,ROUND($C98,0))+IF(ROUND($C98,0)&gt;=$CC$3,'Damage Calculator'!$B$7,0)+IF(ROUND($C98,0)&gt;=$CC$3,'Damage Calculator'!$B$8,0)-'d100 Breakdown'!$K$2,IF($D98=0,0,1))</f>
        <v>77</v>
      </c>
      <c r="BZ98" s="13">
        <f t="shared" si="180"/>
        <v>9</v>
      </c>
      <c r="CA98" s="13">
        <f t="shared" si="181"/>
        <v>0</v>
      </c>
      <c r="CB98">
        <f t="shared" si="182"/>
        <v>0</v>
      </c>
      <c r="CC98">
        <f t="shared" si="183"/>
        <v>0</v>
      </c>
      <c r="CD98">
        <f t="shared" si="184"/>
        <v>0</v>
      </c>
      <c r="CE98">
        <f t="shared" si="185"/>
        <v>0</v>
      </c>
      <c r="CF98">
        <f t="shared" si="186"/>
        <v>0.2</v>
      </c>
      <c r="CG98">
        <f t="shared" si="187"/>
        <v>0.2</v>
      </c>
      <c r="CH98">
        <f t="shared" si="188"/>
        <v>0.2</v>
      </c>
      <c r="CI98">
        <f t="shared" si="189"/>
        <v>0.2</v>
      </c>
      <c r="CJ98">
        <f t="shared" si="190"/>
        <v>0.2</v>
      </c>
      <c r="CK98">
        <f>MAX(IF(AND($C98&lt;1,$C98&gt;0),1,ROUND($C98,0))+IF(ROUND($C98,0)&gt;=$CO$3,'Damage Calculator'!$B$7,0)+IF(ROUND($C98,0)&gt;=$CO$3,'Damage Calculator'!$B$8,0)-'d100 Breakdown'!$K$2,IF($D98=0,0,1))</f>
        <v>77</v>
      </c>
      <c r="CL98" s="13">
        <f t="shared" si="191"/>
        <v>9</v>
      </c>
      <c r="CM98" s="13">
        <f t="shared" si="192"/>
        <v>0</v>
      </c>
      <c r="CN98">
        <f t="shared" si="193"/>
        <v>0</v>
      </c>
      <c r="CO98">
        <f t="shared" si="194"/>
        <v>0</v>
      </c>
      <c r="CP98">
        <f t="shared" si="195"/>
        <v>0</v>
      </c>
      <c r="CQ98">
        <f t="shared" si="196"/>
        <v>0</v>
      </c>
      <c r="CR98">
        <f t="shared" si="197"/>
        <v>0.2</v>
      </c>
      <c r="CS98">
        <f t="shared" si="198"/>
        <v>0.2</v>
      </c>
      <c r="CT98">
        <f t="shared" si="199"/>
        <v>0.2</v>
      </c>
      <c r="CU98">
        <f t="shared" si="200"/>
        <v>0.2</v>
      </c>
      <c r="CV98">
        <f t="shared" si="201"/>
        <v>0.2</v>
      </c>
      <c r="CW98">
        <f>MAX(IF(AND($C98&lt;1,$C98&gt;0),1,ROUND($C98,0))+IF(ROUND($C98,0)&gt;=$DA$3,'Damage Calculator'!$B$7,0)+IF(ROUND($C98,0)&gt;=$DA$3,'Damage Calculator'!$B$8,0)-'d100 Breakdown'!$K$2,IF($D98=0,0,1))</f>
        <v>77</v>
      </c>
      <c r="CX98" s="13">
        <f t="shared" si="202"/>
        <v>9</v>
      </c>
      <c r="CY98" s="13">
        <f t="shared" si="203"/>
        <v>0</v>
      </c>
      <c r="CZ98">
        <f t="shared" si="204"/>
        <v>0</v>
      </c>
      <c r="DA98">
        <f t="shared" si="205"/>
        <v>0</v>
      </c>
      <c r="DB98">
        <f t="shared" si="206"/>
        <v>0</v>
      </c>
      <c r="DC98">
        <f t="shared" si="207"/>
        <v>0</v>
      </c>
      <c r="DD98">
        <f t="shared" si="208"/>
        <v>0.2</v>
      </c>
      <c r="DE98">
        <f t="shared" si="209"/>
        <v>0.2</v>
      </c>
      <c r="DF98">
        <f t="shared" si="210"/>
        <v>0.2</v>
      </c>
      <c r="DG98">
        <f t="shared" si="211"/>
        <v>0.2</v>
      </c>
      <c r="DH98">
        <f t="shared" si="212"/>
        <v>0.2</v>
      </c>
    </row>
    <row r="99" spans="1:112" x14ac:dyDescent="0.25">
      <c r="A99">
        <v>95</v>
      </c>
      <c r="B99">
        <f t="shared" si="123"/>
        <v>271</v>
      </c>
      <c r="C99">
        <f>MAX((B99-100)*((1+'Damage Calculator'!$B$10)*INDEX(WeaponData!$AA$2:$AQ$96,MATCH('Damage Calculator'!$B$3,WeaponData!$B$2:$B$96,0),MATCH('Damage Calculator'!$D$3,WeaponData!$AA$2:$AQ$2,0))),0)</f>
        <v>77.035499999999999</v>
      </c>
      <c r="D99">
        <f t="shared" si="112"/>
        <v>77</v>
      </c>
      <c r="E99">
        <f>MAX(IF(AND($C99&lt;1,$C99&gt;0),1,ROUND($C99,0))+IF(ROUND($C99,0)&gt;=$I$3,'Damage Calculator'!$B$7,0)+IF(ROUND($C99,0)&gt;=$I$3,'Damage Calculator'!$B$8,0)-'d100 Breakdown'!$K$2,IF($D99=0,0,1))</f>
        <v>77</v>
      </c>
      <c r="F99" s="13">
        <f t="shared" si="124"/>
        <v>9</v>
      </c>
      <c r="G99" s="13">
        <f t="shared" si="125"/>
        <v>0</v>
      </c>
      <c r="H99">
        <f t="shared" si="126"/>
        <v>0</v>
      </c>
      <c r="I99">
        <f t="shared" si="127"/>
        <v>0</v>
      </c>
      <c r="J99">
        <f t="shared" si="128"/>
        <v>0</v>
      </c>
      <c r="K99">
        <f t="shared" si="129"/>
        <v>0</v>
      </c>
      <c r="L99">
        <f t="shared" si="130"/>
        <v>0.2</v>
      </c>
      <c r="M99">
        <f t="shared" si="131"/>
        <v>0.2</v>
      </c>
      <c r="N99">
        <f t="shared" si="132"/>
        <v>0.2</v>
      </c>
      <c r="O99">
        <f t="shared" si="133"/>
        <v>0.2</v>
      </c>
      <c r="P99">
        <f t="shared" si="134"/>
        <v>0.2</v>
      </c>
      <c r="Q99">
        <f>MAX(IF(AND($C99&lt;1,$C99&gt;0),1,ROUND($C99,0))+IF(ROUND($C99,0)&gt;=$U$3,'Damage Calculator'!$B$7,0)+IF(ROUND($C99,0)&gt;=$U$3,'Damage Calculator'!$B$8,0)-'d100 Breakdown'!$K$2,IF($D99=0,0,1))</f>
        <v>77</v>
      </c>
      <c r="R99" s="13">
        <f t="shared" si="135"/>
        <v>9</v>
      </c>
      <c r="S99" s="13">
        <f t="shared" si="136"/>
        <v>0</v>
      </c>
      <c r="T99">
        <f t="shared" si="137"/>
        <v>0</v>
      </c>
      <c r="U99">
        <f t="shared" si="138"/>
        <v>0</v>
      </c>
      <c r="V99">
        <f t="shared" si="139"/>
        <v>0</v>
      </c>
      <c r="W99">
        <f t="shared" si="140"/>
        <v>0</v>
      </c>
      <c r="X99">
        <f t="shared" si="141"/>
        <v>0.2</v>
      </c>
      <c r="Y99">
        <f t="shared" si="142"/>
        <v>0.2</v>
      </c>
      <c r="Z99">
        <f t="shared" si="143"/>
        <v>0.2</v>
      </c>
      <c r="AA99">
        <f t="shared" si="144"/>
        <v>0.2</v>
      </c>
      <c r="AB99">
        <f t="shared" si="145"/>
        <v>0.2</v>
      </c>
      <c r="AC99">
        <f>MAX(IF(AND($C99&lt;1,$C99&gt;0),1,ROUND($C99,0))+IF(ROUND($C99,0)&gt;=$AG$3,'Damage Calculator'!$B$7,0)+IF(ROUND($C99,0)&gt;=$AG$3,'Damage Calculator'!$B$8,0)-'d100 Breakdown'!$K$2,IF($D99=0,0,1))</f>
        <v>77</v>
      </c>
      <c r="AD99" s="13">
        <f t="shared" si="146"/>
        <v>9</v>
      </c>
      <c r="AE99" s="13">
        <f t="shared" si="147"/>
        <v>0</v>
      </c>
      <c r="AF99">
        <f t="shared" si="148"/>
        <v>0</v>
      </c>
      <c r="AG99">
        <f t="shared" si="149"/>
        <v>0</v>
      </c>
      <c r="AH99">
        <f t="shared" si="150"/>
        <v>0</v>
      </c>
      <c r="AI99">
        <f t="shared" si="151"/>
        <v>0</v>
      </c>
      <c r="AJ99">
        <f t="shared" si="152"/>
        <v>0.2</v>
      </c>
      <c r="AK99">
        <f t="shared" si="153"/>
        <v>0.2</v>
      </c>
      <c r="AL99">
        <f t="shared" si="154"/>
        <v>0.2</v>
      </c>
      <c r="AM99">
        <f t="shared" si="155"/>
        <v>0.2</v>
      </c>
      <c r="AN99">
        <f t="shared" si="156"/>
        <v>0.2</v>
      </c>
      <c r="AO99">
        <f>MAX(IF(AND($C99&lt;1,$C99&gt;0),1,ROUND($C99,0))+IF(ROUND($C99,0)&gt;=$AS$3,'Damage Calculator'!$B$7,0)+IF(ROUND($C99,0)&gt;=$AS$3,'Damage Calculator'!$B$8,0)-'d100 Breakdown'!$K$2,IF($D99=0,0,1))</f>
        <v>77</v>
      </c>
      <c r="AP99" s="13">
        <f t="shared" si="113"/>
        <v>9</v>
      </c>
      <c r="AQ99" s="13">
        <f t="shared" si="157"/>
        <v>0</v>
      </c>
      <c r="AR99">
        <f t="shared" si="114"/>
        <v>0</v>
      </c>
      <c r="AS99">
        <f t="shared" si="115"/>
        <v>0</v>
      </c>
      <c r="AT99">
        <f t="shared" si="116"/>
        <v>0</v>
      </c>
      <c r="AU99">
        <f t="shared" si="117"/>
        <v>0</v>
      </c>
      <c r="AV99">
        <f t="shared" si="118"/>
        <v>0.2</v>
      </c>
      <c r="AW99">
        <f t="shared" si="119"/>
        <v>0.2</v>
      </c>
      <c r="AX99">
        <f t="shared" si="120"/>
        <v>0.2</v>
      </c>
      <c r="AY99">
        <f t="shared" si="121"/>
        <v>0.2</v>
      </c>
      <c r="AZ99">
        <f t="shared" si="122"/>
        <v>0.2</v>
      </c>
      <c r="BA99">
        <f>MAX(IF(AND($C99&lt;1,$C99&gt;0),1,ROUND($C99,0))+IF(ROUND($C99,0)&gt;=$BE$3,'Damage Calculator'!$B$7,0)+IF(ROUND($C99,0)&gt;=$BE$3,'Damage Calculator'!$B$8,0)-'d100 Breakdown'!$K$2,IF($D99=0,0,1))</f>
        <v>77</v>
      </c>
      <c r="BB99" s="13">
        <f t="shared" si="158"/>
        <v>9</v>
      </c>
      <c r="BC99" s="13">
        <f t="shared" si="159"/>
        <v>0</v>
      </c>
      <c r="BD99">
        <f t="shared" si="160"/>
        <v>0</v>
      </c>
      <c r="BE99">
        <f t="shared" si="161"/>
        <v>0</v>
      </c>
      <c r="BF99">
        <f t="shared" si="162"/>
        <v>0</v>
      </c>
      <c r="BG99">
        <f t="shared" si="163"/>
        <v>0</v>
      </c>
      <c r="BH99">
        <f t="shared" si="164"/>
        <v>0.2</v>
      </c>
      <c r="BI99">
        <f t="shared" si="165"/>
        <v>0.2</v>
      </c>
      <c r="BJ99">
        <f t="shared" si="166"/>
        <v>0.2</v>
      </c>
      <c r="BK99">
        <f t="shared" si="167"/>
        <v>0.2</v>
      </c>
      <c r="BL99">
        <f t="shared" si="168"/>
        <v>0.2</v>
      </c>
      <c r="BM99">
        <f>MAX(IF(AND($C99&lt;1,$C99&gt;0),1,ROUND($C99,0))+IF(ROUND($C99,0)&gt;=$BQ$3,'Damage Calculator'!$B$7,0)+IF(ROUND($C99,0)&gt;=$BQ$3,'Damage Calculator'!$B$8,0)-'d100 Breakdown'!$K$2,IF($D99=0,0,1))</f>
        <v>77</v>
      </c>
      <c r="BN99" s="13">
        <f t="shared" si="169"/>
        <v>9</v>
      </c>
      <c r="BO99" s="13">
        <f t="shared" si="170"/>
        <v>0</v>
      </c>
      <c r="BP99">
        <f t="shared" si="171"/>
        <v>0</v>
      </c>
      <c r="BQ99">
        <f t="shared" si="172"/>
        <v>0</v>
      </c>
      <c r="BR99">
        <f t="shared" si="173"/>
        <v>0</v>
      </c>
      <c r="BS99">
        <f t="shared" si="174"/>
        <v>0</v>
      </c>
      <c r="BT99">
        <f t="shared" si="175"/>
        <v>0.2</v>
      </c>
      <c r="BU99">
        <f t="shared" si="176"/>
        <v>0.2</v>
      </c>
      <c r="BV99">
        <f t="shared" si="177"/>
        <v>0.2</v>
      </c>
      <c r="BW99">
        <f t="shared" si="178"/>
        <v>0.2</v>
      </c>
      <c r="BX99">
        <f t="shared" si="179"/>
        <v>0.2</v>
      </c>
      <c r="BY99">
        <f>MAX(IF(AND($C99&lt;1,$C99&gt;0),1,ROUND($C99,0))+IF(ROUND($C99,0)&gt;=$CC$3,'Damage Calculator'!$B$7,0)+IF(ROUND($C99,0)&gt;=$CC$3,'Damage Calculator'!$B$8,0)-'d100 Breakdown'!$K$2,IF($D99=0,0,1))</f>
        <v>77</v>
      </c>
      <c r="BZ99" s="13">
        <f t="shared" si="180"/>
        <v>9</v>
      </c>
      <c r="CA99" s="13">
        <f t="shared" si="181"/>
        <v>0</v>
      </c>
      <c r="CB99">
        <f t="shared" si="182"/>
        <v>0</v>
      </c>
      <c r="CC99">
        <f t="shared" si="183"/>
        <v>0</v>
      </c>
      <c r="CD99">
        <f t="shared" si="184"/>
        <v>0</v>
      </c>
      <c r="CE99">
        <f t="shared" si="185"/>
        <v>0</v>
      </c>
      <c r="CF99">
        <f t="shared" si="186"/>
        <v>0.2</v>
      </c>
      <c r="CG99">
        <f t="shared" si="187"/>
        <v>0.2</v>
      </c>
      <c r="CH99">
        <f t="shared" si="188"/>
        <v>0.2</v>
      </c>
      <c r="CI99">
        <f t="shared" si="189"/>
        <v>0.2</v>
      </c>
      <c r="CJ99">
        <f t="shared" si="190"/>
        <v>0.2</v>
      </c>
      <c r="CK99">
        <f>MAX(IF(AND($C99&lt;1,$C99&gt;0),1,ROUND($C99,0))+IF(ROUND($C99,0)&gt;=$CO$3,'Damage Calculator'!$B$7,0)+IF(ROUND($C99,0)&gt;=$CO$3,'Damage Calculator'!$B$8,0)-'d100 Breakdown'!$K$2,IF($D99=0,0,1))</f>
        <v>77</v>
      </c>
      <c r="CL99" s="13">
        <f t="shared" si="191"/>
        <v>9</v>
      </c>
      <c r="CM99" s="13">
        <f t="shared" si="192"/>
        <v>0</v>
      </c>
      <c r="CN99">
        <f t="shared" si="193"/>
        <v>0</v>
      </c>
      <c r="CO99">
        <f t="shared" si="194"/>
        <v>0</v>
      </c>
      <c r="CP99">
        <f t="shared" si="195"/>
        <v>0</v>
      </c>
      <c r="CQ99">
        <f t="shared" si="196"/>
        <v>0</v>
      </c>
      <c r="CR99">
        <f t="shared" si="197"/>
        <v>0.2</v>
      </c>
      <c r="CS99">
        <f t="shared" si="198"/>
        <v>0.2</v>
      </c>
      <c r="CT99">
        <f t="shared" si="199"/>
        <v>0.2</v>
      </c>
      <c r="CU99">
        <f t="shared" si="200"/>
        <v>0.2</v>
      </c>
      <c r="CV99">
        <f t="shared" si="201"/>
        <v>0.2</v>
      </c>
      <c r="CW99">
        <f>MAX(IF(AND($C99&lt;1,$C99&gt;0),1,ROUND($C99,0))+IF(ROUND($C99,0)&gt;=$DA$3,'Damage Calculator'!$B$7,0)+IF(ROUND($C99,0)&gt;=$DA$3,'Damage Calculator'!$B$8,0)-'d100 Breakdown'!$K$2,IF($D99=0,0,1))</f>
        <v>77</v>
      </c>
      <c r="CX99" s="13">
        <f t="shared" si="202"/>
        <v>9</v>
      </c>
      <c r="CY99" s="13">
        <f t="shared" si="203"/>
        <v>0</v>
      </c>
      <c r="CZ99">
        <f t="shared" si="204"/>
        <v>0</v>
      </c>
      <c r="DA99">
        <f t="shared" si="205"/>
        <v>0</v>
      </c>
      <c r="DB99">
        <f t="shared" si="206"/>
        <v>0</v>
      </c>
      <c r="DC99">
        <f t="shared" si="207"/>
        <v>0</v>
      </c>
      <c r="DD99">
        <f t="shared" si="208"/>
        <v>0.2</v>
      </c>
      <c r="DE99">
        <f t="shared" si="209"/>
        <v>0.2</v>
      </c>
      <c r="DF99">
        <f t="shared" si="210"/>
        <v>0.2</v>
      </c>
      <c r="DG99">
        <f t="shared" si="211"/>
        <v>0.2</v>
      </c>
      <c r="DH99">
        <f t="shared" si="212"/>
        <v>0.2</v>
      </c>
    </row>
    <row r="100" spans="1:112" x14ac:dyDescent="0.25">
      <c r="A100">
        <v>96</v>
      </c>
      <c r="B100">
        <f t="shared" si="123"/>
        <v>272</v>
      </c>
      <c r="C100">
        <f>MAX((B100-100)*((1+'Damage Calculator'!$B$10)*INDEX(WeaponData!$AA$2:$AQ$96,MATCH('Damage Calculator'!$B$3,WeaponData!$B$2:$B$96,0),MATCH('Damage Calculator'!$D$3,WeaponData!$AA$2:$AQ$2,0))),0)</f>
        <v>77.486000000000004</v>
      </c>
      <c r="D100">
        <f t="shared" si="112"/>
        <v>77</v>
      </c>
      <c r="E100">
        <f>MAX(IF(AND($C100&lt;1,$C100&gt;0),1,ROUND($C100,0))+IF(ROUND($C100,0)&gt;=$I$3,'Damage Calculator'!$B$7,0)+IF(ROUND($C100,0)&gt;=$I$3,'Damage Calculator'!$B$8,0)-'d100 Breakdown'!$K$2,IF($D100=0,0,1))</f>
        <v>77</v>
      </c>
      <c r="F100" s="13">
        <f t="shared" si="124"/>
        <v>9</v>
      </c>
      <c r="G100" s="13">
        <f t="shared" si="125"/>
        <v>0</v>
      </c>
      <c r="H100">
        <f t="shared" si="126"/>
        <v>0</v>
      </c>
      <c r="I100">
        <f t="shared" si="127"/>
        <v>0</v>
      </c>
      <c r="J100">
        <f t="shared" si="128"/>
        <v>0</v>
      </c>
      <c r="K100">
        <f t="shared" si="129"/>
        <v>0</v>
      </c>
      <c r="L100">
        <f t="shared" si="130"/>
        <v>0.2</v>
      </c>
      <c r="M100">
        <f t="shared" si="131"/>
        <v>0.2</v>
      </c>
      <c r="N100">
        <f t="shared" si="132"/>
        <v>0.2</v>
      </c>
      <c r="O100">
        <f t="shared" si="133"/>
        <v>0.2</v>
      </c>
      <c r="P100">
        <f t="shared" si="134"/>
        <v>0.2</v>
      </c>
      <c r="Q100">
        <f>MAX(IF(AND($C100&lt;1,$C100&gt;0),1,ROUND($C100,0))+IF(ROUND($C100,0)&gt;=$U$3,'Damage Calculator'!$B$7,0)+IF(ROUND($C100,0)&gt;=$U$3,'Damage Calculator'!$B$8,0)-'d100 Breakdown'!$K$2,IF($D100=0,0,1))</f>
        <v>77</v>
      </c>
      <c r="R100" s="13">
        <f t="shared" si="135"/>
        <v>9</v>
      </c>
      <c r="S100" s="13">
        <f t="shared" si="136"/>
        <v>0</v>
      </c>
      <c r="T100">
        <f t="shared" si="137"/>
        <v>0</v>
      </c>
      <c r="U100">
        <f t="shared" si="138"/>
        <v>0</v>
      </c>
      <c r="V100">
        <f t="shared" si="139"/>
        <v>0</v>
      </c>
      <c r="W100">
        <f t="shared" si="140"/>
        <v>0</v>
      </c>
      <c r="X100">
        <f t="shared" si="141"/>
        <v>0.2</v>
      </c>
      <c r="Y100">
        <f t="shared" si="142"/>
        <v>0.2</v>
      </c>
      <c r="Z100">
        <f t="shared" si="143"/>
        <v>0.2</v>
      </c>
      <c r="AA100">
        <f t="shared" si="144"/>
        <v>0.2</v>
      </c>
      <c r="AB100">
        <f t="shared" si="145"/>
        <v>0.2</v>
      </c>
      <c r="AC100">
        <f>MAX(IF(AND($C100&lt;1,$C100&gt;0),1,ROUND($C100,0))+IF(ROUND($C100,0)&gt;=$AG$3,'Damage Calculator'!$B$7,0)+IF(ROUND($C100,0)&gt;=$AG$3,'Damage Calculator'!$B$8,0)-'d100 Breakdown'!$K$2,IF($D100=0,0,1))</f>
        <v>77</v>
      </c>
      <c r="AD100" s="13">
        <f t="shared" si="146"/>
        <v>9</v>
      </c>
      <c r="AE100" s="13">
        <f t="shared" si="147"/>
        <v>0</v>
      </c>
      <c r="AF100">
        <f t="shared" si="148"/>
        <v>0</v>
      </c>
      <c r="AG100">
        <f t="shared" si="149"/>
        <v>0</v>
      </c>
      <c r="AH100">
        <f t="shared" si="150"/>
        <v>0</v>
      </c>
      <c r="AI100">
        <f t="shared" si="151"/>
        <v>0</v>
      </c>
      <c r="AJ100">
        <f t="shared" si="152"/>
        <v>0.2</v>
      </c>
      <c r="AK100">
        <f t="shared" si="153"/>
        <v>0.2</v>
      </c>
      <c r="AL100">
        <f t="shared" si="154"/>
        <v>0.2</v>
      </c>
      <c r="AM100">
        <f t="shared" si="155"/>
        <v>0.2</v>
      </c>
      <c r="AN100">
        <f t="shared" si="156"/>
        <v>0.2</v>
      </c>
      <c r="AO100">
        <f>MAX(IF(AND($C100&lt;1,$C100&gt;0),1,ROUND($C100,0))+IF(ROUND($C100,0)&gt;=$AS$3,'Damage Calculator'!$B$7,0)+IF(ROUND($C100,0)&gt;=$AS$3,'Damage Calculator'!$B$8,0)-'d100 Breakdown'!$K$2,IF($D100=0,0,1))</f>
        <v>77</v>
      </c>
      <c r="AP100" s="13">
        <f t="shared" si="113"/>
        <v>9</v>
      </c>
      <c r="AQ100" s="13">
        <f t="shared" si="157"/>
        <v>0</v>
      </c>
      <c r="AR100">
        <f t="shared" si="114"/>
        <v>0</v>
      </c>
      <c r="AS100">
        <f t="shared" si="115"/>
        <v>0</v>
      </c>
      <c r="AT100">
        <f t="shared" si="116"/>
        <v>0</v>
      </c>
      <c r="AU100">
        <f t="shared" si="117"/>
        <v>0</v>
      </c>
      <c r="AV100">
        <f t="shared" si="118"/>
        <v>0.2</v>
      </c>
      <c r="AW100">
        <f t="shared" si="119"/>
        <v>0.2</v>
      </c>
      <c r="AX100">
        <f t="shared" si="120"/>
        <v>0.2</v>
      </c>
      <c r="AY100">
        <f t="shared" si="121"/>
        <v>0.2</v>
      </c>
      <c r="AZ100">
        <f t="shared" si="122"/>
        <v>0.2</v>
      </c>
      <c r="BA100">
        <f>MAX(IF(AND($C100&lt;1,$C100&gt;0),1,ROUND($C100,0))+IF(ROUND($C100,0)&gt;=$BE$3,'Damage Calculator'!$B$7,0)+IF(ROUND($C100,0)&gt;=$BE$3,'Damage Calculator'!$B$8,0)-'d100 Breakdown'!$K$2,IF($D100=0,0,1))</f>
        <v>77</v>
      </c>
      <c r="BB100" s="13">
        <f t="shared" si="158"/>
        <v>9</v>
      </c>
      <c r="BC100" s="13">
        <f t="shared" si="159"/>
        <v>0</v>
      </c>
      <c r="BD100">
        <f t="shared" si="160"/>
        <v>0</v>
      </c>
      <c r="BE100">
        <f t="shared" si="161"/>
        <v>0</v>
      </c>
      <c r="BF100">
        <f t="shared" si="162"/>
        <v>0</v>
      </c>
      <c r="BG100">
        <f t="shared" si="163"/>
        <v>0</v>
      </c>
      <c r="BH100">
        <f t="shared" si="164"/>
        <v>0.2</v>
      </c>
      <c r="BI100">
        <f t="shared" si="165"/>
        <v>0.2</v>
      </c>
      <c r="BJ100">
        <f t="shared" si="166"/>
        <v>0.2</v>
      </c>
      <c r="BK100">
        <f t="shared" si="167"/>
        <v>0.2</v>
      </c>
      <c r="BL100">
        <f t="shared" si="168"/>
        <v>0.2</v>
      </c>
      <c r="BM100">
        <f>MAX(IF(AND($C100&lt;1,$C100&gt;0),1,ROUND($C100,0))+IF(ROUND($C100,0)&gt;=$BQ$3,'Damage Calculator'!$B$7,0)+IF(ROUND($C100,0)&gt;=$BQ$3,'Damage Calculator'!$B$8,0)-'d100 Breakdown'!$K$2,IF($D100=0,0,1))</f>
        <v>77</v>
      </c>
      <c r="BN100" s="13">
        <f t="shared" si="169"/>
        <v>9</v>
      </c>
      <c r="BO100" s="13">
        <f t="shared" si="170"/>
        <v>0</v>
      </c>
      <c r="BP100">
        <f t="shared" si="171"/>
        <v>0</v>
      </c>
      <c r="BQ100">
        <f t="shared" si="172"/>
        <v>0</v>
      </c>
      <c r="BR100">
        <f t="shared" si="173"/>
        <v>0</v>
      </c>
      <c r="BS100">
        <f t="shared" si="174"/>
        <v>0</v>
      </c>
      <c r="BT100">
        <f t="shared" si="175"/>
        <v>0.2</v>
      </c>
      <c r="BU100">
        <f t="shared" si="176"/>
        <v>0.2</v>
      </c>
      <c r="BV100">
        <f t="shared" si="177"/>
        <v>0.2</v>
      </c>
      <c r="BW100">
        <f t="shared" si="178"/>
        <v>0.2</v>
      </c>
      <c r="BX100">
        <f t="shared" si="179"/>
        <v>0.2</v>
      </c>
      <c r="BY100">
        <f>MAX(IF(AND($C100&lt;1,$C100&gt;0),1,ROUND($C100,0))+IF(ROUND($C100,0)&gt;=$CC$3,'Damage Calculator'!$B$7,0)+IF(ROUND($C100,0)&gt;=$CC$3,'Damage Calculator'!$B$8,0)-'d100 Breakdown'!$K$2,IF($D100=0,0,1))</f>
        <v>77</v>
      </c>
      <c r="BZ100" s="13">
        <f t="shared" si="180"/>
        <v>9</v>
      </c>
      <c r="CA100" s="13">
        <f t="shared" si="181"/>
        <v>0</v>
      </c>
      <c r="CB100">
        <f t="shared" si="182"/>
        <v>0</v>
      </c>
      <c r="CC100">
        <f t="shared" si="183"/>
        <v>0</v>
      </c>
      <c r="CD100">
        <f t="shared" si="184"/>
        <v>0</v>
      </c>
      <c r="CE100">
        <f t="shared" si="185"/>
        <v>0</v>
      </c>
      <c r="CF100">
        <f t="shared" si="186"/>
        <v>0.2</v>
      </c>
      <c r="CG100">
        <f t="shared" si="187"/>
        <v>0.2</v>
      </c>
      <c r="CH100">
        <f t="shared" si="188"/>
        <v>0.2</v>
      </c>
      <c r="CI100">
        <f t="shared" si="189"/>
        <v>0.2</v>
      </c>
      <c r="CJ100">
        <f t="shared" si="190"/>
        <v>0.2</v>
      </c>
      <c r="CK100">
        <f>MAX(IF(AND($C100&lt;1,$C100&gt;0),1,ROUND($C100,0))+IF(ROUND($C100,0)&gt;=$CO$3,'Damage Calculator'!$B$7,0)+IF(ROUND($C100,0)&gt;=$CO$3,'Damage Calculator'!$B$8,0)-'d100 Breakdown'!$K$2,IF($D100=0,0,1))</f>
        <v>77</v>
      </c>
      <c r="CL100" s="13">
        <f t="shared" si="191"/>
        <v>9</v>
      </c>
      <c r="CM100" s="13">
        <f t="shared" si="192"/>
        <v>0</v>
      </c>
      <c r="CN100">
        <f t="shared" si="193"/>
        <v>0</v>
      </c>
      <c r="CO100">
        <f t="shared" si="194"/>
        <v>0</v>
      </c>
      <c r="CP100">
        <f t="shared" si="195"/>
        <v>0</v>
      </c>
      <c r="CQ100">
        <f t="shared" si="196"/>
        <v>0</v>
      </c>
      <c r="CR100">
        <f t="shared" si="197"/>
        <v>0.2</v>
      </c>
      <c r="CS100">
        <f t="shared" si="198"/>
        <v>0.2</v>
      </c>
      <c r="CT100">
        <f t="shared" si="199"/>
        <v>0.2</v>
      </c>
      <c r="CU100">
        <f t="shared" si="200"/>
        <v>0.2</v>
      </c>
      <c r="CV100">
        <f t="shared" si="201"/>
        <v>0.2</v>
      </c>
      <c r="CW100">
        <f>MAX(IF(AND($C100&lt;1,$C100&gt;0),1,ROUND($C100,0))+IF(ROUND($C100,0)&gt;=$DA$3,'Damage Calculator'!$B$7,0)+IF(ROUND($C100,0)&gt;=$DA$3,'Damage Calculator'!$B$8,0)-'d100 Breakdown'!$K$2,IF($D100=0,0,1))</f>
        <v>77</v>
      </c>
      <c r="CX100" s="13">
        <f t="shared" si="202"/>
        <v>9</v>
      </c>
      <c r="CY100" s="13">
        <f t="shared" si="203"/>
        <v>0</v>
      </c>
      <c r="CZ100">
        <f t="shared" si="204"/>
        <v>0</v>
      </c>
      <c r="DA100">
        <f t="shared" si="205"/>
        <v>0</v>
      </c>
      <c r="DB100">
        <f t="shared" si="206"/>
        <v>0</v>
      </c>
      <c r="DC100">
        <f t="shared" si="207"/>
        <v>0</v>
      </c>
      <c r="DD100">
        <f t="shared" si="208"/>
        <v>0.2</v>
      </c>
      <c r="DE100">
        <f t="shared" si="209"/>
        <v>0.2</v>
      </c>
      <c r="DF100">
        <f t="shared" si="210"/>
        <v>0.2</v>
      </c>
      <c r="DG100">
        <f t="shared" si="211"/>
        <v>0.2</v>
      </c>
      <c r="DH100">
        <f t="shared" si="212"/>
        <v>0.2</v>
      </c>
    </row>
    <row r="101" spans="1:112" x14ac:dyDescent="0.25">
      <c r="A101">
        <v>97</v>
      </c>
      <c r="B101">
        <f t="shared" si="123"/>
        <v>273</v>
      </c>
      <c r="C101">
        <f>MAX((B101-100)*((1+'Damage Calculator'!$B$10)*INDEX(WeaponData!$AA$2:$AQ$96,MATCH('Damage Calculator'!$B$3,WeaponData!$B$2:$B$96,0),MATCH('Damage Calculator'!$D$3,WeaponData!$AA$2:$AQ$2,0))),0)</f>
        <v>77.936499999999995</v>
      </c>
      <c r="D101">
        <f t="shared" ref="D101:D104" si="213">MAX(IF(AND(C101&lt;1,C101&gt;0),1,ROUND(C101,0))+IF(C101=0,0,$I$2)-IF(C101=0,0,$J$2),IF(C101=0,0,1))</f>
        <v>78</v>
      </c>
      <c r="E101">
        <f>MAX(IF(AND($C101&lt;1,$C101&gt;0),1,ROUND($C101,0))+IF(ROUND($C101,0)&gt;=$I$3,'Damage Calculator'!$B$7,0)+IF(ROUND($C101,0)&gt;=$I$3,'Damage Calculator'!$B$8,0)-'d100 Breakdown'!$K$2,IF($D101=0,0,1))</f>
        <v>78</v>
      </c>
      <c r="F101" s="13">
        <f t="shared" si="124"/>
        <v>9</v>
      </c>
      <c r="G101" s="13">
        <f t="shared" si="125"/>
        <v>0</v>
      </c>
      <c r="H101">
        <f t="shared" si="126"/>
        <v>0</v>
      </c>
      <c r="I101">
        <f t="shared" si="127"/>
        <v>0</v>
      </c>
      <c r="J101">
        <f t="shared" si="128"/>
        <v>0</v>
      </c>
      <c r="K101">
        <f t="shared" si="129"/>
        <v>0</v>
      </c>
      <c r="L101">
        <f t="shared" si="130"/>
        <v>0.2</v>
      </c>
      <c r="M101">
        <f t="shared" si="131"/>
        <v>0.2</v>
      </c>
      <c r="N101">
        <f t="shared" si="132"/>
        <v>0.2</v>
      </c>
      <c r="O101">
        <f t="shared" si="133"/>
        <v>0.2</v>
      </c>
      <c r="P101">
        <f t="shared" si="134"/>
        <v>0.2</v>
      </c>
      <c r="Q101">
        <f>MAX(IF(AND($C101&lt;1,$C101&gt;0),1,ROUND($C101,0))+IF(ROUND($C101,0)&gt;=$U$3,'Damage Calculator'!$B$7,0)+IF(ROUND($C101,0)&gt;=$U$3,'Damage Calculator'!$B$8,0)-'d100 Breakdown'!$K$2,IF($D101=0,0,1))</f>
        <v>78</v>
      </c>
      <c r="R101" s="13">
        <f t="shared" si="135"/>
        <v>9</v>
      </c>
      <c r="S101" s="13">
        <f t="shared" si="136"/>
        <v>0</v>
      </c>
      <c r="T101">
        <f t="shared" si="137"/>
        <v>0</v>
      </c>
      <c r="U101">
        <f t="shared" si="138"/>
        <v>0</v>
      </c>
      <c r="V101">
        <f t="shared" si="139"/>
        <v>0</v>
      </c>
      <c r="W101">
        <f t="shared" si="140"/>
        <v>0</v>
      </c>
      <c r="X101">
        <f t="shared" si="141"/>
        <v>0.2</v>
      </c>
      <c r="Y101">
        <f t="shared" si="142"/>
        <v>0.2</v>
      </c>
      <c r="Z101">
        <f t="shared" si="143"/>
        <v>0.2</v>
      </c>
      <c r="AA101">
        <f t="shared" si="144"/>
        <v>0.2</v>
      </c>
      <c r="AB101">
        <f t="shared" si="145"/>
        <v>0.2</v>
      </c>
      <c r="AC101">
        <f>MAX(IF(AND($C101&lt;1,$C101&gt;0),1,ROUND($C101,0))+IF(ROUND($C101,0)&gt;=$AG$3,'Damage Calculator'!$B$7,0)+IF(ROUND($C101,0)&gt;=$AG$3,'Damage Calculator'!$B$8,0)-'d100 Breakdown'!$K$2,IF($D101=0,0,1))</f>
        <v>78</v>
      </c>
      <c r="AD101" s="13">
        <f t="shared" si="146"/>
        <v>9</v>
      </c>
      <c r="AE101" s="13">
        <f t="shared" si="147"/>
        <v>0</v>
      </c>
      <c r="AF101">
        <f t="shared" si="148"/>
        <v>0</v>
      </c>
      <c r="AG101">
        <f t="shared" si="149"/>
        <v>0</v>
      </c>
      <c r="AH101">
        <f t="shared" si="150"/>
        <v>0</v>
      </c>
      <c r="AI101">
        <f t="shared" si="151"/>
        <v>0</v>
      </c>
      <c r="AJ101">
        <f t="shared" si="152"/>
        <v>0.2</v>
      </c>
      <c r="AK101">
        <f t="shared" si="153"/>
        <v>0.2</v>
      </c>
      <c r="AL101">
        <f t="shared" si="154"/>
        <v>0.2</v>
      </c>
      <c r="AM101">
        <f t="shared" si="155"/>
        <v>0.2</v>
      </c>
      <c r="AN101">
        <f t="shared" si="156"/>
        <v>0.2</v>
      </c>
      <c r="AO101">
        <f>MAX(IF(AND($C101&lt;1,$C101&gt;0),1,ROUND($C101,0))+IF(ROUND($C101,0)&gt;=$AS$3,'Damage Calculator'!$B$7,0)+IF(ROUND($C101,0)&gt;=$AS$3,'Damage Calculator'!$B$8,0)-'d100 Breakdown'!$K$2,IF($D101=0,0,1))</f>
        <v>78</v>
      </c>
      <c r="AP101" s="13">
        <f t="shared" ref="AP101:AP104" si="214">MIN(IF(AND(AO101&gt;0,AO101&lt;$AS$3),0,ROUNDDOWN(AO101/$AS$3,0)),9)</f>
        <v>9</v>
      </c>
      <c r="AQ101" s="13">
        <f t="shared" si="157"/>
        <v>0</v>
      </c>
      <c r="AR101">
        <f t="shared" si="114"/>
        <v>0</v>
      </c>
      <c r="AS101">
        <f t="shared" si="115"/>
        <v>0</v>
      </c>
      <c r="AT101">
        <f t="shared" si="116"/>
        <v>0</v>
      </c>
      <c r="AU101">
        <f t="shared" si="117"/>
        <v>0</v>
      </c>
      <c r="AV101">
        <f t="shared" si="118"/>
        <v>0.2</v>
      </c>
      <c r="AW101">
        <f t="shared" si="119"/>
        <v>0.2</v>
      </c>
      <c r="AX101">
        <f t="shared" si="120"/>
        <v>0.2</v>
      </c>
      <c r="AY101">
        <f t="shared" si="121"/>
        <v>0.2</v>
      </c>
      <c r="AZ101">
        <f t="shared" si="122"/>
        <v>0.2</v>
      </c>
      <c r="BA101">
        <f>MAX(IF(AND($C101&lt;1,$C101&gt;0),1,ROUND($C101,0))+IF(ROUND($C101,0)&gt;=$BE$3,'Damage Calculator'!$B$7,0)+IF(ROUND($C101,0)&gt;=$BE$3,'Damage Calculator'!$B$8,0)-'d100 Breakdown'!$K$2,IF($D101=0,0,1))</f>
        <v>78</v>
      </c>
      <c r="BB101" s="13">
        <f t="shared" si="158"/>
        <v>9</v>
      </c>
      <c r="BC101" s="13">
        <f t="shared" si="159"/>
        <v>0</v>
      </c>
      <c r="BD101">
        <f t="shared" si="160"/>
        <v>0</v>
      </c>
      <c r="BE101">
        <f t="shared" si="161"/>
        <v>0</v>
      </c>
      <c r="BF101">
        <f t="shared" si="162"/>
        <v>0</v>
      </c>
      <c r="BG101">
        <f t="shared" si="163"/>
        <v>0</v>
      </c>
      <c r="BH101">
        <f t="shared" si="164"/>
        <v>0.2</v>
      </c>
      <c r="BI101">
        <f t="shared" si="165"/>
        <v>0.2</v>
      </c>
      <c r="BJ101">
        <f t="shared" si="166"/>
        <v>0.2</v>
      </c>
      <c r="BK101">
        <f t="shared" si="167"/>
        <v>0.2</v>
      </c>
      <c r="BL101">
        <f t="shared" si="168"/>
        <v>0.2</v>
      </c>
      <c r="BM101">
        <f>MAX(IF(AND($C101&lt;1,$C101&gt;0),1,ROUND($C101,0))+IF(ROUND($C101,0)&gt;=$BQ$3,'Damage Calculator'!$B$7,0)+IF(ROUND($C101,0)&gt;=$BQ$3,'Damage Calculator'!$B$8,0)-'d100 Breakdown'!$K$2,IF($D101=0,0,1))</f>
        <v>78</v>
      </c>
      <c r="BN101" s="13">
        <f t="shared" si="169"/>
        <v>9</v>
      </c>
      <c r="BO101" s="13">
        <f t="shared" si="170"/>
        <v>0</v>
      </c>
      <c r="BP101">
        <f t="shared" si="171"/>
        <v>0</v>
      </c>
      <c r="BQ101">
        <f t="shared" si="172"/>
        <v>0</v>
      </c>
      <c r="BR101">
        <f t="shared" si="173"/>
        <v>0</v>
      </c>
      <c r="BS101">
        <f t="shared" si="174"/>
        <v>0</v>
      </c>
      <c r="BT101">
        <f t="shared" si="175"/>
        <v>0.2</v>
      </c>
      <c r="BU101">
        <f t="shared" si="176"/>
        <v>0.2</v>
      </c>
      <c r="BV101">
        <f t="shared" si="177"/>
        <v>0.2</v>
      </c>
      <c r="BW101">
        <f t="shared" si="178"/>
        <v>0.2</v>
      </c>
      <c r="BX101">
        <f t="shared" si="179"/>
        <v>0.2</v>
      </c>
      <c r="BY101">
        <f>MAX(IF(AND($C101&lt;1,$C101&gt;0),1,ROUND($C101,0))+IF(ROUND($C101,0)&gt;=$CC$3,'Damage Calculator'!$B$7,0)+IF(ROUND($C101,0)&gt;=$CC$3,'Damage Calculator'!$B$8,0)-'d100 Breakdown'!$K$2,IF($D101=0,0,1))</f>
        <v>78</v>
      </c>
      <c r="BZ101" s="13">
        <f t="shared" si="180"/>
        <v>9</v>
      </c>
      <c r="CA101" s="13">
        <f t="shared" si="181"/>
        <v>0</v>
      </c>
      <c r="CB101">
        <f t="shared" si="182"/>
        <v>0</v>
      </c>
      <c r="CC101">
        <f t="shared" si="183"/>
        <v>0</v>
      </c>
      <c r="CD101">
        <f t="shared" si="184"/>
        <v>0</v>
      </c>
      <c r="CE101">
        <f t="shared" si="185"/>
        <v>0</v>
      </c>
      <c r="CF101">
        <f t="shared" si="186"/>
        <v>0.2</v>
      </c>
      <c r="CG101">
        <f t="shared" si="187"/>
        <v>0.2</v>
      </c>
      <c r="CH101">
        <f t="shared" si="188"/>
        <v>0.2</v>
      </c>
      <c r="CI101">
        <f t="shared" si="189"/>
        <v>0.2</v>
      </c>
      <c r="CJ101">
        <f t="shared" si="190"/>
        <v>0.2</v>
      </c>
      <c r="CK101">
        <f>MAX(IF(AND($C101&lt;1,$C101&gt;0),1,ROUND($C101,0))+IF(ROUND($C101,0)&gt;=$CO$3,'Damage Calculator'!$B$7,0)+IF(ROUND($C101,0)&gt;=$CO$3,'Damage Calculator'!$B$8,0)-'d100 Breakdown'!$K$2,IF($D101=0,0,1))</f>
        <v>78</v>
      </c>
      <c r="CL101" s="13">
        <f t="shared" si="191"/>
        <v>9</v>
      </c>
      <c r="CM101" s="13">
        <f t="shared" si="192"/>
        <v>0</v>
      </c>
      <c r="CN101">
        <f t="shared" si="193"/>
        <v>0</v>
      </c>
      <c r="CO101">
        <f t="shared" si="194"/>
        <v>0</v>
      </c>
      <c r="CP101">
        <f t="shared" si="195"/>
        <v>0</v>
      </c>
      <c r="CQ101">
        <f t="shared" si="196"/>
        <v>0</v>
      </c>
      <c r="CR101">
        <f t="shared" si="197"/>
        <v>0.2</v>
      </c>
      <c r="CS101">
        <f t="shared" si="198"/>
        <v>0.2</v>
      </c>
      <c r="CT101">
        <f t="shared" si="199"/>
        <v>0.2</v>
      </c>
      <c r="CU101">
        <f t="shared" si="200"/>
        <v>0.2</v>
      </c>
      <c r="CV101">
        <f t="shared" si="201"/>
        <v>0.2</v>
      </c>
      <c r="CW101">
        <f>MAX(IF(AND($C101&lt;1,$C101&gt;0),1,ROUND($C101,0))+IF(ROUND($C101,0)&gt;=$DA$3,'Damage Calculator'!$B$7,0)+IF(ROUND($C101,0)&gt;=$DA$3,'Damage Calculator'!$B$8,0)-'d100 Breakdown'!$K$2,IF($D101=0,0,1))</f>
        <v>78</v>
      </c>
      <c r="CX101" s="13">
        <f t="shared" si="202"/>
        <v>9</v>
      </c>
      <c r="CY101" s="13">
        <f t="shared" si="203"/>
        <v>0</v>
      </c>
      <c r="CZ101">
        <f t="shared" si="204"/>
        <v>0</v>
      </c>
      <c r="DA101">
        <f t="shared" si="205"/>
        <v>0</v>
      </c>
      <c r="DB101">
        <f t="shared" si="206"/>
        <v>0</v>
      </c>
      <c r="DC101">
        <f t="shared" si="207"/>
        <v>0</v>
      </c>
      <c r="DD101">
        <f t="shared" si="208"/>
        <v>0.2</v>
      </c>
      <c r="DE101">
        <f t="shared" si="209"/>
        <v>0.2</v>
      </c>
      <c r="DF101">
        <f t="shared" si="210"/>
        <v>0.2</v>
      </c>
      <c r="DG101">
        <f t="shared" si="211"/>
        <v>0.2</v>
      </c>
      <c r="DH101">
        <f t="shared" si="212"/>
        <v>0.2</v>
      </c>
    </row>
    <row r="102" spans="1:112" x14ac:dyDescent="0.25">
      <c r="A102">
        <v>98</v>
      </c>
      <c r="B102">
        <f t="shared" si="123"/>
        <v>274</v>
      </c>
      <c r="C102">
        <f>MAX((B102-100)*((1+'Damage Calculator'!$B$10)*INDEX(WeaponData!$AA$2:$AQ$96,MATCH('Damage Calculator'!$B$3,WeaponData!$B$2:$B$96,0),MATCH('Damage Calculator'!$D$3,WeaponData!$AA$2:$AQ$2,0))),0)</f>
        <v>78.387</v>
      </c>
      <c r="D102">
        <f t="shared" si="213"/>
        <v>78</v>
      </c>
      <c r="E102">
        <f>MAX(IF(AND($C102&lt;1,$C102&gt;0),1,ROUND($C102,0))+IF(ROUND($C102,0)&gt;=$I$3,'Damage Calculator'!$B$7,0)+IF(ROUND($C102,0)&gt;=$I$3,'Damage Calculator'!$B$8,0)-'d100 Breakdown'!$K$2,IF($D102=0,0,1))</f>
        <v>78</v>
      </c>
      <c r="F102" s="13">
        <f t="shared" si="124"/>
        <v>9</v>
      </c>
      <c r="G102" s="13">
        <f t="shared" si="125"/>
        <v>0</v>
      </c>
      <c r="H102">
        <f t="shared" si="126"/>
        <v>0</v>
      </c>
      <c r="I102">
        <f t="shared" si="127"/>
        <v>0</v>
      </c>
      <c r="J102">
        <f t="shared" si="128"/>
        <v>0</v>
      </c>
      <c r="K102">
        <f t="shared" si="129"/>
        <v>0</v>
      </c>
      <c r="L102">
        <f t="shared" si="130"/>
        <v>0.2</v>
      </c>
      <c r="M102">
        <f t="shared" si="131"/>
        <v>0.2</v>
      </c>
      <c r="N102">
        <f t="shared" si="132"/>
        <v>0.2</v>
      </c>
      <c r="O102">
        <f t="shared" si="133"/>
        <v>0.2</v>
      </c>
      <c r="P102">
        <f t="shared" si="134"/>
        <v>0.2</v>
      </c>
      <c r="Q102">
        <f>MAX(IF(AND($C102&lt;1,$C102&gt;0),1,ROUND($C102,0))+IF(ROUND($C102,0)&gt;=$U$3,'Damage Calculator'!$B$7,0)+IF(ROUND($C102,0)&gt;=$U$3,'Damage Calculator'!$B$8,0)-'d100 Breakdown'!$K$2,IF($D102=0,0,1))</f>
        <v>78</v>
      </c>
      <c r="R102" s="13">
        <f t="shared" si="135"/>
        <v>9</v>
      </c>
      <c r="S102" s="13">
        <f t="shared" si="136"/>
        <v>0</v>
      </c>
      <c r="T102">
        <f t="shared" si="137"/>
        <v>0</v>
      </c>
      <c r="U102">
        <f t="shared" si="138"/>
        <v>0</v>
      </c>
      <c r="V102">
        <f t="shared" si="139"/>
        <v>0</v>
      </c>
      <c r="W102">
        <f t="shared" si="140"/>
        <v>0</v>
      </c>
      <c r="X102">
        <f t="shared" si="141"/>
        <v>0.2</v>
      </c>
      <c r="Y102">
        <f t="shared" si="142"/>
        <v>0.2</v>
      </c>
      <c r="Z102">
        <f t="shared" si="143"/>
        <v>0.2</v>
      </c>
      <c r="AA102">
        <f t="shared" si="144"/>
        <v>0.2</v>
      </c>
      <c r="AB102">
        <f t="shared" si="145"/>
        <v>0.2</v>
      </c>
      <c r="AC102">
        <f>MAX(IF(AND($C102&lt;1,$C102&gt;0),1,ROUND($C102,0))+IF(ROUND($C102,0)&gt;=$AG$3,'Damage Calculator'!$B$7,0)+IF(ROUND($C102,0)&gt;=$AG$3,'Damage Calculator'!$B$8,0)-'d100 Breakdown'!$K$2,IF($D102=0,0,1))</f>
        <v>78</v>
      </c>
      <c r="AD102" s="13">
        <f t="shared" si="146"/>
        <v>9</v>
      </c>
      <c r="AE102" s="13">
        <f t="shared" si="147"/>
        <v>0</v>
      </c>
      <c r="AF102">
        <f t="shared" si="148"/>
        <v>0</v>
      </c>
      <c r="AG102">
        <f t="shared" si="149"/>
        <v>0</v>
      </c>
      <c r="AH102">
        <f t="shared" si="150"/>
        <v>0</v>
      </c>
      <c r="AI102">
        <f t="shared" si="151"/>
        <v>0</v>
      </c>
      <c r="AJ102">
        <f t="shared" si="152"/>
        <v>0.2</v>
      </c>
      <c r="AK102">
        <f t="shared" si="153"/>
        <v>0.2</v>
      </c>
      <c r="AL102">
        <f t="shared" si="154"/>
        <v>0.2</v>
      </c>
      <c r="AM102">
        <f t="shared" si="155"/>
        <v>0.2</v>
      </c>
      <c r="AN102">
        <f t="shared" si="156"/>
        <v>0.2</v>
      </c>
      <c r="AO102">
        <f>MAX(IF(AND($C102&lt;1,$C102&gt;0),1,ROUND($C102,0))+IF(ROUND($C102,0)&gt;=$AS$3,'Damage Calculator'!$B$7,0)+IF(ROUND($C102,0)&gt;=$AS$3,'Damage Calculator'!$B$8,0)-'d100 Breakdown'!$K$2,IF($D102=0,0,1))</f>
        <v>78</v>
      </c>
      <c r="AP102" s="13">
        <f t="shared" si="214"/>
        <v>9</v>
      </c>
      <c r="AQ102" s="13">
        <f t="shared" si="157"/>
        <v>0</v>
      </c>
      <c r="AR102">
        <f t="shared" si="114"/>
        <v>0</v>
      </c>
      <c r="AS102">
        <f t="shared" si="115"/>
        <v>0</v>
      </c>
      <c r="AT102">
        <f t="shared" si="116"/>
        <v>0</v>
      </c>
      <c r="AU102">
        <f t="shared" si="117"/>
        <v>0</v>
      </c>
      <c r="AV102">
        <f t="shared" si="118"/>
        <v>0.2</v>
      </c>
      <c r="AW102">
        <f t="shared" si="119"/>
        <v>0.2</v>
      </c>
      <c r="AX102">
        <f t="shared" si="120"/>
        <v>0.2</v>
      </c>
      <c r="AY102">
        <f t="shared" si="121"/>
        <v>0.2</v>
      </c>
      <c r="AZ102">
        <f t="shared" si="122"/>
        <v>0.2</v>
      </c>
      <c r="BA102">
        <f>MAX(IF(AND($C102&lt;1,$C102&gt;0),1,ROUND($C102,0))+IF(ROUND($C102,0)&gt;=$BE$3,'Damage Calculator'!$B$7,0)+IF(ROUND($C102,0)&gt;=$BE$3,'Damage Calculator'!$B$8,0)-'d100 Breakdown'!$K$2,IF($D102=0,0,1))</f>
        <v>78</v>
      </c>
      <c r="BB102" s="13">
        <f t="shared" si="158"/>
        <v>9</v>
      </c>
      <c r="BC102" s="13">
        <f t="shared" si="159"/>
        <v>0</v>
      </c>
      <c r="BD102">
        <f t="shared" si="160"/>
        <v>0</v>
      </c>
      <c r="BE102">
        <f t="shared" si="161"/>
        <v>0</v>
      </c>
      <c r="BF102">
        <f t="shared" si="162"/>
        <v>0</v>
      </c>
      <c r="BG102">
        <f t="shared" si="163"/>
        <v>0</v>
      </c>
      <c r="BH102">
        <f t="shared" si="164"/>
        <v>0.2</v>
      </c>
      <c r="BI102">
        <f t="shared" si="165"/>
        <v>0.2</v>
      </c>
      <c r="BJ102">
        <f t="shared" si="166"/>
        <v>0.2</v>
      </c>
      <c r="BK102">
        <f t="shared" si="167"/>
        <v>0.2</v>
      </c>
      <c r="BL102">
        <f t="shared" si="168"/>
        <v>0.2</v>
      </c>
      <c r="BM102">
        <f>MAX(IF(AND($C102&lt;1,$C102&gt;0),1,ROUND($C102,0))+IF(ROUND($C102,0)&gt;=$BQ$3,'Damage Calculator'!$B$7,0)+IF(ROUND($C102,0)&gt;=$BQ$3,'Damage Calculator'!$B$8,0)-'d100 Breakdown'!$K$2,IF($D102=0,0,1))</f>
        <v>78</v>
      </c>
      <c r="BN102" s="13">
        <f t="shared" si="169"/>
        <v>9</v>
      </c>
      <c r="BO102" s="13">
        <f t="shared" si="170"/>
        <v>0</v>
      </c>
      <c r="BP102">
        <f t="shared" si="171"/>
        <v>0</v>
      </c>
      <c r="BQ102">
        <f t="shared" si="172"/>
        <v>0</v>
      </c>
      <c r="BR102">
        <f t="shared" si="173"/>
        <v>0</v>
      </c>
      <c r="BS102">
        <f t="shared" si="174"/>
        <v>0</v>
      </c>
      <c r="BT102">
        <f t="shared" si="175"/>
        <v>0.2</v>
      </c>
      <c r="BU102">
        <f t="shared" si="176"/>
        <v>0.2</v>
      </c>
      <c r="BV102">
        <f t="shared" si="177"/>
        <v>0.2</v>
      </c>
      <c r="BW102">
        <f t="shared" si="178"/>
        <v>0.2</v>
      </c>
      <c r="BX102">
        <f t="shared" si="179"/>
        <v>0.2</v>
      </c>
      <c r="BY102">
        <f>MAX(IF(AND($C102&lt;1,$C102&gt;0),1,ROUND($C102,0))+IF(ROUND($C102,0)&gt;=$CC$3,'Damage Calculator'!$B$7,0)+IF(ROUND($C102,0)&gt;=$CC$3,'Damage Calculator'!$B$8,0)-'d100 Breakdown'!$K$2,IF($D102=0,0,1))</f>
        <v>78</v>
      </c>
      <c r="BZ102" s="13">
        <f t="shared" si="180"/>
        <v>9</v>
      </c>
      <c r="CA102" s="13">
        <f t="shared" si="181"/>
        <v>0</v>
      </c>
      <c r="CB102">
        <f t="shared" si="182"/>
        <v>0</v>
      </c>
      <c r="CC102">
        <f t="shared" si="183"/>
        <v>0</v>
      </c>
      <c r="CD102">
        <f t="shared" si="184"/>
        <v>0</v>
      </c>
      <c r="CE102">
        <f t="shared" si="185"/>
        <v>0</v>
      </c>
      <c r="CF102">
        <f t="shared" si="186"/>
        <v>0.2</v>
      </c>
      <c r="CG102">
        <f t="shared" si="187"/>
        <v>0.2</v>
      </c>
      <c r="CH102">
        <f t="shared" si="188"/>
        <v>0.2</v>
      </c>
      <c r="CI102">
        <f t="shared" si="189"/>
        <v>0.2</v>
      </c>
      <c r="CJ102">
        <f t="shared" si="190"/>
        <v>0.2</v>
      </c>
      <c r="CK102">
        <f>MAX(IF(AND($C102&lt;1,$C102&gt;0),1,ROUND($C102,0))+IF(ROUND($C102,0)&gt;=$CO$3,'Damage Calculator'!$B$7,0)+IF(ROUND($C102,0)&gt;=$CO$3,'Damage Calculator'!$B$8,0)-'d100 Breakdown'!$K$2,IF($D102=0,0,1))</f>
        <v>78</v>
      </c>
      <c r="CL102" s="13">
        <f t="shared" si="191"/>
        <v>9</v>
      </c>
      <c r="CM102" s="13">
        <f t="shared" si="192"/>
        <v>0</v>
      </c>
      <c r="CN102">
        <f t="shared" si="193"/>
        <v>0</v>
      </c>
      <c r="CO102">
        <f t="shared" si="194"/>
        <v>0</v>
      </c>
      <c r="CP102">
        <f t="shared" si="195"/>
        <v>0</v>
      </c>
      <c r="CQ102">
        <f t="shared" si="196"/>
        <v>0</v>
      </c>
      <c r="CR102">
        <f t="shared" si="197"/>
        <v>0.2</v>
      </c>
      <c r="CS102">
        <f t="shared" si="198"/>
        <v>0.2</v>
      </c>
      <c r="CT102">
        <f t="shared" si="199"/>
        <v>0.2</v>
      </c>
      <c r="CU102">
        <f t="shared" si="200"/>
        <v>0.2</v>
      </c>
      <c r="CV102">
        <f t="shared" si="201"/>
        <v>0.2</v>
      </c>
      <c r="CW102">
        <f>MAX(IF(AND($C102&lt;1,$C102&gt;0),1,ROUND($C102,0))+IF(ROUND($C102,0)&gt;=$DA$3,'Damage Calculator'!$B$7,0)+IF(ROUND($C102,0)&gt;=$DA$3,'Damage Calculator'!$B$8,0)-'d100 Breakdown'!$K$2,IF($D102=0,0,1))</f>
        <v>78</v>
      </c>
      <c r="CX102" s="13">
        <f t="shared" si="202"/>
        <v>9</v>
      </c>
      <c r="CY102" s="13">
        <f t="shared" si="203"/>
        <v>0</v>
      </c>
      <c r="CZ102">
        <f t="shared" si="204"/>
        <v>0</v>
      </c>
      <c r="DA102">
        <f t="shared" si="205"/>
        <v>0</v>
      </c>
      <c r="DB102">
        <f t="shared" si="206"/>
        <v>0</v>
      </c>
      <c r="DC102">
        <f t="shared" si="207"/>
        <v>0</v>
      </c>
      <c r="DD102">
        <f t="shared" si="208"/>
        <v>0.2</v>
      </c>
      <c r="DE102">
        <f t="shared" si="209"/>
        <v>0.2</v>
      </c>
      <c r="DF102">
        <f t="shared" si="210"/>
        <v>0.2</v>
      </c>
      <c r="DG102">
        <f t="shared" si="211"/>
        <v>0.2</v>
      </c>
      <c r="DH102">
        <f t="shared" si="212"/>
        <v>0.2</v>
      </c>
    </row>
    <row r="103" spans="1:112" x14ac:dyDescent="0.25">
      <c r="A103">
        <v>99</v>
      </c>
      <c r="B103">
        <f t="shared" si="123"/>
        <v>275</v>
      </c>
      <c r="C103">
        <f>MAX((B103-100)*((1+'Damage Calculator'!$B$10)*INDEX(WeaponData!$AA$2:$AQ$96,MATCH('Damage Calculator'!$B$3,WeaponData!$B$2:$B$96,0),MATCH('Damage Calculator'!$D$3,WeaponData!$AA$2:$AQ$2,0))),0)</f>
        <v>78.837500000000006</v>
      </c>
      <c r="D103">
        <f t="shared" si="213"/>
        <v>79</v>
      </c>
      <c r="E103">
        <f>MAX(IF(AND($C103&lt;1,$C103&gt;0),1,ROUND($C103,0))+IF(ROUND($C103,0)&gt;=$I$3,'Damage Calculator'!$B$7,0)+IF(ROUND($C103,0)&gt;=$I$3,'Damage Calculator'!$B$8,0)-'d100 Breakdown'!$K$2,IF($D103=0,0,1))</f>
        <v>79</v>
      </c>
      <c r="F103" s="13">
        <f t="shared" si="124"/>
        <v>9</v>
      </c>
      <c r="G103" s="13">
        <f t="shared" si="125"/>
        <v>0</v>
      </c>
      <c r="H103">
        <f t="shared" si="126"/>
        <v>0</v>
      </c>
      <c r="I103">
        <f t="shared" si="127"/>
        <v>0</v>
      </c>
      <c r="J103">
        <f t="shared" si="128"/>
        <v>0</v>
      </c>
      <c r="K103">
        <f t="shared" si="129"/>
        <v>0</v>
      </c>
      <c r="L103">
        <f t="shared" si="130"/>
        <v>0.2</v>
      </c>
      <c r="M103">
        <f t="shared" si="131"/>
        <v>0.2</v>
      </c>
      <c r="N103">
        <f t="shared" si="132"/>
        <v>0.2</v>
      </c>
      <c r="O103">
        <f t="shared" si="133"/>
        <v>0.2</v>
      </c>
      <c r="P103">
        <f t="shared" si="134"/>
        <v>0.2</v>
      </c>
      <c r="Q103">
        <f>MAX(IF(AND($C103&lt;1,$C103&gt;0),1,ROUND($C103,0))+IF(ROUND($C103,0)&gt;=$U$3,'Damage Calculator'!$B$7,0)+IF(ROUND($C103,0)&gt;=$U$3,'Damage Calculator'!$B$8,0)-'d100 Breakdown'!$K$2,IF($D103=0,0,1))</f>
        <v>79</v>
      </c>
      <c r="R103" s="13">
        <f t="shared" si="135"/>
        <v>9</v>
      </c>
      <c r="S103" s="13">
        <f t="shared" si="136"/>
        <v>0</v>
      </c>
      <c r="T103">
        <f t="shared" si="137"/>
        <v>0</v>
      </c>
      <c r="U103">
        <f t="shared" si="138"/>
        <v>0</v>
      </c>
      <c r="V103">
        <f t="shared" si="139"/>
        <v>0</v>
      </c>
      <c r="W103">
        <f t="shared" si="140"/>
        <v>0</v>
      </c>
      <c r="X103">
        <f t="shared" si="141"/>
        <v>0.2</v>
      </c>
      <c r="Y103">
        <f t="shared" si="142"/>
        <v>0.2</v>
      </c>
      <c r="Z103">
        <f t="shared" si="143"/>
        <v>0.2</v>
      </c>
      <c r="AA103">
        <f t="shared" si="144"/>
        <v>0.2</v>
      </c>
      <c r="AB103">
        <f t="shared" si="145"/>
        <v>0.2</v>
      </c>
      <c r="AC103">
        <f>MAX(IF(AND($C103&lt;1,$C103&gt;0),1,ROUND($C103,0))+IF(ROUND($C103,0)&gt;=$AG$3,'Damage Calculator'!$B$7,0)+IF(ROUND($C103,0)&gt;=$AG$3,'Damage Calculator'!$B$8,0)-'d100 Breakdown'!$K$2,IF($D103=0,0,1))</f>
        <v>79</v>
      </c>
      <c r="AD103" s="13">
        <f t="shared" si="146"/>
        <v>9</v>
      </c>
      <c r="AE103" s="13">
        <f t="shared" si="147"/>
        <v>0</v>
      </c>
      <c r="AF103">
        <f t="shared" si="148"/>
        <v>0</v>
      </c>
      <c r="AG103">
        <f t="shared" si="149"/>
        <v>0</v>
      </c>
      <c r="AH103">
        <f t="shared" si="150"/>
        <v>0</v>
      </c>
      <c r="AI103">
        <f t="shared" si="151"/>
        <v>0</v>
      </c>
      <c r="AJ103">
        <f t="shared" si="152"/>
        <v>0.2</v>
      </c>
      <c r="AK103">
        <f t="shared" si="153"/>
        <v>0.2</v>
      </c>
      <c r="AL103">
        <f t="shared" si="154"/>
        <v>0.2</v>
      </c>
      <c r="AM103">
        <f t="shared" si="155"/>
        <v>0.2</v>
      </c>
      <c r="AN103">
        <f t="shared" si="156"/>
        <v>0.2</v>
      </c>
      <c r="AO103">
        <f>MAX(IF(AND($C103&lt;1,$C103&gt;0),1,ROUND($C103,0))+IF(ROUND($C103,0)&gt;=$AS$3,'Damage Calculator'!$B$7,0)+IF(ROUND($C103,0)&gt;=$AS$3,'Damage Calculator'!$B$8,0)-'d100 Breakdown'!$K$2,IF($D103=0,0,1))</f>
        <v>79</v>
      </c>
      <c r="AP103" s="13">
        <f t="shared" si="214"/>
        <v>9</v>
      </c>
      <c r="AQ103" s="13">
        <f t="shared" si="157"/>
        <v>0</v>
      </c>
      <c r="AR103">
        <f t="shared" si="114"/>
        <v>0</v>
      </c>
      <c r="AS103">
        <f t="shared" si="115"/>
        <v>0</v>
      </c>
      <c r="AT103">
        <f t="shared" si="116"/>
        <v>0</v>
      </c>
      <c r="AU103">
        <f t="shared" si="117"/>
        <v>0</v>
      </c>
      <c r="AV103">
        <f t="shared" si="118"/>
        <v>0.2</v>
      </c>
      <c r="AW103">
        <f t="shared" si="119"/>
        <v>0.2</v>
      </c>
      <c r="AX103">
        <f t="shared" si="120"/>
        <v>0.2</v>
      </c>
      <c r="AY103">
        <f t="shared" si="121"/>
        <v>0.2</v>
      </c>
      <c r="AZ103">
        <f t="shared" si="122"/>
        <v>0.2</v>
      </c>
      <c r="BA103">
        <f>MAX(IF(AND($C103&lt;1,$C103&gt;0),1,ROUND($C103,0))+IF(ROUND($C103,0)&gt;=$BE$3,'Damage Calculator'!$B$7,0)+IF(ROUND($C103,0)&gt;=$BE$3,'Damage Calculator'!$B$8,0)-'d100 Breakdown'!$K$2,IF($D103=0,0,1))</f>
        <v>79</v>
      </c>
      <c r="BB103" s="13">
        <f t="shared" si="158"/>
        <v>9</v>
      </c>
      <c r="BC103" s="13">
        <f t="shared" si="159"/>
        <v>0</v>
      </c>
      <c r="BD103">
        <f t="shared" si="160"/>
        <v>0</v>
      </c>
      <c r="BE103">
        <f t="shared" si="161"/>
        <v>0</v>
      </c>
      <c r="BF103">
        <f t="shared" si="162"/>
        <v>0</v>
      </c>
      <c r="BG103">
        <f t="shared" si="163"/>
        <v>0</v>
      </c>
      <c r="BH103">
        <f t="shared" si="164"/>
        <v>0.2</v>
      </c>
      <c r="BI103">
        <f t="shared" si="165"/>
        <v>0.2</v>
      </c>
      <c r="BJ103">
        <f t="shared" si="166"/>
        <v>0.2</v>
      </c>
      <c r="BK103">
        <f t="shared" si="167"/>
        <v>0.2</v>
      </c>
      <c r="BL103">
        <f t="shared" si="168"/>
        <v>0.2</v>
      </c>
      <c r="BM103">
        <f>MAX(IF(AND($C103&lt;1,$C103&gt;0),1,ROUND($C103,0))+IF(ROUND($C103,0)&gt;=$BQ$3,'Damage Calculator'!$B$7,0)+IF(ROUND($C103,0)&gt;=$BQ$3,'Damage Calculator'!$B$8,0)-'d100 Breakdown'!$K$2,IF($D103=0,0,1))</f>
        <v>79</v>
      </c>
      <c r="BN103" s="13">
        <f t="shared" si="169"/>
        <v>9</v>
      </c>
      <c r="BO103" s="13">
        <f t="shared" si="170"/>
        <v>0</v>
      </c>
      <c r="BP103">
        <f t="shared" si="171"/>
        <v>0</v>
      </c>
      <c r="BQ103">
        <f t="shared" si="172"/>
        <v>0</v>
      </c>
      <c r="BR103">
        <f t="shared" si="173"/>
        <v>0</v>
      </c>
      <c r="BS103">
        <f t="shared" si="174"/>
        <v>0</v>
      </c>
      <c r="BT103">
        <f t="shared" si="175"/>
        <v>0.2</v>
      </c>
      <c r="BU103">
        <f t="shared" si="176"/>
        <v>0.2</v>
      </c>
      <c r="BV103">
        <f t="shared" si="177"/>
        <v>0.2</v>
      </c>
      <c r="BW103">
        <f t="shared" si="178"/>
        <v>0.2</v>
      </c>
      <c r="BX103">
        <f t="shared" si="179"/>
        <v>0.2</v>
      </c>
      <c r="BY103">
        <f>MAX(IF(AND($C103&lt;1,$C103&gt;0),1,ROUND($C103,0))+IF(ROUND($C103,0)&gt;=$CC$3,'Damage Calculator'!$B$7,0)+IF(ROUND($C103,0)&gt;=$CC$3,'Damage Calculator'!$B$8,0)-'d100 Breakdown'!$K$2,IF($D103=0,0,1))</f>
        <v>79</v>
      </c>
      <c r="BZ103" s="13">
        <f t="shared" si="180"/>
        <v>9</v>
      </c>
      <c r="CA103" s="13">
        <f t="shared" si="181"/>
        <v>0</v>
      </c>
      <c r="CB103">
        <f t="shared" si="182"/>
        <v>0</v>
      </c>
      <c r="CC103">
        <f t="shared" si="183"/>
        <v>0</v>
      </c>
      <c r="CD103">
        <f t="shared" si="184"/>
        <v>0</v>
      </c>
      <c r="CE103">
        <f t="shared" si="185"/>
        <v>0</v>
      </c>
      <c r="CF103">
        <f t="shared" si="186"/>
        <v>0.2</v>
      </c>
      <c r="CG103">
        <f t="shared" si="187"/>
        <v>0.2</v>
      </c>
      <c r="CH103">
        <f t="shared" si="188"/>
        <v>0.2</v>
      </c>
      <c r="CI103">
        <f t="shared" si="189"/>
        <v>0.2</v>
      </c>
      <c r="CJ103">
        <f t="shared" si="190"/>
        <v>0.2</v>
      </c>
      <c r="CK103">
        <f>MAX(IF(AND($C103&lt;1,$C103&gt;0),1,ROUND($C103,0))+IF(ROUND($C103,0)&gt;=$CO$3,'Damage Calculator'!$B$7,0)+IF(ROUND($C103,0)&gt;=$CO$3,'Damage Calculator'!$B$8,0)-'d100 Breakdown'!$K$2,IF($D103=0,0,1))</f>
        <v>79</v>
      </c>
      <c r="CL103" s="13">
        <f t="shared" si="191"/>
        <v>9</v>
      </c>
      <c r="CM103" s="13">
        <f t="shared" si="192"/>
        <v>0</v>
      </c>
      <c r="CN103">
        <f t="shared" si="193"/>
        <v>0</v>
      </c>
      <c r="CO103">
        <f t="shared" si="194"/>
        <v>0</v>
      </c>
      <c r="CP103">
        <f t="shared" si="195"/>
        <v>0</v>
      </c>
      <c r="CQ103">
        <f t="shared" si="196"/>
        <v>0</v>
      </c>
      <c r="CR103">
        <f t="shared" si="197"/>
        <v>0.2</v>
      </c>
      <c r="CS103">
        <f t="shared" si="198"/>
        <v>0.2</v>
      </c>
      <c r="CT103">
        <f t="shared" si="199"/>
        <v>0.2</v>
      </c>
      <c r="CU103">
        <f t="shared" si="200"/>
        <v>0.2</v>
      </c>
      <c r="CV103">
        <f t="shared" si="201"/>
        <v>0.2</v>
      </c>
      <c r="CW103">
        <f>MAX(IF(AND($C103&lt;1,$C103&gt;0),1,ROUND($C103,0))+IF(ROUND($C103,0)&gt;=$DA$3,'Damage Calculator'!$B$7,0)+IF(ROUND($C103,0)&gt;=$DA$3,'Damage Calculator'!$B$8,0)-'d100 Breakdown'!$K$2,IF($D103=0,0,1))</f>
        <v>79</v>
      </c>
      <c r="CX103" s="13">
        <f t="shared" si="202"/>
        <v>9</v>
      </c>
      <c r="CY103" s="13">
        <f t="shared" si="203"/>
        <v>0</v>
      </c>
      <c r="CZ103">
        <f t="shared" si="204"/>
        <v>0</v>
      </c>
      <c r="DA103">
        <f t="shared" si="205"/>
        <v>0</v>
      </c>
      <c r="DB103">
        <f t="shared" si="206"/>
        <v>0</v>
      </c>
      <c r="DC103">
        <f t="shared" si="207"/>
        <v>0</v>
      </c>
      <c r="DD103">
        <f t="shared" si="208"/>
        <v>0.2</v>
      </c>
      <c r="DE103">
        <f t="shared" si="209"/>
        <v>0.2</v>
      </c>
      <c r="DF103">
        <f t="shared" si="210"/>
        <v>0.2</v>
      </c>
      <c r="DG103">
        <f t="shared" si="211"/>
        <v>0.2</v>
      </c>
      <c r="DH103">
        <f t="shared" si="212"/>
        <v>0.2</v>
      </c>
    </row>
    <row r="104" spans="1:112" x14ac:dyDescent="0.25">
      <c r="A104" s="9">
        <v>100</v>
      </c>
      <c r="B104" s="9">
        <f t="shared" si="123"/>
        <v>276</v>
      </c>
      <c r="C104" s="9">
        <f>MAX((B104-100)*((1+'Damage Calculator'!$B$10)*INDEX(WeaponData!$AA$2:$AQ$96,MATCH('Damage Calculator'!$B$3,WeaponData!$B$2:$B$96,0),MATCH('Damage Calculator'!$D$3,WeaponData!$AA$2:$AQ$2,0))),0)</f>
        <v>79.287999999999997</v>
      </c>
      <c r="D104" s="9">
        <f t="shared" si="213"/>
        <v>79</v>
      </c>
      <c r="E104">
        <f>MAX(IF(AND($C104&lt;1,$C104&gt;0),1,ROUND($C104,0))+IF(ROUND($C104,0)&gt;=$I$3,'Damage Calculator'!$B$7,0)+IF(ROUND($C104,0)&gt;=$I$3,'Damage Calculator'!$B$8,0)-'d100 Breakdown'!$K$2,IF($D104=0,0,1))</f>
        <v>79</v>
      </c>
      <c r="F104" s="13">
        <f t="shared" si="124"/>
        <v>9</v>
      </c>
      <c r="G104" s="13">
        <f t="shared" si="125"/>
        <v>0</v>
      </c>
      <c r="H104" s="9">
        <f t="shared" si="126"/>
        <v>0</v>
      </c>
      <c r="I104" s="9">
        <f t="shared" si="127"/>
        <v>0</v>
      </c>
      <c r="J104" s="9">
        <f t="shared" si="128"/>
        <v>0</v>
      </c>
      <c r="K104" s="9">
        <f t="shared" si="129"/>
        <v>0</v>
      </c>
      <c r="L104" s="9">
        <f t="shared" si="130"/>
        <v>0.2</v>
      </c>
      <c r="M104" s="9">
        <f t="shared" si="131"/>
        <v>0.2</v>
      </c>
      <c r="N104" s="9">
        <f t="shared" si="132"/>
        <v>0.2</v>
      </c>
      <c r="O104" s="9">
        <f t="shared" si="133"/>
        <v>0.2</v>
      </c>
      <c r="P104" s="9">
        <f t="shared" si="134"/>
        <v>0.2</v>
      </c>
      <c r="Q104">
        <f>MAX(IF(AND($C104&lt;1,$C104&gt;0),1,ROUND($C104,0))+IF(ROUND($C104,0)&gt;=$U$3,'Damage Calculator'!$B$7,0)+IF(ROUND($C104,0)&gt;=$U$3,'Damage Calculator'!$B$8,0)-'d100 Breakdown'!$K$2,IF($D104=0,0,1))</f>
        <v>79</v>
      </c>
      <c r="R104" s="13">
        <f t="shared" si="135"/>
        <v>9</v>
      </c>
      <c r="S104" s="13">
        <f t="shared" si="136"/>
        <v>0</v>
      </c>
      <c r="T104" s="9">
        <f t="shared" si="137"/>
        <v>0</v>
      </c>
      <c r="U104" s="9">
        <f t="shared" si="138"/>
        <v>0</v>
      </c>
      <c r="V104" s="9">
        <f t="shared" si="139"/>
        <v>0</v>
      </c>
      <c r="W104" s="9">
        <f t="shared" si="140"/>
        <v>0</v>
      </c>
      <c r="X104" s="9">
        <f t="shared" si="141"/>
        <v>0.2</v>
      </c>
      <c r="Y104" s="9">
        <f t="shared" si="142"/>
        <v>0.2</v>
      </c>
      <c r="Z104" s="9">
        <f t="shared" si="143"/>
        <v>0.2</v>
      </c>
      <c r="AA104" s="9">
        <f t="shared" si="144"/>
        <v>0.2</v>
      </c>
      <c r="AB104" s="9">
        <f t="shared" si="145"/>
        <v>0.2</v>
      </c>
      <c r="AC104">
        <f>MAX(IF(AND($C104&lt;1,$C104&gt;0),1,ROUND($C104,0))+IF(ROUND($C104,0)&gt;=$AG$3,'Damage Calculator'!$B$7,0)+IF(ROUND($C104,0)&gt;=$AG$3,'Damage Calculator'!$B$8,0)-'d100 Breakdown'!$K$2,IF($D104=0,0,1))</f>
        <v>79</v>
      </c>
      <c r="AD104" s="13">
        <f t="shared" si="146"/>
        <v>9</v>
      </c>
      <c r="AE104" s="13">
        <f t="shared" si="147"/>
        <v>0</v>
      </c>
      <c r="AF104" s="9">
        <f t="shared" si="148"/>
        <v>0</v>
      </c>
      <c r="AG104" s="9">
        <f t="shared" si="149"/>
        <v>0</v>
      </c>
      <c r="AH104" s="9">
        <f t="shared" si="150"/>
        <v>0</v>
      </c>
      <c r="AI104" s="9">
        <f t="shared" si="151"/>
        <v>0</v>
      </c>
      <c r="AJ104" s="9">
        <f t="shared" si="152"/>
        <v>0.2</v>
      </c>
      <c r="AK104" s="9">
        <f t="shared" si="153"/>
        <v>0.2</v>
      </c>
      <c r="AL104" s="9">
        <f t="shared" si="154"/>
        <v>0.2</v>
      </c>
      <c r="AM104" s="9">
        <f t="shared" si="155"/>
        <v>0.2</v>
      </c>
      <c r="AN104" s="9">
        <f t="shared" si="156"/>
        <v>0.2</v>
      </c>
      <c r="AO104">
        <f>MAX(IF(AND($C104&lt;1,$C104&gt;0),1,ROUND($C104,0))+IF(ROUND($C104,0)&gt;=$AS$3,'Damage Calculator'!$B$7,0)+IF(ROUND($C104,0)&gt;=$AS$3,'Damage Calculator'!$B$8,0)-'d100 Breakdown'!$K$2,IF($D104=0,0,1))</f>
        <v>79</v>
      </c>
      <c r="AP104" s="13">
        <f t="shared" si="214"/>
        <v>9</v>
      </c>
      <c r="AQ104" s="13">
        <f t="shared" si="157"/>
        <v>0</v>
      </c>
      <c r="AR104" s="9">
        <f t="shared" si="114"/>
        <v>0</v>
      </c>
      <c r="AS104" s="9">
        <f t="shared" si="115"/>
        <v>0</v>
      </c>
      <c r="AT104" s="9">
        <f t="shared" si="116"/>
        <v>0</v>
      </c>
      <c r="AU104" s="9">
        <f t="shared" si="117"/>
        <v>0</v>
      </c>
      <c r="AV104" s="9">
        <f t="shared" si="118"/>
        <v>0.2</v>
      </c>
      <c r="AW104" s="9">
        <f t="shared" si="119"/>
        <v>0.2</v>
      </c>
      <c r="AX104" s="9">
        <f t="shared" si="120"/>
        <v>0.2</v>
      </c>
      <c r="AY104" s="9">
        <f t="shared" si="121"/>
        <v>0.2</v>
      </c>
      <c r="AZ104" s="9">
        <f t="shared" si="122"/>
        <v>0.2</v>
      </c>
      <c r="BA104">
        <f>MAX(IF(AND($C104&lt;1,$C104&gt;0),1,ROUND($C104,0))+IF(ROUND($C104,0)&gt;=$BE$3,'Damage Calculator'!$B$7,0)+IF(ROUND($C104,0)&gt;=$BE$3,'Damage Calculator'!$B$8,0)-'d100 Breakdown'!$K$2,IF($D104=0,0,1))</f>
        <v>79</v>
      </c>
      <c r="BB104" s="13">
        <f t="shared" si="158"/>
        <v>9</v>
      </c>
      <c r="BC104" s="13">
        <f t="shared" si="159"/>
        <v>0</v>
      </c>
      <c r="BD104" s="9">
        <f t="shared" si="160"/>
        <v>0</v>
      </c>
      <c r="BE104" s="9">
        <f t="shared" si="161"/>
        <v>0</v>
      </c>
      <c r="BF104" s="9">
        <f t="shared" si="162"/>
        <v>0</v>
      </c>
      <c r="BG104" s="9">
        <f t="shared" si="163"/>
        <v>0</v>
      </c>
      <c r="BH104" s="9">
        <f t="shared" si="164"/>
        <v>0.2</v>
      </c>
      <c r="BI104" s="9">
        <f t="shared" si="165"/>
        <v>0.2</v>
      </c>
      <c r="BJ104" s="9">
        <f t="shared" si="166"/>
        <v>0.2</v>
      </c>
      <c r="BK104" s="9">
        <f t="shared" si="167"/>
        <v>0.2</v>
      </c>
      <c r="BL104" s="9">
        <f t="shared" si="168"/>
        <v>0.2</v>
      </c>
      <c r="BM104">
        <f>MAX(IF(AND($C104&lt;1,$C104&gt;0),1,ROUND($C104,0))+IF(ROUND($C104,0)&gt;=$BQ$3,'Damage Calculator'!$B$7,0)+IF(ROUND($C104,0)&gt;=$BQ$3,'Damage Calculator'!$B$8,0)-'d100 Breakdown'!$K$2,IF($D104=0,0,1))</f>
        <v>79</v>
      </c>
      <c r="BN104" s="13">
        <f t="shared" si="169"/>
        <v>9</v>
      </c>
      <c r="BO104" s="13">
        <f t="shared" si="170"/>
        <v>0</v>
      </c>
      <c r="BP104" s="9">
        <f t="shared" si="171"/>
        <v>0</v>
      </c>
      <c r="BQ104" s="9">
        <f t="shared" si="172"/>
        <v>0</v>
      </c>
      <c r="BR104" s="9">
        <f t="shared" si="173"/>
        <v>0</v>
      </c>
      <c r="BS104" s="9">
        <f t="shared" si="174"/>
        <v>0</v>
      </c>
      <c r="BT104" s="9">
        <f t="shared" si="175"/>
        <v>0.2</v>
      </c>
      <c r="BU104" s="9">
        <f t="shared" si="176"/>
        <v>0.2</v>
      </c>
      <c r="BV104" s="9">
        <f t="shared" si="177"/>
        <v>0.2</v>
      </c>
      <c r="BW104" s="9">
        <f t="shared" si="178"/>
        <v>0.2</v>
      </c>
      <c r="BX104" s="9">
        <f t="shared" si="179"/>
        <v>0.2</v>
      </c>
      <c r="BY104">
        <f>MAX(IF(AND($C104&lt;1,$C104&gt;0),1,ROUND($C104,0))+IF(ROUND($C104,0)&gt;=$CC$3,'Damage Calculator'!$B$7,0)+IF(ROUND($C104,0)&gt;=$CC$3,'Damage Calculator'!$B$8,0)-'d100 Breakdown'!$K$2,IF($D104=0,0,1))</f>
        <v>79</v>
      </c>
      <c r="BZ104" s="13">
        <f t="shared" si="180"/>
        <v>9</v>
      </c>
      <c r="CA104" s="13">
        <f t="shared" si="181"/>
        <v>0</v>
      </c>
      <c r="CB104" s="9">
        <f t="shared" si="182"/>
        <v>0</v>
      </c>
      <c r="CC104" s="9">
        <f t="shared" si="183"/>
        <v>0</v>
      </c>
      <c r="CD104" s="9">
        <f t="shared" si="184"/>
        <v>0</v>
      </c>
      <c r="CE104" s="9">
        <f t="shared" si="185"/>
        <v>0</v>
      </c>
      <c r="CF104" s="9">
        <f t="shared" si="186"/>
        <v>0.2</v>
      </c>
      <c r="CG104" s="9">
        <f t="shared" si="187"/>
        <v>0.2</v>
      </c>
      <c r="CH104" s="9">
        <f t="shared" si="188"/>
        <v>0.2</v>
      </c>
      <c r="CI104" s="9">
        <f t="shared" si="189"/>
        <v>0.2</v>
      </c>
      <c r="CJ104" s="9">
        <f t="shared" si="190"/>
        <v>0.2</v>
      </c>
      <c r="CK104">
        <f>MAX(IF(AND($C104&lt;1,$C104&gt;0),1,ROUND($C104,0))+IF(ROUND($C104,0)&gt;=$CO$3,'Damage Calculator'!$B$7,0)+IF(ROUND($C104,0)&gt;=$CO$3,'Damage Calculator'!$B$8,0)-'d100 Breakdown'!$K$2,IF($D104=0,0,1))</f>
        <v>79</v>
      </c>
      <c r="CL104" s="13">
        <f t="shared" si="191"/>
        <v>9</v>
      </c>
      <c r="CM104" s="13">
        <f t="shared" si="192"/>
        <v>0</v>
      </c>
      <c r="CN104" s="9">
        <f t="shared" si="193"/>
        <v>0</v>
      </c>
      <c r="CO104" s="9">
        <f t="shared" si="194"/>
        <v>0</v>
      </c>
      <c r="CP104" s="9">
        <f t="shared" si="195"/>
        <v>0</v>
      </c>
      <c r="CQ104" s="9">
        <f t="shared" si="196"/>
        <v>0</v>
      </c>
      <c r="CR104" s="9">
        <f t="shared" si="197"/>
        <v>0.2</v>
      </c>
      <c r="CS104" s="9">
        <f t="shared" si="198"/>
        <v>0.2</v>
      </c>
      <c r="CT104" s="9">
        <f t="shared" si="199"/>
        <v>0.2</v>
      </c>
      <c r="CU104" s="9">
        <f t="shared" si="200"/>
        <v>0.2</v>
      </c>
      <c r="CV104" s="9">
        <f t="shared" si="201"/>
        <v>0.2</v>
      </c>
      <c r="CW104">
        <f>MAX(IF(AND($C104&lt;1,$C104&gt;0),1,ROUND($C104,0))+IF(ROUND($C104,0)&gt;=$DA$3,'Damage Calculator'!$B$7,0)+IF(ROUND($C104,0)&gt;=$DA$3,'Damage Calculator'!$B$8,0)-'d100 Breakdown'!$K$2,IF($D104=0,0,1))</f>
        <v>79</v>
      </c>
      <c r="CX104" s="13">
        <f t="shared" si="202"/>
        <v>9</v>
      </c>
      <c r="CY104" s="13">
        <f t="shared" si="203"/>
        <v>0</v>
      </c>
      <c r="CZ104" s="9">
        <f t="shared" si="204"/>
        <v>0</v>
      </c>
      <c r="DA104" s="9">
        <f t="shared" si="205"/>
        <v>0</v>
      </c>
      <c r="DB104" s="9">
        <f t="shared" si="206"/>
        <v>0</v>
      </c>
      <c r="DC104" s="9">
        <f t="shared" si="207"/>
        <v>0</v>
      </c>
      <c r="DD104" s="9">
        <f t="shared" si="208"/>
        <v>0.2</v>
      </c>
      <c r="DE104" s="9">
        <f t="shared" si="209"/>
        <v>0.2</v>
      </c>
      <c r="DF104" s="9">
        <f t="shared" si="210"/>
        <v>0.2</v>
      </c>
      <c r="DG104" s="9">
        <f t="shared" si="211"/>
        <v>0.2</v>
      </c>
      <c r="DH104" s="9">
        <f t="shared" si="212"/>
        <v>0.2</v>
      </c>
    </row>
    <row r="105" spans="1:112" ht="15.75" thickBot="1" x14ac:dyDescent="0.3">
      <c r="C105" s="10">
        <f>AVERAGE(C5:C104)</f>
        <v>56.988250000000001</v>
      </c>
      <c r="D105" s="10">
        <f>AVERAGE(D5:D104)</f>
        <v>56.99</v>
      </c>
      <c r="E105" s="10">
        <f>AVERAGE(E5:E104)</f>
        <v>56.99</v>
      </c>
      <c r="F105" s="10"/>
      <c r="G105" s="20">
        <f t="shared" ref="G105:AD105" si="215">AVERAGE(G5:G104)</f>
        <v>0</v>
      </c>
      <c r="H105" s="20">
        <f t="shared" si="215"/>
        <v>0</v>
      </c>
      <c r="I105" s="20">
        <f t="shared" si="215"/>
        <v>0</v>
      </c>
      <c r="J105" s="20">
        <f t="shared" si="215"/>
        <v>9.0828000000000006E-2</v>
      </c>
      <c r="K105" s="20">
        <f t="shared" si="215"/>
        <v>0.16082799999999992</v>
      </c>
      <c r="L105" s="20">
        <f t="shared" si="215"/>
        <v>0.23682799999999965</v>
      </c>
      <c r="M105" s="20">
        <f t="shared" si="215"/>
        <v>0.18349999999999966</v>
      </c>
      <c r="N105" s="20">
        <f t="shared" si="215"/>
        <v>0.1459999999999998</v>
      </c>
      <c r="O105" s="20">
        <f t="shared" si="215"/>
        <v>0.10599999999999994</v>
      </c>
      <c r="P105" s="20">
        <f t="shared" si="215"/>
        <v>7.600000000000004E-2</v>
      </c>
      <c r="Q105" s="20"/>
      <c r="R105" s="20">
        <f t="shared" si="215"/>
        <v>7.44</v>
      </c>
      <c r="S105" s="20">
        <f t="shared" si="215"/>
        <v>0</v>
      </c>
      <c r="T105" s="20">
        <f t="shared" si="215"/>
        <v>0</v>
      </c>
      <c r="U105" s="20">
        <f t="shared" si="215"/>
        <v>0</v>
      </c>
      <c r="V105" s="20">
        <f t="shared" si="215"/>
        <v>9.0828000000000006E-2</v>
      </c>
      <c r="W105" s="20">
        <f t="shared" si="215"/>
        <v>0.16082799999999992</v>
      </c>
      <c r="X105" s="20">
        <f t="shared" si="215"/>
        <v>0.23682799999999965</v>
      </c>
      <c r="Y105" s="20">
        <f t="shared" si="215"/>
        <v>0.18349999999999966</v>
      </c>
      <c r="Z105" s="20">
        <f t="shared" si="215"/>
        <v>0.1459999999999998</v>
      </c>
      <c r="AA105" s="20">
        <f t="shared" si="215"/>
        <v>0.10599999999999994</v>
      </c>
      <c r="AB105" s="20">
        <f t="shared" si="215"/>
        <v>7.600000000000004E-2</v>
      </c>
      <c r="AC105" s="20"/>
      <c r="AD105" s="20">
        <f t="shared" si="215"/>
        <v>7.44</v>
      </c>
      <c r="AE105" s="20">
        <f t="shared" ref="AE105:DC105" si="216">AVERAGE(AE5:AE104)</f>
        <v>0</v>
      </c>
      <c r="AF105" s="20">
        <f t="shared" si="216"/>
        <v>0</v>
      </c>
      <c r="AG105" s="20">
        <f t="shared" si="216"/>
        <v>0</v>
      </c>
      <c r="AH105" s="20">
        <f t="shared" si="216"/>
        <v>9.0828000000000006E-2</v>
      </c>
      <c r="AI105" s="20">
        <f t="shared" si="216"/>
        <v>0.16082799999999992</v>
      </c>
      <c r="AJ105" s="20">
        <f t="shared" si="216"/>
        <v>0.23682799999999965</v>
      </c>
      <c r="AK105" s="20">
        <f t="shared" si="216"/>
        <v>0.18349999999999966</v>
      </c>
      <c r="AL105" s="20">
        <f t="shared" si="216"/>
        <v>0.1459999999999998</v>
      </c>
      <c r="AM105" s="20">
        <f t="shared" si="216"/>
        <v>0.10599999999999994</v>
      </c>
      <c r="AN105" s="20">
        <f t="shared" si="216"/>
        <v>7.600000000000004E-2</v>
      </c>
      <c r="AO105" s="20"/>
      <c r="AP105" s="20">
        <f t="shared" si="216"/>
        <v>7.44</v>
      </c>
      <c r="AQ105" s="20">
        <f t="shared" si="216"/>
        <v>0</v>
      </c>
      <c r="AR105" s="20">
        <f t="shared" si="216"/>
        <v>0</v>
      </c>
      <c r="AS105" s="20">
        <f t="shared" si="216"/>
        <v>0</v>
      </c>
      <c r="AT105" s="20">
        <f t="shared" si="216"/>
        <v>9.0828000000000006E-2</v>
      </c>
      <c r="AU105" s="20">
        <f t="shared" si="216"/>
        <v>0.16082799999999992</v>
      </c>
      <c r="AV105" s="20">
        <f t="shared" si="216"/>
        <v>0.23682799999999965</v>
      </c>
      <c r="AW105" s="20">
        <f t="shared" si="216"/>
        <v>0.18349999999999966</v>
      </c>
      <c r="AX105" s="20">
        <f t="shared" si="216"/>
        <v>0.1459999999999998</v>
      </c>
      <c r="AY105" s="20">
        <f t="shared" si="216"/>
        <v>0.10599999999999994</v>
      </c>
      <c r="AZ105" s="20">
        <f t="shared" si="216"/>
        <v>7.600000000000004E-2</v>
      </c>
      <c r="BA105" s="20"/>
      <c r="BB105" s="20">
        <f t="shared" si="216"/>
        <v>7.44</v>
      </c>
      <c r="BC105" s="20">
        <f t="shared" si="216"/>
        <v>0</v>
      </c>
      <c r="BD105" s="20">
        <f t="shared" si="216"/>
        <v>0</v>
      </c>
      <c r="BE105" s="20">
        <f t="shared" si="216"/>
        <v>0</v>
      </c>
      <c r="BF105" s="20">
        <f t="shared" si="216"/>
        <v>9.0828000000000006E-2</v>
      </c>
      <c r="BG105" s="20">
        <f t="shared" si="216"/>
        <v>0.16082799999999992</v>
      </c>
      <c r="BH105" s="20">
        <f t="shared" si="216"/>
        <v>0.23682799999999965</v>
      </c>
      <c r="BI105" s="20">
        <f t="shared" si="216"/>
        <v>0.18349999999999966</v>
      </c>
      <c r="BJ105" s="20">
        <f t="shared" si="216"/>
        <v>0.1459999999999998</v>
      </c>
      <c r="BK105" s="20">
        <f t="shared" si="216"/>
        <v>0.10599999999999994</v>
      </c>
      <c r="BL105" s="20">
        <f t="shared" si="216"/>
        <v>7.600000000000004E-2</v>
      </c>
      <c r="BM105" s="20"/>
      <c r="BN105" s="20">
        <f t="shared" si="216"/>
        <v>7.44</v>
      </c>
      <c r="BO105" s="20">
        <f t="shared" si="216"/>
        <v>0</v>
      </c>
      <c r="BP105" s="20">
        <f t="shared" si="216"/>
        <v>0</v>
      </c>
      <c r="BQ105" s="20">
        <f t="shared" si="216"/>
        <v>0</v>
      </c>
      <c r="BR105" s="20">
        <f t="shared" si="216"/>
        <v>9.0828000000000006E-2</v>
      </c>
      <c r="BS105" s="20">
        <f t="shared" si="216"/>
        <v>0.16082799999999992</v>
      </c>
      <c r="BT105" s="20">
        <f t="shared" si="216"/>
        <v>0.23682799999999965</v>
      </c>
      <c r="BU105" s="20">
        <f t="shared" si="216"/>
        <v>0.18349999999999966</v>
      </c>
      <c r="BV105" s="20">
        <f t="shared" si="216"/>
        <v>0.1459999999999998</v>
      </c>
      <c r="BW105" s="20">
        <f t="shared" si="216"/>
        <v>0.10599999999999994</v>
      </c>
      <c r="BX105" s="20">
        <f t="shared" si="216"/>
        <v>7.600000000000004E-2</v>
      </c>
      <c r="BY105" s="20"/>
      <c r="BZ105" s="20">
        <f t="shared" si="216"/>
        <v>7.44</v>
      </c>
      <c r="CA105" s="20">
        <f t="shared" si="216"/>
        <v>0</v>
      </c>
      <c r="CB105" s="20">
        <f t="shared" si="216"/>
        <v>0</v>
      </c>
      <c r="CC105" s="20">
        <f t="shared" si="216"/>
        <v>0</v>
      </c>
      <c r="CD105" s="20">
        <f t="shared" si="216"/>
        <v>9.0828000000000006E-2</v>
      </c>
      <c r="CE105" s="20">
        <f t="shared" si="216"/>
        <v>0.16082799999999992</v>
      </c>
      <c r="CF105" s="20">
        <f t="shared" si="216"/>
        <v>0.23682799999999965</v>
      </c>
      <c r="CG105" s="20">
        <f t="shared" si="216"/>
        <v>0.18349999999999966</v>
      </c>
      <c r="CH105" s="20">
        <f t="shared" si="216"/>
        <v>0.1459999999999998</v>
      </c>
      <c r="CI105" s="20">
        <f t="shared" si="216"/>
        <v>0.10599999999999994</v>
      </c>
      <c r="CJ105" s="20">
        <f t="shared" si="216"/>
        <v>7.600000000000004E-2</v>
      </c>
      <c r="CK105" s="20"/>
      <c r="CL105" s="20">
        <f t="shared" si="216"/>
        <v>7.44</v>
      </c>
      <c r="CM105" s="20">
        <f t="shared" si="216"/>
        <v>0</v>
      </c>
      <c r="CN105" s="20">
        <f t="shared" si="216"/>
        <v>0</v>
      </c>
      <c r="CO105" s="20">
        <f t="shared" si="216"/>
        <v>0</v>
      </c>
      <c r="CP105" s="20">
        <f t="shared" si="216"/>
        <v>9.0828000000000006E-2</v>
      </c>
      <c r="CQ105" s="20">
        <f t="shared" si="216"/>
        <v>0.16082799999999992</v>
      </c>
      <c r="CR105" s="20">
        <f t="shared" si="216"/>
        <v>0.23682799999999965</v>
      </c>
      <c r="CS105" s="20">
        <f t="shared" si="216"/>
        <v>0.18349999999999966</v>
      </c>
      <c r="CT105" s="20">
        <f t="shared" si="216"/>
        <v>0.1459999999999998</v>
      </c>
      <c r="CU105" s="20">
        <f t="shared" si="216"/>
        <v>0.10599999999999994</v>
      </c>
      <c r="CV105" s="20">
        <f t="shared" si="216"/>
        <v>7.600000000000004E-2</v>
      </c>
      <c r="CW105" s="20"/>
      <c r="CX105" s="20">
        <f t="shared" si="216"/>
        <v>7.44</v>
      </c>
      <c r="CY105" s="20">
        <f t="shared" si="216"/>
        <v>0</v>
      </c>
      <c r="CZ105" s="20">
        <f t="shared" si="216"/>
        <v>0</v>
      </c>
      <c r="DA105" s="20">
        <f t="shared" si="216"/>
        <v>0</v>
      </c>
      <c r="DB105" s="20">
        <f t="shared" si="216"/>
        <v>9.0828000000000006E-2</v>
      </c>
      <c r="DC105" s="20">
        <f t="shared" si="216"/>
        <v>0.16082799999999992</v>
      </c>
      <c r="DD105" s="20">
        <f t="shared" ref="DD105:DH105" si="217">AVERAGE(DD5:DD104)</f>
        <v>0.23682799999999965</v>
      </c>
      <c r="DE105" s="20">
        <f t="shared" si="217"/>
        <v>0.18349999999999966</v>
      </c>
      <c r="DF105" s="20">
        <f t="shared" si="217"/>
        <v>0.1459999999999998</v>
      </c>
      <c r="DG105" s="20">
        <f t="shared" si="217"/>
        <v>0.10599999999999994</v>
      </c>
      <c r="DH105" s="20">
        <f t="shared" si="217"/>
        <v>7.600000000000004E-2</v>
      </c>
    </row>
  </sheetData>
  <sheetProtection password="EBE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"/>
  <sheetViews>
    <sheetView workbookViewId="0">
      <pane ySplit="1" topLeftCell="A2" activePane="bottomLeft" state="frozen"/>
      <selection activeCell="D13" sqref="D13"/>
      <selection pane="bottomLeft" activeCell="M25" sqref="M25"/>
    </sheetView>
  </sheetViews>
  <sheetFormatPr defaultRowHeight="15" x14ac:dyDescent="0.25"/>
  <cols>
    <col min="1" max="1" width="12.85546875" customWidth="1"/>
    <col min="2" max="2" width="16.42578125" customWidth="1"/>
    <col min="3" max="17" width="3" bestFit="1" customWidth="1"/>
    <col min="18" max="19" width="3.7109375" bestFit="1" customWidth="1"/>
    <col min="20" max="20" width="9" bestFit="1" customWidth="1"/>
    <col min="21" max="21" width="7.140625" bestFit="1" customWidth="1"/>
    <col min="22" max="22" width="5.5703125" bestFit="1" customWidth="1"/>
    <col min="23" max="23" width="6.7109375" bestFit="1" customWidth="1"/>
    <col min="24" max="24" width="5.140625" bestFit="1" customWidth="1"/>
    <col min="25" max="25" width="6.7109375" bestFit="1" customWidth="1"/>
    <col min="26" max="26" width="6.7109375" customWidth="1"/>
    <col min="27" max="43" width="5.5703125" bestFit="1" customWidth="1"/>
  </cols>
  <sheetData>
    <row r="1" spans="1:57" x14ac:dyDescent="0.25">
      <c r="C1" s="69" t="s">
        <v>15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1" t="s">
        <v>107</v>
      </c>
      <c r="U1" s="1" t="s">
        <v>110</v>
      </c>
      <c r="V1" s="1" t="s">
        <v>108</v>
      </c>
      <c r="W1" s="1" t="s">
        <v>111</v>
      </c>
      <c r="X1" s="1" t="s">
        <v>109</v>
      </c>
      <c r="Y1" s="1" t="s">
        <v>112</v>
      </c>
      <c r="Z1" s="1" t="s">
        <v>113</v>
      </c>
      <c r="AA1" s="69" t="s">
        <v>16</v>
      </c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W1" s="8" t="s">
        <v>167</v>
      </c>
      <c r="AX1" s="8" t="s">
        <v>168</v>
      </c>
      <c r="AY1" s="8" t="s">
        <v>169</v>
      </c>
      <c r="AZ1" s="8" t="s">
        <v>172</v>
      </c>
      <c r="BA1" s="8" t="s">
        <v>173</v>
      </c>
      <c r="BB1" s="8" t="s">
        <v>177</v>
      </c>
      <c r="BC1" s="8" t="s">
        <v>179</v>
      </c>
      <c r="BD1" s="8" t="s">
        <v>180</v>
      </c>
      <c r="BE1" s="8" t="s">
        <v>178</v>
      </c>
    </row>
    <row r="2" spans="1:57" x14ac:dyDescent="0.25">
      <c r="C2">
        <v>1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Z2">
        <f>U2+W2+Y2</f>
        <v>0</v>
      </c>
      <c r="AA2">
        <v>1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  <c r="AJ2">
        <v>13</v>
      </c>
      <c r="AK2">
        <v>14</v>
      </c>
      <c r="AL2">
        <v>15</v>
      </c>
      <c r="AM2">
        <v>16</v>
      </c>
      <c r="AN2">
        <v>17</v>
      </c>
      <c r="AO2">
        <v>18</v>
      </c>
      <c r="AP2">
        <v>19</v>
      </c>
      <c r="AQ2">
        <v>20</v>
      </c>
      <c r="AS2" t="s">
        <v>20</v>
      </c>
      <c r="AU2" t="s">
        <v>125</v>
      </c>
      <c r="AV2">
        <v>1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</row>
    <row r="3" spans="1:57" x14ac:dyDescent="0.25">
      <c r="A3" t="s">
        <v>20</v>
      </c>
      <c r="B3" t="s">
        <v>0</v>
      </c>
      <c r="C3">
        <v>25</v>
      </c>
      <c r="D3">
        <v>23</v>
      </c>
      <c r="E3">
        <v>22</v>
      </c>
      <c r="F3">
        <v>21</v>
      </c>
      <c r="G3">
        <v>20</v>
      </c>
      <c r="H3">
        <v>15</v>
      </c>
      <c r="I3">
        <v>13</v>
      </c>
      <c r="J3">
        <v>11</v>
      </c>
      <c r="K3">
        <v>9</v>
      </c>
      <c r="L3">
        <v>10</v>
      </c>
      <c r="M3">
        <v>6</v>
      </c>
      <c r="N3">
        <v>2</v>
      </c>
      <c r="O3">
        <v>-2</v>
      </c>
      <c r="P3">
        <v>0</v>
      </c>
      <c r="Q3">
        <v>-6</v>
      </c>
      <c r="R3">
        <v>-12</v>
      </c>
      <c r="S3">
        <v>-18</v>
      </c>
      <c r="T3" t="s">
        <v>17</v>
      </c>
      <c r="U3" s="24">
        <v>0.625</v>
      </c>
      <c r="V3" t="s">
        <v>19</v>
      </c>
      <c r="W3" s="24">
        <v>0.375</v>
      </c>
      <c r="Y3" s="24"/>
      <c r="Z3">
        <f>W3+U3+Y3</f>
        <v>1</v>
      </c>
      <c r="AA3" s="2">
        <v>0.25</v>
      </c>
      <c r="AB3" s="2">
        <v>0.2</v>
      </c>
      <c r="AC3" s="2">
        <f>AB3</f>
        <v>0.2</v>
      </c>
      <c r="AD3" s="2">
        <f>AC3</f>
        <v>0.2</v>
      </c>
      <c r="AE3" s="2">
        <f>AD3</f>
        <v>0.2</v>
      </c>
      <c r="AF3" s="2">
        <v>0.1</v>
      </c>
      <c r="AG3" s="2">
        <f>AF3</f>
        <v>0.1</v>
      </c>
      <c r="AH3" s="2">
        <f>AG3</f>
        <v>0.1</v>
      </c>
      <c r="AI3" s="2">
        <f>AH3</f>
        <v>0.1</v>
      </c>
      <c r="AJ3" s="2">
        <v>0.125</v>
      </c>
      <c r="AK3" s="2">
        <f>AJ3</f>
        <v>0.125</v>
      </c>
      <c r="AL3" s="2">
        <f>AK3</f>
        <v>0.125</v>
      </c>
      <c r="AM3" s="2">
        <f>AL3</f>
        <v>0.125</v>
      </c>
      <c r="AN3" s="2">
        <v>7.4999999999999997E-2</v>
      </c>
      <c r="AO3" s="2">
        <f>AN3</f>
        <v>7.4999999999999997E-2</v>
      </c>
      <c r="AP3" s="2">
        <f>AO3</f>
        <v>7.4999999999999997E-2</v>
      </c>
      <c r="AQ3" s="2">
        <f>AP3</f>
        <v>7.4999999999999997E-2</v>
      </c>
      <c r="AS3" t="s">
        <v>118</v>
      </c>
      <c r="AU3" t="s">
        <v>126</v>
      </c>
      <c r="AV3">
        <v>5</v>
      </c>
      <c r="AW3">
        <v>6</v>
      </c>
      <c r="AX3">
        <v>6</v>
      </c>
      <c r="AY3">
        <v>6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</row>
    <row r="4" spans="1:57" x14ac:dyDescent="0.25">
      <c r="A4" t="s">
        <v>20</v>
      </c>
      <c r="B4" t="s">
        <v>1</v>
      </c>
      <c r="C4">
        <v>27</v>
      </c>
      <c r="D4">
        <v>25</v>
      </c>
      <c r="E4">
        <v>24</v>
      </c>
      <c r="F4">
        <v>23</v>
      </c>
      <c r="G4">
        <v>22</v>
      </c>
      <c r="H4">
        <v>20</v>
      </c>
      <c r="I4">
        <v>18</v>
      </c>
      <c r="J4">
        <v>16</v>
      </c>
      <c r="K4">
        <v>14</v>
      </c>
      <c r="L4">
        <v>20</v>
      </c>
      <c r="M4">
        <v>16</v>
      </c>
      <c r="N4">
        <v>12</v>
      </c>
      <c r="O4">
        <v>8</v>
      </c>
      <c r="P4">
        <v>20</v>
      </c>
      <c r="Q4">
        <v>14</v>
      </c>
      <c r="R4">
        <v>8</v>
      </c>
      <c r="S4">
        <v>2</v>
      </c>
      <c r="U4" s="24"/>
      <c r="W4" s="24"/>
      <c r="Y4" s="24"/>
      <c r="Z4">
        <f t="shared" ref="Z4:Z67" si="0">W4+U4+Y4</f>
        <v>0</v>
      </c>
      <c r="AA4" s="2">
        <v>0.27500000000000002</v>
      </c>
      <c r="AB4" s="2">
        <v>0.21</v>
      </c>
      <c r="AC4" s="2">
        <f t="shared" ref="AC4:AE4" si="1">AB4</f>
        <v>0.21</v>
      </c>
      <c r="AD4" s="2">
        <f t="shared" si="1"/>
        <v>0.21</v>
      </c>
      <c r="AE4" s="2">
        <f t="shared" si="1"/>
        <v>0.21</v>
      </c>
      <c r="AF4" s="2">
        <v>0.11</v>
      </c>
      <c r="AG4" s="2">
        <f t="shared" ref="AG4:AI4" si="2">AF4</f>
        <v>0.11</v>
      </c>
      <c r="AH4" s="2">
        <f t="shared" si="2"/>
        <v>0.11</v>
      </c>
      <c r="AI4" s="2">
        <f t="shared" si="2"/>
        <v>0.11</v>
      </c>
      <c r="AJ4" s="2">
        <v>0.125</v>
      </c>
      <c r="AK4" s="2">
        <f t="shared" ref="AK4:AM4" si="3">AJ4</f>
        <v>0.125</v>
      </c>
      <c r="AL4" s="2">
        <f t="shared" si="3"/>
        <v>0.125</v>
      </c>
      <c r="AM4" s="2">
        <f t="shared" si="3"/>
        <v>0.125</v>
      </c>
      <c r="AN4" s="2">
        <v>7.4999999999999997E-2</v>
      </c>
      <c r="AO4" s="2">
        <f t="shared" ref="AO4:AQ4" si="4">AN4</f>
        <v>7.4999999999999997E-2</v>
      </c>
      <c r="AP4" s="2">
        <f t="shared" si="4"/>
        <v>7.4999999999999997E-2</v>
      </c>
      <c r="AQ4" s="2">
        <f t="shared" si="4"/>
        <v>7.4999999999999997E-2</v>
      </c>
      <c r="AS4" t="s">
        <v>29</v>
      </c>
      <c r="AU4" t="s">
        <v>127</v>
      </c>
      <c r="AV4">
        <v>6</v>
      </c>
      <c r="AW4">
        <v>6</v>
      </c>
      <c r="AX4">
        <v>6</v>
      </c>
      <c r="AY4">
        <v>6</v>
      </c>
      <c r="AZ4">
        <v>5</v>
      </c>
      <c r="BA4">
        <v>5</v>
      </c>
      <c r="BB4">
        <v>5</v>
      </c>
      <c r="BC4">
        <v>6</v>
      </c>
      <c r="BD4">
        <v>5</v>
      </c>
      <c r="BE4">
        <v>6</v>
      </c>
    </row>
    <row r="5" spans="1:57" x14ac:dyDescent="0.25">
      <c r="A5" t="s">
        <v>20</v>
      </c>
      <c r="B5" t="s">
        <v>2</v>
      </c>
      <c r="C5">
        <v>45</v>
      </c>
      <c r="D5">
        <v>40</v>
      </c>
      <c r="E5">
        <v>39</v>
      </c>
      <c r="F5">
        <v>38</v>
      </c>
      <c r="G5">
        <v>37</v>
      </c>
      <c r="H5">
        <v>30</v>
      </c>
      <c r="I5">
        <v>28</v>
      </c>
      <c r="J5">
        <v>26</v>
      </c>
      <c r="K5">
        <v>24</v>
      </c>
      <c r="L5">
        <v>35</v>
      </c>
      <c r="M5">
        <v>31</v>
      </c>
      <c r="N5">
        <v>27</v>
      </c>
      <c r="O5">
        <v>23</v>
      </c>
      <c r="P5">
        <v>15</v>
      </c>
      <c r="Q5">
        <v>9</v>
      </c>
      <c r="R5">
        <v>3</v>
      </c>
      <c r="S5">
        <v>-3</v>
      </c>
      <c r="T5" t="s">
        <v>19</v>
      </c>
      <c r="U5" s="24">
        <v>0.66700000000000004</v>
      </c>
      <c r="V5" t="s">
        <v>17</v>
      </c>
      <c r="W5" s="24">
        <v>0.33300000000000002</v>
      </c>
      <c r="Y5" s="24"/>
      <c r="Z5">
        <f t="shared" si="0"/>
        <v>1</v>
      </c>
      <c r="AA5" s="2">
        <v>0.32500000000000001</v>
      </c>
      <c r="AB5" s="2">
        <v>0.22500000000000001</v>
      </c>
      <c r="AC5" s="2">
        <f t="shared" ref="AC5:AE5" si="5">AB5</f>
        <v>0.22500000000000001</v>
      </c>
      <c r="AD5" s="2">
        <f t="shared" si="5"/>
        <v>0.22500000000000001</v>
      </c>
      <c r="AE5" s="2">
        <f t="shared" si="5"/>
        <v>0.22500000000000001</v>
      </c>
      <c r="AF5" s="2">
        <v>0.125</v>
      </c>
      <c r="AG5" s="2">
        <f t="shared" ref="AG5:AI5" si="6">AF5</f>
        <v>0.125</v>
      </c>
      <c r="AH5" s="2">
        <f t="shared" si="6"/>
        <v>0.125</v>
      </c>
      <c r="AI5" s="2">
        <f t="shared" si="6"/>
        <v>0.125</v>
      </c>
      <c r="AJ5" s="2">
        <v>0.125</v>
      </c>
      <c r="AK5" s="2">
        <f t="shared" ref="AK5:AM5" si="7">AJ5</f>
        <v>0.125</v>
      </c>
      <c r="AL5" s="2">
        <f t="shared" si="7"/>
        <v>0.125</v>
      </c>
      <c r="AM5" s="2">
        <f t="shared" si="7"/>
        <v>0.125</v>
      </c>
      <c r="AN5" s="2">
        <v>7.4999999999999997E-2</v>
      </c>
      <c r="AO5" s="2">
        <f t="shared" ref="AO5:AQ5" si="8">AN5</f>
        <v>7.4999999999999997E-2</v>
      </c>
      <c r="AP5" s="2">
        <f t="shared" si="8"/>
        <v>7.4999999999999997E-2</v>
      </c>
      <c r="AQ5" s="2">
        <f t="shared" si="8"/>
        <v>7.4999999999999997E-2</v>
      </c>
      <c r="AS5" t="s">
        <v>79</v>
      </c>
      <c r="AU5" t="s">
        <v>128</v>
      </c>
      <c r="AV5">
        <v>7</v>
      </c>
      <c r="AW5">
        <v>6</v>
      </c>
      <c r="AX5">
        <v>6</v>
      </c>
      <c r="AY5">
        <v>6</v>
      </c>
      <c r="AZ5">
        <v>5</v>
      </c>
      <c r="BA5">
        <v>5</v>
      </c>
      <c r="BB5">
        <v>5</v>
      </c>
      <c r="BC5">
        <v>6</v>
      </c>
      <c r="BD5">
        <v>6</v>
      </c>
      <c r="BE5">
        <v>6</v>
      </c>
    </row>
    <row r="6" spans="1:57" x14ac:dyDescent="0.25">
      <c r="A6" t="s">
        <v>20</v>
      </c>
      <c r="B6" t="s">
        <v>3</v>
      </c>
      <c r="C6">
        <v>45</v>
      </c>
      <c r="D6">
        <v>60</v>
      </c>
      <c r="E6">
        <v>39</v>
      </c>
      <c r="F6">
        <v>38</v>
      </c>
      <c r="G6">
        <v>37</v>
      </c>
      <c r="H6">
        <v>30</v>
      </c>
      <c r="I6">
        <v>28</v>
      </c>
      <c r="J6">
        <v>26</v>
      </c>
      <c r="K6">
        <v>24</v>
      </c>
      <c r="L6">
        <v>35</v>
      </c>
      <c r="M6">
        <v>31</v>
      </c>
      <c r="N6">
        <v>27</v>
      </c>
      <c r="O6">
        <v>23</v>
      </c>
      <c r="P6">
        <v>15</v>
      </c>
      <c r="Q6">
        <v>9</v>
      </c>
      <c r="R6">
        <v>3</v>
      </c>
      <c r="S6">
        <v>-3</v>
      </c>
      <c r="T6" t="s">
        <v>17</v>
      </c>
      <c r="U6" s="24">
        <v>1</v>
      </c>
      <c r="W6" s="24"/>
      <c r="Y6" s="24"/>
      <c r="Z6">
        <f t="shared" si="0"/>
        <v>1</v>
      </c>
      <c r="AA6" s="2">
        <v>0.33300000000000002</v>
      </c>
      <c r="AB6" s="2">
        <v>0.22500000000000001</v>
      </c>
      <c r="AC6" s="2">
        <f t="shared" ref="AC6:AE6" si="9">AB6</f>
        <v>0.22500000000000001</v>
      </c>
      <c r="AD6" s="2">
        <f t="shared" si="9"/>
        <v>0.22500000000000001</v>
      </c>
      <c r="AE6" s="2">
        <f t="shared" si="9"/>
        <v>0.22500000000000001</v>
      </c>
      <c r="AF6" s="2">
        <v>0.125</v>
      </c>
      <c r="AG6" s="2">
        <f t="shared" ref="AG6:AI6" si="10">AF6</f>
        <v>0.125</v>
      </c>
      <c r="AH6" s="2">
        <f t="shared" si="10"/>
        <v>0.125</v>
      </c>
      <c r="AI6" s="2">
        <f t="shared" si="10"/>
        <v>0.125</v>
      </c>
      <c r="AJ6" s="2">
        <v>0.115</v>
      </c>
      <c r="AK6" s="2">
        <f t="shared" ref="AK6:AM6" si="11">AJ6</f>
        <v>0.115</v>
      </c>
      <c r="AL6" s="2">
        <f t="shared" si="11"/>
        <v>0.115</v>
      </c>
      <c r="AM6" s="2">
        <f t="shared" si="11"/>
        <v>0.115</v>
      </c>
      <c r="AN6" s="2">
        <v>6.5000000000000002E-2</v>
      </c>
      <c r="AO6" s="2">
        <f t="shared" ref="AO6:AQ6" si="12">AN6</f>
        <v>6.5000000000000002E-2</v>
      </c>
      <c r="AP6" s="2">
        <f t="shared" si="12"/>
        <v>6.5000000000000002E-2</v>
      </c>
      <c r="AQ6" s="2">
        <f t="shared" si="12"/>
        <v>6.5000000000000002E-2</v>
      </c>
      <c r="AS6" t="s">
        <v>52</v>
      </c>
      <c r="AU6" t="s">
        <v>129</v>
      </c>
      <c r="AV6">
        <v>8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</row>
    <row r="7" spans="1:57" x14ac:dyDescent="0.25">
      <c r="A7" t="s">
        <v>20</v>
      </c>
      <c r="B7" t="s">
        <v>4</v>
      </c>
      <c r="C7">
        <v>20</v>
      </c>
      <c r="D7">
        <v>32</v>
      </c>
      <c r="E7">
        <v>31</v>
      </c>
      <c r="F7">
        <v>30</v>
      </c>
      <c r="G7">
        <v>29</v>
      </c>
      <c r="H7">
        <v>40</v>
      </c>
      <c r="I7">
        <v>38</v>
      </c>
      <c r="J7">
        <v>36</v>
      </c>
      <c r="K7">
        <v>34</v>
      </c>
      <c r="L7">
        <v>45</v>
      </c>
      <c r="M7">
        <v>41</v>
      </c>
      <c r="N7">
        <v>37</v>
      </c>
      <c r="O7">
        <v>33</v>
      </c>
      <c r="P7">
        <v>40</v>
      </c>
      <c r="Q7">
        <v>34</v>
      </c>
      <c r="R7">
        <v>28</v>
      </c>
      <c r="S7">
        <v>22</v>
      </c>
      <c r="T7" t="s">
        <v>19</v>
      </c>
      <c r="U7" s="24">
        <v>0.66700000000000004</v>
      </c>
      <c r="V7" t="s">
        <v>17</v>
      </c>
      <c r="W7" s="24">
        <v>0.33300000000000002</v>
      </c>
      <c r="Y7" s="24"/>
      <c r="Z7">
        <f t="shared" si="0"/>
        <v>1</v>
      </c>
      <c r="AA7" s="2">
        <v>0.32500000000000001</v>
      </c>
      <c r="AB7" s="2">
        <v>0.25</v>
      </c>
      <c r="AC7" s="2">
        <f t="shared" ref="AC7:AE7" si="13">AB7</f>
        <v>0.25</v>
      </c>
      <c r="AD7" s="2">
        <f t="shared" si="13"/>
        <v>0.25</v>
      </c>
      <c r="AE7" s="2">
        <f t="shared" si="13"/>
        <v>0.25</v>
      </c>
      <c r="AF7" s="2">
        <v>0.22500000000000001</v>
      </c>
      <c r="AG7" s="2">
        <f t="shared" ref="AG7:AI7" si="14">AF7</f>
        <v>0.22500000000000001</v>
      </c>
      <c r="AH7" s="2">
        <f t="shared" si="14"/>
        <v>0.22500000000000001</v>
      </c>
      <c r="AI7" s="2">
        <f t="shared" si="14"/>
        <v>0.22500000000000001</v>
      </c>
      <c r="AJ7" s="2">
        <v>0.2</v>
      </c>
      <c r="AK7" s="2">
        <f t="shared" ref="AK7:AM7" si="15">AJ7</f>
        <v>0.2</v>
      </c>
      <c r="AL7" s="2">
        <f t="shared" si="15"/>
        <v>0.2</v>
      </c>
      <c r="AM7" s="2">
        <f t="shared" si="15"/>
        <v>0.2</v>
      </c>
      <c r="AN7" s="2">
        <v>0.17499999999999999</v>
      </c>
      <c r="AO7" s="2">
        <f t="shared" ref="AO7:AQ7" si="16">AN7</f>
        <v>0.17499999999999999</v>
      </c>
      <c r="AP7" s="2">
        <f t="shared" si="16"/>
        <v>0.17499999999999999</v>
      </c>
      <c r="AQ7" s="2">
        <f t="shared" si="16"/>
        <v>0.17499999999999999</v>
      </c>
      <c r="AS7" t="s">
        <v>58</v>
      </c>
      <c r="AU7" t="s">
        <v>130</v>
      </c>
      <c r="AV7">
        <v>9</v>
      </c>
      <c r="AW7">
        <v>7</v>
      </c>
      <c r="AX7">
        <v>7</v>
      </c>
      <c r="AY7">
        <v>7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</row>
    <row r="8" spans="1:57" x14ac:dyDescent="0.25">
      <c r="A8" t="s">
        <v>20</v>
      </c>
      <c r="B8" t="s">
        <v>5</v>
      </c>
      <c r="C8">
        <v>40</v>
      </c>
      <c r="D8">
        <v>36</v>
      </c>
      <c r="E8">
        <v>35</v>
      </c>
      <c r="F8">
        <v>34</v>
      </c>
      <c r="G8">
        <v>33</v>
      </c>
      <c r="H8">
        <v>30</v>
      </c>
      <c r="I8">
        <v>28</v>
      </c>
      <c r="J8">
        <v>26</v>
      </c>
      <c r="K8">
        <v>24</v>
      </c>
      <c r="L8">
        <v>25</v>
      </c>
      <c r="M8">
        <v>21</v>
      </c>
      <c r="N8">
        <v>17</v>
      </c>
      <c r="O8">
        <v>13</v>
      </c>
      <c r="P8">
        <v>25</v>
      </c>
      <c r="Q8">
        <v>19</v>
      </c>
      <c r="R8">
        <v>13</v>
      </c>
      <c r="S8">
        <v>7</v>
      </c>
      <c r="T8" t="s">
        <v>17</v>
      </c>
      <c r="U8" s="24">
        <v>0.375</v>
      </c>
      <c r="V8" t="s">
        <v>18</v>
      </c>
      <c r="W8" s="24">
        <v>0.3125</v>
      </c>
      <c r="X8" t="s">
        <v>19</v>
      </c>
      <c r="Y8" s="24">
        <v>0.3125</v>
      </c>
      <c r="Z8">
        <f t="shared" si="0"/>
        <v>1</v>
      </c>
      <c r="AA8" s="2">
        <v>0.35</v>
      </c>
      <c r="AB8" s="2">
        <v>0.24</v>
      </c>
      <c r="AC8" s="2">
        <f t="shared" ref="AC8:AE8" si="17">AB8</f>
        <v>0.24</v>
      </c>
      <c r="AD8" s="2">
        <f t="shared" si="17"/>
        <v>0.24</v>
      </c>
      <c r="AE8" s="2">
        <f t="shared" si="17"/>
        <v>0.24</v>
      </c>
      <c r="AF8" s="2">
        <v>0.2</v>
      </c>
      <c r="AG8" s="2">
        <f t="shared" ref="AG8:AI8" si="18">AF8</f>
        <v>0.2</v>
      </c>
      <c r="AH8" s="2">
        <f t="shared" si="18"/>
        <v>0.2</v>
      </c>
      <c r="AI8" s="2">
        <f t="shared" si="18"/>
        <v>0.2</v>
      </c>
      <c r="AJ8" s="2">
        <v>0.15</v>
      </c>
      <c r="AK8" s="2">
        <f t="shared" ref="AK8:AM8" si="19">AJ8</f>
        <v>0.15</v>
      </c>
      <c r="AL8" s="2">
        <f t="shared" si="19"/>
        <v>0.15</v>
      </c>
      <c r="AM8" s="2">
        <f t="shared" si="19"/>
        <v>0.15</v>
      </c>
      <c r="AN8" s="2">
        <v>0.125</v>
      </c>
      <c r="AO8" s="2">
        <f t="shared" ref="AO8:AQ8" si="20">AN8</f>
        <v>0.125</v>
      </c>
      <c r="AP8" s="2">
        <f t="shared" si="20"/>
        <v>0.125</v>
      </c>
      <c r="AQ8" s="2">
        <f t="shared" si="20"/>
        <v>0.125</v>
      </c>
      <c r="AS8" t="s">
        <v>64</v>
      </c>
      <c r="AU8" t="s">
        <v>131</v>
      </c>
      <c r="AV8">
        <v>10</v>
      </c>
      <c r="AW8">
        <v>7</v>
      </c>
      <c r="AX8">
        <v>7</v>
      </c>
      <c r="AY8">
        <v>7</v>
      </c>
      <c r="AZ8">
        <v>6</v>
      </c>
      <c r="BA8">
        <v>6</v>
      </c>
      <c r="BB8">
        <v>6</v>
      </c>
      <c r="BC8">
        <v>7</v>
      </c>
      <c r="BD8">
        <v>6</v>
      </c>
      <c r="BE8">
        <v>7</v>
      </c>
    </row>
    <row r="9" spans="1:57" x14ac:dyDescent="0.25">
      <c r="A9" t="s">
        <v>20</v>
      </c>
      <c r="B9" t="s">
        <v>6</v>
      </c>
      <c r="C9">
        <v>30</v>
      </c>
      <c r="D9">
        <v>31</v>
      </c>
      <c r="E9">
        <v>30</v>
      </c>
      <c r="F9">
        <v>29</v>
      </c>
      <c r="G9">
        <v>28</v>
      </c>
      <c r="H9">
        <v>30</v>
      </c>
      <c r="I9">
        <v>28</v>
      </c>
      <c r="J9">
        <v>26</v>
      </c>
      <c r="K9">
        <v>24</v>
      </c>
      <c r="L9">
        <v>30</v>
      </c>
      <c r="M9">
        <v>26</v>
      </c>
      <c r="N9">
        <v>22</v>
      </c>
      <c r="O9">
        <v>18</v>
      </c>
      <c r="P9">
        <v>30</v>
      </c>
      <c r="Q9">
        <v>24</v>
      </c>
      <c r="R9">
        <v>18</v>
      </c>
      <c r="S9">
        <v>12</v>
      </c>
      <c r="U9" s="24"/>
      <c r="W9" s="24"/>
      <c r="Y9" s="24"/>
      <c r="Z9">
        <f t="shared" si="0"/>
        <v>0</v>
      </c>
      <c r="AA9" s="2">
        <v>0.375</v>
      </c>
      <c r="AB9" s="2">
        <v>0.26</v>
      </c>
      <c r="AC9" s="2">
        <f t="shared" ref="AC9:AE9" si="21">AB9</f>
        <v>0.26</v>
      </c>
      <c r="AD9" s="2">
        <f t="shared" si="21"/>
        <v>0.26</v>
      </c>
      <c r="AE9" s="2">
        <f t="shared" si="21"/>
        <v>0.26</v>
      </c>
      <c r="AF9" s="2">
        <v>0.21</v>
      </c>
      <c r="AG9" s="2">
        <f t="shared" ref="AG9:AI9" si="22">AF9</f>
        <v>0.21</v>
      </c>
      <c r="AH9" s="2">
        <f t="shared" si="22"/>
        <v>0.21</v>
      </c>
      <c r="AI9" s="2">
        <f t="shared" si="22"/>
        <v>0.21</v>
      </c>
      <c r="AJ9" s="2">
        <v>0.2</v>
      </c>
      <c r="AK9" s="2">
        <f t="shared" ref="AK9:AM9" si="23">AJ9</f>
        <v>0.2</v>
      </c>
      <c r="AL9" s="2">
        <f t="shared" si="23"/>
        <v>0.2</v>
      </c>
      <c r="AM9" s="2">
        <f t="shared" si="23"/>
        <v>0.2</v>
      </c>
      <c r="AN9" s="2">
        <v>0.16500000000000001</v>
      </c>
      <c r="AO9" s="2">
        <f t="shared" ref="AO9:AQ9" si="24">AN9</f>
        <v>0.16500000000000001</v>
      </c>
      <c r="AP9" s="2">
        <f t="shared" si="24"/>
        <v>0.16500000000000001</v>
      </c>
      <c r="AQ9" s="2">
        <f t="shared" si="24"/>
        <v>0.16500000000000001</v>
      </c>
      <c r="AS9" t="s">
        <v>119</v>
      </c>
      <c r="AU9" t="s">
        <v>132</v>
      </c>
      <c r="AV9">
        <v>11</v>
      </c>
      <c r="AW9">
        <v>7</v>
      </c>
      <c r="AX9">
        <v>7</v>
      </c>
      <c r="AY9">
        <v>7</v>
      </c>
      <c r="AZ9">
        <v>6</v>
      </c>
      <c r="BA9">
        <v>6</v>
      </c>
      <c r="BB9">
        <v>6</v>
      </c>
      <c r="BC9">
        <v>7</v>
      </c>
      <c r="BD9">
        <v>7</v>
      </c>
      <c r="BE9">
        <v>7</v>
      </c>
    </row>
    <row r="10" spans="1:57" x14ac:dyDescent="0.25">
      <c r="A10" t="s">
        <v>20</v>
      </c>
      <c r="B10" t="s">
        <v>7</v>
      </c>
      <c r="C10">
        <v>36</v>
      </c>
      <c r="D10">
        <v>38</v>
      </c>
      <c r="E10">
        <v>37</v>
      </c>
      <c r="F10">
        <v>36</v>
      </c>
      <c r="G10">
        <v>35</v>
      </c>
      <c r="H10">
        <v>35</v>
      </c>
      <c r="I10">
        <v>33</v>
      </c>
      <c r="J10">
        <v>31</v>
      </c>
      <c r="K10">
        <v>29</v>
      </c>
      <c r="L10">
        <v>40</v>
      </c>
      <c r="M10">
        <v>36</v>
      </c>
      <c r="N10">
        <v>32</v>
      </c>
      <c r="O10">
        <v>28</v>
      </c>
      <c r="P10">
        <v>30</v>
      </c>
      <c r="Q10">
        <v>24</v>
      </c>
      <c r="R10">
        <v>18</v>
      </c>
      <c r="S10">
        <v>12</v>
      </c>
      <c r="T10" t="s">
        <v>19</v>
      </c>
      <c r="U10" s="24">
        <v>0.66700000000000004</v>
      </c>
      <c r="V10" t="s">
        <v>17</v>
      </c>
      <c r="W10" s="24">
        <v>0.33300000000000002</v>
      </c>
      <c r="Y10" s="24"/>
      <c r="Z10">
        <f t="shared" si="0"/>
        <v>1</v>
      </c>
      <c r="AA10" s="2">
        <v>0.42499999999999999</v>
      </c>
      <c r="AB10" s="2">
        <v>0.3</v>
      </c>
      <c r="AC10" s="2">
        <f t="shared" ref="AC10:AE10" si="25">AB10</f>
        <v>0.3</v>
      </c>
      <c r="AD10" s="2">
        <f t="shared" si="25"/>
        <v>0.3</v>
      </c>
      <c r="AE10" s="2">
        <f t="shared" si="25"/>
        <v>0.3</v>
      </c>
      <c r="AF10" s="2">
        <v>0.2</v>
      </c>
      <c r="AG10" s="2">
        <f t="shared" ref="AG10:AI10" si="26">AF10</f>
        <v>0.2</v>
      </c>
      <c r="AH10" s="2">
        <f t="shared" si="26"/>
        <v>0.2</v>
      </c>
      <c r="AI10" s="2">
        <f t="shared" si="26"/>
        <v>0.2</v>
      </c>
      <c r="AJ10" s="2">
        <v>0.2</v>
      </c>
      <c r="AK10" s="2">
        <f t="shared" ref="AK10:AM10" si="27">AJ10</f>
        <v>0.2</v>
      </c>
      <c r="AL10" s="2">
        <f t="shared" si="27"/>
        <v>0.2</v>
      </c>
      <c r="AM10" s="2">
        <f t="shared" si="27"/>
        <v>0.2</v>
      </c>
      <c r="AN10" s="2">
        <v>0.15</v>
      </c>
      <c r="AO10" s="2">
        <f t="shared" ref="AO10:AQ10" si="28">AN10</f>
        <v>0.15</v>
      </c>
      <c r="AP10" s="2">
        <f t="shared" si="28"/>
        <v>0.15</v>
      </c>
      <c r="AQ10" s="2">
        <f t="shared" si="28"/>
        <v>0.15</v>
      </c>
      <c r="AU10" t="s">
        <v>133</v>
      </c>
      <c r="AV10">
        <v>12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7</v>
      </c>
    </row>
    <row r="11" spans="1:57" x14ac:dyDescent="0.25">
      <c r="A11" t="s">
        <v>20</v>
      </c>
      <c r="B11" t="s">
        <v>8</v>
      </c>
      <c r="C11">
        <v>41</v>
      </c>
      <c r="D11">
        <v>42</v>
      </c>
      <c r="E11">
        <v>41</v>
      </c>
      <c r="F11">
        <v>40</v>
      </c>
      <c r="G11">
        <v>39</v>
      </c>
      <c r="H11">
        <v>43</v>
      </c>
      <c r="I11">
        <v>41</v>
      </c>
      <c r="J11">
        <v>39</v>
      </c>
      <c r="K11">
        <v>37</v>
      </c>
      <c r="L11">
        <v>37</v>
      </c>
      <c r="M11">
        <v>33</v>
      </c>
      <c r="N11">
        <v>29</v>
      </c>
      <c r="O11">
        <v>25</v>
      </c>
      <c r="P11">
        <v>35</v>
      </c>
      <c r="Q11">
        <v>29</v>
      </c>
      <c r="R11">
        <v>23</v>
      </c>
      <c r="S11">
        <v>17</v>
      </c>
      <c r="T11" t="s">
        <v>17</v>
      </c>
      <c r="U11" s="24">
        <v>0.4</v>
      </c>
      <c r="V11" t="s">
        <v>19</v>
      </c>
      <c r="W11" s="24">
        <v>0.4</v>
      </c>
      <c r="X11" t="s">
        <v>18</v>
      </c>
      <c r="Y11" s="24">
        <v>0.2</v>
      </c>
      <c r="Z11">
        <f t="shared" si="0"/>
        <v>1</v>
      </c>
      <c r="AA11" s="2">
        <v>0.42499999999999999</v>
      </c>
      <c r="AB11" s="2">
        <v>0.27500000000000002</v>
      </c>
      <c r="AC11" s="2">
        <f t="shared" ref="AC11:AE11" si="29">AB11</f>
        <v>0.27500000000000002</v>
      </c>
      <c r="AD11" s="2">
        <f t="shared" si="29"/>
        <v>0.27500000000000002</v>
      </c>
      <c r="AE11" s="2">
        <f t="shared" si="29"/>
        <v>0.27500000000000002</v>
      </c>
      <c r="AF11" s="2">
        <v>0.22500000000000001</v>
      </c>
      <c r="AG11" s="2">
        <f t="shared" ref="AG11:AI11" si="30">AF11</f>
        <v>0.22500000000000001</v>
      </c>
      <c r="AH11" s="2">
        <f t="shared" si="30"/>
        <v>0.22500000000000001</v>
      </c>
      <c r="AI11" s="2">
        <f t="shared" si="30"/>
        <v>0.22500000000000001</v>
      </c>
      <c r="AJ11" s="2">
        <v>0.2</v>
      </c>
      <c r="AK11" s="2">
        <f t="shared" ref="AK11:AM11" si="31">AJ11</f>
        <v>0.2</v>
      </c>
      <c r="AL11" s="2">
        <f t="shared" si="31"/>
        <v>0.2</v>
      </c>
      <c r="AM11" s="2">
        <f t="shared" si="31"/>
        <v>0.2</v>
      </c>
      <c r="AN11" s="2">
        <v>0.17499999999999999</v>
      </c>
      <c r="AO11" s="2">
        <f t="shared" ref="AO11:AQ11" si="32">AN11</f>
        <v>0.17499999999999999</v>
      </c>
      <c r="AP11" s="2">
        <f t="shared" si="32"/>
        <v>0.17499999999999999</v>
      </c>
      <c r="AQ11" s="2">
        <f t="shared" si="32"/>
        <v>0.17499999999999999</v>
      </c>
      <c r="AU11" t="s">
        <v>134</v>
      </c>
      <c r="AV11">
        <v>13</v>
      </c>
      <c r="AW11">
        <v>9</v>
      </c>
      <c r="AX11">
        <v>9</v>
      </c>
      <c r="AY11">
        <v>9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</row>
    <row r="12" spans="1:57" x14ac:dyDescent="0.25">
      <c r="A12" t="s">
        <v>20</v>
      </c>
      <c r="B12" t="s">
        <v>9</v>
      </c>
      <c r="C12">
        <v>30</v>
      </c>
      <c r="D12">
        <v>32</v>
      </c>
      <c r="E12">
        <v>31</v>
      </c>
      <c r="F12">
        <v>30</v>
      </c>
      <c r="G12">
        <v>29</v>
      </c>
      <c r="H12">
        <v>38</v>
      </c>
      <c r="I12">
        <v>36</v>
      </c>
      <c r="J12">
        <v>34</v>
      </c>
      <c r="K12">
        <v>32</v>
      </c>
      <c r="L12">
        <v>41</v>
      </c>
      <c r="M12">
        <v>37</v>
      </c>
      <c r="N12">
        <v>33</v>
      </c>
      <c r="O12">
        <v>29</v>
      </c>
      <c r="P12">
        <v>41</v>
      </c>
      <c r="Q12">
        <v>35</v>
      </c>
      <c r="R12">
        <v>29</v>
      </c>
      <c r="S12">
        <v>23</v>
      </c>
      <c r="T12" t="s">
        <v>18</v>
      </c>
      <c r="U12" s="24">
        <v>0.625</v>
      </c>
      <c r="V12" t="s">
        <v>17</v>
      </c>
      <c r="W12" s="24">
        <v>0.375</v>
      </c>
      <c r="Y12" s="24"/>
      <c r="Z12">
        <f t="shared" si="0"/>
        <v>1</v>
      </c>
      <c r="AA12" s="2">
        <v>0.42</v>
      </c>
      <c r="AB12" s="2">
        <v>0.3</v>
      </c>
      <c r="AC12" s="2">
        <f t="shared" ref="AC12:AE12" si="33">AB12</f>
        <v>0.3</v>
      </c>
      <c r="AD12" s="2">
        <f t="shared" si="33"/>
        <v>0.3</v>
      </c>
      <c r="AE12" s="2">
        <f t="shared" si="33"/>
        <v>0.3</v>
      </c>
      <c r="AF12" s="2">
        <v>0.27</v>
      </c>
      <c r="AG12" s="2">
        <f t="shared" ref="AG12:AI12" si="34">AF12</f>
        <v>0.27</v>
      </c>
      <c r="AH12" s="2">
        <f t="shared" si="34"/>
        <v>0.27</v>
      </c>
      <c r="AI12" s="2">
        <f t="shared" si="34"/>
        <v>0.27</v>
      </c>
      <c r="AJ12" s="2">
        <v>0.24</v>
      </c>
      <c r="AK12" s="2">
        <f t="shared" ref="AK12:AM12" si="35">AJ12</f>
        <v>0.24</v>
      </c>
      <c r="AL12" s="2">
        <f t="shared" si="35"/>
        <v>0.24</v>
      </c>
      <c r="AM12" s="2">
        <f t="shared" si="35"/>
        <v>0.24</v>
      </c>
      <c r="AN12" s="2">
        <v>0.21</v>
      </c>
      <c r="AO12" s="2">
        <f t="shared" ref="AO12:AQ12" si="36">AN12</f>
        <v>0.21</v>
      </c>
      <c r="AP12" s="2">
        <f t="shared" si="36"/>
        <v>0.21</v>
      </c>
      <c r="AQ12" s="2">
        <f t="shared" si="36"/>
        <v>0.21</v>
      </c>
      <c r="AU12" t="s">
        <v>135</v>
      </c>
      <c r="AV12">
        <v>14</v>
      </c>
      <c r="AW12">
        <v>9</v>
      </c>
      <c r="AX12">
        <v>9</v>
      </c>
      <c r="AY12">
        <v>9</v>
      </c>
      <c r="AZ12">
        <v>8</v>
      </c>
      <c r="BA12">
        <v>8</v>
      </c>
      <c r="BB12">
        <v>8</v>
      </c>
      <c r="BC12">
        <v>9</v>
      </c>
      <c r="BD12">
        <v>8</v>
      </c>
      <c r="BE12">
        <v>9</v>
      </c>
    </row>
    <row r="13" spans="1:57" x14ac:dyDescent="0.25">
      <c r="A13" t="s">
        <v>20</v>
      </c>
      <c r="B13" t="s">
        <v>10</v>
      </c>
      <c r="C13">
        <v>38</v>
      </c>
      <c r="D13">
        <v>38</v>
      </c>
      <c r="E13">
        <v>37</v>
      </c>
      <c r="F13">
        <v>36</v>
      </c>
      <c r="G13">
        <v>35</v>
      </c>
      <c r="H13">
        <v>34</v>
      </c>
      <c r="I13">
        <v>32</v>
      </c>
      <c r="J13">
        <v>30</v>
      </c>
      <c r="K13">
        <v>28</v>
      </c>
      <c r="L13">
        <v>38</v>
      </c>
      <c r="M13">
        <v>34</v>
      </c>
      <c r="N13">
        <v>30</v>
      </c>
      <c r="O13">
        <v>26</v>
      </c>
      <c r="P13">
        <v>34</v>
      </c>
      <c r="Q13">
        <v>28</v>
      </c>
      <c r="R13">
        <v>22</v>
      </c>
      <c r="S13">
        <v>16</v>
      </c>
      <c r="U13" s="24"/>
      <c r="W13" s="24"/>
      <c r="Y13" s="24"/>
      <c r="Z13">
        <f t="shared" si="0"/>
        <v>0</v>
      </c>
      <c r="AA13" s="2">
        <v>0.44</v>
      </c>
      <c r="AB13" s="2">
        <v>0.31</v>
      </c>
      <c r="AC13" s="2">
        <f t="shared" ref="AC13:AE13" si="37">AB13</f>
        <v>0.31</v>
      </c>
      <c r="AD13" s="2">
        <f t="shared" si="37"/>
        <v>0.31</v>
      </c>
      <c r="AE13" s="2">
        <f t="shared" si="37"/>
        <v>0.31</v>
      </c>
      <c r="AF13" s="2">
        <v>0.22500000000000001</v>
      </c>
      <c r="AG13" s="2">
        <f t="shared" ref="AG13:AI13" si="38">AF13</f>
        <v>0.22500000000000001</v>
      </c>
      <c r="AH13" s="2">
        <f t="shared" si="38"/>
        <v>0.22500000000000001</v>
      </c>
      <c r="AI13" s="2">
        <f t="shared" si="38"/>
        <v>0.22500000000000001</v>
      </c>
      <c r="AJ13" s="2">
        <v>0.24</v>
      </c>
      <c r="AK13" s="2">
        <f t="shared" ref="AK13:AM13" si="39">AJ13</f>
        <v>0.24</v>
      </c>
      <c r="AL13" s="2">
        <f t="shared" si="39"/>
        <v>0.24</v>
      </c>
      <c r="AM13" s="2">
        <f t="shared" si="39"/>
        <v>0.24</v>
      </c>
      <c r="AN13" s="2">
        <v>0.15</v>
      </c>
      <c r="AO13" s="2">
        <f t="shared" ref="AO13:AQ13" si="40">AN13</f>
        <v>0.15</v>
      </c>
      <c r="AP13" s="2">
        <f t="shared" si="40"/>
        <v>0.15</v>
      </c>
      <c r="AQ13" s="2">
        <f t="shared" si="40"/>
        <v>0.15</v>
      </c>
      <c r="AU13" t="s">
        <v>136</v>
      </c>
      <c r="AV13">
        <v>15</v>
      </c>
      <c r="AW13">
        <v>9</v>
      </c>
      <c r="AX13">
        <v>9</v>
      </c>
      <c r="AY13">
        <v>9</v>
      </c>
      <c r="AZ13">
        <v>8</v>
      </c>
      <c r="BA13">
        <v>8</v>
      </c>
      <c r="BB13">
        <v>8</v>
      </c>
      <c r="BC13">
        <v>9</v>
      </c>
      <c r="BD13">
        <v>9</v>
      </c>
      <c r="BE13">
        <v>9</v>
      </c>
    </row>
    <row r="14" spans="1:57" x14ac:dyDescent="0.25">
      <c r="A14" t="s">
        <v>20</v>
      </c>
      <c r="B14" t="s">
        <v>11</v>
      </c>
      <c r="C14">
        <v>36</v>
      </c>
      <c r="D14">
        <v>36</v>
      </c>
      <c r="E14">
        <v>35</v>
      </c>
      <c r="F14">
        <v>34</v>
      </c>
      <c r="G14">
        <v>33</v>
      </c>
      <c r="H14">
        <v>36</v>
      </c>
      <c r="I14">
        <v>34</v>
      </c>
      <c r="J14">
        <v>32</v>
      </c>
      <c r="K14">
        <v>30</v>
      </c>
      <c r="L14">
        <v>37</v>
      </c>
      <c r="M14">
        <v>33</v>
      </c>
      <c r="N14">
        <v>29</v>
      </c>
      <c r="O14">
        <v>25</v>
      </c>
      <c r="P14">
        <v>36</v>
      </c>
      <c r="Q14">
        <v>30</v>
      </c>
      <c r="R14">
        <v>24</v>
      </c>
      <c r="S14">
        <v>18</v>
      </c>
      <c r="T14" t="s">
        <v>17</v>
      </c>
      <c r="U14" s="24">
        <v>0.5</v>
      </c>
      <c r="V14" t="s">
        <v>18</v>
      </c>
      <c r="W14" s="24">
        <v>0.4</v>
      </c>
      <c r="X14" t="s">
        <v>19</v>
      </c>
      <c r="Y14" s="24">
        <v>0.1</v>
      </c>
      <c r="Z14">
        <f t="shared" si="0"/>
        <v>1</v>
      </c>
      <c r="AA14" s="2">
        <v>0.45</v>
      </c>
      <c r="AB14" s="2">
        <v>0.3</v>
      </c>
      <c r="AC14" s="2">
        <f t="shared" ref="AC14:AE14" si="41">AB14</f>
        <v>0.3</v>
      </c>
      <c r="AD14" s="2">
        <f t="shared" si="41"/>
        <v>0.3</v>
      </c>
      <c r="AE14" s="2">
        <f t="shared" si="41"/>
        <v>0.3</v>
      </c>
      <c r="AF14" s="2">
        <v>0.25</v>
      </c>
      <c r="AG14" s="2">
        <f t="shared" ref="AG14:AI14" si="42">AF14</f>
        <v>0.25</v>
      </c>
      <c r="AH14" s="2">
        <f t="shared" si="42"/>
        <v>0.25</v>
      </c>
      <c r="AI14" s="2">
        <f t="shared" si="42"/>
        <v>0.25</v>
      </c>
      <c r="AJ14" s="2">
        <v>0.22500000000000001</v>
      </c>
      <c r="AK14" s="2">
        <f t="shared" ref="AK14:AM14" si="43">AJ14</f>
        <v>0.22500000000000001</v>
      </c>
      <c r="AL14" s="2">
        <f t="shared" si="43"/>
        <v>0.22500000000000001</v>
      </c>
      <c r="AM14" s="2">
        <f t="shared" si="43"/>
        <v>0.22500000000000001</v>
      </c>
      <c r="AN14" s="2">
        <v>0.2</v>
      </c>
      <c r="AO14" s="2">
        <f t="shared" ref="AO14:AQ14" si="44">AN14</f>
        <v>0.2</v>
      </c>
      <c r="AP14" s="2">
        <f t="shared" si="44"/>
        <v>0.2</v>
      </c>
      <c r="AQ14" s="2">
        <f t="shared" si="44"/>
        <v>0.2</v>
      </c>
      <c r="AU14" t="s">
        <v>137</v>
      </c>
      <c r="AV14">
        <v>16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</row>
    <row r="15" spans="1:57" x14ac:dyDescent="0.25">
      <c r="A15" t="s">
        <v>20</v>
      </c>
      <c r="B15" t="s">
        <v>12</v>
      </c>
      <c r="C15">
        <v>35</v>
      </c>
      <c r="D15">
        <v>37</v>
      </c>
      <c r="E15">
        <v>36</v>
      </c>
      <c r="F15">
        <v>35</v>
      </c>
      <c r="G15">
        <v>34</v>
      </c>
      <c r="H15">
        <v>38</v>
      </c>
      <c r="I15">
        <v>36</v>
      </c>
      <c r="J15">
        <v>34</v>
      </c>
      <c r="K15">
        <v>32</v>
      </c>
      <c r="L15">
        <v>39</v>
      </c>
      <c r="M15">
        <v>35</v>
      </c>
      <c r="N15">
        <v>31</v>
      </c>
      <c r="O15">
        <v>27</v>
      </c>
      <c r="P15">
        <v>39</v>
      </c>
      <c r="Q15">
        <v>33</v>
      </c>
      <c r="R15">
        <v>27</v>
      </c>
      <c r="S15">
        <v>21</v>
      </c>
      <c r="T15" t="s">
        <v>17</v>
      </c>
      <c r="U15" s="24">
        <v>0.66700000000000004</v>
      </c>
      <c r="V15" t="s">
        <v>18</v>
      </c>
      <c r="W15" s="24">
        <v>0.33300000000000002</v>
      </c>
      <c r="Y15" s="24"/>
      <c r="Z15">
        <f t="shared" si="0"/>
        <v>1</v>
      </c>
      <c r="AA15" s="2">
        <v>0.45</v>
      </c>
      <c r="AB15" s="2">
        <v>0.32500000000000001</v>
      </c>
      <c r="AC15" s="2">
        <f t="shared" ref="AC15:AE15" si="45">AB15</f>
        <v>0.32500000000000001</v>
      </c>
      <c r="AD15" s="2">
        <f t="shared" si="45"/>
        <v>0.32500000000000001</v>
      </c>
      <c r="AE15" s="2">
        <f t="shared" si="45"/>
        <v>0.32500000000000001</v>
      </c>
      <c r="AF15" s="2">
        <v>0.25</v>
      </c>
      <c r="AG15" s="2">
        <f t="shared" ref="AG15:AI15" si="46">AF15</f>
        <v>0.25</v>
      </c>
      <c r="AH15" s="2">
        <f t="shared" si="46"/>
        <v>0.25</v>
      </c>
      <c r="AI15" s="2">
        <f t="shared" si="46"/>
        <v>0.25</v>
      </c>
      <c r="AJ15" s="2">
        <v>0.25</v>
      </c>
      <c r="AK15" s="2">
        <f t="shared" ref="AK15:AM15" si="47">AJ15</f>
        <v>0.25</v>
      </c>
      <c r="AL15" s="2">
        <f t="shared" si="47"/>
        <v>0.25</v>
      </c>
      <c r="AM15" s="2">
        <f t="shared" si="47"/>
        <v>0.25</v>
      </c>
      <c r="AN15" s="2">
        <v>0.17499999999999999</v>
      </c>
      <c r="AO15" s="2">
        <f t="shared" ref="AO15:AQ15" si="48">AN15</f>
        <v>0.17499999999999999</v>
      </c>
      <c r="AP15" s="2">
        <f t="shared" si="48"/>
        <v>0.17499999999999999</v>
      </c>
      <c r="AQ15" s="2">
        <f t="shared" si="48"/>
        <v>0.17499999999999999</v>
      </c>
      <c r="AU15" t="s">
        <v>138</v>
      </c>
      <c r="AV15">
        <v>17</v>
      </c>
      <c r="AW15">
        <v>11</v>
      </c>
      <c r="AX15">
        <v>11</v>
      </c>
      <c r="AY15">
        <v>11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</row>
    <row r="16" spans="1:57" x14ac:dyDescent="0.25">
      <c r="A16" t="s">
        <v>20</v>
      </c>
      <c r="B16" t="s">
        <v>13</v>
      </c>
      <c r="C16">
        <v>38</v>
      </c>
      <c r="D16">
        <v>36</v>
      </c>
      <c r="E16">
        <v>35</v>
      </c>
      <c r="F16">
        <v>34</v>
      </c>
      <c r="G16">
        <v>33</v>
      </c>
      <c r="H16">
        <v>36</v>
      </c>
      <c r="I16">
        <v>34</v>
      </c>
      <c r="J16">
        <v>32</v>
      </c>
      <c r="K16">
        <v>30</v>
      </c>
      <c r="L16">
        <v>37</v>
      </c>
      <c r="M16">
        <v>33</v>
      </c>
      <c r="N16">
        <v>29</v>
      </c>
      <c r="O16">
        <v>25</v>
      </c>
      <c r="P16">
        <v>35</v>
      </c>
      <c r="Q16">
        <v>29</v>
      </c>
      <c r="R16">
        <v>23</v>
      </c>
      <c r="S16">
        <v>17</v>
      </c>
      <c r="T16" t="s">
        <v>17</v>
      </c>
      <c r="U16" s="24">
        <v>1</v>
      </c>
      <c r="W16" s="24"/>
      <c r="Y16" s="24"/>
      <c r="Z16">
        <f t="shared" si="0"/>
        <v>1</v>
      </c>
      <c r="AA16" s="2">
        <v>0.45</v>
      </c>
      <c r="AB16" s="2">
        <v>0.32500000000000001</v>
      </c>
      <c r="AC16" s="2">
        <f t="shared" ref="AC16:AE16" si="49">AB16</f>
        <v>0.32500000000000001</v>
      </c>
      <c r="AD16" s="2">
        <f t="shared" si="49"/>
        <v>0.32500000000000001</v>
      </c>
      <c r="AE16" s="2">
        <f t="shared" si="49"/>
        <v>0.32500000000000001</v>
      </c>
      <c r="AF16" s="2">
        <v>0.27500000000000002</v>
      </c>
      <c r="AG16" s="2">
        <f t="shared" ref="AG16:AI16" si="50">AF16</f>
        <v>0.27500000000000002</v>
      </c>
      <c r="AH16" s="2">
        <f t="shared" si="50"/>
        <v>0.27500000000000002</v>
      </c>
      <c r="AI16" s="2">
        <f t="shared" si="50"/>
        <v>0.27500000000000002</v>
      </c>
      <c r="AJ16" s="2">
        <v>0.22500000000000001</v>
      </c>
      <c r="AK16" s="2">
        <f t="shared" ref="AK16:AM16" si="51">AJ16</f>
        <v>0.22500000000000001</v>
      </c>
      <c r="AL16" s="2">
        <f t="shared" si="51"/>
        <v>0.22500000000000001</v>
      </c>
      <c r="AM16" s="2">
        <f t="shared" si="51"/>
        <v>0.22500000000000001</v>
      </c>
      <c r="AN16" s="2">
        <v>0.17499999999999999</v>
      </c>
      <c r="AO16" s="2">
        <f t="shared" ref="AO16:AQ16" si="52">AN16</f>
        <v>0.17499999999999999</v>
      </c>
      <c r="AP16" s="2">
        <f t="shared" si="52"/>
        <v>0.17499999999999999</v>
      </c>
      <c r="AQ16" s="2">
        <f t="shared" si="52"/>
        <v>0.17499999999999999</v>
      </c>
      <c r="AU16" t="s">
        <v>139</v>
      </c>
      <c r="AV16">
        <v>18</v>
      </c>
      <c r="AW16">
        <v>11</v>
      </c>
      <c r="AX16">
        <v>11</v>
      </c>
      <c r="AY16">
        <v>11</v>
      </c>
      <c r="AZ16">
        <v>10</v>
      </c>
      <c r="BA16">
        <v>10</v>
      </c>
      <c r="BB16">
        <v>10</v>
      </c>
      <c r="BC16">
        <v>11</v>
      </c>
      <c r="BD16">
        <v>10</v>
      </c>
      <c r="BE16">
        <v>11</v>
      </c>
    </row>
    <row r="17" spans="1:57" x14ac:dyDescent="0.25">
      <c r="A17" t="s">
        <v>20</v>
      </c>
      <c r="B17" t="s">
        <v>14</v>
      </c>
      <c r="C17">
        <v>30</v>
      </c>
      <c r="D17">
        <v>31</v>
      </c>
      <c r="E17">
        <v>30</v>
      </c>
      <c r="F17">
        <v>29</v>
      </c>
      <c r="G17">
        <v>28</v>
      </c>
      <c r="H17">
        <v>31</v>
      </c>
      <c r="I17">
        <v>29</v>
      </c>
      <c r="J17">
        <v>27</v>
      </c>
      <c r="K17">
        <v>25</v>
      </c>
      <c r="L17">
        <v>32</v>
      </c>
      <c r="M17">
        <v>28</v>
      </c>
      <c r="N17">
        <v>24</v>
      </c>
      <c r="O17">
        <v>20</v>
      </c>
      <c r="P17">
        <v>31</v>
      </c>
      <c r="Q17">
        <v>25</v>
      </c>
      <c r="R17">
        <v>19</v>
      </c>
      <c r="S17">
        <v>13</v>
      </c>
      <c r="U17" s="24"/>
      <c r="W17" s="24"/>
      <c r="Y17" s="24"/>
      <c r="Z17">
        <f t="shared" si="0"/>
        <v>0</v>
      </c>
      <c r="AA17" s="2">
        <v>0.45</v>
      </c>
      <c r="AB17" s="2">
        <v>0.32500000000000001</v>
      </c>
      <c r="AC17" s="2">
        <f t="shared" ref="AC17:AE53" si="53">AB17</f>
        <v>0.32500000000000001</v>
      </c>
      <c r="AD17" s="2">
        <f t="shared" si="53"/>
        <v>0.32500000000000001</v>
      </c>
      <c r="AE17" s="2">
        <f t="shared" si="53"/>
        <v>0.32500000000000001</v>
      </c>
      <c r="AF17" s="2">
        <v>0.27500000000000002</v>
      </c>
      <c r="AG17" s="2">
        <f t="shared" ref="AG17:AI53" si="54">AF17</f>
        <v>0.27500000000000002</v>
      </c>
      <c r="AH17" s="2">
        <f t="shared" si="54"/>
        <v>0.27500000000000002</v>
      </c>
      <c r="AI17" s="2">
        <f t="shared" si="54"/>
        <v>0.27500000000000002</v>
      </c>
      <c r="AJ17" s="2">
        <v>0.25</v>
      </c>
      <c r="AK17" s="2">
        <f t="shared" ref="AK17:AM53" si="55">AJ17</f>
        <v>0.25</v>
      </c>
      <c r="AL17" s="2">
        <f t="shared" si="55"/>
        <v>0.25</v>
      </c>
      <c r="AM17" s="2">
        <f t="shared" si="55"/>
        <v>0.25</v>
      </c>
      <c r="AN17" s="2">
        <v>0.18</v>
      </c>
      <c r="AO17" s="2">
        <f t="shared" ref="AO17:AQ53" si="56">AN17</f>
        <v>0.18</v>
      </c>
      <c r="AP17" s="2">
        <f t="shared" si="56"/>
        <v>0.18</v>
      </c>
      <c r="AQ17" s="2">
        <f t="shared" si="56"/>
        <v>0.18</v>
      </c>
      <c r="AU17" t="s">
        <v>140</v>
      </c>
      <c r="AV17">
        <v>19</v>
      </c>
      <c r="AW17">
        <v>11</v>
      </c>
      <c r="AX17">
        <v>11</v>
      </c>
      <c r="AY17">
        <v>11</v>
      </c>
      <c r="AZ17">
        <v>10</v>
      </c>
      <c r="BA17">
        <v>10</v>
      </c>
      <c r="BB17">
        <v>10</v>
      </c>
      <c r="BC17">
        <v>11</v>
      </c>
      <c r="BD17">
        <v>11</v>
      </c>
      <c r="BE17">
        <v>11</v>
      </c>
    </row>
    <row r="18" spans="1:57" x14ac:dyDescent="0.25">
      <c r="A18" t="s">
        <v>21</v>
      </c>
      <c r="B18" t="s">
        <v>22</v>
      </c>
      <c r="C18">
        <v>35</v>
      </c>
      <c r="D18">
        <v>25</v>
      </c>
      <c r="E18">
        <v>24</v>
      </c>
      <c r="F18">
        <v>23</v>
      </c>
      <c r="G18">
        <v>22</v>
      </c>
      <c r="H18">
        <v>20</v>
      </c>
      <c r="I18">
        <v>18</v>
      </c>
      <c r="J18">
        <v>16</v>
      </c>
      <c r="K18">
        <v>14</v>
      </c>
      <c r="L18">
        <v>25</v>
      </c>
      <c r="M18">
        <v>21</v>
      </c>
      <c r="N18">
        <v>17</v>
      </c>
      <c r="O18">
        <v>13</v>
      </c>
      <c r="P18">
        <v>15</v>
      </c>
      <c r="Q18">
        <v>9</v>
      </c>
      <c r="R18">
        <v>3</v>
      </c>
      <c r="S18">
        <v>-3</v>
      </c>
      <c r="T18" t="s">
        <v>18</v>
      </c>
      <c r="U18" s="24">
        <v>1</v>
      </c>
      <c r="W18" s="24"/>
      <c r="Y18" s="24"/>
      <c r="Z18">
        <f t="shared" si="0"/>
        <v>1</v>
      </c>
      <c r="AA18" s="2">
        <v>0.27500000000000002</v>
      </c>
      <c r="AB18" s="2">
        <v>0.15</v>
      </c>
      <c r="AC18" s="2">
        <f t="shared" si="53"/>
        <v>0.15</v>
      </c>
      <c r="AD18" s="2">
        <f t="shared" si="53"/>
        <v>0.15</v>
      </c>
      <c r="AE18" s="2">
        <f t="shared" si="53"/>
        <v>0.15</v>
      </c>
      <c r="AF18" s="2">
        <v>0.09</v>
      </c>
      <c r="AG18" s="2">
        <f t="shared" si="54"/>
        <v>0.09</v>
      </c>
      <c r="AH18" s="2">
        <f t="shared" si="54"/>
        <v>0.09</v>
      </c>
      <c r="AI18" s="2">
        <f t="shared" si="54"/>
        <v>0.09</v>
      </c>
      <c r="AJ18" s="2">
        <v>0.1</v>
      </c>
      <c r="AK18" s="2">
        <f t="shared" si="55"/>
        <v>0.1</v>
      </c>
      <c r="AL18" s="2">
        <f t="shared" si="55"/>
        <v>0.1</v>
      </c>
      <c r="AM18" s="2">
        <f t="shared" si="55"/>
        <v>0.1</v>
      </c>
      <c r="AN18" s="2">
        <v>3.5000000000000003E-2</v>
      </c>
      <c r="AO18" s="2">
        <f t="shared" si="56"/>
        <v>3.5000000000000003E-2</v>
      </c>
      <c r="AP18" s="2">
        <f t="shared" si="56"/>
        <v>3.5000000000000003E-2</v>
      </c>
      <c r="AQ18" s="2">
        <f t="shared" si="56"/>
        <v>3.5000000000000003E-2</v>
      </c>
      <c r="AU18" t="s">
        <v>141</v>
      </c>
      <c r="AV18">
        <v>20</v>
      </c>
      <c r="AW18">
        <v>11</v>
      </c>
      <c r="AX18">
        <v>11</v>
      </c>
      <c r="AY18">
        <v>11</v>
      </c>
      <c r="AZ18">
        <v>11</v>
      </c>
      <c r="BA18">
        <v>11</v>
      </c>
      <c r="BB18">
        <v>11</v>
      </c>
      <c r="BC18">
        <v>11</v>
      </c>
      <c r="BD18">
        <v>11</v>
      </c>
      <c r="BE18">
        <v>11</v>
      </c>
    </row>
    <row r="19" spans="1:57" x14ac:dyDescent="0.25">
      <c r="A19" t="s">
        <v>21</v>
      </c>
      <c r="B19" t="s">
        <v>23</v>
      </c>
      <c r="C19">
        <v>40</v>
      </c>
      <c r="D19">
        <v>36</v>
      </c>
      <c r="E19">
        <v>35</v>
      </c>
      <c r="F19">
        <v>34</v>
      </c>
      <c r="G19">
        <v>33</v>
      </c>
      <c r="H19">
        <v>30</v>
      </c>
      <c r="I19">
        <v>28</v>
      </c>
      <c r="J19">
        <v>26</v>
      </c>
      <c r="K19">
        <v>24</v>
      </c>
      <c r="L19">
        <v>30</v>
      </c>
      <c r="M19">
        <v>26</v>
      </c>
      <c r="N19">
        <v>22</v>
      </c>
      <c r="O19">
        <v>18</v>
      </c>
      <c r="P19">
        <v>20</v>
      </c>
      <c r="Q19">
        <v>14</v>
      </c>
      <c r="R19">
        <v>8</v>
      </c>
      <c r="S19">
        <v>2</v>
      </c>
      <c r="U19" s="24"/>
      <c r="W19" s="24"/>
      <c r="Y19" s="24"/>
      <c r="Z19">
        <f t="shared" si="0"/>
        <v>0</v>
      </c>
      <c r="AA19" s="2">
        <v>0.35</v>
      </c>
      <c r="AB19" s="2">
        <v>0.25</v>
      </c>
      <c r="AC19" s="2">
        <f t="shared" si="53"/>
        <v>0.25</v>
      </c>
      <c r="AD19" s="2">
        <f t="shared" si="53"/>
        <v>0.25</v>
      </c>
      <c r="AE19" s="2">
        <f t="shared" si="53"/>
        <v>0.25</v>
      </c>
      <c r="AF19" s="2">
        <v>0.2</v>
      </c>
      <c r="AG19" s="2">
        <f t="shared" si="54"/>
        <v>0.2</v>
      </c>
      <c r="AH19" s="2">
        <f t="shared" si="54"/>
        <v>0.2</v>
      </c>
      <c r="AI19" s="2">
        <f t="shared" si="54"/>
        <v>0.2</v>
      </c>
      <c r="AJ19" s="2">
        <v>0.15</v>
      </c>
      <c r="AK19" s="2">
        <f t="shared" si="55"/>
        <v>0.15</v>
      </c>
      <c r="AL19" s="2">
        <f t="shared" si="55"/>
        <v>0.15</v>
      </c>
      <c r="AM19" s="2">
        <f t="shared" si="55"/>
        <v>0.15</v>
      </c>
      <c r="AN19" s="2">
        <v>0.125</v>
      </c>
      <c r="AO19" s="2">
        <f t="shared" si="56"/>
        <v>0.125</v>
      </c>
      <c r="AP19" s="2">
        <f t="shared" si="56"/>
        <v>0.125</v>
      </c>
      <c r="AQ19" s="2">
        <f t="shared" si="56"/>
        <v>0.125</v>
      </c>
    </row>
    <row r="20" spans="1:57" x14ac:dyDescent="0.25">
      <c r="A20" t="s">
        <v>21</v>
      </c>
      <c r="B20" t="s">
        <v>24</v>
      </c>
      <c r="C20">
        <v>20</v>
      </c>
      <c r="D20">
        <v>20</v>
      </c>
      <c r="E20">
        <v>19</v>
      </c>
      <c r="F20">
        <v>18</v>
      </c>
      <c r="G20">
        <v>17</v>
      </c>
      <c r="H20">
        <v>25</v>
      </c>
      <c r="I20">
        <v>23</v>
      </c>
      <c r="J20">
        <v>21</v>
      </c>
      <c r="K20">
        <v>19</v>
      </c>
      <c r="L20">
        <v>25</v>
      </c>
      <c r="M20">
        <v>21</v>
      </c>
      <c r="N20">
        <v>17</v>
      </c>
      <c r="O20">
        <v>13</v>
      </c>
      <c r="P20">
        <v>30</v>
      </c>
      <c r="Q20">
        <v>24</v>
      </c>
      <c r="R20">
        <v>18</v>
      </c>
      <c r="S20">
        <v>12</v>
      </c>
      <c r="T20" t="s">
        <v>18</v>
      </c>
      <c r="U20" s="24">
        <v>1</v>
      </c>
      <c r="W20" s="24"/>
      <c r="Y20" s="24"/>
      <c r="Z20">
        <f t="shared" si="0"/>
        <v>1</v>
      </c>
      <c r="AA20" s="2">
        <v>0.35</v>
      </c>
      <c r="AB20" s="2">
        <v>0.27500000000000002</v>
      </c>
      <c r="AC20" s="2">
        <f t="shared" si="53"/>
        <v>0.27500000000000002</v>
      </c>
      <c r="AD20" s="2">
        <f t="shared" si="53"/>
        <v>0.27500000000000002</v>
      </c>
      <c r="AE20" s="2">
        <f t="shared" si="53"/>
        <v>0.27500000000000002</v>
      </c>
      <c r="AF20" s="2">
        <v>0.2</v>
      </c>
      <c r="AG20" s="2">
        <f t="shared" si="54"/>
        <v>0.2</v>
      </c>
      <c r="AH20" s="2">
        <f t="shared" si="54"/>
        <v>0.2</v>
      </c>
      <c r="AI20" s="2">
        <f t="shared" si="54"/>
        <v>0.2</v>
      </c>
      <c r="AJ20" s="2">
        <v>0.22500000000000001</v>
      </c>
      <c r="AK20" s="2">
        <f t="shared" si="55"/>
        <v>0.22500000000000001</v>
      </c>
      <c r="AL20" s="2">
        <f t="shared" si="55"/>
        <v>0.22500000000000001</v>
      </c>
      <c r="AM20" s="2">
        <f t="shared" si="55"/>
        <v>0.22500000000000001</v>
      </c>
      <c r="AN20" s="2">
        <v>0.15</v>
      </c>
      <c r="AO20" s="2">
        <f t="shared" si="56"/>
        <v>0.15</v>
      </c>
      <c r="AP20" s="2">
        <f t="shared" si="56"/>
        <v>0.15</v>
      </c>
      <c r="AQ20" s="2">
        <f t="shared" si="56"/>
        <v>0.15</v>
      </c>
    </row>
    <row r="21" spans="1:57" x14ac:dyDescent="0.25">
      <c r="A21" t="s">
        <v>21</v>
      </c>
      <c r="B21" t="s">
        <v>25</v>
      </c>
      <c r="C21">
        <v>31</v>
      </c>
      <c r="D21">
        <v>32</v>
      </c>
      <c r="E21">
        <v>31</v>
      </c>
      <c r="F21">
        <v>30</v>
      </c>
      <c r="G21">
        <v>29</v>
      </c>
      <c r="H21">
        <v>35</v>
      </c>
      <c r="I21">
        <v>33</v>
      </c>
      <c r="J21">
        <v>31</v>
      </c>
      <c r="K21">
        <v>29</v>
      </c>
      <c r="L21">
        <v>42</v>
      </c>
      <c r="M21">
        <v>38</v>
      </c>
      <c r="N21">
        <v>34</v>
      </c>
      <c r="O21">
        <v>30</v>
      </c>
      <c r="P21">
        <v>36</v>
      </c>
      <c r="Q21">
        <v>30</v>
      </c>
      <c r="R21">
        <v>24</v>
      </c>
      <c r="S21">
        <v>18</v>
      </c>
      <c r="T21" t="s">
        <v>18</v>
      </c>
      <c r="U21" s="24">
        <v>1</v>
      </c>
      <c r="W21" s="24"/>
      <c r="Y21" s="24"/>
      <c r="Z21">
        <f t="shared" si="0"/>
        <v>1</v>
      </c>
      <c r="AA21" s="2">
        <v>0.4</v>
      </c>
      <c r="AB21" s="2">
        <v>0.3</v>
      </c>
      <c r="AC21" s="2">
        <f t="shared" si="53"/>
        <v>0.3</v>
      </c>
      <c r="AD21" s="2">
        <f t="shared" si="53"/>
        <v>0.3</v>
      </c>
      <c r="AE21" s="2">
        <f t="shared" si="53"/>
        <v>0.3</v>
      </c>
      <c r="AF21" s="2">
        <v>0.22500000000000001</v>
      </c>
      <c r="AG21" s="2">
        <f t="shared" si="54"/>
        <v>0.22500000000000001</v>
      </c>
      <c r="AH21" s="2">
        <f t="shared" si="54"/>
        <v>0.22500000000000001</v>
      </c>
      <c r="AI21" s="2">
        <f t="shared" si="54"/>
        <v>0.22500000000000001</v>
      </c>
      <c r="AJ21" s="2">
        <v>0.25</v>
      </c>
      <c r="AK21" s="2">
        <f t="shared" si="55"/>
        <v>0.25</v>
      </c>
      <c r="AL21" s="2">
        <f t="shared" si="55"/>
        <v>0.25</v>
      </c>
      <c r="AM21" s="2">
        <f t="shared" si="55"/>
        <v>0.25</v>
      </c>
      <c r="AN21" s="2">
        <v>0.17499999999999999</v>
      </c>
      <c r="AO21" s="2">
        <f t="shared" si="56"/>
        <v>0.17499999999999999</v>
      </c>
      <c r="AP21" s="2">
        <f t="shared" si="56"/>
        <v>0.17499999999999999</v>
      </c>
      <c r="AQ21" s="2">
        <f t="shared" si="56"/>
        <v>0.17499999999999999</v>
      </c>
    </row>
    <row r="22" spans="1:57" x14ac:dyDescent="0.25">
      <c r="A22" t="s">
        <v>21</v>
      </c>
      <c r="B22" t="s">
        <v>26</v>
      </c>
      <c r="C22">
        <v>15</v>
      </c>
      <c r="D22">
        <v>20</v>
      </c>
      <c r="E22">
        <v>19</v>
      </c>
      <c r="F22">
        <v>18</v>
      </c>
      <c r="G22">
        <v>17</v>
      </c>
      <c r="H22">
        <v>27</v>
      </c>
      <c r="I22">
        <v>25</v>
      </c>
      <c r="J22">
        <v>23</v>
      </c>
      <c r="K22">
        <v>21</v>
      </c>
      <c r="L22">
        <v>35</v>
      </c>
      <c r="M22">
        <v>31</v>
      </c>
      <c r="N22">
        <v>27</v>
      </c>
      <c r="O22">
        <v>23</v>
      </c>
      <c r="P22">
        <v>30</v>
      </c>
      <c r="Q22">
        <v>24</v>
      </c>
      <c r="R22">
        <v>18</v>
      </c>
      <c r="S22">
        <v>12</v>
      </c>
      <c r="T22" t="s">
        <v>18</v>
      </c>
      <c r="U22" s="24">
        <v>1</v>
      </c>
      <c r="W22" s="24"/>
      <c r="Y22" s="24"/>
      <c r="Z22">
        <f t="shared" si="0"/>
        <v>1</v>
      </c>
      <c r="AA22" s="2">
        <v>0.4</v>
      </c>
      <c r="AB22" s="2">
        <v>0.3</v>
      </c>
      <c r="AC22" s="2">
        <f t="shared" si="53"/>
        <v>0.3</v>
      </c>
      <c r="AD22" s="2">
        <f t="shared" si="53"/>
        <v>0.3</v>
      </c>
      <c r="AE22" s="2">
        <f t="shared" si="53"/>
        <v>0.3</v>
      </c>
      <c r="AF22" s="2">
        <v>0.22500000000000001</v>
      </c>
      <c r="AG22" s="2">
        <f t="shared" si="54"/>
        <v>0.22500000000000001</v>
      </c>
      <c r="AH22" s="2">
        <f t="shared" si="54"/>
        <v>0.22500000000000001</v>
      </c>
      <c r="AI22" s="2">
        <f t="shared" si="54"/>
        <v>0.22500000000000001</v>
      </c>
      <c r="AJ22" s="2">
        <v>0.26</v>
      </c>
      <c r="AK22" s="2">
        <f t="shared" si="55"/>
        <v>0.26</v>
      </c>
      <c r="AL22" s="2">
        <f t="shared" si="55"/>
        <v>0.26</v>
      </c>
      <c r="AM22" s="2">
        <f t="shared" si="55"/>
        <v>0.26</v>
      </c>
      <c r="AN22" s="2">
        <v>0.18</v>
      </c>
      <c r="AO22" s="2">
        <f t="shared" si="56"/>
        <v>0.18</v>
      </c>
      <c r="AP22" s="2">
        <f t="shared" si="56"/>
        <v>0.18</v>
      </c>
      <c r="AQ22" s="2">
        <f t="shared" si="56"/>
        <v>0.18</v>
      </c>
    </row>
    <row r="23" spans="1:57" x14ac:dyDescent="0.25">
      <c r="A23" t="s">
        <v>21</v>
      </c>
      <c r="B23" t="s">
        <v>27</v>
      </c>
      <c r="C23">
        <v>25</v>
      </c>
      <c r="D23">
        <v>30</v>
      </c>
      <c r="E23">
        <v>29</v>
      </c>
      <c r="F23">
        <v>28</v>
      </c>
      <c r="G23">
        <v>27</v>
      </c>
      <c r="H23">
        <v>32</v>
      </c>
      <c r="I23">
        <v>30</v>
      </c>
      <c r="J23">
        <v>28</v>
      </c>
      <c r="K23">
        <v>26</v>
      </c>
      <c r="L23">
        <v>41</v>
      </c>
      <c r="M23">
        <v>37</v>
      </c>
      <c r="N23">
        <v>33</v>
      </c>
      <c r="O23">
        <v>29</v>
      </c>
      <c r="P23">
        <v>37</v>
      </c>
      <c r="Q23">
        <v>31</v>
      </c>
      <c r="R23">
        <v>25</v>
      </c>
      <c r="S23">
        <v>19</v>
      </c>
      <c r="T23" t="s">
        <v>18</v>
      </c>
      <c r="U23" s="24">
        <v>0.66700000000000004</v>
      </c>
      <c r="V23" t="s">
        <v>19</v>
      </c>
      <c r="W23" s="24">
        <v>0.33300000000000002</v>
      </c>
      <c r="Y23" s="24"/>
      <c r="Z23">
        <f t="shared" si="0"/>
        <v>1</v>
      </c>
      <c r="AA23" s="2">
        <v>0.41</v>
      </c>
      <c r="AB23" s="2">
        <v>0.28999999999999998</v>
      </c>
      <c r="AC23" s="2">
        <f t="shared" si="53"/>
        <v>0.28999999999999998</v>
      </c>
      <c r="AD23" s="2">
        <f t="shared" si="53"/>
        <v>0.28999999999999998</v>
      </c>
      <c r="AE23" s="2">
        <f t="shared" si="53"/>
        <v>0.28999999999999998</v>
      </c>
      <c r="AF23" s="2">
        <v>0.25</v>
      </c>
      <c r="AG23" s="2">
        <f t="shared" si="54"/>
        <v>0.25</v>
      </c>
      <c r="AH23" s="2">
        <f t="shared" si="54"/>
        <v>0.25</v>
      </c>
      <c r="AI23" s="2">
        <f t="shared" si="54"/>
        <v>0.25</v>
      </c>
      <c r="AJ23" s="2">
        <v>0.27500000000000002</v>
      </c>
      <c r="AK23" s="2">
        <f t="shared" si="55"/>
        <v>0.27500000000000002</v>
      </c>
      <c r="AL23" s="2">
        <f t="shared" si="55"/>
        <v>0.27500000000000002</v>
      </c>
      <c r="AM23" s="2">
        <f t="shared" si="55"/>
        <v>0.27500000000000002</v>
      </c>
      <c r="AN23" s="2">
        <v>0.2</v>
      </c>
      <c r="AO23" s="2">
        <f t="shared" si="56"/>
        <v>0.2</v>
      </c>
      <c r="AP23" s="2">
        <f t="shared" si="56"/>
        <v>0.2</v>
      </c>
      <c r="AQ23" s="2">
        <f t="shared" si="56"/>
        <v>0.2</v>
      </c>
    </row>
    <row r="24" spans="1:57" x14ac:dyDescent="0.25">
      <c r="A24" t="s">
        <v>21</v>
      </c>
      <c r="B24" t="s">
        <v>28</v>
      </c>
      <c r="C24">
        <v>33</v>
      </c>
      <c r="D24">
        <v>35</v>
      </c>
      <c r="E24">
        <v>34</v>
      </c>
      <c r="F24">
        <v>33</v>
      </c>
      <c r="G24">
        <v>32</v>
      </c>
      <c r="H24">
        <v>34</v>
      </c>
      <c r="I24">
        <v>32</v>
      </c>
      <c r="J24">
        <v>30</v>
      </c>
      <c r="K24">
        <v>28</v>
      </c>
      <c r="L24">
        <v>42</v>
      </c>
      <c r="M24">
        <v>38</v>
      </c>
      <c r="N24">
        <v>34</v>
      </c>
      <c r="O24">
        <v>30</v>
      </c>
      <c r="P24">
        <v>37</v>
      </c>
      <c r="Q24">
        <v>31</v>
      </c>
      <c r="R24">
        <v>25</v>
      </c>
      <c r="S24">
        <v>19</v>
      </c>
      <c r="T24" t="s">
        <v>18</v>
      </c>
      <c r="U24" s="24">
        <v>0.66700000000000004</v>
      </c>
      <c r="V24" t="s">
        <v>19</v>
      </c>
      <c r="W24" s="24">
        <v>0.33300000000000002</v>
      </c>
      <c r="Y24" s="24"/>
      <c r="Z24">
        <f t="shared" si="0"/>
        <v>1</v>
      </c>
      <c r="AA24" s="2">
        <v>0.42499999999999999</v>
      </c>
      <c r="AB24" s="2">
        <v>0.32500000000000001</v>
      </c>
      <c r="AC24" s="2">
        <f t="shared" si="53"/>
        <v>0.32500000000000001</v>
      </c>
      <c r="AD24" s="2">
        <f t="shared" si="53"/>
        <v>0.32500000000000001</v>
      </c>
      <c r="AE24" s="2">
        <f t="shared" si="53"/>
        <v>0.32500000000000001</v>
      </c>
      <c r="AF24" s="2">
        <v>0.27500000000000002</v>
      </c>
      <c r="AG24" s="2">
        <f t="shared" si="54"/>
        <v>0.27500000000000002</v>
      </c>
      <c r="AH24" s="2">
        <f t="shared" si="54"/>
        <v>0.27500000000000002</v>
      </c>
      <c r="AI24" s="2">
        <f t="shared" si="54"/>
        <v>0.27500000000000002</v>
      </c>
      <c r="AJ24" s="2">
        <v>0.3</v>
      </c>
      <c r="AK24" s="2">
        <f t="shared" si="55"/>
        <v>0.3</v>
      </c>
      <c r="AL24" s="2">
        <f t="shared" si="55"/>
        <v>0.3</v>
      </c>
      <c r="AM24" s="2">
        <f t="shared" si="55"/>
        <v>0.3</v>
      </c>
      <c r="AN24" s="2">
        <v>0.22500000000000001</v>
      </c>
      <c r="AO24" s="2">
        <f t="shared" si="56"/>
        <v>0.22500000000000001</v>
      </c>
      <c r="AP24" s="2">
        <f t="shared" si="56"/>
        <v>0.22500000000000001</v>
      </c>
      <c r="AQ24" s="2">
        <f t="shared" si="56"/>
        <v>0.22500000000000001</v>
      </c>
    </row>
    <row r="25" spans="1:57" x14ac:dyDescent="0.25">
      <c r="A25" t="s">
        <v>29</v>
      </c>
      <c r="B25" t="s">
        <v>30</v>
      </c>
      <c r="C25">
        <v>10</v>
      </c>
      <c r="D25">
        <v>15</v>
      </c>
      <c r="E25">
        <v>14</v>
      </c>
      <c r="F25">
        <v>13</v>
      </c>
      <c r="G25">
        <v>12</v>
      </c>
      <c r="H25">
        <v>10</v>
      </c>
      <c r="I25">
        <v>8</v>
      </c>
      <c r="J25">
        <v>6</v>
      </c>
      <c r="K25">
        <v>4</v>
      </c>
      <c r="L25">
        <v>15</v>
      </c>
      <c r="M25">
        <v>11</v>
      </c>
      <c r="N25">
        <v>7</v>
      </c>
      <c r="O25">
        <v>3</v>
      </c>
      <c r="P25">
        <v>10</v>
      </c>
      <c r="Q25">
        <v>4</v>
      </c>
      <c r="R25">
        <v>-2</v>
      </c>
      <c r="S25">
        <v>-8</v>
      </c>
      <c r="T25" t="s">
        <v>18</v>
      </c>
      <c r="U25" s="24">
        <v>1</v>
      </c>
      <c r="W25" s="24"/>
      <c r="Y25" s="24"/>
      <c r="Z25">
        <f t="shared" si="0"/>
        <v>1</v>
      </c>
      <c r="AA25" s="2">
        <v>0.25</v>
      </c>
      <c r="AB25" s="2">
        <v>0.2</v>
      </c>
      <c r="AC25" s="2">
        <f t="shared" si="53"/>
        <v>0.2</v>
      </c>
      <c r="AD25" s="2">
        <f t="shared" si="53"/>
        <v>0.2</v>
      </c>
      <c r="AE25" s="2">
        <f t="shared" si="53"/>
        <v>0.2</v>
      </c>
      <c r="AF25" s="2">
        <v>0.15</v>
      </c>
      <c r="AG25" s="2">
        <f t="shared" si="54"/>
        <v>0.15</v>
      </c>
      <c r="AH25" s="2">
        <f t="shared" si="54"/>
        <v>0.15</v>
      </c>
      <c r="AI25" s="2">
        <f t="shared" si="54"/>
        <v>0.15</v>
      </c>
      <c r="AJ25" s="2">
        <v>0.15</v>
      </c>
      <c r="AK25" s="2">
        <f t="shared" si="55"/>
        <v>0.15</v>
      </c>
      <c r="AL25" s="2">
        <f t="shared" si="55"/>
        <v>0.15</v>
      </c>
      <c r="AM25" s="2">
        <f t="shared" si="55"/>
        <v>0.15</v>
      </c>
      <c r="AN25" s="2">
        <v>7.4999999999999997E-2</v>
      </c>
      <c r="AO25" s="2">
        <f t="shared" si="56"/>
        <v>7.4999999999999997E-2</v>
      </c>
      <c r="AP25" s="2">
        <f t="shared" si="56"/>
        <v>7.4999999999999997E-2</v>
      </c>
      <c r="AQ25" s="2">
        <f t="shared" si="56"/>
        <v>7.4999999999999997E-2</v>
      </c>
    </row>
    <row r="26" spans="1:57" x14ac:dyDescent="0.25">
      <c r="A26" t="s">
        <v>29</v>
      </c>
      <c r="B26" t="s">
        <v>31</v>
      </c>
      <c r="C26">
        <v>25</v>
      </c>
      <c r="D26">
        <v>26</v>
      </c>
      <c r="E26">
        <v>25</v>
      </c>
      <c r="F26">
        <v>24</v>
      </c>
      <c r="G26">
        <v>23</v>
      </c>
      <c r="H26">
        <v>25</v>
      </c>
      <c r="I26">
        <v>23</v>
      </c>
      <c r="J26">
        <v>21</v>
      </c>
      <c r="K26">
        <v>19</v>
      </c>
      <c r="L26">
        <v>26</v>
      </c>
      <c r="M26">
        <v>22</v>
      </c>
      <c r="N26">
        <v>18</v>
      </c>
      <c r="O26">
        <v>14</v>
      </c>
      <c r="P26">
        <v>24</v>
      </c>
      <c r="Q26">
        <v>18</v>
      </c>
      <c r="R26">
        <v>12</v>
      </c>
      <c r="S26">
        <v>6</v>
      </c>
      <c r="T26" t="s">
        <v>18</v>
      </c>
      <c r="U26" s="24">
        <v>1</v>
      </c>
      <c r="W26" s="24"/>
      <c r="Y26" s="24"/>
      <c r="Z26">
        <f t="shared" si="0"/>
        <v>1</v>
      </c>
      <c r="AA26" s="2">
        <v>0.45</v>
      </c>
      <c r="AB26" s="2">
        <v>0.35</v>
      </c>
      <c r="AC26" s="2">
        <f t="shared" si="53"/>
        <v>0.35</v>
      </c>
      <c r="AD26" s="2">
        <f t="shared" si="53"/>
        <v>0.35</v>
      </c>
      <c r="AE26" s="2">
        <f t="shared" si="53"/>
        <v>0.35</v>
      </c>
      <c r="AF26" s="2">
        <v>0.32500000000000001</v>
      </c>
      <c r="AG26" s="2">
        <f t="shared" si="54"/>
        <v>0.32500000000000001</v>
      </c>
      <c r="AH26" s="2">
        <f t="shared" si="54"/>
        <v>0.32500000000000001</v>
      </c>
      <c r="AI26" s="2">
        <f t="shared" si="54"/>
        <v>0.32500000000000001</v>
      </c>
      <c r="AJ26" s="2">
        <v>0.17499999999999999</v>
      </c>
      <c r="AK26" s="2">
        <f t="shared" si="55"/>
        <v>0.17499999999999999</v>
      </c>
      <c r="AL26" s="2">
        <f t="shared" si="55"/>
        <v>0.17499999999999999</v>
      </c>
      <c r="AM26" s="2">
        <f t="shared" si="55"/>
        <v>0.17499999999999999</v>
      </c>
      <c r="AN26" s="2">
        <v>0.1</v>
      </c>
      <c r="AO26" s="2">
        <f t="shared" si="56"/>
        <v>0.1</v>
      </c>
      <c r="AP26" s="2">
        <f t="shared" si="56"/>
        <v>0.1</v>
      </c>
      <c r="AQ26" s="2">
        <f t="shared" si="56"/>
        <v>0.1</v>
      </c>
    </row>
    <row r="27" spans="1:57" x14ac:dyDescent="0.25">
      <c r="A27" t="s">
        <v>29</v>
      </c>
      <c r="B27" t="s">
        <v>14</v>
      </c>
      <c r="C27">
        <v>42</v>
      </c>
      <c r="D27">
        <v>45</v>
      </c>
      <c r="E27">
        <v>44</v>
      </c>
      <c r="F27">
        <v>43</v>
      </c>
      <c r="G27">
        <v>42</v>
      </c>
      <c r="H27">
        <v>41</v>
      </c>
      <c r="I27">
        <v>39</v>
      </c>
      <c r="J27">
        <v>37</v>
      </c>
      <c r="K27">
        <v>35</v>
      </c>
      <c r="L27">
        <v>44</v>
      </c>
      <c r="M27">
        <v>40</v>
      </c>
      <c r="N27">
        <v>36</v>
      </c>
      <c r="O27">
        <v>32</v>
      </c>
      <c r="P27">
        <v>43</v>
      </c>
      <c r="Q27">
        <v>37</v>
      </c>
      <c r="R27">
        <v>31</v>
      </c>
      <c r="S27">
        <v>25</v>
      </c>
      <c r="U27" s="24"/>
      <c r="W27" s="24"/>
      <c r="Y27" s="24"/>
      <c r="Z27">
        <f t="shared" si="0"/>
        <v>0</v>
      </c>
      <c r="AA27" s="2">
        <v>0.55000000000000004</v>
      </c>
      <c r="AB27" s="2">
        <v>0.4</v>
      </c>
      <c r="AC27" s="2">
        <f t="shared" si="53"/>
        <v>0.4</v>
      </c>
      <c r="AD27" s="2">
        <f t="shared" si="53"/>
        <v>0.4</v>
      </c>
      <c r="AE27" s="2">
        <f t="shared" si="53"/>
        <v>0.4</v>
      </c>
      <c r="AF27" s="2">
        <v>0.375</v>
      </c>
      <c r="AG27" s="2">
        <f t="shared" si="54"/>
        <v>0.375</v>
      </c>
      <c r="AH27" s="2">
        <f t="shared" si="54"/>
        <v>0.375</v>
      </c>
      <c r="AI27" s="2">
        <f t="shared" si="54"/>
        <v>0.375</v>
      </c>
      <c r="AJ27" s="2">
        <v>0.3</v>
      </c>
      <c r="AK27" s="2">
        <f t="shared" si="55"/>
        <v>0.3</v>
      </c>
      <c r="AL27" s="2">
        <f t="shared" si="55"/>
        <v>0.3</v>
      </c>
      <c r="AM27" s="2">
        <f t="shared" si="55"/>
        <v>0.3</v>
      </c>
      <c r="AN27" s="2">
        <v>0.22500000000000001</v>
      </c>
      <c r="AO27" s="2">
        <f t="shared" si="56"/>
        <v>0.22500000000000001</v>
      </c>
      <c r="AP27" s="2">
        <f t="shared" si="56"/>
        <v>0.22500000000000001</v>
      </c>
      <c r="AQ27" s="2">
        <f t="shared" si="56"/>
        <v>0.22500000000000001</v>
      </c>
    </row>
    <row r="28" spans="1:57" x14ac:dyDescent="0.25">
      <c r="A28" t="s">
        <v>29</v>
      </c>
      <c r="B28" t="s">
        <v>13</v>
      </c>
      <c r="C28">
        <v>39</v>
      </c>
      <c r="D28">
        <v>41</v>
      </c>
      <c r="E28">
        <v>40</v>
      </c>
      <c r="F28">
        <v>39</v>
      </c>
      <c r="G28">
        <v>38</v>
      </c>
      <c r="H28">
        <v>40</v>
      </c>
      <c r="I28">
        <v>38</v>
      </c>
      <c r="J28">
        <v>36</v>
      </c>
      <c r="K28">
        <v>34</v>
      </c>
      <c r="L28">
        <v>41</v>
      </c>
      <c r="M28">
        <v>37</v>
      </c>
      <c r="N28">
        <v>33</v>
      </c>
      <c r="O28">
        <v>29</v>
      </c>
      <c r="P28">
        <v>39</v>
      </c>
      <c r="Q28">
        <v>33</v>
      </c>
      <c r="R28">
        <v>27</v>
      </c>
      <c r="S28">
        <v>21</v>
      </c>
      <c r="T28" t="s">
        <v>17</v>
      </c>
      <c r="U28" s="24">
        <v>1</v>
      </c>
      <c r="W28" s="24"/>
      <c r="Y28" s="24"/>
      <c r="Z28">
        <f t="shared" si="0"/>
        <v>1</v>
      </c>
      <c r="AA28" s="2">
        <v>0.57499999999999996</v>
      </c>
      <c r="AB28" s="2">
        <v>0.42499999999999999</v>
      </c>
      <c r="AC28" s="2">
        <f t="shared" si="53"/>
        <v>0.42499999999999999</v>
      </c>
      <c r="AD28" s="2">
        <f t="shared" si="53"/>
        <v>0.42499999999999999</v>
      </c>
      <c r="AE28" s="2">
        <f t="shared" si="53"/>
        <v>0.42499999999999999</v>
      </c>
      <c r="AF28" s="2">
        <v>0.4</v>
      </c>
      <c r="AG28" s="2">
        <f t="shared" si="54"/>
        <v>0.4</v>
      </c>
      <c r="AH28" s="2">
        <f t="shared" si="54"/>
        <v>0.4</v>
      </c>
      <c r="AI28" s="2">
        <f t="shared" si="54"/>
        <v>0.4</v>
      </c>
      <c r="AJ28" s="2">
        <v>0.32500000000000001</v>
      </c>
      <c r="AK28" s="2">
        <f t="shared" si="55"/>
        <v>0.32500000000000001</v>
      </c>
      <c r="AL28" s="2">
        <f t="shared" si="55"/>
        <v>0.32500000000000001</v>
      </c>
      <c r="AM28" s="2">
        <f t="shared" si="55"/>
        <v>0.32500000000000001</v>
      </c>
      <c r="AN28" s="2">
        <v>0.21</v>
      </c>
      <c r="AO28" s="2">
        <f t="shared" si="56"/>
        <v>0.21</v>
      </c>
      <c r="AP28" s="2">
        <f t="shared" si="56"/>
        <v>0.21</v>
      </c>
      <c r="AQ28" s="2">
        <f t="shared" si="56"/>
        <v>0.21</v>
      </c>
    </row>
    <row r="29" spans="1:57" x14ac:dyDescent="0.25">
      <c r="A29" t="s">
        <v>29</v>
      </c>
      <c r="B29" t="s">
        <v>32</v>
      </c>
      <c r="C29">
        <v>25</v>
      </c>
      <c r="D29">
        <v>30</v>
      </c>
      <c r="E29">
        <v>29</v>
      </c>
      <c r="F29">
        <v>28</v>
      </c>
      <c r="G29">
        <v>27</v>
      </c>
      <c r="H29">
        <v>40</v>
      </c>
      <c r="I29">
        <v>38</v>
      </c>
      <c r="J29">
        <v>36</v>
      </c>
      <c r="K29">
        <v>34</v>
      </c>
      <c r="L29">
        <v>40</v>
      </c>
      <c r="M29">
        <v>36</v>
      </c>
      <c r="N29">
        <v>32</v>
      </c>
      <c r="O29">
        <v>28</v>
      </c>
      <c r="P29">
        <v>47</v>
      </c>
      <c r="Q29">
        <v>41</v>
      </c>
      <c r="R29">
        <v>35</v>
      </c>
      <c r="S29">
        <v>29</v>
      </c>
      <c r="U29" s="24"/>
      <c r="W29" s="24"/>
      <c r="Y29" s="24"/>
      <c r="Z29">
        <f t="shared" si="0"/>
        <v>0</v>
      </c>
      <c r="AA29" s="2">
        <v>0.5</v>
      </c>
      <c r="AB29" s="2">
        <v>0.375</v>
      </c>
      <c r="AC29" s="2">
        <f t="shared" si="53"/>
        <v>0.375</v>
      </c>
      <c r="AD29" s="2">
        <f t="shared" si="53"/>
        <v>0.375</v>
      </c>
      <c r="AE29" s="2">
        <f t="shared" si="53"/>
        <v>0.375</v>
      </c>
      <c r="AF29" s="2">
        <v>0.42499999999999999</v>
      </c>
      <c r="AG29" s="2">
        <f t="shared" si="54"/>
        <v>0.42499999999999999</v>
      </c>
      <c r="AH29" s="2">
        <f t="shared" si="54"/>
        <v>0.42499999999999999</v>
      </c>
      <c r="AI29" s="2">
        <f t="shared" si="54"/>
        <v>0.42499999999999999</v>
      </c>
      <c r="AJ29" s="2">
        <v>0.375</v>
      </c>
      <c r="AK29" s="2">
        <f t="shared" si="55"/>
        <v>0.375</v>
      </c>
      <c r="AL29" s="2">
        <f t="shared" si="55"/>
        <v>0.375</v>
      </c>
      <c r="AM29" s="2">
        <f t="shared" si="55"/>
        <v>0.375</v>
      </c>
      <c r="AN29" s="2">
        <v>0.26</v>
      </c>
      <c r="AO29" s="2">
        <f t="shared" si="56"/>
        <v>0.26</v>
      </c>
      <c r="AP29" s="2">
        <f t="shared" si="56"/>
        <v>0.26</v>
      </c>
      <c r="AQ29" s="2">
        <f t="shared" si="56"/>
        <v>0.26</v>
      </c>
    </row>
    <row r="30" spans="1:57" x14ac:dyDescent="0.25">
      <c r="A30" t="s">
        <v>29</v>
      </c>
      <c r="B30" t="s">
        <v>33</v>
      </c>
      <c r="C30">
        <v>40</v>
      </c>
      <c r="D30">
        <v>45</v>
      </c>
      <c r="E30">
        <v>44</v>
      </c>
      <c r="F30">
        <v>43</v>
      </c>
      <c r="G30">
        <v>42</v>
      </c>
      <c r="H30">
        <v>46</v>
      </c>
      <c r="I30">
        <v>44</v>
      </c>
      <c r="J30">
        <v>42</v>
      </c>
      <c r="K30">
        <v>40</v>
      </c>
      <c r="L30">
        <v>51</v>
      </c>
      <c r="M30">
        <v>47</v>
      </c>
      <c r="N30">
        <v>43</v>
      </c>
      <c r="O30">
        <v>39</v>
      </c>
      <c r="P30">
        <v>52</v>
      </c>
      <c r="Q30">
        <v>46</v>
      </c>
      <c r="R30">
        <v>40</v>
      </c>
      <c r="S30">
        <v>34</v>
      </c>
      <c r="U30" s="24"/>
      <c r="W30" s="24"/>
      <c r="Y30" s="24"/>
      <c r="Z30">
        <f t="shared" si="0"/>
        <v>0</v>
      </c>
      <c r="AA30" s="2">
        <v>0.57499999999999996</v>
      </c>
      <c r="AB30" s="2">
        <v>0.42499999999999999</v>
      </c>
      <c r="AC30" s="2">
        <f t="shared" si="53"/>
        <v>0.42499999999999999</v>
      </c>
      <c r="AD30" s="2">
        <f t="shared" si="53"/>
        <v>0.42499999999999999</v>
      </c>
      <c r="AE30" s="2">
        <f t="shared" si="53"/>
        <v>0.42499999999999999</v>
      </c>
      <c r="AF30" s="2">
        <v>0.4</v>
      </c>
      <c r="AG30" s="2">
        <f t="shared" si="54"/>
        <v>0.4</v>
      </c>
      <c r="AH30" s="2">
        <f t="shared" si="54"/>
        <v>0.4</v>
      </c>
      <c r="AI30" s="2">
        <f t="shared" si="54"/>
        <v>0.4</v>
      </c>
      <c r="AJ30" s="2">
        <v>0.35</v>
      </c>
      <c r="AK30" s="2">
        <f t="shared" si="55"/>
        <v>0.35</v>
      </c>
      <c r="AL30" s="2">
        <f t="shared" si="55"/>
        <v>0.35</v>
      </c>
      <c r="AM30" s="2">
        <f t="shared" si="55"/>
        <v>0.35</v>
      </c>
      <c r="AN30" s="2">
        <v>0.25</v>
      </c>
      <c r="AO30" s="2">
        <f t="shared" si="56"/>
        <v>0.25</v>
      </c>
      <c r="AP30" s="2">
        <f t="shared" si="56"/>
        <v>0.25</v>
      </c>
      <c r="AQ30" s="2">
        <f t="shared" si="56"/>
        <v>0.25</v>
      </c>
    </row>
    <row r="31" spans="1:57" x14ac:dyDescent="0.25">
      <c r="A31" t="s">
        <v>29</v>
      </c>
      <c r="B31" t="s">
        <v>34</v>
      </c>
      <c r="C31">
        <v>39</v>
      </c>
      <c r="D31">
        <v>43</v>
      </c>
      <c r="E31">
        <v>42</v>
      </c>
      <c r="F31">
        <v>41</v>
      </c>
      <c r="G31">
        <v>40</v>
      </c>
      <c r="H31">
        <v>48</v>
      </c>
      <c r="I31">
        <v>46</v>
      </c>
      <c r="J31">
        <v>44</v>
      </c>
      <c r="K31">
        <v>42</v>
      </c>
      <c r="L31">
        <v>50</v>
      </c>
      <c r="M31">
        <v>46</v>
      </c>
      <c r="N31">
        <v>42</v>
      </c>
      <c r="O31">
        <v>38</v>
      </c>
      <c r="P31">
        <v>44</v>
      </c>
      <c r="Q31">
        <v>38</v>
      </c>
      <c r="R31">
        <v>32</v>
      </c>
      <c r="S31">
        <v>26</v>
      </c>
      <c r="U31" s="24"/>
      <c r="W31" s="24"/>
      <c r="Y31" s="24"/>
      <c r="Z31">
        <f t="shared" si="0"/>
        <v>0</v>
      </c>
      <c r="AA31" s="2">
        <v>0.6</v>
      </c>
      <c r="AB31" s="2">
        <v>0.45</v>
      </c>
      <c r="AC31" s="2">
        <f t="shared" si="53"/>
        <v>0.45</v>
      </c>
      <c r="AD31" s="2">
        <f t="shared" si="53"/>
        <v>0.45</v>
      </c>
      <c r="AE31" s="2">
        <f t="shared" si="53"/>
        <v>0.45</v>
      </c>
      <c r="AF31" s="2">
        <v>0.47499999999999998</v>
      </c>
      <c r="AG31" s="2">
        <f t="shared" si="54"/>
        <v>0.47499999999999998</v>
      </c>
      <c r="AH31" s="2">
        <f t="shared" si="54"/>
        <v>0.47499999999999998</v>
      </c>
      <c r="AI31" s="2">
        <f t="shared" si="54"/>
        <v>0.47499999999999998</v>
      </c>
      <c r="AJ31" s="2">
        <v>0.32500000000000001</v>
      </c>
      <c r="AK31" s="2">
        <f t="shared" si="55"/>
        <v>0.32500000000000001</v>
      </c>
      <c r="AL31" s="2">
        <f t="shared" si="55"/>
        <v>0.32500000000000001</v>
      </c>
      <c r="AM31" s="2">
        <f t="shared" si="55"/>
        <v>0.32500000000000001</v>
      </c>
      <c r="AN31" s="2">
        <v>0.22500000000000001</v>
      </c>
      <c r="AO31" s="2">
        <f t="shared" si="56"/>
        <v>0.22500000000000001</v>
      </c>
      <c r="AP31" s="2">
        <f t="shared" si="56"/>
        <v>0.22500000000000001</v>
      </c>
      <c r="AQ31" s="2">
        <f t="shared" si="56"/>
        <v>0.22500000000000001</v>
      </c>
    </row>
    <row r="32" spans="1:57" x14ac:dyDescent="0.25">
      <c r="A32" t="s">
        <v>29</v>
      </c>
      <c r="B32" t="s">
        <v>35</v>
      </c>
      <c r="C32">
        <v>32</v>
      </c>
      <c r="D32">
        <v>37</v>
      </c>
      <c r="E32">
        <v>36</v>
      </c>
      <c r="F32">
        <v>35</v>
      </c>
      <c r="G32">
        <v>34</v>
      </c>
      <c r="H32">
        <v>44</v>
      </c>
      <c r="I32">
        <v>42</v>
      </c>
      <c r="J32">
        <v>40</v>
      </c>
      <c r="K32">
        <v>38</v>
      </c>
      <c r="L32">
        <v>48</v>
      </c>
      <c r="M32">
        <v>44</v>
      </c>
      <c r="N32">
        <v>40</v>
      </c>
      <c r="O32">
        <v>36</v>
      </c>
      <c r="P32">
        <v>53</v>
      </c>
      <c r="Q32">
        <v>47</v>
      </c>
      <c r="R32">
        <v>41</v>
      </c>
      <c r="S32">
        <v>35</v>
      </c>
      <c r="T32" t="s">
        <v>18</v>
      </c>
      <c r="U32" s="24">
        <v>1</v>
      </c>
      <c r="W32" s="24"/>
      <c r="Y32" s="24"/>
      <c r="Z32">
        <f t="shared" si="0"/>
        <v>1</v>
      </c>
      <c r="AA32" s="2">
        <v>0.55000000000000004</v>
      </c>
      <c r="AB32" s="2">
        <v>0.45</v>
      </c>
      <c r="AC32" s="2">
        <f t="shared" si="53"/>
        <v>0.45</v>
      </c>
      <c r="AD32" s="2">
        <f t="shared" si="53"/>
        <v>0.45</v>
      </c>
      <c r="AE32" s="2">
        <f t="shared" si="53"/>
        <v>0.45</v>
      </c>
      <c r="AF32" s="2">
        <v>0.42499999999999999</v>
      </c>
      <c r="AG32" s="2">
        <f t="shared" si="54"/>
        <v>0.42499999999999999</v>
      </c>
      <c r="AH32" s="2">
        <f t="shared" si="54"/>
        <v>0.42499999999999999</v>
      </c>
      <c r="AI32" s="2">
        <f t="shared" si="54"/>
        <v>0.42499999999999999</v>
      </c>
      <c r="AJ32" s="2">
        <v>0.375</v>
      </c>
      <c r="AK32" s="2">
        <f t="shared" si="55"/>
        <v>0.375</v>
      </c>
      <c r="AL32" s="2">
        <f t="shared" si="55"/>
        <v>0.375</v>
      </c>
      <c r="AM32" s="2">
        <f t="shared" si="55"/>
        <v>0.375</v>
      </c>
      <c r="AN32" s="2">
        <v>0.27500000000000002</v>
      </c>
      <c r="AO32" s="2">
        <f t="shared" si="56"/>
        <v>0.27500000000000002</v>
      </c>
      <c r="AP32" s="2">
        <f t="shared" si="56"/>
        <v>0.27500000000000002</v>
      </c>
      <c r="AQ32" s="2">
        <f t="shared" si="56"/>
        <v>0.27500000000000002</v>
      </c>
    </row>
    <row r="33" spans="1:43" x14ac:dyDescent="0.25">
      <c r="A33" t="s">
        <v>29</v>
      </c>
      <c r="B33" t="s">
        <v>36</v>
      </c>
      <c r="C33">
        <v>31</v>
      </c>
      <c r="D33">
        <v>36</v>
      </c>
      <c r="E33">
        <v>35</v>
      </c>
      <c r="F33">
        <v>34</v>
      </c>
      <c r="G33">
        <v>33</v>
      </c>
      <c r="H33">
        <v>44</v>
      </c>
      <c r="I33">
        <v>42</v>
      </c>
      <c r="J33">
        <v>40</v>
      </c>
      <c r="K33">
        <v>38</v>
      </c>
      <c r="L33">
        <v>52</v>
      </c>
      <c r="M33">
        <v>48</v>
      </c>
      <c r="N33">
        <v>44</v>
      </c>
      <c r="O33">
        <v>40</v>
      </c>
      <c r="P33">
        <v>54</v>
      </c>
      <c r="Q33">
        <v>48</v>
      </c>
      <c r="R33">
        <v>42</v>
      </c>
      <c r="S33">
        <v>36</v>
      </c>
      <c r="T33" t="s">
        <v>18</v>
      </c>
      <c r="U33" s="24">
        <v>1</v>
      </c>
      <c r="W33" s="24"/>
      <c r="Y33" s="24"/>
      <c r="Z33">
        <f t="shared" si="0"/>
        <v>1</v>
      </c>
      <c r="AA33" s="2">
        <v>0.55000000000000004</v>
      </c>
      <c r="AB33" s="2">
        <v>0.42499999999999999</v>
      </c>
      <c r="AC33" s="2">
        <f t="shared" si="53"/>
        <v>0.42499999999999999</v>
      </c>
      <c r="AD33" s="2">
        <f t="shared" si="53"/>
        <v>0.42499999999999999</v>
      </c>
      <c r="AE33" s="2">
        <f t="shared" si="53"/>
        <v>0.42499999999999999</v>
      </c>
      <c r="AF33" s="2">
        <v>0.42499999999999999</v>
      </c>
      <c r="AG33" s="2">
        <f t="shared" si="54"/>
        <v>0.42499999999999999</v>
      </c>
      <c r="AH33" s="2">
        <f t="shared" si="54"/>
        <v>0.42499999999999999</v>
      </c>
      <c r="AI33" s="2">
        <f t="shared" si="54"/>
        <v>0.42499999999999999</v>
      </c>
      <c r="AJ33" s="2">
        <v>0.375</v>
      </c>
      <c r="AK33" s="2">
        <f t="shared" si="55"/>
        <v>0.375</v>
      </c>
      <c r="AL33" s="2">
        <f t="shared" si="55"/>
        <v>0.375</v>
      </c>
      <c r="AM33" s="2">
        <f t="shared" si="55"/>
        <v>0.375</v>
      </c>
      <c r="AN33" s="2">
        <v>0.3</v>
      </c>
      <c r="AO33" s="2">
        <f t="shared" si="56"/>
        <v>0.3</v>
      </c>
      <c r="AP33" s="2">
        <f t="shared" si="56"/>
        <v>0.3</v>
      </c>
      <c r="AQ33" s="2">
        <f t="shared" si="56"/>
        <v>0.3</v>
      </c>
    </row>
    <row r="34" spans="1:43" x14ac:dyDescent="0.25">
      <c r="A34" t="s">
        <v>29</v>
      </c>
      <c r="B34" t="s">
        <v>37</v>
      </c>
      <c r="C34">
        <v>41</v>
      </c>
      <c r="D34">
        <v>45</v>
      </c>
      <c r="E34">
        <v>44</v>
      </c>
      <c r="F34">
        <v>43</v>
      </c>
      <c r="G34">
        <v>42</v>
      </c>
      <c r="H34">
        <v>44</v>
      </c>
      <c r="I34">
        <v>42</v>
      </c>
      <c r="J34">
        <v>40</v>
      </c>
      <c r="K34">
        <v>38</v>
      </c>
      <c r="L34">
        <v>48</v>
      </c>
      <c r="M34">
        <v>44</v>
      </c>
      <c r="N34">
        <v>40</v>
      </c>
      <c r="O34">
        <v>36</v>
      </c>
      <c r="P34">
        <v>47</v>
      </c>
      <c r="Q34">
        <v>41</v>
      </c>
      <c r="R34">
        <v>35</v>
      </c>
      <c r="S34">
        <v>29</v>
      </c>
      <c r="U34" s="24"/>
      <c r="W34" s="24"/>
      <c r="Y34" s="24"/>
      <c r="Z34">
        <f t="shared" si="0"/>
        <v>0</v>
      </c>
      <c r="AA34" s="2">
        <v>0.625</v>
      </c>
      <c r="AB34" s="2">
        <v>0.5</v>
      </c>
      <c r="AC34" s="2">
        <f t="shared" si="53"/>
        <v>0.5</v>
      </c>
      <c r="AD34" s="2">
        <f t="shared" si="53"/>
        <v>0.5</v>
      </c>
      <c r="AE34" s="2">
        <f t="shared" si="53"/>
        <v>0.5</v>
      </c>
      <c r="AF34" s="2">
        <v>0.5</v>
      </c>
      <c r="AG34" s="2">
        <f t="shared" si="54"/>
        <v>0.5</v>
      </c>
      <c r="AH34" s="2">
        <f t="shared" si="54"/>
        <v>0.5</v>
      </c>
      <c r="AI34" s="2">
        <f t="shared" si="54"/>
        <v>0.5</v>
      </c>
      <c r="AJ34" s="2">
        <v>0.26</v>
      </c>
      <c r="AK34" s="2">
        <f t="shared" si="55"/>
        <v>0.26</v>
      </c>
      <c r="AL34" s="2">
        <f t="shared" si="55"/>
        <v>0.26</v>
      </c>
      <c r="AM34" s="2">
        <f t="shared" si="55"/>
        <v>0.26</v>
      </c>
      <c r="AN34" s="2">
        <v>0.27500000000000002</v>
      </c>
      <c r="AO34" s="2">
        <f t="shared" si="56"/>
        <v>0.27500000000000002</v>
      </c>
      <c r="AP34" s="2">
        <f t="shared" si="56"/>
        <v>0.27500000000000002</v>
      </c>
      <c r="AQ34" s="2">
        <f t="shared" si="56"/>
        <v>0.27500000000000002</v>
      </c>
    </row>
    <row r="35" spans="1:43" x14ac:dyDescent="0.25">
      <c r="A35" t="s">
        <v>29</v>
      </c>
      <c r="B35" t="s">
        <v>38</v>
      </c>
      <c r="C35">
        <v>35</v>
      </c>
      <c r="D35">
        <v>39</v>
      </c>
      <c r="E35">
        <v>38</v>
      </c>
      <c r="F35">
        <v>37</v>
      </c>
      <c r="G35">
        <v>36</v>
      </c>
      <c r="H35">
        <v>43</v>
      </c>
      <c r="I35">
        <v>41</v>
      </c>
      <c r="J35">
        <v>39</v>
      </c>
      <c r="K35">
        <v>37</v>
      </c>
      <c r="L35">
        <v>50</v>
      </c>
      <c r="M35">
        <v>46</v>
      </c>
      <c r="N35">
        <v>42</v>
      </c>
      <c r="O35">
        <v>38</v>
      </c>
      <c r="P35">
        <v>50</v>
      </c>
      <c r="Q35">
        <v>44</v>
      </c>
      <c r="R35">
        <v>38</v>
      </c>
      <c r="S35">
        <v>32</v>
      </c>
      <c r="T35" t="s">
        <v>17</v>
      </c>
      <c r="U35" s="24">
        <v>0.65</v>
      </c>
      <c r="V35" t="s">
        <v>18</v>
      </c>
      <c r="W35" s="24">
        <v>0.35</v>
      </c>
      <c r="Y35" s="24"/>
      <c r="Z35">
        <f t="shared" si="0"/>
        <v>1</v>
      </c>
      <c r="AA35" s="2">
        <v>0.65</v>
      </c>
      <c r="AB35" s="2">
        <v>0.47499999999999998</v>
      </c>
      <c r="AC35" s="2">
        <f t="shared" si="53"/>
        <v>0.47499999999999998</v>
      </c>
      <c r="AD35" s="2">
        <f t="shared" si="53"/>
        <v>0.47499999999999998</v>
      </c>
      <c r="AE35" s="2">
        <f t="shared" si="53"/>
        <v>0.47499999999999998</v>
      </c>
      <c r="AF35" s="2">
        <v>0.5</v>
      </c>
      <c r="AG35" s="2">
        <f t="shared" si="54"/>
        <v>0.5</v>
      </c>
      <c r="AH35" s="2">
        <f t="shared" si="54"/>
        <v>0.5</v>
      </c>
      <c r="AI35" s="2">
        <f t="shared" si="54"/>
        <v>0.5</v>
      </c>
      <c r="AJ35" s="2">
        <v>0.375</v>
      </c>
      <c r="AK35" s="2">
        <f t="shared" si="55"/>
        <v>0.375</v>
      </c>
      <c r="AL35" s="2">
        <f t="shared" si="55"/>
        <v>0.375</v>
      </c>
      <c r="AM35" s="2">
        <f t="shared" si="55"/>
        <v>0.375</v>
      </c>
      <c r="AN35" s="2">
        <v>0.27500000000000002</v>
      </c>
      <c r="AO35" s="2">
        <f t="shared" si="56"/>
        <v>0.27500000000000002</v>
      </c>
      <c r="AP35" s="2">
        <f t="shared" si="56"/>
        <v>0.27500000000000002</v>
      </c>
      <c r="AQ35" s="2">
        <f t="shared" si="56"/>
        <v>0.27500000000000002</v>
      </c>
    </row>
    <row r="36" spans="1:43" x14ac:dyDescent="0.25">
      <c r="A36" t="s">
        <v>29</v>
      </c>
      <c r="B36" t="s">
        <v>40</v>
      </c>
      <c r="C36">
        <v>31</v>
      </c>
      <c r="D36">
        <v>35</v>
      </c>
      <c r="E36">
        <v>34</v>
      </c>
      <c r="F36">
        <v>33</v>
      </c>
      <c r="G36">
        <v>32</v>
      </c>
      <c r="H36">
        <v>34</v>
      </c>
      <c r="I36">
        <v>32</v>
      </c>
      <c r="J36">
        <v>30</v>
      </c>
      <c r="K36">
        <v>28</v>
      </c>
      <c r="L36">
        <v>38</v>
      </c>
      <c r="M36">
        <v>34</v>
      </c>
      <c r="N36">
        <v>30</v>
      </c>
      <c r="O36">
        <v>26</v>
      </c>
      <c r="P36">
        <v>37</v>
      </c>
      <c r="Q36">
        <v>31</v>
      </c>
      <c r="R36">
        <v>25</v>
      </c>
      <c r="S36">
        <v>19</v>
      </c>
      <c r="T36" t="s">
        <v>17</v>
      </c>
      <c r="U36" s="24">
        <v>0.6</v>
      </c>
      <c r="V36" t="s">
        <v>18</v>
      </c>
      <c r="W36" s="24">
        <v>0.4</v>
      </c>
      <c r="Y36" s="24"/>
      <c r="Z36">
        <f t="shared" si="0"/>
        <v>1</v>
      </c>
      <c r="AA36" s="2">
        <v>0.625</v>
      </c>
      <c r="AB36" s="2">
        <v>0.47499999999999998</v>
      </c>
      <c r="AC36" s="2">
        <f t="shared" si="53"/>
        <v>0.47499999999999998</v>
      </c>
      <c r="AD36" s="2">
        <f t="shared" si="53"/>
        <v>0.47499999999999998</v>
      </c>
      <c r="AE36" s="2">
        <f t="shared" si="53"/>
        <v>0.47499999999999998</v>
      </c>
      <c r="AF36" s="2">
        <v>0.5</v>
      </c>
      <c r="AG36" s="2">
        <f t="shared" si="54"/>
        <v>0.5</v>
      </c>
      <c r="AH36" s="2">
        <f t="shared" si="54"/>
        <v>0.5</v>
      </c>
      <c r="AI36" s="2">
        <f t="shared" si="54"/>
        <v>0.5</v>
      </c>
      <c r="AJ36" s="2">
        <v>0.35</v>
      </c>
      <c r="AK36" s="2">
        <f t="shared" si="55"/>
        <v>0.35</v>
      </c>
      <c r="AL36" s="2">
        <f t="shared" si="55"/>
        <v>0.35</v>
      </c>
      <c r="AM36" s="2">
        <f t="shared" si="55"/>
        <v>0.35</v>
      </c>
      <c r="AN36" s="2">
        <v>0.22500000000000001</v>
      </c>
      <c r="AO36" s="2">
        <f t="shared" si="56"/>
        <v>0.22500000000000001</v>
      </c>
      <c r="AP36" s="2">
        <f t="shared" si="56"/>
        <v>0.22500000000000001</v>
      </c>
      <c r="AQ36" s="2">
        <f t="shared" si="56"/>
        <v>0.22500000000000001</v>
      </c>
    </row>
    <row r="37" spans="1:43" x14ac:dyDescent="0.25">
      <c r="A37" t="s">
        <v>29</v>
      </c>
      <c r="B37" t="s">
        <v>39</v>
      </c>
      <c r="C37">
        <v>41</v>
      </c>
      <c r="D37">
        <v>45</v>
      </c>
      <c r="E37">
        <v>44</v>
      </c>
      <c r="F37">
        <v>43</v>
      </c>
      <c r="G37">
        <v>42</v>
      </c>
      <c r="H37">
        <v>44</v>
      </c>
      <c r="I37">
        <v>42</v>
      </c>
      <c r="J37">
        <v>40</v>
      </c>
      <c r="K37">
        <v>38</v>
      </c>
      <c r="L37">
        <v>48</v>
      </c>
      <c r="M37">
        <v>44</v>
      </c>
      <c r="N37">
        <v>40</v>
      </c>
      <c r="O37">
        <v>36</v>
      </c>
      <c r="P37">
        <v>47</v>
      </c>
      <c r="Q37">
        <v>41</v>
      </c>
      <c r="R37">
        <v>35</v>
      </c>
      <c r="S37">
        <v>29</v>
      </c>
      <c r="T37" t="s">
        <v>17</v>
      </c>
      <c r="U37" s="24">
        <v>0.6</v>
      </c>
      <c r="V37" t="s">
        <v>18</v>
      </c>
      <c r="W37" s="24">
        <v>0.4</v>
      </c>
      <c r="Y37" s="24"/>
      <c r="Z37">
        <f t="shared" si="0"/>
        <v>1</v>
      </c>
      <c r="AA37" s="2">
        <v>0.625</v>
      </c>
      <c r="AB37" s="2">
        <v>0.5</v>
      </c>
      <c r="AC37" s="2">
        <f t="shared" si="53"/>
        <v>0.5</v>
      </c>
      <c r="AD37" s="2">
        <f t="shared" si="53"/>
        <v>0.5</v>
      </c>
      <c r="AE37" s="2">
        <f t="shared" si="53"/>
        <v>0.5</v>
      </c>
      <c r="AF37" s="2">
        <v>0.5</v>
      </c>
      <c r="AG37" s="2">
        <f t="shared" si="54"/>
        <v>0.5</v>
      </c>
      <c r="AH37" s="2">
        <f t="shared" si="54"/>
        <v>0.5</v>
      </c>
      <c r="AI37" s="2">
        <f t="shared" si="54"/>
        <v>0.5</v>
      </c>
      <c r="AJ37" s="2">
        <v>0.35</v>
      </c>
      <c r="AK37" s="2">
        <f t="shared" si="55"/>
        <v>0.35</v>
      </c>
      <c r="AL37" s="2">
        <f t="shared" si="55"/>
        <v>0.35</v>
      </c>
      <c r="AM37" s="2">
        <f t="shared" si="55"/>
        <v>0.35</v>
      </c>
      <c r="AN37" s="2">
        <v>0.27500000000000002</v>
      </c>
      <c r="AO37" s="2">
        <f t="shared" si="56"/>
        <v>0.27500000000000002</v>
      </c>
      <c r="AP37" s="2">
        <f t="shared" si="56"/>
        <v>0.27500000000000002</v>
      </c>
      <c r="AQ37" s="2">
        <f t="shared" si="56"/>
        <v>0.27500000000000002</v>
      </c>
    </row>
    <row r="38" spans="1:43" x14ac:dyDescent="0.25">
      <c r="A38" t="s">
        <v>79</v>
      </c>
      <c r="B38" t="s">
        <v>41</v>
      </c>
      <c r="C38">
        <v>30</v>
      </c>
      <c r="D38">
        <v>27</v>
      </c>
      <c r="E38">
        <v>26</v>
      </c>
      <c r="F38">
        <v>25</v>
      </c>
      <c r="G38">
        <v>24</v>
      </c>
      <c r="H38">
        <v>22</v>
      </c>
      <c r="I38">
        <v>20</v>
      </c>
      <c r="J38">
        <v>18</v>
      </c>
      <c r="K38">
        <v>16</v>
      </c>
      <c r="L38">
        <v>23</v>
      </c>
      <c r="M38">
        <v>19</v>
      </c>
      <c r="N38">
        <v>15</v>
      </c>
      <c r="O38">
        <v>11</v>
      </c>
      <c r="P38">
        <v>15</v>
      </c>
      <c r="Q38">
        <v>9</v>
      </c>
      <c r="R38">
        <v>3</v>
      </c>
      <c r="S38">
        <v>-3</v>
      </c>
      <c r="U38" s="24"/>
      <c r="W38" s="24"/>
      <c r="Y38" s="24"/>
      <c r="Z38">
        <f t="shared" si="0"/>
        <v>0</v>
      </c>
      <c r="AA38" s="2">
        <v>0.35</v>
      </c>
      <c r="AB38" s="2">
        <v>0.25</v>
      </c>
      <c r="AC38" s="2">
        <f t="shared" si="53"/>
        <v>0.25</v>
      </c>
      <c r="AD38" s="2">
        <f t="shared" si="53"/>
        <v>0.25</v>
      </c>
      <c r="AE38" s="2">
        <f t="shared" si="53"/>
        <v>0.25</v>
      </c>
      <c r="AF38" s="2">
        <v>0.22500000000000001</v>
      </c>
      <c r="AG38" s="2">
        <f t="shared" si="54"/>
        <v>0.22500000000000001</v>
      </c>
      <c r="AH38" s="2">
        <f t="shared" si="54"/>
        <v>0.22500000000000001</v>
      </c>
      <c r="AI38" s="2">
        <f t="shared" si="54"/>
        <v>0.22500000000000001</v>
      </c>
      <c r="AJ38" s="2">
        <v>0.17499999999999999</v>
      </c>
      <c r="AK38" s="2">
        <f t="shared" si="55"/>
        <v>0.17499999999999999</v>
      </c>
      <c r="AL38" s="2">
        <f t="shared" si="55"/>
        <v>0.17499999999999999</v>
      </c>
      <c r="AM38" s="2">
        <f t="shared" si="55"/>
        <v>0.17499999999999999</v>
      </c>
      <c r="AN38" s="2">
        <v>0.06</v>
      </c>
      <c r="AO38" s="2">
        <f t="shared" si="56"/>
        <v>0.06</v>
      </c>
      <c r="AP38" s="2">
        <f t="shared" si="56"/>
        <v>0.06</v>
      </c>
      <c r="AQ38" s="2">
        <f t="shared" si="56"/>
        <v>0.06</v>
      </c>
    </row>
    <row r="39" spans="1:43" x14ac:dyDescent="0.25">
      <c r="A39" t="s">
        <v>79</v>
      </c>
      <c r="B39" t="s">
        <v>44</v>
      </c>
      <c r="C39">
        <v>27</v>
      </c>
      <c r="D39">
        <v>29</v>
      </c>
      <c r="E39">
        <v>28</v>
      </c>
      <c r="F39">
        <v>27</v>
      </c>
      <c r="G39">
        <v>26</v>
      </c>
      <c r="H39">
        <v>27</v>
      </c>
      <c r="I39">
        <v>25</v>
      </c>
      <c r="J39">
        <v>23</v>
      </c>
      <c r="K39">
        <v>21</v>
      </c>
      <c r="L39">
        <v>30</v>
      </c>
      <c r="M39">
        <v>26</v>
      </c>
      <c r="N39">
        <v>22</v>
      </c>
      <c r="O39">
        <v>18</v>
      </c>
      <c r="P39">
        <v>25</v>
      </c>
      <c r="Q39">
        <v>19</v>
      </c>
      <c r="R39">
        <v>13</v>
      </c>
      <c r="S39">
        <v>7</v>
      </c>
      <c r="U39" s="24"/>
      <c r="W39" s="24"/>
      <c r="Y39" s="24"/>
      <c r="Z39">
        <f t="shared" si="0"/>
        <v>0</v>
      </c>
      <c r="AA39" s="2">
        <v>0.42499999999999999</v>
      </c>
      <c r="AB39" s="2">
        <v>0.32500000000000001</v>
      </c>
      <c r="AC39" s="2">
        <f t="shared" si="53"/>
        <v>0.32500000000000001</v>
      </c>
      <c r="AD39" s="2">
        <f t="shared" si="53"/>
        <v>0.32500000000000001</v>
      </c>
      <c r="AE39" s="2">
        <f t="shared" si="53"/>
        <v>0.32500000000000001</v>
      </c>
      <c r="AF39" s="2">
        <v>0.25</v>
      </c>
      <c r="AG39" s="2">
        <f t="shared" si="54"/>
        <v>0.25</v>
      </c>
      <c r="AH39" s="2">
        <f t="shared" si="54"/>
        <v>0.25</v>
      </c>
      <c r="AI39" s="2">
        <f t="shared" si="54"/>
        <v>0.25</v>
      </c>
      <c r="AJ39" s="2">
        <v>0.25</v>
      </c>
      <c r="AK39" s="2">
        <f t="shared" si="55"/>
        <v>0.25</v>
      </c>
      <c r="AL39" s="2">
        <f t="shared" si="55"/>
        <v>0.25</v>
      </c>
      <c r="AM39" s="2">
        <f t="shared" si="55"/>
        <v>0.25</v>
      </c>
      <c r="AN39" s="2">
        <v>0.16</v>
      </c>
      <c r="AO39" s="2">
        <f t="shared" si="56"/>
        <v>0.16</v>
      </c>
      <c r="AP39" s="2">
        <f t="shared" si="56"/>
        <v>0.16</v>
      </c>
      <c r="AQ39" s="2">
        <f t="shared" si="56"/>
        <v>0.16</v>
      </c>
    </row>
    <row r="40" spans="1:43" x14ac:dyDescent="0.25">
      <c r="A40" t="s">
        <v>79</v>
      </c>
      <c r="B40" t="s">
        <v>45</v>
      </c>
      <c r="C40">
        <v>33</v>
      </c>
      <c r="D40">
        <v>32</v>
      </c>
      <c r="E40">
        <v>31</v>
      </c>
      <c r="F40">
        <v>30</v>
      </c>
      <c r="G40">
        <v>29</v>
      </c>
      <c r="H40">
        <v>34</v>
      </c>
      <c r="I40">
        <v>32</v>
      </c>
      <c r="J40">
        <v>30</v>
      </c>
      <c r="K40">
        <v>28</v>
      </c>
      <c r="L40">
        <v>36</v>
      </c>
      <c r="M40">
        <v>32</v>
      </c>
      <c r="N40">
        <v>28</v>
      </c>
      <c r="O40">
        <v>24</v>
      </c>
      <c r="P40">
        <v>33</v>
      </c>
      <c r="Q40">
        <v>27</v>
      </c>
      <c r="R40">
        <v>21</v>
      </c>
      <c r="S40">
        <v>15</v>
      </c>
      <c r="U40" s="24"/>
      <c r="W40" s="24"/>
      <c r="Y40" s="24"/>
      <c r="Z40">
        <f t="shared" si="0"/>
        <v>0</v>
      </c>
      <c r="AA40" s="2">
        <v>0.55000000000000004</v>
      </c>
      <c r="AB40" s="2">
        <v>0.38500000000000001</v>
      </c>
      <c r="AC40" s="2">
        <f t="shared" si="53"/>
        <v>0.38500000000000001</v>
      </c>
      <c r="AD40" s="2">
        <f t="shared" si="53"/>
        <v>0.38500000000000001</v>
      </c>
      <c r="AE40" s="2">
        <f t="shared" si="53"/>
        <v>0.38500000000000001</v>
      </c>
      <c r="AF40" s="2">
        <v>0.34</v>
      </c>
      <c r="AG40" s="2">
        <f t="shared" si="54"/>
        <v>0.34</v>
      </c>
      <c r="AH40" s="2">
        <f t="shared" si="54"/>
        <v>0.34</v>
      </c>
      <c r="AI40" s="2">
        <f t="shared" si="54"/>
        <v>0.34</v>
      </c>
      <c r="AJ40" s="2">
        <v>0.32500000000000001</v>
      </c>
      <c r="AK40" s="2">
        <f t="shared" si="55"/>
        <v>0.32500000000000001</v>
      </c>
      <c r="AL40" s="2">
        <f t="shared" si="55"/>
        <v>0.32500000000000001</v>
      </c>
      <c r="AM40" s="2">
        <f t="shared" si="55"/>
        <v>0.32500000000000001</v>
      </c>
      <c r="AN40" s="2">
        <v>0.23</v>
      </c>
      <c r="AO40" s="2">
        <f t="shared" si="56"/>
        <v>0.23</v>
      </c>
      <c r="AP40" s="2">
        <f t="shared" si="56"/>
        <v>0.23</v>
      </c>
      <c r="AQ40" s="2">
        <f t="shared" si="56"/>
        <v>0.23</v>
      </c>
    </row>
    <row r="41" spans="1:43" x14ac:dyDescent="0.25">
      <c r="A41" t="s">
        <v>79</v>
      </c>
      <c r="B41" t="s">
        <v>42</v>
      </c>
      <c r="C41">
        <v>31</v>
      </c>
      <c r="D41">
        <v>31</v>
      </c>
      <c r="E41">
        <v>30</v>
      </c>
      <c r="F41">
        <v>29</v>
      </c>
      <c r="G41">
        <v>28</v>
      </c>
      <c r="H41">
        <v>34</v>
      </c>
      <c r="I41">
        <v>32</v>
      </c>
      <c r="J41">
        <v>30</v>
      </c>
      <c r="K41">
        <v>28</v>
      </c>
      <c r="L41">
        <v>42</v>
      </c>
      <c r="M41">
        <v>38</v>
      </c>
      <c r="N41">
        <v>34</v>
      </c>
      <c r="O41">
        <v>30</v>
      </c>
      <c r="P41">
        <v>29</v>
      </c>
      <c r="Q41">
        <v>23</v>
      </c>
      <c r="R41">
        <v>17</v>
      </c>
      <c r="S41">
        <v>11</v>
      </c>
      <c r="T41" t="s">
        <v>19</v>
      </c>
      <c r="U41" s="24">
        <v>0.66700000000000004</v>
      </c>
      <c r="V41" t="s">
        <v>17</v>
      </c>
      <c r="W41" s="24">
        <v>0.33300000000000002</v>
      </c>
      <c r="Y41" s="24"/>
      <c r="Z41">
        <f t="shared" si="0"/>
        <v>1</v>
      </c>
      <c r="AA41" s="2">
        <v>0.42499999999999999</v>
      </c>
      <c r="AB41" s="2">
        <v>0.35</v>
      </c>
      <c r="AC41" s="2">
        <f t="shared" si="53"/>
        <v>0.35</v>
      </c>
      <c r="AD41" s="2">
        <f t="shared" si="53"/>
        <v>0.35</v>
      </c>
      <c r="AE41" s="2">
        <f t="shared" si="53"/>
        <v>0.35</v>
      </c>
      <c r="AF41" s="2">
        <v>0.26</v>
      </c>
      <c r="AG41" s="2">
        <f t="shared" si="54"/>
        <v>0.26</v>
      </c>
      <c r="AH41" s="2">
        <f t="shared" si="54"/>
        <v>0.26</v>
      </c>
      <c r="AI41" s="2">
        <f t="shared" si="54"/>
        <v>0.26</v>
      </c>
      <c r="AJ41" s="2">
        <v>0.23</v>
      </c>
      <c r="AK41" s="2">
        <f t="shared" si="55"/>
        <v>0.23</v>
      </c>
      <c r="AL41" s="2">
        <f t="shared" si="55"/>
        <v>0.23</v>
      </c>
      <c r="AM41" s="2">
        <f t="shared" si="55"/>
        <v>0.23</v>
      </c>
      <c r="AN41" s="2">
        <v>0.15</v>
      </c>
      <c r="AO41" s="2">
        <f t="shared" si="56"/>
        <v>0.15</v>
      </c>
      <c r="AP41" s="2">
        <f t="shared" si="56"/>
        <v>0.15</v>
      </c>
      <c r="AQ41" s="2">
        <f t="shared" si="56"/>
        <v>0.15</v>
      </c>
    </row>
    <row r="42" spans="1:43" x14ac:dyDescent="0.25">
      <c r="A42" t="s">
        <v>79</v>
      </c>
      <c r="B42" t="s">
        <v>43</v>
      </c>
      <c r="C42">
        <v>29</v>
      </c>
      <c r="D42">
        <v>30</v>
      </c>
      <c r="E42">
        <v>29</v>
      </c>
      <c r="F42">
        <v>28</v>
      </c>
      <c r="G42">
        <v>27</v>
      </c>
      <c r="H42">
        <v>30</v>
      </c>
      <c r="I42">
        <v>28</v>
      </c>
      <c r="J42">
        <v>26</v>
      </c>
      <c r="K42">
        <v>24</v>
      </c>
      <c r="L42">
        <v>37</v>
      </c>
      <c r="M42">
        <v>33</v>
      </c>
      <c r="N42">
        <v>29</v>
      </c>
      <c r="O42">
        <v>25</v>
      </c>
      <c r="P42">
        <v>25</v>
      </c>
      <c r="Q42">
        <v>19</v>
      </c>
      <c r="R42">
        <v>13</v>
      </c>
      <c r="S42">
        <v>7</v>
      </c>
      <c r="T42" t="s">
        <v>19</v>
      </c>
      <c r="U42" s="24">
        <v>0.66700000000000004</v>
      </c>
      <c r="V42" t="s">
        <v>17</v>
      </c>
      <c r="W42" s="24">
        <v>0.33300000000000002</v>
      </c>
      <c r="Y42" s="24"/>
      <c r="Z42">
        <f t="shared" si="0"/>
        <v>1</v>
      </c>
      <c r="AA42" s="2">
        <v>0.6</v>
      </c>
      <c r="AB42" s="2">
        <v>0.42499999999999999</v>
      </c>
      <c r="AC42" s="2">
        <f t="shared" si="53"/>
        <v>0.42499999999999999</v>
      </c>
      <c r="AD42" s="2">
        <f t="shared" si="53"/>
        <v>0.42499999999999999</v>
      </c>
      <c r="AE42" s="2">
        <f t="shared" si="53"/>
        <v>0.42499999999999999</v>
      </c>
      <c r="AF42" s="2">
        <v>0.375</v>
      </c>
      <c r="AG42" s="2">
        <f t="shared" si="54"/>
        <v>0.375</v>
      </c>
      <c r="AH42" s="2">
        <f t="shared" si="54"/>
        <v>0.375</v>
      </c>
      <c r="AI42" s="2">
        <f t="shared" si="54"/>
        <v>0.375</v>
      </c>
      <c r="AJ42" s="2">
        <v>0.3</v>
      </c>
      <c r="AK42" s="2">
        <f t="shared" si="55"/>
        <v>0.3</v>
      </c>
      <c r="AL42" s="2">
        <f t="shared" si="55"/>
        <v>0.3</v>
      </c>
      <c r="AM42" s="2">
        <f t="shared" si="55"/>
        <v>0.3</v>
      </c>
      <c r="AN42" s="2">
        <v>0.185</v>
      </c>
      <c r="AO42" s="2">
        <f t="shared" si="56"/>
        <v>0.185</v>
      </c>
      <c r="AP42" s="2">
        <f t="shared" si="56"/>
        <v>0.185</v>
      </c>
      <c r="AQ42" s="2">
        <f t="shared" si="56"/>
        <v>0.185</v>
      </c>
    </row>
    <row r="43" spans="1:43" x14ac:dyDescent="0.25">
      <c r="A43" t="s">
        <v>79</v>
      </c>
      <c r="B43" t="s">
        <v>46</v>
      </c>
      <c r="C43">
        <v>30</v>
      </c>
      <c r="D43">
        <v>30</v>
      </c>
      <c r="E43">
        <v>29</v>
      </c>
      <c r="F43">
        <v>28</v>
      </c>
      <c r="G43">
        <v>27</v>
      </c>
      <c r="H43">
        <v>31</v>
      </c>
      <c r="I43">
        <v>29</v>
      </c>
      <c r="J43">
        <v>27</v>
      </c>
      <c r="K43">
        <v>25</v>
      </c>
      <c r="L43">
        <v>32</v>
      </c>
      <c r="M43">
        <v>28</v>
      </c>
      <c r="N43">
        <v>24</v>
      </c>
      <c r="O43">
        <v>20</v>
      </c>
      <c r="P43">
        <v>32</v>
      </c>
      <c r="Q43">
        <v>26</v>
      </c>
      <c r="R43">
        <v>20</v>
      </c>
      <c r="S43">
        <v>14</v>
      </c>
      <c r="U43" s="24"/>
      <c r="W43" s="24"/>
      <c r="Y43" s="24"/>
      <c r="Z43">
        <f t="shared" si="0"/>
        <v>0</v>
      </c>
      <c r="AA43" s="2">
        <v>0.55000000000000004</v>
      </c>
      <c r="AB43" s="2">
        <v>0.4</v>
      </c>
      <c r="AC43" s="2">
        <f t="shared" si="53"/>
        <v>0.4</v>
      </c>
      <c r="AD43" s="2">
        <f t="shared" si="53"/>
        <v>0.4</v>
      </c>
      <c r="AE43" s="2">
        <f t="shared" si="53"/>
        <v>0.4</v>
      </c>
      <c r="AF43" s="2">
        <v>0.4</v>
      </c>
      <c r="AG43" s="2">
        <f t="shared" si="54"/>
        <v>0.4</v>
      </c>
      <c r="AH43" s="2">
        <f t="shared" si="54"/>
        <v>0.4</v>
      </c>
      <c r="AI43" s="2">
        <f t="shared" si="54"/>
        <v>0.4</v>
      </c>
      <c r="AJ43" s="2">
        <v>0.3</v>
      </c>
      <c r="AK43" s="2">
        <f t="shared" si="55"/>
        <v>0.3</v>
      </c>
      <c r="AL43" s="2">
        <f t="shared" si="55"/>
        <v>0.3</v>
      </c>
      <c r="AM43" s="2">
        <f t="shared" si="55"/>
        <v>0.3</v>
      </c>
      <c r="AN43" s="2">
        <v>0.2</v>
      </c>
      <c r="AO43" s="2">
        <f t="shared" si="56"/>
        <v>0.2</v>
      </c>
      <c r="AP43" s="2">
        <f t="shared" si="56"/>
        <v>0.2</v>
      </c>
      <c r="AQ43" s="2">
        <f t="shared" si="56"/>
        <v>0.2</v>
      </c>
    </row>
    <row r="44" spans="1:43" x14ac:dyDescent="0.25">
      <c r="A44" t="s">
        <v>79</v>
      </c>
      <c r="B44" t="s">
        <v>47</v>
      </c>
      <c r="C44">
        <v>50</v>
      </c>
      <c r="D44">
        <v>50</v>
      </c>
      <c r="E44">
        <v>49</v>
      </c>
      <c r="F44">
        <v>48</v>
      </c>
      <c r="G44">
        <v>47</v>
      </c>
      <c r="H44">
        <v>51</v>
      </c>
      <c r="I44">
        <v>49</v>
      </c>
      <c r="J44">
        <v>47</v>
      </c>
      <c r="K44">
        <v>45</v>
      </c>
      <c r="L44">
        <v>52</v>
      </c>
      <c r="M44">
        <v>48</v>
      </c>
      <c r="N44">
        <v>44</v>
      </c>
      <c r="O44">
        <v>40</v>
      </c>
      <c r="P44">
        <v>52</v>
      </c>
      <c r="Q44">
        <v>46</v>
      </c>
      <c r="R44">
        <v>40</v>
      </c>
      <c r="S44">
        <v>34</v>
      </c>
      <c r="U44" s="24"/>
      <c r="W44" s="24"/>
      <c r="Y44" s="24"/>
      <c r="Z44">
        <f t="shared" si="0"/>
        <v>0</v>
      </c>
      <c r="AA44" s="2">
        <v>0.55000000000000004</v>
      </c>
      <c r="AB44" s="2">
        <v>0.4</v>
      </c>
      <c r="AC44" s="2">
        <f t="shared" si="53"/>
        <v>0.4</v>
      </c>
      <c r="AD44" s="2">
        <f t="shared" si="53"/>
        <v>0.4</v>
      </c>
      <c r="AE44" s="2">
        <f t="shared" si="53"/>
        <v>0.4</v>
      </c>
      <c r="AF44" s="2">
        <v>0.4</v>
      </c>
      <c r="AG44" s="2">
        <f t="shared" si="54"/>
        <v>0.4</v>
      </c>
      <c r="AH44" s="2">
        <f t="shared" si="54"/>
        <v>0.4</v>
      </c>
      <c r="AI44" s="2">
        <f t="shared" si="54"/>
        <v>0.4</v>
      </c>
      <c r="AJ44" s="2">
        <v>0.3</v>
      </c>
      <c r="AK44" s="2">
        <f t="shared" si="55"/>
        <v>0.3</v>
      </c>
      <c r="AL44" s="2">
        <f t="shared" si="55"/>
        <v>0.3</v>
      </c>
      <c r="AM44" s="2">
        <f t="shared" si="55"/>
        <v>0.3</v>
      </c>
      <c r="AN44" s="2">
        <v>0.2</v>
      </c>
      <c r="AO44" s="2">
        <f t="shared" si="56"/>
        <v>0.2</v>
      </c>
      <c r="AP44" s="2">
        <f t="shared" si="56"/>
        <v>0.2</v>
      </c>
      <c r="AQ44" s="2">
        <f t="shared" si="56"/>
        <v>0.2</v>
      </c>
    </row>
    <row r="45" spans="1:43" x14ac:dyDescent="0.25">
      <c r="A45" t="s">
        <v>79</v>
      </c>
      <c r="B45" t="s">
        <v>48</v>
      </c>
      <c r="C45">
        <v>30</v>
      </c>
      <c r="D45">
        <v>32</v>
      </c>
      <c r="E45">
        <v>31</v>
      </c>
      <c r="F45">
        <v>30</v>
      </c>
      <c r="G45">
        <v>29</v>
      </c>
      <c r="H45">
        <v>30</v>
      </c>
      <c r="I45">
        <v>28</v>
      </c>
      <c r="J45">
        <v>26</v>
      </c>
      <c r="K45">
        <v>24</v>
      </c>
      <c r="L45">
        <v>40</v>
      </c>
      <c r="M45">
        <v>36</v>
      </c>
      <c r="N45">
        <v>32</v>
      </c>
      <c r="O45">
        <v>28</v>
      </c>
      <c r="P45">
        <v>30</v>
      </c>
      <c r="Q45">
        <v>24</v>
      </c>
      <c r="R45">
        <v>18</v>
      </c>
      <c r="S45">
        <v>12</v>
      </c>
      <c r="T45" t="s">
        <v>18</v>
      </c>
      <c r="U45" s="24">
        <v>0.54500000000000004</v>
      </c>
      <c r="V45" t="s">
        <v>17</v>
      </c>
      <c r="W45" s="24">
        <v>0.45500000000000002</v>
      </c>
      <c r="Y45" s="24"/>
      <c r="Z45">
        <f t="shared" si="0"/>
        <v>1</v>
      </c>
      <c r="AA45" s="2">
        <v>0.55000000000000004</v>
      </c>
      <c r="AB45" s="2">
        <v>0.42499999999999999</v>
      </c>
      <c r="AC45" s="2">
        <f t="shared" si="53"/>
        <v>0.42499999999999999</v>
      </c>
      <c r="AD45" s="2">
        <f t="shared" si="53"/>
        <v>0.42499999999999999</v>
      </c>
      <c r="AE45" s="2">
        <f t="shared" si="53"/>
        <v>0.42499999999999999</v>
      </c>
      <c r="AF45" s="2">
        <v>0.42499999999999999</v>
      </c>
      <c r="AG45" s="2">
        <f t="shared" si="54"/>
        <v>0.42499999999999999</v>
      </c>
      <c r="AH45" s="2">
        <f t="shared" si="54"/>
        <v>0.42499999999999999</v>
      </c>
      <c r="AI45" s="2">
        <f t="shared" si="54"/>
        <v>0.42499999999999999</v>
      </c>
      <c r="AJ45" s="2">
        <v>0.32500000000000001</v>
      </c>
      <c r="AK45" s="2">
        <f t="shared" si="55"/>
        <v>0.32500000000000001</v>
      </c>
      <c r="AL45" s="2">
        <f t="shared" si="55"/>
        <v>0.32500000000000001</v>
      </c>
      <c r="AM45" s="2">
        <f t="shared" si="55"/>
        <v>0.32500000000000001</v>
      </c>
      <c r="AN45" s="2">
        <v>0.25</v>
      </c>
      <c r="AO45" s="2">
        <f t="shared" si="56"/>
        <v>0.25</v>
      </c>
      <c r="AP45" s="2">
        <f t="shared" si="56"/>
        <v>0.25</v>
      </c>
      <c r="AQ45" s="2">
        <f t="shared" si="56"/>
        <v>0.25</v>
      </c>
    </row>
    <row r="46" spans="1:43" x14ac:dyDescent="0.25">
      <c r="A46" t="s">
        <v>79</v>
      </c>
      <c r="B46" t="s">
        <v>49</v>
      </c>
      <c r="C46">
        <v>20</v>
      </c>
      <c r="D46">
        <v>25</v>
      </c>
      <c r="E46">
        <v>24</v>
      </c>
      <c r="F46">
        <v>23</v>
      </c>
      <c r="G46">
        <v>22</v>
      </c>
      <c r="H46">
        <v>35</v>
      </c>
      <c r="I46">
        <v>33</v>
      </c>
      <c r="J46">
        <v>31</v>
      </c>
      <c r="K46">
        <v>29</v>
      </c>
      <c r="L46">
        <v>40</v>
      </c>
      <c r="M46">
        <v>36</v>
      </c>
      <c r="N46">
        <v>32</v>
      </c>
      <c r="O46">
        <v>28</v>
      </c>
      <c r="P46">
        <v>40</v>
      </c>
      <c r="Q46">
        <v>34</v>
      </c>
      <c r="R46">
        <v>28</v>
      </c>
      <c r="S46">
        <v>22</v>
      </c>
      <c r="U46" s="24"/>
      <c r="W46" s="24"/>
      <c r="Y46" s="24"/>
      <c r="Z46">
        <f t="shared" si="0"/>
        <v>0</v>
      </c>
      <c r="AA46" s="2">
        <v>0.55000000000000004</v>
      </c>
      <c r="AB46" s="2">
        <v>0.42499999999999999</v>
      </c>
      <c r="AC46" s="2">
        <f t="shared" si="53"/>
        <v>0.42499999999999999</v>
      </c>
      <c r="AD46" s="2">
        <f t="shared" si="53"/>
        <v>0.42499999999999999</v>
      </c>
      <c r="AE46" s="2">
        <f t="shared" si="53"/>
        <v>0.42499999999999999</v>
      </c>
      <c r="AF46" s="2">
        <v>0.45</v>
      </c>
      <c r="AG46" s="2">
        <f t="shared" si="54"/>
        <v>0.45</v>
      </c>
      <c r="AH46" s="2">
        <f t="shared" si="54"/>
        <v>0.45</v>
      </c>
      <c r="AI46" s="2">
        <f t="shared" si="54"/>
        <v>0.45</v>
      </c>
      <c r="AJ46" s="2">
        <v>0.35</v>
      </c>
      <c r="AK46" s="2">
        <f t="shared" si="55"/>
        <v>0.35</v>
      </c>
      <c r="AL46" s="2">
        <f t="shared" si="55"/>
        <v>0.35</v>
      </c>
      <c r="AM46" s="2">
        <f t="shared" si="55"/>
        <v>0.35</v>
      </c>
      <c r="AN46" s="2">
        <v>0.25</v>
      </c>
      <c r="AO46" s="2">
        <f t="shared" si="56"/>
        <v>0.25</v>
      </c>
      <c r="AP46" s="2">
        <f t="shared" si="56"/>
        <v>0.25</v>
      </c>
      <c r="AQ46" s="2">
        <f t="shared" si="56"/>
        <v>0.25</v>
      </c>
    </row>
    <row r="47" spans="1:43" x14ac:dyDescent="0.25">
      <c r="A47" t="s">
        <v>79</v>
      </c>
      <c r="B47" t="s">
        <v>50</v>
      </c>
      <c r="C47">
        <v>15</v>
      </c>
      <c r="D47">
        <v>20</v>
      </c>
      <c r="E47">
        <v>19</v>
      </c>
      <c r="F47">
        <v>18</v>
      </c>
      <c r="G47">
        <v>17</v>
      </c>
      <c r="H47">
        <v>35</v>
      </c>
      <c r="I47">
        <v>33</v>
      </c>
      <c r="J47">
        <v>31</v>
      </c>
      <c r="K47">
        <v>29</v>
      </c>
      <c r="L47">
        <v>45</v>
      </c>
      <c r="M47">
        <v>41</v>
      </c>
      <c r="N47">
        <v>37</v>
      </c>
      <c r="O47">
        <v>33</v>
      </c>
      <c r="P47">
        <v>50</v>
      </c>
      <c r="Q47">
        <v>44</v>
      </c>
      <c r="R47">
        <v>38</v>
      </c>
      <c r="S47">
        <v>32</v>
      </c>
      <c r="U47" s="24"/>
      <c r="W47" s="24"/>
      <c r="Y47" s="24"/>
      <c r="Z47">
        <f t="shared" si="0"/>
        <v>0</v>
      </c>
      <c r="AA47" s="2">
        <v>0.6</v>
      </c>
      <c r="AB47" s="2">
        <v>0.55000000000000004</v>
      </c>
      <c r="AC47" s="2">
        <f t="shared" si="53"/>
        <v>0.55000000000000004</v>
      </c>
      <c r="AD47" s="2">
        <f t="shared" si="53"/>
        <v>0.55000000000000004</v>
      </c>
      <c r="AE47" s="2">
        <f t="shared" si="53"/>
        <v>0.55000000000000004</v>
      </c>
      <c r="AF47" s="2">
        <v>0.57499999999999996</v>
      </c>
      <c r="AG47" s="2">
        <f t="shared" si="54"/>
        <v>0.57499999999999996</v>
      </c>
      <c r="AH47" s="2">
        <f t="shared" si="54"/>
        <v>0.57499999999999996</v>
      </c>
      <c r="AI47" s="2">
        <f t="shared" si="54"/>
        <v>0.57499999999999996</v>
      </c>
      <c r="AJ47" s="2">
        <v>0.45</v>
      </c>
      <c r="AK47" s="2">
        <f t="shared" si="55"/>
        <v>0.45</v>
      </c>
      <c r="AL47" s="2">
        <f t="shared" si="55"/>
        <v>0.45</v>
      </c>
      <c r="AM47" s="2">
        <f t="shared" si="55"/>
        <v>0.45</v>
      </c>
      <c r="AN47" s="2">
        <v>0.35</v>
      </c>
      <c r="AO47" s="2">
        <f t="shared" si="56"/>
        <v>0.35</v>
      </c>
      <c r="AP47" s="2">
        <f t="shared" si="56"/>
        <v>0.35</v>
      </c>
      <c r="AQ47" s="2">
        <f t="shared" si="56"/>
        <v>0.35</v>
      </c>
    </row>
    <row r="48" spans="1:43" x14ac:dyDescent="0.25">
      <c r="A48" t="s">
        <v>79</v>
      </c>
      <c r="B48" t="s">
        <v>51</v>
      </c>
      <c r="C48">
        <v>35</v>
      </c>
      <c r="D48">
        <v>38</v>
      </c>
      <c r="E48">
        <v>37</v>
      </c>
      <c r="F48">
        <v>36</v>
      </c>
      <c r="G48">
        <v>35</v>
      </c>
      <c r="H48">
        <v>39</v>
      </c>
      <c r="I48">
        <v>37</v>
      </c>
      <c r="J48">
        <v>35</v>
      </c>
      <c r="K48">
        <v>33</v>
      </c>
      <c r="L48">
        <v>53</v>
      </c>
      <c r="M48">
        <v>49</v>
      </c>
      <c r="N48">
        <v>45</v>
      </c>
      <c r="O48">
        <v>41</v>
      </c>
      <c r="P48">
        <v>50</v>
      </c>
      <c r="Q48">
        <v>44</v>
      </c>
      <c r="R48">
        <v>38</v>
      </c>
      <c r="S48">
        <v>32</v>
      </c>
      <c r="T48" t="s">
        <v>19</v>
      </c>
      <c r="U48" s="24">
        <v>0.66700000000000004</v>
      </c>
      <c r="V48" t="s">
        <v>18</v>
      </c>
      <c r="W48" s="24">
        <v>0.33300000000000002</v>
      </c>
      <c r="Y48" s="24"/>
      <c r="Z48">
        <f t="shared" si="0"/>
        <v>1</v>
      </c>
      <c r="AA48" s="2">
        <v>0.72499999999999998</v>
      </c>
      <c r="AB48" s="2">
        <v>0.52500000000000002</v>
      </c>
      <c r="AC48" s="2">
        <f t="shared" si="53"/>
        <v>0.52500000000000002</v>
      </c>
      <c r="AD48" s="2">
        <f t="shared" si="53"/>
        <v>0.52500000000000002</v>
      </c>
      <c r="AE48" s="2">
        <f t="shared" si="53"/>
        <v>0.52500000000000002</v>
      </c>
      <c r="AF48" s="2">
        <v>0.55000000000000004</v>
      </c>
      <c r="AG48" s="2">
        <f t="shared" si="54"/>
        <v>0.55000000000000004</v>
      </c>
      <c r="AH48" s="2">
        <f t="shared" si="54"/>
        <v>0.55000000000000004</v>
      </c>
      <c r="AI48" s="2">
        <f t="shared" si="54"/>
        <v>0.55000000000000004</v>
      </c>
      <c r="AJ48" s="2">
        <v>0.47499999999999998</v>
      </c>
      <c r="AK48" s="2">
        <f t="shared" si="55"/>
        <v>0.47499999999999998</v>
      </c>
      <c r="AL48" s="2">
        <f t="shared" si="55"/>
        <v>0.47499999999999998</v>
      </c>
      <c r="AM48" s="2">
        <f t="shared" si="55"/>
        <v>0.47499999999999998</v>
      </c>
      <c r="AN48" s="2">
        <v>0.35</v>
      </c>
      <c r="AO48" s="2">
        <f t="shared" si="56"/>
        <v>0.35</v>
      </c>
      <c r="AP48" s="2">
        <f t="shared" si="56"/>
        <v>0.35</v>
      </c>
      <c r="AQ48" s="2">
        <f t="shared" si="56"/>
        <v>0.35</v>
      </c>
    </row>
    <row r="49" spans="1:43" x14ac:dyDescent="0.25">
      <c r="A49" t="s">
        <v>52</v>
      </c>
      <c r="B49" t="s">
        <v>53</v>
      </c>
      <c r="C49">
        <v>35</v>
      </c>
      <c r="D49">
        <v>30</v>
      </c>
      <c r="E49">
        <v>29</v>
      </c>
      <c r="F49">
        <v>28</v>
      </c>
      <c r="G49">
        <v>27</v>
      </c>
      <c r="H49">
        <v>25</v>
      </c>
      <c r="I49">
        <v>23</v>
      </c>
      <c r="J49">
        <v>21</v>
      </c>
      <c r="K49">
        <v>19</v>
      </c>
      <c r="L49">
        <v>20</v>
      </c>
      <c r="M49">
        <v>16</v>
      </c>
      <c r="N49">
        <v>12</v>
      </c>
      <c r="O49">
        <v>8</v>
      </c>
      <c r="P49">
        <v>10</v>
      </c>
      <c r="Q49">
        <v>4</v>
      </c>
      <c r="R49">
        <v>-2</v>
      </c>
      <c r="S49">
        <v>-8</v>
      </c>
      <c r="T49" t="s">
        <v>19</v>
      </c>
      <c r="U49" s="24">
        <v>1</v>
      </c>
      <c r="W49" s="24"/>
      <c r="Y49" s="24"/>
      <c r="Z49">
        <f t="shared" si="0"/>
        <v>1</v>
      </c>
      <c r="AA49" s="2">
        <v>0.125</v>
      </c>
      <c r="AB49" s="2">
        <v>0.1</v>
      </c>
      <c r="AC49" s="2">
        <f t="shared" si="53"/>
        <v>0.1</v>
      </c>
      <c r="AD49" s="2">
        <f t="shared" si="53"/>
        <v>0.1</v>
      </c>
      <c r="AE49" s="2">
        <f t="shared" si="53"/>
        <v>0.1</v>
      </c>
      <c r="AF49" s="2">
        <v>7.4999999999999997E-2</v>
      </c>
      <c r="AG49" s="2">
        <f t="shared" si="54"/>
        <v>7.4999999999999997E-2</v>
      </c>
      <c r="AH49" s="2">
        <f t="shared" si="54"/>
        <v>7.4999999999999997E-2</v>
      </c>
      <c r="AI49" s="2">
        <f t="shared" si="54"/>
        <v>7.4999999999999997E-2</v>
      </c>
      <c r="AJ49" s="2">
        <v>5.5E-2</v>
      </c>
      <c r="AK49" s="2">
        <f t="shared" si="55"/>
        <v>5.5E-2</v>
      </c>
      <c r="AL49" s="2">
        <f t="shared" si="55"/>
        <v>5.5E-2</v>
      </c>
      <c r="AM49" s="2">
        <f t="shared" si="55"/>
        <v>5.5E-2</v>
      </c>
      <c r="AN49" s="2">
        <v>0.05</v>
      </c>
      <c r="AO49" s="2">
        <f t="shared" si="56"/>
        <v>0.05</v>
      </c>
      <c r="AP49" s="2">
        <f t="shared" si="56"/>
        <v>0.05</v>
      </c>
      <c r="AQ49" s="2">
        <f t="shared" si="56"/>
        <v>0.05</v>
      </c>
    </row>
    <row r="50" spans="1:43" x14ac:dyDescent="0.25">
      <c r="A50" t="s">
        <v>52</v>
      </c>
      <c r="B50" t="s">
        <v>54</v>
      </c>
      <c r="C50">
        <v>25</v>
      </c>
      <c r="D50">
        <v>20</v>
      </c>
      <c r="E50">
        <v>19</v>
      </c>
      <c r="F50">
        <v>18</v>
      </c>
      <c r="G50">
        <v>17</v>
      </c>
      <c r="H50">
        <v>30</v>
      </c>
      <c r="I50">
        <v>28</v>
      </c>
      <c r="J50">
        <v>26</v>
      </c>
      <c r="K50">
        <v>24</v>
      </c>
      <c r="L50">
        <v>25</v>
      </c>
      <c r="M50">
        <v>21</v>
      </c>
      <c r="N50">
        <v>17</v>
      </c>
      <c r="O50">
        <v>13</v>
      </c>
      <c r="P50">
        <v>35</v>
      </c>
      <c r="Q50">
        <v>29</v>
      </c>
      <c r="R50">
        <v>23</v>
      </c>
      <c r="S50">
        <v>17</v>
      </c>
      <c r="T50" t="s">
        <v>18</v>
      </c>
      <c r="U50" s="24">
        <v>1</v>
      </c>
      <c r="W50" s="24"/>
      <c r="Y50" s="24"/>
      <c r="Z50">
        <f t="shared" si="0"/>
        <v>1</v>
      </c>
      <c r="AA50" s="2">
        <v>0.20499999999999999</v>
      </c>
      <c r="AB50" s="2">
        <v>0.158</v>
      </c>
      <c r="AC50" s="2">
        <f t="shared" si="53"/>
        <v>0.158</v>
      </c>
      <c r="AD50" s="2">
        <f t="shared" si="53"/>
        <v>0.158</v>
      </c>
      <c r="AE50" s="2">
        <f t="shared" si="53"/>
        <v>0.158</v>
      </c>
      <c r="AF50" s="2">
        <v>0.107</v>
      </c>
      <c r="AG50" s="2">
        <f t="shared" si="54"/>
        <v>0.107</v>
      </c>
      <c r="AH50" s="2">
        <f t="shared" si="54"/>
        <v>0.107</v>
      </c>
      <c r="AI50" s="2">
        <f t="shared" si="54"/>
        <v>0.107</v>
      </c>
      <c r="AJ50" s="2">
        <v>0.11799999999999999</v>
      </c>
      <c r="AK50" s="2">
        <f t="shared" si="55"/>
        <v>0.11799999999999999</v>
      </c>
      <c r="AL50" s="2">
        <f t="shared" si="55"/>
        <v>0.11799999999999999</v>
      </c>
      <c r="AM50" s="2">
        <f t="shared" si="55"/>
        <v>0.11799999999999999</v>
      </c>
      <c r="AN50" s="2">
        <v>6.7000000000000004E-2</v>
      </c>
      <c r="AO50" s="2">
        <f t="shared" si="56"/>
        <v>6.7000000000000004E-2</v>
      </c>
      <c r="AP50" s="2">
        <f t="shared" si="56"/>
        <v>6.7000000000000004E-2</v>
      </c>
      <c r="AQ50" s="2">
        <f t="shared" si="56"/>
        <v>6.7000000000000004E-2</v>
      </c>
    </row>
    <row r="51" spans="1:43" x14ac:dyDescent="0.25">
      <c r="A51" t="s">
        <v>52</v>
      </c>
      <c r="B51" t="s">
        <v>55</v>
      </c>
      <c r="C51">
        <v>40</v>
      </c>
      <c r="D51">
        <v>35</v>
      </c>
      <c r="E51">
        <v>34</v>
      </c>
      <c r="F51">
        <v>33</v>
      </c>
      <c r="G51">
        <v>32</v>
      </c>
      <c r="H51">
        <v>30</v>
      </c>
      <c r="I51">
        <v>28</v>
      </c>
      <c r="J51">
        <v>26</v>
      </c>
      <c r="K51">
        <v>24</v>
      </c>
      <c r="L51">
        <v>25</v>
      </c>
      <c r="M51">
        <v>21</v>
      </c>
      <c r="N51">
        <v>17</v>
      </c>
      <c r="O51">
        <v>13</v>
      </c>
      <c r="P51">
        <v>30</v>
      </c>
      <c r="Q51">
        <v>24</v>
      </c>
      <c r="R51">
        <v>18</v>
      </c>
      <c r="S51">
        <v>12</v>
      </c>
      <c r="T51" t="s">
        <v>17</v>
      </c>
      <c r="U51" s="24">
        <v>1</v>
      </c>
      <c r="W51" s="24"/>
      <c r="Y51" s="24"/>
      <c r="Z51">
        <f t="shared" si="0"/>
        <v>1</v>
      </c>
      <c r="AA51" s="2">
        <v>0.255</v>
      </c>
      <c r="AB51" s="2">
        <v>0.23</v>
      </c>
      <c r="AC51" s="2">
        <f t="shared" si="53"/>
        <v>0.23</v>
      </c>
      <c r="AD51" s="2">
        <f t="shared" si="53"/>
        <v>0.23</v>
      </c>
      <c r="AE51" s="2">
        <f t="shared" si="53"/>
        <v>0.23</v>
      </c>
      <c r="AF51" s="2">
        <v>0.155</v>
      </c>
      <c r="AG51" s="2">
        <f t="shared" si="54"/>
        <v>0.155</v>
      </c>
      <c r="AH51" s="2">
        <f t="shared" si="54"/>
        <v>0.155</v>
      </c>
      <c r="AI51" s="2">
        <f t="shared" si="54"/>
        <v>0.155</v>
      </c>
      <c r="AJ51" s="2">
        <v>0.11</v>
      </c>
      <c r="AK51" s="2">
        <f t="shared" si="55"/>
        <v>0.11</v>
      </c>
      <c r="AL51" s="2">
        <f t="shared" si="55"/>
        <v>0.11</v>
      </c>
      <c r="AM51" s="2">
        <f t="shared" si="55"/>
        <v>0.11</v>
      </c>
      <c r="AN51" s="2">
        <v>5.7000000000000002E-2</v>
      </c>
      <c r="AO51" s="2">
        <f t="shared" si="56"/>
        <v>5.7000000000000002E-2</v>
      </c>
      <c r="AP51" s="2">
        <f t="shared" si="56"/>
        <v>5.7000000000000002E-2</v>
      </c>
      <c r="AQ51" s="2">
        <f t="shared" si="56"/>
        <v>5.7000000000000002E-2</v>
      </c>
    </row>
    <row r="52" spans="1:43" x14ac:dyDescent="0.25">
      <c r="A52" t="s">
        <v>52</v>
      </c>
      <c r="B52" t="s">
        <v>56</v>
      </c>
      <c r="C52">
        <v>40</v>
      </c>
      <c r="D52">
        <v>35</v>
      </c>
      <c r="E52">
        <v>34</v>
      </c>
      <c r="F52">
        <v>33</v>
      </c>
      <c r="G52">
        <v>32</v>
      </c>
      <c r="H52">
        <v>30</v>
      </c>
      <c r="I52">
        <v>28</v>
      </c>
      <c r="J52">
        <v>26</v>
      </c>
      <c r="K52">
        <v>24</v>
      </c>
      <c r="L52">
        <v>25</v>
      </c>
      <c r="M52">
        <v>21</v>
      </c>
      <c r="N52">
        <v>17</v>
      </c>
      <c r="O52">
        <v>13</v>
      </c>
      <c r="P52">
        <v>30</v>
      </c>
      <c r="Q52">
        <v>24</v>
      </c>
      <c r="R52">
        <v>18</v>
      </c>
      <c r="S52">
        <v>12</v>
      </c>
      <c r="T52" t="s">
        <v>18</v>
      </c>
      <c r="U52" s="24">
        <v>1</v>
      </c>
      <c r="W52" s="24"/>
      <c r="Y52" s="24"/>
      <c r="Z52">
        <f t="shared" si="0"/>
        <v>1</v>
      </c>
      <c r="AA52" s="2">
        <v>0.255</v>
      </c>
      <c r="AB52" s="2">
        <v>0.23</v>
      </c>
      <c r="AC52" s="2">
        <f t="shared" si="53"/>
        <v>0.23</v>
      </c>
      <c r="AD52" s="2">
        <f t="shared" si="53"/>
        <v>0.23</v>
      </c>
      <c r="AE52" s="2">
        <f t="shared" si="53"/>
        <v>0.23</v>
      </c>
      <c r="AF52" s="2">
        <v>0.155</v>
      </c>
      <c r="AG52" s="2">
        <f t="shared" si="54"/>
        <v>0.155</v>
      </c>
      <c r="AH52" s="2">
        <f t="shared" si="54"/>
        <v>0.155</v>
      </c>
      <c r="AI52" s="2">
        <f t="shared" si="54"/>
        <v>0.155</v>
      </c>
      <c r="AJ52" s="2">
        <v>0.11</v>
      </c>
      <c r="AK52" s="2">
        <f t="shared" si="55"/>
        <v>0.11</v>
      </c>
      <c r="AL52" s="2">
        <f t="shared" si="55"/>
        <v>0.11</v>
      </c>
      <c r="AM52" s="2">
        <f t="shared" si="55"/>
        <v>0.11</v>
      </c>
      <c r="AN52" s="2">
        <v>5.7000000000000002E-2</v>
      </c>
      <c r="AO52" s="2">
        <f t="shared" si="56"/>
        <v>5.7000000000000002E-2</v>
      </c>
      <c r="AP52" s="2">
        <f t="shared" si="56"/>
        <v>5.7000000000000002E-2</v>
      </c>
      <c r="AQ52" s="2">
        <f t="shared" si="56"/>
        <v>5.7000000000000002E-2</v>
      </c>
    </row>
    <row r="53" spans="1:43" x14ac:dyDescent="0.25">
      <c r="A53" t="s">
        <v>52</v>
      </c>
      <c r="B53" t="s">
        <v>57</v>
      </c>
      <c r="C53">
        <v>27</v>
      </c>
      <c r="D53">
        <v>28</v>
      </c>
      <c r="E53">
        <v>27</v>
      </c>
      <c r="F53">
        <v>25</v>
      </c>
      <c r="G53">
        <v>25</v>
      </c>
      <c r="H53">
        <v>26</v>
      </c>
      <c r="I53">
        <v>24</v>
      </c>
      <c r="J53">
        <v>22</v>
      </c>
      <c r="K53">
        <v>20</v>
      </c>
      <c r="L53">
        <v>29</v>
      </c>
      <c r="M53">
        <v>25</v>
      </c>
      <c r="N53">
        <v>21</v>
      </c>
      <c r="O53">
        <v>17</v>
      </c>
      <c r="P53">
        <v>20</v>
      </c>
      <c r="Q53">
        <v>14</v>
      </c>
      <c r="R53">
        <v>8</v>
      </c>
      <c r="S53">
        <v>2</v>
      </c>
      <c r="T53" t="s">
        <v>19</v>
      </c>
      <c r="U53" s="24">
        <v>1</v>
      </c>
      <c r="W53" s="24"/>
      <c r="Y53" s="24"/>
      <c r="Z53">
        <f t="shared" si="0"/>
        <v>1</v>
      </c>
      <c r="AA53" s="2">
        <v>0.40200000000000002</v>
      </c>
      <c r="AB53" s="2">
        <v>0.30399999999999999</v>
      </c>
      <c r="AC53" s="2">
        <f t="shared" si="53"/>
        <v>0.30399999999999999</v>
      </c>
      <c r="AD53" s="2">
        <f t="shared" si="53"/>
        <v>0.30399999999999999</v>
      </c>
      <c r="AE53" s="2">
        <f t="shared" si="53"/>
        <v>0.30399999999999999</v>
      </c>
      <c r="AF53" s="2">
        <v>0.254</v>
      </c>
      <c r="AG53" s="2">
        <f t="shared" si="54"/>
        <v>0.254</v>
      </c>
      <c r="AH53" s="2">
        <f t="shared" si="54"/>
        <v>0.254</v>
      </c>
      <c r="AI53" s="2">
        <f t="shared" si="54"/>
        <v>0.254</v>
      </c>
      <c r="AJ53" s="2">
        <v>0.254</v>
      </c>
      <c r="AK53" s="2">
        <f t="shared" si="55"/>
        <v>0.254</v>
      </c>
      <c r="AL53" s="2">
        <f t="shared" si="55"/>
        <v>0.254</v>
      </c>
      <c r="AM53" s="2">
        <f t="shared" si="55"/>
        <v>0.254</v>
      </c>
      <c r="AN53" s="2">
        <v>0.10199999999999999</v>
      </c>
      <c r="AO53" s="2">
        <f t="shared" si="56"/>
        <v>0.10199999999999999</v>
      </c>
      <c r="AP53" s="2">
        <f t="shared" si="56"/>
        <v>0.10199999999999999</v>
      </c>
      <c r="AQ53" s="2">
        <f t="shared" si="56"/>
        <v>0.10199999999999999</v>
      </c>
    </row>
    <row r="54" spans="1:43" x14ac:dyDescent="0.25">
      <c r="A54" t="s">
        <v>52</v>
      </c>
      <c r="B54" t="s">
        <v>0</v>
      </c>
      <c r="C54">
        <v>25</v>
      </c>
      <c r="D54">
        <v>23</v>
      </c>
      <c r="E54">
        <v>22</v>
      </c>
      <c r="F54">
        <v>21</v>
      </c>
      <c r="G54">
        <v>20</v>
      </c>
      <c r="H54">
        <v>15</v>
      </c>
      <c r="I54">
        <v>13</v>
      </c>
      <c r="J54">
        <v>11</v>
      </c>
      <c r="K54">
        <v>9</v>
      </c>
      <c r="L54">
        <v>10</v>
      </c>
      <c r="M54">
        <v>6</v>
      </c>
      <c r="N54">
        <v>2</v>
      </c>
      <c r="O54">
        <v>-2</v>
      </c>
      <c r="P54">
        <v>0</v>
      </c>
      <c r="Q54">
        <v>-6</v>
      </c>
      <c r="R54">
        <v>-12</v>
      </c>
      <c r="S54">
        <v>-18</v>
      </c>
      <c r="T54" t="s">
        <v>19</v>
      </c>
      <c r="U54" s="24">
        <v>0.625</v>
      </c>
      <c r="V54" t="s">
        <v>17</v>
      </c>
      <c r="W54" s="24">
        <v>0.375</v>
      </c>
      <c r="Y54" s="24"/>
      <c r="Z54">
        <f t="shared" si="0"/>
        <v>1</v>
      </c>
      <c r="AA54" s="2">
        <v>0.25</v>
      </c>
      <c r="AB54" s="2">
        <v>0.2</v>
      </c>
      <c r="AC54" s="2">
        <f>AB54</f>
        <v>0.2</v>
      </c>
      <c r="AD54" s="2">
        <f>AC54</f>
        <v>0.2</v>
      </c>
      <c r="AE54" s="2">
        <f>AD54</f>
        <v>0.2</v>
      </c>
      <c r="AF54" s="2">
        <v>0.1</v>
      </c>
      <c r="AG54" s="2">
        <f>AF54</f>
        <v>0.1</v>
      </c>
      <c r="AH54" s="2">
        <f>AG54</f>
        <v>0.1</v>
      </c>
      <c r="AI54" s="2">
        <f>AH54</f>
        <v>0.1</v>
      </c>
      <c r="AJ54" s="2">
        <v>0.125</v>
      </c>
      <c r="AK54" s="2">
        <f>AJ54</f>
        <v>0.125</v>
      </c>
      <c r="AL54" s="2">
        <f>AK54</f>
        <v>0.125</v>
      </c>
      <c r="AM54" s="2">
        <f>AL54</f>
        <v>0.125</v>
      </c>
      <c r="AN54" s="2">
        <v>7.4999999999999997E-2</v>
      </c>
      <c r="AO54" s="2">
        <f>AN54</f>
        <v>7.4999999999999997E-2</v>
      </c>
      <c r="AP54" s="2">
        <f>AO54</f>
        <v>7.4999999999999997E-2</v>
      </c>
      <c r="AQ54" s="2">
        <f>AP54</f>
        <v>7.4999999999999997E-2</v>
      </c>
    </row>
    <row r="55" spans="1:43" x14ac:dyDescent="0.25">
      <c r="A55" t="s">
        <v>52</v>
      </c>
      <c r="B55" t="s">
        <v>9</v>
      </c>
      <c r="C55">
        <v>30</v>
      </c>
      <c r="D55">
        <v>32</v>
      </c>
      <c r="E55">
        <v>31</v>
      </c>
      <c r="F55">
        <v>30</v>
      </c>
      <c r="G55">
        <v>29</v>
      </c>
      <c r="H55">
        <v>38</v>
      </c>
      <c r="I55">
        <v>36</v>
      </c>
      <c r="J55">
        <v>34</v>
      </c>
      <c r="K55">
        <v>32</v>
      </c>
      <c r="L55">
        <v>41</v>
      </c>
      <c r="M55">
        <v>37</v>
      </c>
      <c r="N55">
        <v>33</v>
      </c>
      <c r="O55">
        <v>29</v>
      </c>
      <c r="P55">
        <v>41</v>
      </c>
      <c r="Q55">
        <v>35</v>
      </c>
      <c r="R55">
        <v>29</v>
      </c>
      <c r="S55">
        <v>23</v>
      </c>
      <c r="T55" t="s">
        <v>18</v>
      </c>
      <c r="U55" s="24">
        <v>0.625</v>
      </c>
      <c r="V55" t="s">
        <v>17</v>
      </c>
      <c r="W55" s="24">
        <v>0.375</v>
      </c>
      <c r="Y55" s="24"/>
      <c r="Z55">
        <f t="shared" si="0"/>
        <v>1</v>
      </c>
      <c r="AA55" s="2">
        <v>0.42</v>
      </c>
      <c r="AB55" s="2">
        <v>0.3</v>
      </c>
      <c r="AC55" s="2">
        <f t="shared" ref="AC55:AE55" si="57">AB55</f>
        <v>0.3</v>
      </c>
      <c r="AD55" s="2">
        <f t="shared" si="57"/>
        <v>0.3</v>
      </c>
      <c r="AE55" s="2">
        <f t="shared" si="57"/>
        <v>0.3</v>
      </c>
      <c r="AF55" s="2">
        <v>0.27</v>
      </c>
      <c r="AG55" s="2">
        <f t="shared" ref="AG55:AI55" si="58">AF55</f>
        <v>0.27</v>
      </c>
      <c r="AH55" s="2">
        <f t="shared" si="58"/>
        <v>0.27</v>
      </c>
      <c r="AI55" s="2">
        <f t="shared" si="58"/>
        <v>0.27</v>
      </c>
      <c r="AJ55" s="2">
        <v>0.24</v>
      </c>
      <c r="AK55" s="2">
        <f t="shared" ref="AK55:AM55" si="59">AJ55</f>
        <v>0.24</v>
      </c>
      <c r="AL55" s="2">
        <f t="shared" si="59"/>
        <v>0.24</v>
      </c>
      <c r="AM55" s="2">
        <f t="shared" si="59"/>
        <v>0.24</v>
      </c>
      <c r="AN55" s="2">
        <v>0.21</v>
      </c>
      <c r="AO55" s="2">
        <f t="shared" ref="AO55:AQ55" si="60">AN55</f>
        <v>0.21</v>
      </c>
      <c r="AP55" s="2">
        <f t="shared" si="60"/>
        <v>0.21</v>
      </c>
      <c r="AQ55" s="2">
        <f t="shared" si="60"/>
        <v>0.21</v>
      </c>
    </row>
    <row r="56" spans="1:43" x14ac:dyDescent="0.25">
      <c r="A56" t="s">
        <v>52</v>
      </c>
      <c r="B56" t="s">
        <v>27</v>
      </c>
      <c r="C56">
        <v>25</v>
      </c>
      <c r="D56">
        <v>30</v>
      </c>
      <c r="E56">
        <v>29</v>
      </c>
      <c r="F56">
        <v>28</v>
      </c>
      <c r="G56">
        <v>27</v>
      </c>
      <c r="H56">
        <v>32</v>
      </c>
      <c r="I56">
        <v>30</v>
      </c>
      <c r="J56">
        <v>28</v>
      </c>
      <c r="K56">
        <v>26</v>
      </c>
      <c r="L56">
        <v>41</v>
      </c>
      <c r="M56">
        <v>37</v>
      </c>
      <c r="N56">
        <v>33</v>
      </c>
      <c r="O56">
        <v>29</v>
      </c>
      <c r="P56">
        <v>37</v>
      </c>
      <c r="Q56">
        <v>31</v>
      </c>
      <c r="R56">
        <v>25</v>
      </c>
      <c r="S56">
        <v>19</v>
      </c>
      <c r="T56" t="s">
        <v>18</v>
      </c>
      <c r="U56" s="24">
        <v>0.66700000000000004</v>
      </c>
      <c r="V56" t="s">
        <v>19</v>
      </c>
      <c r="W56" s="24">
        <v>0.33300000000000002</v>
      </c>
      <c r="Y56" s="24"/>
      <c r="Z56">
        <f t="shared" si="0"/>
        <v>1</v>
      </c>
      <c r="AA56" s="2">
        <v>0.41</v>
      </c>
      <c r="AB56" s="2">
        <v>0.28999999999999998</v>
      </c>
      <c r="AC56" s="2">
        <f t="shared" ref="AC56:AE96" si="61">AB56</f>
        <v>0.28999999999999998</v>
      </c>
      <c r="AD56" s="2">
        <f t="shared" si="61"/>
        <v>0.28999999999999998</v>
      </c>
      <c r="AE56" s="2">
        <f t="shared" si="61"/>
        <v>0.28999999999999998</v>
      </c>
      <c r="AF56" s="2">
        <v>0.25</v>
      </c>
      <c r="AG56" s="2">
        <f t="shared" ref="AG56:AI96" si="62">AF56</f>
        <v>0.25</v>
      </c>
      <c r="AH56" s="2">
        <f t="shared" si="62"/>
        <v>0.25</v>
      </c>
      <c r="AI56" s="2">
        <f t="shared" si="62"/>
        <v>0.25</v>
      </c>
      <c r="AJ56" s="2">
        <v>0.27500000000000002</v>
      </c>
      <c r="AK56" s="2">
        <f t="shared" ref="AK56:AM96" si="63">AJ56</f>
        <v>0.27500000000000002</v>
      </c>
      <c r="AL56" s="2">
        <f t="shared" si="63"/>
        <v>0.27500000000000002</v>
      </c>
      <c r="AM56" s="2">
        <f t="shared" si="63"/>
        <v>0.27500000000000002</v>
      </c>
      <c r="AN56" s="2">
        <v>0.2</v>
      </c>
      <c r="AO56" s="2">
        <f t="shared" ref="AO56:AQ96" si="64">AN56</f>
        <v>0.2</v>
      </c>
      <c r="AP56" s="2">
        <f t="shared" si="64"/>
        <v>0.2</v>
      </c>
      <c r="AQ56" s="2">
        <f t="shared" si="64"/>
        <v>0.2</v>
      </c>
    </row>
    <row r="57" spans="1:43" x14ac:dyDescent="0.25">
      <c r="A57" t="s">
        <v>58</v>
      </c>
      <c r="B57" t="s">
        <v>63</v>
      </c>
      <c r="C57">
        <v>20</v>
      </c>
      <c r="D57">
        <v>27</v>
      </c>
      <c r="E57">
        <v>26</v>
      </c>
      <c r="F57">
        <v>25</v>
      </c>
      <c r="G57">
        <v>24</v>
      </c>
      <c r="H57">
        <v>20</v>
      </c>
      <c r="I57">
        <v>18</v>
      </c>
      <c r="J57">
        <v>16</v>
      </c>
      <c r="K57">
        <v>14</v>
      </c>
      <c r="L57">
        <v>31</v>
      </c>
      <c r="M57">
        <v>27</v>
      </c>
      <c r="N57">
        <v>23</v>
      </c>
      <c r="O57">
        <v>19</v>
      </c>
      <c r="P57">
        <v>27</v>
      </c>
      <c r="Q57">
        <v>21</v>
      </c>
      <c r="R57">
        <v>15</v>
      </c>
      <c r="S57">
        <v>9</v>
      </c>
      <c r="T57" t="s">
        <v>19</v>
      </c>
      <c r="U57" s="24">
        <v>1</v>
      </c>
      <c r="W57" s="24"/>
      <c r="Y57" s="24"/>
      <c r="Z57">
        <f t="shared" si="0"/>
        <v>1</v>
      </c>
      <c r="AA57" s="2">
        <v>0.32500000000000001</v>
      </c>
      <c r="AB57" s="2">
        <v>0.22500000000000001</v>
      </c>
      <c r="AC57" s="2">
        <f t="shared" si="61"/>
        <v>0.22500000000000001</v>
      </c>
      <c r="AD57" s="2">
        <f t="shared" si="61"/>
        <v>0.22500000000000001</v>
      </c>
      <c r="AE57" s="2">
        <f t="shared" si="61"/>
        <v>0.22500000000000001</v>
      </c>
      <c r="AF57" s="2">
        <v>0.27500000000000002</v>
      </c>
      <c r="AG57" s="2">
        <f t="shared" si="62"/>
        <v>0.27500000000000002</v>
      </c>
      <c r="AH57" s="2">
        <f t="shared" si="62"/>
        <v>0.27500000000000002</v>
      </c>
      <c r="AI57" s="2">
        <f t="shared" si="62"/>
        <v>0.27500000000000002</v>
      </c>
      <c r="AJ57" s="2">
        <v>0.25</v>
      </c>
      <c r="AK57" s="2">
        <f t="shared" si="63"/>
        <v>0.25</v>
      </c>
      <c r="AL57" s="2">
        <f t="shared" si="63"/>
        <v>0.25</v>
      </c>
      <c r="AM57" s="2">
        <f t="shared" si="63"/>
        <v>0.25</v>
      </c>
      <c r="AN57" s="2">
        <v>0.1</v>
      </c>
      <c r="AO57" s="2">
        <f t="shared" si="64"/>
        <v>0.1</v>
      </c>
      <c r="AP57" s="2">
        <f t="shared" si="64"/>
        <v>0.1</v>
      </c>
      <c r="AQ57" s="2">
        <f t="shared" si="64"/>
        <v>0.1</v>
      </c>
    </row>
    <row r="58" spans="1:43" x14ac:dyDescent="0.25">
      <c r="A58" t="s">
        <v>58</v>
      </c>
      <c r="B58" t="s">
        <v>59</v>
      </c>
      <c r="C58">
        <v>25</v>
      </c>
      <c r="D58">
        <v>35</v>
      </c>
      <c r="E58">
        <v>34</v>
      </c>
      <c r="F58">
        <v>33</v>
      </c>
      <c r="G58">
        <v>32</v>
      </c>
      <c r="H58">
        <v>30</v>
      </c>
      <c r="I58">
        <v>28</v>
      </c>
      <c r="J58">
        <v>26</v>
      </c>
      <c r="K58">
        <v>24</v>
      </c>
      <c r="L58">
        <v>42</v>
      </c>
      <c r="M58">
        <v>38</v>
      </c>
      <c r="N58">
        <v>34</v>
      </c>
      <c r="O58">
        <v>30</v>
      </c>
      <c r="P58">
        <v>36</v>
      </c>
      <c r="Q58">
        <v>30</v>
      </c>
      <c r="R58">
        <v>24</v>
      </c>
      <c r="S58">
        <v>18</v>
      </c>
      <c r="T58" t="s">
        <v>19</v>
      </c>
      <c r="U58" s="24">
        <v>1</v>
      </c>
      <c r="W58" s="24"/>
      <c r="Y58" s="24"/>
      <c r="Z58">
        <f t="shared" si="0"/>
        <v>1</v>
      </c>
      <c r="AA58" s="2">
        <v>0.35</v>
      </c>
      <c r="AB58" s="2">
        <v>0.3</v>
      </c>
      <c r="AC58" s="2">
        <f t="shared" si="61"/>
        <v>0.3</v>
      </c>
      <c r="AD58" s="2">
        <f t="shared" si="61"/>
        <v>0.3</v>
      </c>
      <c r="AE58" s="2">
        <f t="shared" si="61"/>
        <v>0.3</v>
      </c>
      <c r="AF58" s="2">
        <v>0.32500000000000001</v>
      </c>
      <c r="AG58" s="2">
        <f t="shared" si="62"/>
        <v>0.32500000000000001</v>
      </c>
      <c r="AH58" s="2">
        <f t="shared" si="62"/>
        <v>0.32500000000000001</v>
      </c>
      <c r="AI58" s="2">
        <f t="shared" si="62"/>
        <v>0.32500000000000001</v>
      </c>
      <c r="AJ58" s="2">
        <v>0.27500000000000002</v>
      </c>
      <c r="AK58" s="2">
        <f t="shared" si="63"/>
        <v>0.27500000000000002</v>
      </c>
      <c r="AL58" s="2">
        <f t="shared" si="63"/>
        <v>0.27500000000000002</v>
      </c>
      <c r="AM58" s="2">
        <f t="shared" si="63"/>
        <v>0.27500000000000002</v>
      </c>
      <c r="AN58" s="2">
        <v>0.15</v>
      </c>
      <c r="AO58" s="2">
        <f t="shared" si="64"/>
        <v>0.15</v>
      </c>
      <c r="AP58" s="2">
        <f t="shared" si="64"/>
        <v>0.15</v>
      </c>
      <c r="AQ58" s="2">
        <f t="shared" si="64"/>
        <v>0.15</v>
      </c>
    </row>
    <row r="59" spans="1:43" x14ac:dyDescent="0.25">
      <c r="A59" t="s">
        <v>58</v>
      </c>
      <c r="B59" t="s">
        <v>60</v>
      </c>
      <c r="C59">
        <v>25</v>
      </c>
      <c r="D59">
        <v>33</v>
      </c>
      <c r="E59">
        <v>32</v>
      </c>
      <c r="F59">
        <v>31</v>
      </c>
      <c r="G59">
        <v>30</v>
      </c>
      <c r="H59">
        <v>29</v>
      </c>
      <c r="I59">
        <v>27</v>
      </c>
      <c r="J59">
        <v>25</v>
      </c>
      <c r="K59">
        <v>23</v>
      </c>
      <c r="L59">
        <v>42</v>
      </c>
      <c r="M59">
        <v>38</v>
      </c>
      <c r="N59">
        <v>34</v>
      </c>
      <c r="O59">
        <v>30</v>
      </c>
      <c r="P59">
        <v>38</v>
      </c>
      <c r="Q59">
        <v>32</v>
      </c>
      <c r="R59">
        <v>26</v>
      </c>
      <c r="S59">
        <v>20</v>
      </c>
      <c r="T59" t="s">
        <v>19</v>
      </c>
      <c r="U59" s="24">
        <v>1</v>
      </c>
      <c r="W59" s="24"/>
      <c r="Y59" s="24"/>
      <c r="Z59">
        <f t="shared" si="0"/>
        <v>1</v>
      </c>
      <c r="AA59" s="2">
        <v>0.4</v>
      </c>
      <c r="AB59" s="2">
        <v>0.32500000000000001</v>
      </c>
      <c r="AC59" s="2">
        <f t="shared" si="61"/>
        <v>0.32500000000000001</v>
      </c>
      <c r="AD59" s="2">
        <f t="shared" si="61"/>
        <v>0.32500000000000001</v>
      </c>
      <c r="AE59" s="2">
        <f t="shared" si="61"/>
        <v>0.32500000000000001</v>
      </c>
      <c r="AF59" s="2">
        <v>0.35</v>
      </c>
      <c r="AG59" s="2">
        <f t="shared" si="62"/>
        <v>0.35</v>
      </c>
      <c r="AH59" s="2">
        <f t="shared" si="62"/>
        <v>0.35</v>
      </c>
      <c r="AI59" s="2">
        <f t="shared" si="62"/>
        <v>0.35</v>
      </c>
      <c r="AJ59" s="2">
        <v>0.3</v>
      </c>
      <c r="AK59" s="2">
        <f t="shared" si="63"/>
        <v>0.3</v>
      </c>
      <c r="AL59" s="2">
        <f t="shared" si="63"/>
        <v>0.3</v>
      </c>
      <c r="AM59" s="2">
        <f t="shared" si="63"/>
        <v>0.3</v>
      </c>
      <c r="AN59" s="2">
        <v>0.17499999999999999</v>
      </c>
      <c r="AO59" s="2">
        <f t="shared" si="64"/>
        <v>0.17499999999999999</v>
      </c>
      <c r="AP59" s="2">
        <f t="shared" si="64"/>
        <v>0.17499999999999999</v>
      </c>
      <c r="AQ59" s="2">
        <f t="shared" si="64"/>
        <v>0.17499999999999999</v>
      </c>
    </row>
    <row r="60" spans="1:43" x14ac:dyDescent="0.25">
      <c r="A60" t="s">
        <v>58</v>
      </c>
      <c r="B60" t="s">
        <v>61</v>
      </c>
      <c r="C60">
        <v>25</v>
      </c>
      <c r="D60">
        <v>31</v>
      </c>
      <c r="E60">
        <v>30</v>
      </c>
      <c r="F60">
        <v>29</v>
      </c>
      <c r="G60">
        <v>28</v>
      </c>
      <c r="H60">
        <v>25</v>
      </c>
      <c r="I60">
        <v>23</v>
      </c>
      <c r="J60">
        <v>21</v>
      </c>
      <c r="K60">
        <v>19</v>
      </c>
      <c r="L60">
        <v>39</v>
      </c>
      <c r="M60">
        <v>35</v>
      </c>
      <c r="N60">
        <v>31</v>
      </c>
      <c r="O60">
        <v>27</v>
      </c>
      <c r="P60">
        <v>32</v>
      </c>
      <c r="Q60">
        <v>26</v>
      </c>
      <c r="R60">
        <v>20</v>
      </c>
      <c r="S60">
        <v>14</v>
      </c>
      <c r="T60" t="s">
        <v>19</v>
      </c>
      <c r="U60" s="24">
        <v>1</v>
      </c>
      <c r="W60" s="24"/>
      <c r="Y60" s="24"/>
      <c r="Z60">
        <f t="shared" si="0"/>
        <v>1</v>
      </c>
      <c r="AA60" s="2">
        <v>0.35</v>
      </c>
      <c r="AB60" s="2">
        <v>0.3</v>
      </c>
      <c r="AC60" s="2">
        <f t="shared" si="61"/>
        <v>0.3</v>
      </c>
      <c r="AD60" s="2">
        <f t="shared" si="61"/>
        <v>0.3</v>
      </c>
      <c r="AE60" s="2">
        <f t="shared" si="61"/>
        <v>0.3</v>
      </c>
      <c r="AF60" s="2">
        <v>0.32500000000000001</v>
      </c>
      <c r="AG60" s="2">
        <f t="shared" si="62"/>
        <v>0.32500000000000001</v>
      </c>
      <c r="AH60" s="2">
        <f t="shared" si="62"/>
        <v>0.32500000000000001</v>
      </c>
      <c r="AI60" s="2">
        <f t="shared" si="62"/>
        <v>0.32500000000000001</v>
      </c>
      <c r="AJ60" s="2">
        <v>0.27500000000000002</v>
      </c>
      <c r="AK60" s="2">
        <f t="shared" si="63"/>
        <v>0.27500000000000002</v>
      </c>
      <c r="AL60" s="2">
        <f t="shared" si="63"/>
        <v>0.27500000000000002</v>
      </c>
      <c r="AM60" s="2">
        <f t="shared" si="63"/>
        <v>0.27500000000000002</v>
      </c>
      <c r="AN60" s="2">
        <v>0.15</v>
      </c>
      <c r="AO60" s="2">
        <f t="shared" si="64"/>
        <v>0.15</v>
      </c>
      <c r="AP60" s="2">
        <f t="shared" si="64"/>
        <v>0.15</v>
      </c>
      <c r="AQ60" s="2">
        <f t="shared" si="64"/>
        <v>0.15</v>
      </c>
    </row>
    <row r="61" spans="1:43" x14ac:dyDescent="0.25">
      <c r="A61" t="s">
        <v>58</v>
      </c>
      <c r="B61" t="s">
        <v>62</v>
      </c>
      <c r="C61">
        <v>30</v>
      </c>
      <c r="D61">
        <v>36</v>
      </c>
      <c r="E61">
        <v>35</v>
      </c>
      <c r="F61">
        <v>34</v>
      </c>
      <c r="G61">
        <v>33</v>
      </c>
      <c r="H61">
        <v>31</v>
      </c>
      <c r="I61">
        <v>29</v>
      </c>
      <c r="J61">
        <v>27</v>
      </c>
      <c r="K61">
        <v>25</v>
      </c>
      <c r="L61">
        <v>46</v>
      </c>
      <c r="M61">
        <v>42</v>
      </c>
      <c r="N61">
        <v>38</v>
      </c>
      <c r="O61">
        <v>34</v>
      </c>
      <c r="P61">
        <v>40</v>
      </c>
      <c r="Q61">
        <v>34</v>
      </c>
      <c r="R61">
        <v>28</v>
      </c>
      <c r="S61">
        <v>22</v>
      </c>
      <c r="T61" t="s">
        <v>19</v>
      </c>
      <c r="U61" s="24">
        <v>1</v>
      </c>
      <c r="W61" s="24"/>
      <c r="Y61" s="24"/>
      <c r="Z61">
        <f t="shared" si="0"/>
        <v>1</v>
      </c>
      <c r="AA61" s="2">
        <v>0.42499999999999999</v>
      </c>
      <c r="AB61" s="2">
        <v>0.32500000000000001</v>
      </c>
      <c r="AC61" s="2">
        <f t="shared" si="61"/>
        <v>0.32500000000000001</v>
      </c>
      <c r="AD61" s="2">
        <f t="shared" si="61"/>
        <v>0.32500000000000001</v>
      </c>
      <c r="AE61" s="2">
        <f t="shared" si="61"/>
        <v>0.32500000000000001</v>
      </c>
      <c r="AF61" s="2">
        <v>0.375</v>
      </c>
      <c r="AG61" s="2">
        <f t="shared" si="62"/>
        <v>0.375</v>
      </c>
      <c r="AH61" s="2">
        <f t="shared" si="62"/>
        <v>0.375</v>
      </c>
      <c r="AI61" s="2">
        <f t="shared" si="62"/>
        <v>0.375</v>
      </c>
      <c r="AJ61" s="2">
        <v>0.28499999999999998</v>
      </c>
      <c r="AK61" s="2">
        <f t="shared" si="63"/>
        <v>0.28499999999999998</v>
      </c>
      <c r="AL61" s="2">
        <f t="shared" si="63"/>
        <v>0.28499999999999998</v>
      </c>
      <c r="AM61" s="2">
        <f t="shared" si="63"/>
        <v>0.28499999999999998</v>
      </c>
      <c r="AN61" s="2">
        <v>0.17499999999999999</v>
      </c>
      <c r="AO61" s="2">
        <f t="shared" si="64"/>
        <v>0.17499999999999999</v>
      </c>
      <c r="AP61" s="2">
        <f t="shared" si="64"/>
        <v>0.17499999999999999</v>
      </c>
      <c r="AQ61" s="2">
        <f t="shared" si="64"/>
        <v>0.17499999999999999</v>
      </c>
    </row>
    <row r="62" spans="1:43" x14ac:dyDescent="0.25">
      <c r="A62" t="s">
        <v>64</v>
      </c>
      <c r="B62" t="s">
        <v>65</v>
      </c>
      <c r="C62">
        <v>25</v>
      </c>
      <c r="D62">
        <v>20</v>
      </c>
      <c r="E62">
        <v>19</v>
      </c>
      <c r="F62">
        <v>18</v>
      </c>
      <c r="G62">
        <v>17</v>
      </c>
      <c r="H62">
        <v>10</v>
      </c>
      <c r="I62">
        <v>8</v>
      </c>
      <c r="J62">
        <v>6</v>
      </c>
      <c r="K62">
        <v>4</v>
      </c>
      <c r="L62">
        <v>5</v>
      </c>
      <c r="M62">
        <v>1</v>
      </c>
      <c r="N62">
        <v>-3</v>
      </c>
      <c r="O62">
        <v>-7</v>
      </c>
      <c r="P62">
        <v>-5</v>
      </c>
      <c r="Q62">
        <v>-11</v>
      </c>
      <c r="R62">
        <v>-17</v>
      </c>
      <c r="S62">
        <v>-23</v>
      </c>
      <c r="T62" t="s">
        <v>18</v>
      </c>
      <c r="U62" s="24">
        <v>1</v>
      </c>
      <c r="W62" s="24"/>
      <c r="Y62" s="24"/>
      <c r="Z62">
        <f t="shared" si="0"/>
        <v>1</v>
      </c>
      <c r="AA62" s="2">
        <v>0.1</v>
      </c>
      <c r="AB62" s="2">
        <v>7.4999999999999997E-2</v>
      </c>
      <c r="AC62" s="2">
        <f t="shared" si="61"/>
        <v>7.4999999999999997E-2</v>
      </c>
      <c r="AD62" s="2">
        <f t="shared" si="61"/>
        <v>7.4999999999999997E-2</v>
      </c>
      <c r="AE62" s="2">
        <f t="shared" si="61"/>
        <v>7.4999999999999997E-2</v>
      </c>
      <c r="AF62" s="2">
        <v>0.05</v>
      </c>
      <c r="AG62" s="2">
        <f t="shared" si="62"/>
        <v>0.05</v>
      </c>
      <c r="AH62" s="2">
        <f t="shared" si="62"/>
        <v>0.05</v>
      </c>
      <c r="AI62" s="2">
        <f t="shared" si="62"/>
        <v>0.05</v>
      </c>
      <c r="AJ62" s="2">
        <v>3.5999999999999997E-2</v>
      </c>
      <c r="AK62" s="2">
        <f t="shared" si="63"/>
        <v>3.5999999999999997E-2</v>
      </c>
      <c r="AL62" s="2">
        <f t="shared" si="63"/>
        <v>3.5999999999999997E-2</v>
      </c>
      <c r="AM62" s="2">
        <f t="shared" si="63"/>
        <v>3.5999999999999997E-2</v>
      </c>
      <c r="AN62" s="2">
        <v>3.2000000000000001E-2</v>
      </c>
      <c r="AO62" s="2">
        <f t="shared" si="64"/>
        <v>3.2000000000000001E-2</v>
      </c>
      <c r="AP62" s="2">
        <f t="shared" si="64"/>
        <v>3.2000000000000001E-2</v>
      </c>
      <c r="AQ62" s="2">
        <f t="shared" si="64"/>
        <v>3.2000000000000001E-2</v>
      </c>
    </row>
    <row r="63" spans="1:43" x14ac:dyDescent="0.25">
      <c r="A63" t="s">
        <v>64</v>
      </c>
      <c r="B63" t="s">
        <v>66</v>
      </c>
      <c r="C63">
        <v>35</v>
      </c>
      <c r="D63">
        <v>20</v>
      </c>
      <c r="E63">
        <v>19</v>
      </c>
      <c r="F63">
        <v>18</v>
      </c>
      <c r="G63">
        <v>17</v>
      </c>
      <c r="H63">
        <v>10</v>
      </c>
      <c r="I63">
        <v>8</v>
      </c>
      <c r="J63">
        <v>6</v>
      </c>
      <c r="K63">
        <v>4</v>
      </c>
      <c r="L63">
        <v>0</v>
      </c>
      <c r="M63">
        <v>-4</v>
      </c>
      <c r="N63">
        <v>-8</v>
      </c>
      <c r="O63">
        <v>-12</v>
      </c>
      <c r="P63">
        <v>-25</v>
      </c>
      <c r="Q63">
        <v>-31</v>
      </c>
      <c r="R63">
        <v>-37</v>
      </c>
      <c r="S63">
        <v>-43</v>
      </c>
      <c r="T63" t="s">
        <v>17</v>
      </c>
      <c r="U63" s="24">
        <v>1</v>
      </c>
      <c r="W63" s="24"/>
      <c r="Y63" s="24"/>
      <c r="Z63">
        <f t="shared" si="0"/>
        <v>1</v>
      </c>
      <c r="AA63" s="2">
        <v>0.27500000000000002</v>
      </c>
      <c r="AB63" s="2">
        <v>0.2</v>
      </c>
      <c r="AC63" s="2">
        <f t="shared" si="61"/>
        <v>0.2</v>
      </c>
      <c r="AD63" s="2">
        <f t="shared" si="61"/>
        <v>0.2</v>
      </c>
      <c r="AE63" s="2">
        <f t="shared" si="61"/>
        <v>0.2</v>
      </c>
      <c r="AF63" s="2">
        <v>0.125</v>
      </c>
      <c r="AG63" s="2">
        <f t="shared" si="62"/>
        <v>0.125</v>
      </c>
      <c r="AH63" s="2">
        <f t="shared" si="62"/>
        <v>0.125</v>
      </c>
      <c r="AI63" s="2">
        <f t="shared" si="62"/>
        <v>0.125</v>
      </c>
      <c r="AJ63" s="2">
        <v>0.05</v>
      </c>
      <c r="AK63" s="2">
        <f t="shared" si="63"/>
        <v>0.05</v>
      </c>
      <c r="AL63" s="2">
        <f t="shared" si="63"/>
        <v>0.05</v>
      </c>
      <c r="AM63" s="2">
        <f t="shared" si="63"/>
        <v>0.05</v>
      </c>
      <c r="AN63" s="2">
        <v>0.03</v>
      </c>
      <c r="AO63" s="2">
        <f t="shared" si="64"/>
        <v>0.03</v>
      </c>
      <c r="AP63" s="2">
        <f t="shared" si="64"/>
        <v>0.03</v>
      </c>
      <c r="AQ63" s="2">
        <f t="shared" si="64"/>
        <v>0.03</v>
      </c>
    </row>
    <row r="64" spans="1:43" x14ac:dyDescent="0.25">
      <c r="A64" t="s">
        <v>64</v>
      </c>
      <c r="B64" t="s">
        <v>67</v>
      </c>
      <c r="C64">
        <v>40</v>
      </c>
      <c r="D64">
        <v>20</v>
      </c>
      <c r="E64">
        <v>19</v>
      </c>
      <c r="F64">
        <v>18</v>
      </c>
      <c r="G64">
        <v>17</v>
      </c>
      <c r="H64">
        <v>15</v>
      </c>
      <c r="I64">
        <v>13</v>
      </c>
      <c r="J64">
        <v>11</v>
      </c>
      <c r="K64">
        <v>9</v>
      </c>
      <c r="L64">
        <v>15</v>
      </c>
      <c r="M64">
        <v>11</v>
      </c>
      <c r="N64">
        <v>7</v>
      </c>
      <c r="O64">
        <v>3</v>
      </c>
      <c r="P64">
        <v>-25</v>
      </c>
      <c r="Q64">
        <v>-31</v>
      </c>
      <c r="R64">
        <v>-37</v>
      </c>
      <c r="S64">
        <v>-43</v>
      </c>
      <c r="U64" s="24"/>
      <c r="W64" s="24"/>
      <c r="Y64" s="24"/>
      <c r="Z64">
        <f t="shared" si="0"/>
        <v>0</v>
      </c>
      <c r="AA64" s="2">
        <v>0.22500000000000001</v>
      </c>
      <c r="AB64" s="2">
        <v>0.2</v>
      </c>
      <c r="AC64" s="2">
        <f t="shared" si="61"/>
        <v>0.2</v>
      </c>
      <c r="AD64" s="2">
        <f t="shared" si="61"/>
        <v>0.2</v>
      </c>
      <c r="AE64" s="2">
        <f t="shared" si="61"/>
        <v>0.2</v>
      </c>
      <c r="AF64" s="2">
        <v>0.125</v>
      </c>
      <c r="AG64" s="2">
        <f t="shared" si="62"/>
        <v>0.125</v>
      </c>
      <c r="AH64" s="2">
        <f t="shared" si="62"/>
        <v>0.125</v>
      </c>
      <c r="AI64" s="2">
        <f t="shared" si="62"/>
        <v>0.125</v>
      </c>
      <c r="AJ64" s="2">
        <v>7.4999999999999997E-2</v>
      </c>
      <c r="AK64" s="2">
        <f t="shared" si="63"/>
        <v>7.4999999999999997E-2</v>
      </c>
      <c r="AL64" s="2">
        <f t="shared" si="63"/>
        <v>7.4999999999999997E-2</v>
      </c>
      <c r="AM64" s="2">
        <f t="shared" si="63"/>
        <v>7.4999999999999997E-2</v>
      </c>
      <c r="AN64" s="2">
        <v>0.03</v>
      </c>
      <c r="AO64" s="2">
        <f t="shared" si="64"/>
        <v>0.03</v>
      </c>
      <c r="AP64" s="2">
        <f t="shared" si="64"/>
        <v>0.03</v>
      </c>
      <c r="AQ64" s="2">
        <f t="shared" si="64"/>
        <v>0.03</v>
      </c>
    </row>
    <row r="65" spans="1:43" x14ac:dyDescent="0.25">
      <c r="A65" t="s">
        <v>64</v>
      </c>
      <c r="B65" t="s">
        <v>68</v>
      </c>
      <c r="C65">
        <v>40</v>
      </c>
      <c r="D65">
        <v>30</v>
      </c>
      <c r="E65">
        <v>29</v>
      </c>
      <c r="F65">
        <v>28</v>
      </c>
      <c r="G65">
        <v>27</v>
      </c>
      <c r="H65">
        <v>20</v>
      </c>
      <c r="I65">
        <v>18</v>
      </c>
      <c r="J65">
        <v>16</v>
      </c>
      <c r="K65">
        <v>14</v>
      </c>
      <c r="L65">
        <v>10</v>
      </c>
      <c r="M65">
        <v>6</v>
      </c>
      <c r="N65">
        <v>2</v>
      </c>
      <c r="O65">
        <v>-2</v>
      </c>
      <c r="P65">
        <v>-25</v>
      </c>
      <c r="Q65">
        <v>-31</v>
      </c>
      <c r="R65">
        <v>-37</v>
      </c>
      <c r="S65">
        <v>-43</v>
      </c>
      <c r="T65" t="s">
        <v>18</v>
      </c>
      <c r="U65" s="24">
        <v>1</v>
      </c>
      <c r="W65" s="24"/>
      <c r="Y65" s="24"/>
      <c r="Z65">
        <f t="shared" si="0"/>
        <v>1</v>
      </c>
      <c r="AA65" s="2">
        <v>0.25</v>
      </c>
      <c r="AB65" s="2">
        <v>0.17499999999999999</v>
      </c>
      <c r="AC65" s="2">
        <f t="shared" si="61"/>
        <v>0.17499999999999999</v>
      </c>
      <c r="AD65" s="2">
        <f t="shared" si="61"/>
        <v>0.17499999999999999</v>
      </c>
      <c r="AE65" s="2">
        <f t="shared" si="61"/>
        <v>0.17499999999999999</v>
      </c>
      <c r="AF65" s="2">
        <v>0.15</v>
      </c>
      <c r="AG65" s="2">
        <f t="shared" si="62"/>
        <v>0.15</v>
      </c>
      <c r="AH65" s="2">
        <f t="shared" si="62"/>
        <v>0.15</v>
      </c>
      <c r="AI65" s="2">
        <f t="shared" si="62"/>
        <v>0.15</v>
      </c>
      <c r="AJ65" s="2">
        <v>7.4999999999999997E-2</v>
      </c>
      <c r="AK65" s="2">
        <f t="shared" si="63"/>
        <v>7.4999999999999997E-2</v>
      </c>
      <c r="AL65" s="2">
        <f t="shared" si="63"/>
        <v>7.4999999999999997E-2</v>
      </c>
      <c r="AM65" s="2">
        <f t="shared" si="63"/>
        <v>7.4999999999999997E-2</v>
      </c>
      <c r="AN65" s="2">
        <v>3.5000000000000003E-2</v>
      </c>
      <c r="AO65" s="2">
        <f t="shared" si="64"/>
        <v>3.5000000000000003E-2</v>
      </c>
      <c r="AP65" s="2">
        <f t="shared" si="64"/>
        <v>3.5000000000000003E-2</v>
      </c>
      <c r="AQ65" s="2">
        <f t="shared" si="64"/>
        <v>3.5000000000000003E-2</v>
      </c>
    </row>
    <row r="66" spans="1:43" x14ac:dyDescent="0.25">
      <c r="A66" t="s">
        <v>64</v>
      </c>
      <c r="B66" t="s">
        <v>75</v>
      </c>
      <c r="C66">
        <v>35</v>
      </c>
      <c r="D66">
        <v>32</v>
      </c>
      <c r="E66">
        <v>31</v>
      </c>
      <c r="F66">
        <v>30</v>
      </c>
      <c r="G66">
        <v>29</v>
      </c>
      <c r="H66">
        <v>25</v>
      </c>
      <c r="I66">
        <v>23</v>
      </c>
      <c r="J66">
        <v>21</v>
      </c>
      <c r="K66">
        <v>19</v>
      </c>
      <c r="L66">
        <v>18</v>
      </c>
      <c r="M66">
        <v>14</v>
      </c>
      <c r="N66">
        <v>10</v>
      </c>
      <c r="O66">
        <v>6</v>
      </c>
      <c r="P66">
        <v>0</v>
      </c>
      <c r="Q66">
        <v>-6</v>
      </c>
      <c r="R66">
        <v>-12</v>
      </c>
      <c r="S66">
        <v>-18</v>
      </c>
      <c r="T66" t="s">
        <v>18</v>
      </c>
      <c r="U66" s="24">
        <v>1</v>
      </c>
      <c r="W66" s="24"/>
      <c r="Y66" s="24"/>
      <c r="Z66">
        <f t="shared" si="0"/>
        <v>1</v>
      </c>
      <c r="AA66" s="2">
        <v>0.25</v>
      </c>
      <c r="AB66" s="2">
        <v>0.17499999999999999</v>
      </c>
      <c r="AC66" s="2">
        <f t="shared" si="61"/>
        <v>0.17499999999999999</v>
      </c>
      <c r="AD66" s="2">
        <f t="shared" si="61"/>
        <v>0.17499999999999999</v>
      </c>
      <c r="AE66" s="2">
        <f t="shared" si="61"/>
        <v>0.17499999999999999</v>
      </c>
      <c r="AF66" s="2">
        <v>0.125</v>
      </c>
      <c r="AG66" s="2">
        <f t="shared" si="62"/>
        <v>0.125</v>
      </c>
      <c r="AH66" s="2">
        <f t="shared" si="62"/>
        <v>0.125</v>
      </c>
      <c r="AI66" s="2">
        <f t="shared" si="62"/>
        <v>0.125</v>
      </c>
      <c r="AJ66" s="2">
        <v>0.1</v>
      </c>
      <c r="AK66" s="2">
        <f t="shared" si="63"/>
        <v>0.1</v>
      </c>
      <c r="AL66" s="2">
        <f t="shared" si="63"/>
        <v>0.1</v>
      </c>
      <c r="AM66" s="2">
        <f t="shared" si="63"/>
        <v>0.1</v>
      </c>
      <c r="AN66" s="2">
        <v>0.04</v>
      </c>
      <c r="AO66" s="2">
        <f t="shared" si="64"/>
        <v>0.04</v>
      </c>
      <c r="AP66" s="2">
        <f t="shared" si="64"/>
        <v>0.04</v>
      </c>
      <c r="AQ66" s="2">
        <f t="shared" si="64"/>
        <v>0.04</v>
      </c>
    </row>
    <row r="67" spans="1:43" x14ac:dyDescent="0.25">
      <c r="A67" t="s">
        <v>64</v>
      </c>
      <c r="B67" t="s">
        <v>76</v>
      </c>
      <c r="C67">
        <v>40</v>
      </c>
      <c r="D67">
        <v>30</v>
      </c>
      <c r="E67">
        <v>29</v>
      </c>
      <c r="F67">
        <v>28</v>
      </c>
      <c r="G67">
        <v>27</v>
      </c>
      <c r="H67">
        <v>18</v>
      </c>
      <c r="I67">
        <v>16</v>
      </c>
      <c r="J67">
        <v>14</v>
      </c>
      <c r="K67">
        <v>12</v>
      </c>
      <c r="L67">
        <v>10</v>
      </c>
      <c r="M67">
        <v>6</v>
      </c>
      <c r="N67">
        <v>2</v>
      </c>
      <c r="O67">
        <v>-2</v>
      </c>
      <c r="P67">
        <v>-15</v>
      </c>
      <c r="Q67">
        <v>-21</v>
      </c>
      <c r="R67">
        <v>-27</v>
      </c>
      <c r="S67">
        <v>-33</v>
      </c>
      <c r="U67" s="24"/>
      <c r="W67" s="24"/>
      <c r="Y67" s="24"/>
      <c r="Z67">
        <f t="shared" si="0"/>
        <v>0</v>
      </c>
      <c r="AA67" s="2">
        <v>0.25</v>
      </c>
      <c r="AB67" s="2">
        <v>0.17499999999999999</v>
      </c>
      <c r="AC67" s="2">
        <f t="shared" si="61"/>
        <v>0.17499999999999999</v>
      </c>
      <c r="AD67" s="2">
        <f t="shared" si="61"/>
        <v>0.17499999999999999</v>
      </c>
      <c r="AE67" s="2">
        <f t="shared" si="61"/>
        <v>0.17499999999999999</v>
      </c>
      <c r="AF67" s="2">
        <v>0.125</v>
      </c>
      <c r="AG67" s="2">
        <f t="shared" si="62"/>
        <v>0.125</v>
      </c>
      <c r="AH67" s="2">
        <f t="shared" si="62"/>
        <v>0.125</v>
      </c>
      <c r="AI67" s="2">
        <f t="shared" si="62"/>
        <v>0.125</v>
      </c>
      <c r="AJ67" s="2">
        <v>7.0000000000000007E-2</v>
      </c>
      <c r="AK67" s="2">
        <f t="shared" si="63"/>
        <v>7.0000000000000007E-2</v>
      </c>
      <c r="AL67" s="2">
        <f t="shared" si="63"/>
        <v>7.0000000000000007E-2</v>
      </c>
      <c r="AM67" s="2">
        <f t="shared" si="63"/>
        <v>7.0000000000000007E-2</v>
      </c>
      <c r="AN67" s="2">
        <v>3.5000000000000003E-2</v>
      </c>
      <c r="AO67" s="2">
        <f t="shared" si="64"/>
        <v>3.5000000000000003E-2</v>
      </c>
      <c r="AP67" s="2">
        <f t="shared" si="64"/>
        <v>3.5000000000000003E-2</v>
      </c>
      <c r="AQ67" s="2">
        <f t="shared" si="64"/>
        <v>3.5000000000000003E-2</v>
      </c>
    </row>
    <row r="68" spans="1:43" x14ac:dyDescent="0.25">
      <c r="A68" t="s">
        <v>64</v>
      </c>
      <c r="B68" t="s">
        <v>77</v>
      </c>
      <c r="C68">
        <v>40</v>
      </c>
      <c r="D68">
        <v>25</v>
      </c>
      <c r="E68">
        <v>24</v>
      </c>
      <c r="F68">
        <v>23</v>
      </c>
      <c r="G68">
        <v>22</v>
      </c>
      <c r="H68">
        <v>15</v>
      </c>
      <c r="I68">
        <v>13</v>
      </c>
      <c r="J68">
        <v>11</v>
      </c>
      <c r="K68">
        <v>9</v>
      </c>
      <c r="L68">
        <v>5</v>
      </c>
      <c r="M68">
        <v>1</v>
      </c>
      <c r="N68">
        <v>-3</v>
      </c>
      <c r="O68">
        <v>-7</v>
      </c>
      <c r="P68">
        <v>-25</v>
      </c>
      <c r="Q68">
        <v>-31</v>
      </c>
      <c r="R68">
        <v>-37</v>
      </c>
      <c r="S68">
        <v>-43</v>
      </c>
      <c r="U68" s="24"/>
      <c r="W68" s="24"/>
      <c r="Y68" s="24"/>
      <c r="Z68">
        <f t="shared" ref="Z68:Z96" si="65">W68+U68+Y68</f>
        <v>0</v>
      </c>
      <c r="AA68" s="2">
        <v>0.27500000000000002</v>
      </c>
      <c r="AB68" s="2">
        <v>0.2</v>
      </c>
      <c r="AC68" s="2">
        <f t="shared" si="61"/>
        <v>0.2</v>
      </c>
      <c r="AD68" s="2">
        <f t="shared" si="61"/>
        <v>0.2</v>
      </c>
      <c r="AE68" s="2">
        <f t="shared" si="61"/>
        <v>0.2</v>
      </c>
      <c r="AF68" s="2">
        <v>0.15</v>
      </c>
      <c r="AG68" s="2">
        <f t="shared" si="62"/>
        <v>0.15</v>
      </c>
      <c r="AH68" s="2">
        <f t="shared" si="62"/>
        <v>0.15</v>
      </c>
      <c r="AI68" s="2">
        <f t="shared" si="62"/>
        <v>0.15</v>
      </c>
      <c r="AJ68" s="2">
        <v>0.1</v>
      </c>
      <c r="AK68" s="2">
        <f t="shared" si="63"/>
        <v>0.1</v>
      </c>
      <c r="AL68" s="2">
        <f t="shared" si="63"/>
        <v>0.1</v>
      </c>
      <c r="AM68" s="2">
        <f t="shared" si="63"/>
        <v>0.1</v>
      </c>
      <c r="AN68" s="2">
        <v>3.5000000000000003E-2</v>
      </c>
      <c r="AO68" s="2">
        <f t="shared" si="64"/>
        <v>3.5000000000000003E-2</v>
      </c>
      <c r="AP68" s="2">
        <f t="shared" si="64"/>
        <v>3.5000000000000003E-2</v>
      </c>
      <c r="AQ68" s="2">
        <f t="shared" si="64"/>
        <v>3.5000000000000003E-2</v>
      </c>
    </row>
    <row r="69" spans="1:43" x14ac:dyDescent="0.25">
      <c r="A69" t="s">
        <v>64</v>
      </c>
      <c r="B69" t="s">
        <v>78</v>
      </c>
      <c r="C69">
        <v>45</v>
      </c>
      <c r="D69">
        <v>40</v>
      </c>
      <c r="E69">
        <v>39</v>
      </c>
      <c r="F69">
        <v>38</v>
      </c>
      <c r="G69">
        <v>37</v>
      </c>
      <c r="H69">
        <v>25</v>
      </c>
      <c r="I69">
        <v>23</v>
      </c>
      <c r="J69">
        <v>21</v>
      </c>
      <c r="K69">
        <v>19</v>
      </c>
      <c r="L69">
        <v>25</v>
      </c>
      <c r="M69">
        <v>21</v>
      </c>
      <c r="N69">
        <v>17</v>
      </c>
      <c r="O69">
        <v>13</v>
      </c>
      <c r="P69">
        <v>0</v>
      </c>
      <c r="Q69">
        <v>-6</v>
      </c>
      <c r="R69">
        <v>-12</v>
      </c>
      <c r="S69">
        <v>-18</v>
      </c>
      <c r="U69" s="24"/>
      <c r="W69" s="24"/>
      <c r="Y69" s="24"/>
      <c r="Z69">
        <f t="shared" si="65"/>
        <v>0</v>
      </c>
      <c r="AA69" s="2">
        <v>0.25</v>
      </c>
      <c r="AB69" s="2">
        <v>0.15</v>
      </c>
      <c r="AC69" s="2">
        <f t="shared" si="61"/>
        <v>0.15</v>
      </c>
      <c r="AD69" s="2">
        <f t="shared" si="61"/>
        <v>0.15</v>
      </c>
      <c r="AE69" s="2">
        <f t="shared" si="61"/>
        <v>0.15</v>
      </c>
      <c r="AF69" s="2">
        <v>0.1</v>
      </c>
      <c r="AG69" s="2">
        <f t="shared" si="62"/>
        <v>0.1</v>
      </c>
      <c r="AH69" s="2">
        <f t="shared" si="62"/>
        <v>0.1</v>
      </c>
      <c r="AI69" s="2">
        <f t="shared" si="62"/>
        <v>0.1</v>
      </c>
      <c r="AJ69" s="2">
        <v>7.4999999999999997E-2</v>
      </c>
      <c r="AK69" s="2">
        <f t="shared" si="63"/>
        <v>7.4999999999999997E-2</v>
      </c>
      <c r="AL69" s="2">
        <f t="shared" si="63"/>
        <v>7.4999999999999997E-2</v>
      </c>
      <c r="AM69" s="2">
        <f t="shared" si="63"/>
        <v>7.4999999999999997E-2</v>
      </c>
      <c r="AN69" s="2">
        <v>7.4999999999999997E-2</v>
      </c>
      <c r="AO69" s="2">
        <f t="shared" si="64"/>
        <v>7.4999999999999997E-2</v>
      </c>
      <c r="AP69" s="2">
        <f t="shared" si="64"/>
        <v>7.4999999999999997E-2</v>
      </c>
      <c r="AQ69" s="2">
        <f t="shared" si="64"/>
        <v>7.4999999999999997E-2</v>
      </c>
    </row>
    <row r="70" spans="1:43" x14ac:dyDescent="0.25">
      <c r="A70" t="s">
        <v>64</v>
      </c>
      <c r="B70" t="s">
        <v>74</v>
      </c>
      <c r="C70">
        <v>40</v>
      </c>
      <c r="D70">
        <v>35</v>
      </c>
      <c r="E70">
        <v>34</v>
      </c>
      <c r="F70">
        <v>33</v>
      </c>
      <c r="G70">
        <v>32</v>
      </c>
      <c r="H70">
        <v>25</v>
      </c>
      <c r="I70">
        <v>23</v>
      </c>
      <c r="J70">
        <v>21</v>
      </c>
      <c r="K70">
        <v>19</v>
      </c>
      <c r="L70">
        <v>30</v>
      </c>
      <c r="M70">
        <v>26</v>
      </c>
      <c r="N70">
        <v>22</v>
      </c>
      <c r="O70">
        <v>18</v>
      </c>
      <c r="P70">
        <v>0</v>
      </c>
      <c r="Q70">
        <v>-6</v>
      </c>
      <c r="R70">
        <v>-12</v>
      </c>
      <c r="S70">
        <v>-18</v>
      </c>
      <c r="U70" s="24"/>
      <c r="W70" s="24"/>
      <c r="Y70" s="24"/>
      <c r="Z70">
        <f t="shared" si="65"/>
        <v>0</v>
      </c>
      <c r="AA70" s="2">
        <v>0.25</v>
      </c>
      <c r="AB70" s="2">
        <v>0.15</v>
      </c>
      <c r="AC70" s="2">
        <f t="shared" si="61"/>
        <v>0.15</v>
      </c>
      <c r="AD70" s="2">
        <f t="shared" si="61"/>
        <v>0.15</v>
      </c>
      <c r="AE70" s="2">
        <f t="shared" si="61"/>
        <v>0.15</v>
      </c>
      <c r="AF70" s="2">
        <v>0.125</v>
      </c>
      <c r="AG70" s="2">
        <f t="shared" si="62"/>
        <v>0.125</v>
      </c>
      <c r="AH70" s="2">
        <f t="shared" si="62"/>
        <v>0.125</v>
      </c>
      <c r="AI70" s="2">
        <f t="shared" si="62"/>
        <v>0.125</v>
      </c>
      <c r="AJ70" s="2">
        <v>0.125</v>
      </c>
      <c r="AK70" s="2">
        <f t="shared" si="63"/>
        <v>0.125</v>
      </c>
      <c r="AL70" s="2">
        <f t="shared" si="63"/>
        <v>0.125</v>
      </c>
      <c r="AM70" s="2">
        <f t="shared" si="63"/>
        <v>0.125</v>
      </c>
      <c r="AN70" s="2">
        <v>7.4999999999999997E-2</v>
      </c>
      <c r="AO70" s="2">
        <f t="shared" si="64"/>
        <v>7.4999999999999997E-2</v>
      </c>
      <c r="AP70" s="2">
        <f t="shared" si="64"/>
        <v>7.4999999999999997E-2</v>
      </c>
      <c r="AQ70" s="2">
        <f t="shared" si="64"/>
        <v>7.4999999999999997E-2</v>
      </c>
    </row>
    <row r="71" spans="1:43" x14ac:dyDescent="0.25">
      <c r="A71" t="s">
        <v>64</v>
      </c>
      <c r="B71" t="s">
        <v>69</v>
      </c>
      <c r="C71">
        <v>40</v>
      </c>
      <c r="D71">
        <v>35</v>
      </c>
      <c r="E71">
        <v>34</v>
      </c>
      <c r="F71">
        <v>33</v>
      </c>
      <c r="G71">
        <v>32</v>
      </c>
      <c r="H71">
        <v>25</v>
      </c>
      <c r="I71">
        <v>23</v>
      </c>
      <c r="J71">
        <v>21</v>
      </c>
      <c r="K71">
        <v>19</v>
      </c>
      <c r="L71">
        <v>15</v>
      </c>
      <c r="M71">
        <v>11</v>
      </c>
      <c r="N71">
        <v>7</v>
      </c>
      <c r="O71">
        <v>3</v>
      </c>
      <c r="P71">
        <v>0</v>
      </c>
      <c r="Q71">
        <v>-6</v>
      </c>
      <c r="R71">
        <v>-12</v>
      </c>
      <c r="S71">
        <v>-18</v>
      </c>
      <c r="T71" t="s">
        <v>18</v>
      </c>
      <c r="U71" s="24">
        <v>1</v>
      </c>
      <c r="W71" s="24"/>
      <c r="Y71" s="24"/>
      <c r="Z71">
        <f t="shared" si="65"/>
        <v>1</v>
      </c>
      <c r="AA71" s="2">
        <v>0.25</v>
      </c>
      <c r="AB71" s="2">
        <v>0.14000000000000001</v>
      </c>
      <c r="AC71" s="2">
        <f t="shared" si="61"/>
        <v>0.14000000000000001</v>
      </c>
      <c r="AD71" s="2">
        <f t="shared" si="61"/>
        <v>0.14000000000000001</v>
      </c>
      <c r="AE71" s="2">
        <f t="shared" si="61"/>
        <v>0.14000000000000001</v>
      </c>
      <c r="AF71" s="2">
        <v>0.09</v>
      </c>
      <c r="AG71" s="2">
        <f t="shared" si="62"/>
        <v>0.09</v>
      </c>
      <c r="AH71" s="2">
        <f t="shared" si="62"/>
        <v>0.09</v>
      </c>
      <c r="AI71" s="2">
        <f t="shared" si="62"/>
        <v>0.09</v>
      </c>
      <c r="AJ71" s="2">
        <v>0.11</v>
      </c>
      <c r="AK71" s="2">
        <f t="shared" si="63"/>
        <v>0.11</v>
      </c>
      <c r="AL71" s="2">
        <f t="shared" si="63"/>
        <v>0.11</v>
      </c>
      <c r="AM71" s="2">
        <f t="shared" si="63"/>
        <v>0.11</v>
      </c>
      <c r="AN71" s="2">
        <v>7.4999999999999997E-2</v>
      </c>
      <c r="AO71" s="2">
        <f t="shared" si="64"/>
        <v>7.4999999999999997E-2</v>
      </c>
      <c r="AP71" s="2">
        <f t="shared" si="64"/>
        <v>7.4999999999999997E-2</v>
      </c>
      <c r="AQ71" s="2">
        <f t="shared" si="64"/>
        <v>7.4999999999999997E-2</v>
      </c>
    </row>
    <row r="72" spans="1:43" x14ac:dyDescent="0.25">
      <c r="A72" t="s">
        <v>64</v>
      </c>
      <c r="B72" t="s">
        <v>70</v>
      </c>
      <c r="C72">
        <v>45</v>
      </c>
      <c r="D72">
        <v>35</v>
      </c>
      <c r="E72">
        <v>34</v>
      </c>
      <c r="F72">
        <v>33</v>
      </c>
      <c r="G72">
        <v>32</v>
      </c>
      <c r="H72">
        <v>25</v>
      </c>
      <c r="I72">
        <v>23</v>
      </c>
      <c r="J72">
        <v>21</v>
      </c>
      <c r="K72">
        <v>19</v>
      </c>
      <c r="L72">
        <v>20</v>
      </c>
      <c r="M72">
        <v>16</v>
      </c>
      <c r="N72">
        <v>12</v>
      </c>
      <c r="O72">
        <v>8</v>
      </c>
      <c r="P72">
        <v>10</v>
      </c>
      <c r="Q72">
        <v>4</v>
      </c>
      <c r="R72">
        <v>-2</v>
      </c>
      <c r="S72">
        <v>-8</v>
      </c>
      <c r="U72" s="24"/>
      <c r="W72" s="24"/>
      <c r="Y72" s="24"/>
      <c r="Z72">
        <f t="shared" si="65"/>
        <v>0</v>
      </c>
      <c r="AA72" s="2">
        <v>0.25</v>
      </c>
      <c r="AB72" s="2">
        <v>0.17499999999999999</v>
      </c>
      <c r="AC72" s="2">
        <f t="shared" si="61"/>
        <v>0.17499999999999999</v>
      </c>
      <c r="AD72" s="2">
        <f t="shared" si="61"/>
        <v>0.17499999999999999</v>
      </c>
      <c r="AE72" s="2">
        <f t="shared" si="61"/>
        <v>0.17499999999999999</v>
      </c>
      <c r="AF72" s="2">
        <v>0.15</v>
      </c>
      <c r="AG72" s="2">
        <f t="shared" si="62"/>
        <v>0.15</v>
      </c>
      <c r="AH72" s="2">
        <f t="shared" si="62"/>
        <v>0.15</v>
      </c>
      <c r="AI72" s="2">
        <f t="shared" si="62"/>
        <v>0.15</v>
      </c>
      <c r="AJ72" s="2">
        <v>0.15</v>
      </c>
      <c r="AK72" s="2">
        <f t="shared" si="63"/>
        <v>0.15</v>
      </c>
      <c r="AL72" s="2">
        <f t="shared" si="63"/>
        <v>0.15</v>
      </c>
      <c r="AM72" s="2">
        <f t="shared" si="63"/>
        <v>0.15</v>
      </c>
      <c r="AN72" s="2">
        <v>0.11</v>
      </c>
      <c r="AO72" s="2">
        <f t="shared" si="64"/>
        <v>0.11</v>
      </c>
      <c r="AP72" s="2">
        <f t="shared" si="64"/>
        <v>0.11</v>
      </c>
      <c r="AQ72" s="2">
        <f t="shared" si="64"/>
        <v>0.11</v>
      </c>
    </row>
    <row r="73" spans="1:43" x14ac:dyDescent="0.25">
      <c r="A73" t="s">
        <v>64</v>
      </c>
      <c r="B73" t="s">
        <v>71</v>
      </c>
      <c r="C73">
        <v>45</v>
      </c>
      <c r="D73">
        <v>35</v>
      </c>
      <c r="E73">
        <v>34</v>
      </c>
      <c r="F73">
        <v>33</v>
      </c>
      <c r="G73">
        <v>32</v>
      </c>
      <c r="H73">
        <v>25</v>
      </c>
      <c r="I73">
        <v>23</v>
      </c>
      <c r="J73">
        <v>21</v>
      </c>
      <c r="K73">
        <v>19</v>
      </c>
      <c r="L73">
        <v>25</v>
      </c>
      <c r="M73">
        <v>21</v>
      </c>
      <c r="N73">
        <v>17</v>
      </c>
      <c r="O73">
        <v>13</v>
      </c>
      <c r="P73">
        <v>15</v>
      </c>
      <c r="Q73">
        <v>9</v>
      </c>
      <c r="R73">
        <v>3</v>
      </c>
      <c r="S73">
        <v>-3</v>
      </c>
      <c r="U73" s="24"/>
      <c r="W73" s="24"/>
      <c r="Y73" s="24"/>
      <c r="Z73">
        <f t="shared" si="65"/>
        <v>0</v>
      </c>
      <c r="AA73" s="2">
        <v>0.32500000000000001</v>
      </c>
      <c r="AB73" s="2">
        <v>0.17499999999999999</v>
      </c>
      <c r="AC73" s="2">
        <f t="shared" si="61"/>
        <v>0.17499999999999999</v>
      </c>
      <c r="AD73" s="2">
        <f t="shared" si="61"/>
        <v>0.17499999999999999</v>
      </c>
      <c r="AE73" s="2">
        <f t="shared" si="61"/>
        <v>0.17499999999999999</v>
      </c>
      <c r="AF73" s="2">
        <v>0.14000000000000001</v>
      </c>
      <c r="AG73" s="2">
        <f t="shared" si="62"/>
        <v>0.14000000000000001</v>
      </c>
      <c r="AH73" s="2">
        <f t="shared" si="62"/>
        <v>0.14000000000000001</v>
      </c>
      <c r="AI73" s="2">
        <f t="shared" si="62"/>
        <v>0.14000000000000001</v>
      </c>
      <c r="AJ73" s="2">
        <v>0.12</v>
      </c>
      <c r="AK73" s="2">
        <f t="shared" si="63"/>
        <v>0.12</v>
      </c>
      <c r="AL73" s="2">
        <f t="shared" si="63"/>
        <v>0.12</v>
      </c>
      <c r="AM73" s="2">
        <f t="shared" si="63"/>
        <v>0.12</v>
      </c>
      <c r="AN73" s="2">
        <v>0.09</v>
      </c>
      <c r="AO73" s="2">
        <f t="shared" si="64"/>
        <v>0.09</v>
      </c>
      <c r="AP73" s="2">
        <f t="shared" si="64"/>
        <v>0.09</v>
      </c>
      <c r="AQ73" s="2">
        <f t="shared" si="64"/>
        <v>0.09</v>
      </c>
    </row>
    <row r="74" spans="1:43" x14ac:dyDescent="0.25">
      <c r="A74" t="s">
        <v>64</v>
      </c>
      <c r="B74" t="s">
        <v>72</v>
      </c>
      <c r="C74">
        <v>30</v>
      </c>
      <c r="D74">
        <v>31</v>
      </c>
      <c r="E74">
        <v>30</v>
      </c>
      <c r="F74">
        <v>29</v>
      </c>
      <c r="G74">
        <v>28</v>
      </c>
      <c r="H74">
        <v>25</v>
      </c>
      <c r="I74">
        <v>23</v>
      </c>
      <c r="J74">
        <v>21</v>
      </c>
      <c r="K74">
        <v>19</v>
      </c>
      <c r="L74">
        <v>33</v>
      </c>
      <c r="M74">
        <v>29</v>
      </c>
      <c r="N74">
        <v>25</v>
      </c>
      <c r="O74">
        <v>21</v>
      </c>
      <c r="P74">
        <v>6</v>
      </c>
      <c r="Q74">
        <v>0</v>
      </c>
      <c r="R74">
        <v>-6</v>
      </c>
      <c r="S74">
        <v>-12</v>
      </c>
      <c r="T74" t="s">
        <v>19</v>
      </c>
      <c r="U74" s="24">
        <v>1</v>
      </c>
      <c r="W74" s="24"/>
      <c r="Y74" s="24"/>
      <c r="Z74">
        <f t="shared" si="65"/>
        <v>1</v>
      </c>
      <c r="AA74" s="2">
        <v>0.25</v>
      </c>
      <c r="AB74" s="2">
        <v>0.2</v>
      </c>
      <c r="AC74" s="2">
        <f t="shared" si="61"/>
        <v>0.2</v>
      </c>
      <c r="AD74" s="2">
        <f t="shared" si="61"/>
        <v>0.2</v>
      </c>
      <c r="AE74" s="2">
        <f t="shared" si="61"/>
        <v>0.2</v>
      </c>
      <c r="AF74" s="2">
        <v>0.11</v>
      </c>
      <c r="AG74" s="2">
        <f t="shared" si="62"/>
        <v>0.11</v>
      </c>
      <c r="AH74" s="2">
        <f t="shared" si="62"/>
        <v>0.11</v>
      </c>
      <c r="AI74" s="2">
        <f t="shared" si="62"/>
        <v>0.11</v>
      </c>
      <c r="AJ74" s="2">
        <v>0.15</v>
      </c>
      <c r="AK74" s="2">
        <f t="shared" si="63"/>
        <v>0.15</v>
      </c>
      <c r="AL74" s="2">
        <f t="shared" si="63"/>
        <v>0.15</v>
      </c>
      <c r="AM74" s="2">
        <f t="shared" si="63"/>
        <v>0.15</v>
      </c>
      <c r="AN74" s="2">
        <v>0.04</v>
      </c>
      <c r="AO74" s="2">
        <f t="shared" si="64"/>
        <v>0.04</v>
      </c>
      <c r="AP74" s="2">
        <f t="shared" si="64"/>
        <v>0.04</v>
      </c>
      <c r="AQ74" s="2">
        <f t="shared" si="64"/>
        <v>0.04</v>
      </c>
    </row>
    <row r="75" spans="1:43" x14ac:dyDescent="0.25">
      <c r="A75" t="s">
        <v>64</v>
      </c>
      <c r="B75" t="s">
        <v>73</v>
      </c>
      <c r="C75">
        <v>45</v>
      </c>
      <c r="D75">
        <v>40</v>
      </c>
      <c r="E75">
        <v>39</v>
      </c>
      <c r="F75">
        <v>38</v>
      </c>
      <c r="G75">
        <v>37</v>
      </c>
      <c r="H75">
        <v>30</v>
      </c>
      <c r="I75">
        <v>28</v>
      </c>
      <c r="J75">
        <v>26</v>
      </c>
      <c r="K75">
        <v>24</v>
      </c>
      <c r="L75">
        <v>37</v>
      </c>
      <c r="M75">
        <v>33</v>
      </c>
      <c r="N75">
        <v>29</v>
      </c>
      <c r="O75">
        <v>25</v>
      </c>
      <c r="P75">
        <v>20</v>
      </c>
      <c r="Q75">
        <v>14</v>
      </c>
      <c r="R75">
        <v>8</v>
      </c>
      <c r="S75">
        <v>2</v>
      </c>
      <c r="T75" t="s">
        <v>17</v>
      </c>
      <c r="U75" s="24">
        <v>0.6</v>
      </c>
      <c r="V75" t="s">
        <v>18</v>
      </c>
      <c r="W75" s="24">
        <v>0.2</v>
      </c>
      <c r="X75" t="s">
        <v>19</v>
      </c>
      <c r="Y75" s="24">
        <v>0.2</v>
      </c>
      <c r="Z75">
        <f t="shared" si="65"/>
        <v>1</v>
      </c>
      <c r="AA75" s="2">
        <v>0.35</v>
      </c>
      <c r="AB75" s="2">
        <v>0.22500000000000001</v>
      </c>
      <c r="AC75" s="2">
        <f t="shared" si="61"/>
        <v>0.22500000000000001</v>
      </c>
      <c r="AD75" s="2">
        <f t="shared" si="61"/>
        <v>0.22500000000000001</v>
      </c>
      <c r="AE75" s="2">
        <f t="shared" si="61"/>
        <v>0.22500000000000001</v>
      </c>
      <c r="AF75" s="2">
        <v>0.2</v>
      </c>
      <c r="AG75" s="2">
        <f t="shared" si="62"/>
        <v>0.2</v>
      </c>
      <c r="AH75" s="2">
        <f t="shared" si="62"/>
        <v>0.2</v>
      </c>
      <c r="AI75" s="2">
        <f t="shared" si="62"/>
        <v>0.2</v>
      </c>
      <c r="AJ75" s="2">
        <v>0.17499999999999999</v>
      </c>
      <c r="AK75" s="2">
        <f t="shared" si="63"/>
        <v>0.17499999999999999</v>
      </c>
      <c r="AL75" s="2">
        <f t="shared" si="63"/>
        <v>0.17499999999999999</v>
      </c>
      <c r="AM75" s="2">
        <f t="shared" si="63"/>
        <v>0.17499999999999999</v>
      </c>
      <c r="AN75" s="2">
        <v>0.125</v>
      </c>
      <c r="AO75" s="2">
        <f t="shared" si="64"/>
        <v>0.125</v>
      </c>
      <c r="AP75" s="2">
        <f t="shared" si="64"/>
        <v>0.125</v>
      </c>
      <c r="AQ75" s="2">
        <f t="shared" si="64"/>
        <v>0.125</v>
      </c>
    </row>
    <row r="76" spans="1:43" x14ac:dyDescent="0.25">
      <c r="A76" t="s">
        <v>64</v>
      </c>
      <c r="B76" t="s">
        <v>4</v>
      </c>
      <c r="C76">
        <v>30</v>
      </c>
      <c r="D76">
        <v>32</v>
      </c>
      <c r="E76">
        <v>31</v>
      </c>
      <c r="F76">
        <v>30</v>
      </c>
      <c r="G76">
        <v>29</v>
      </c>
      <c r="H76">
        <v>40</v>
      </c>
      <c r="I76">
        <v>38</v>
      </c>
      <c r="J76">
        <v>36</v>
      </c>
      <c r="K76">
        <v>34</v>
      </c>
      <c r="L76">
        <v>45</v>
      </c>
      <c r="M76">
        <v>41</v>
      </c>
      <c r="N76">
        <v>37</v>
      </c>
      <c r="O76">
        <v>33</v>
      </c>
      <c r="P76">
        <v>40</v>
      </c>
      <c r="Q76">
        <v>34</v>
      </c>
      <c r="R76">
        <v>28</v>
      </c>
      <c r="S76">
        <v>22</v>
      </c>
      <c r="T76" t="s">
        <v>19</v>
      </c>
      <c r="U76" s="24">
        <v>0.66700000000000004</v>
      </c>
      <c r="V76" t="s">
        <v>17</v>
      </c>
      <c r="W76" s="24">
        <v>0.33300000000000002</v>
      </c>
      <c r="Y76" s="24"/>
      <c r="Z76">
        <f t="shared" si="65"/>
        <v>1</v>
      </c>
      <c r="AA76" s="2">
        <v>0.32500000000000001</v>
      </c>
      <c r="AB76" s="2">
        <v>0.25</v>
      </c>
      <c r="AC76" s="2">
        <f t="shared" si="61"/>
        <v>0.25</v>
      </c>
      <c r="AD76" s="2">
        <f t="shared" si="61"/>
        <v>0.25</v>
      </c>
      <c r="AE76" s="2">
        <f t="shared" si="61"/>
        <v>0.25</v>
      </c>
      <c r="AF76" s="2">
        <v>0.25</v>
      </c>
      <c r="AG76" s="2">
        <f t="shared" si="62"/>
        <v>0.25</v>
      </c>
      <c r="AH76" s="2">
        <f t="shared" si="62"/>
        <v>0.25</v>
      </c>
      <c r="AI76" s="2">
        <f t="shared" si="62"/>
        <v>0.25</v>
      </c>
      <c r="AJ76" s="2">
        <v>0.2</v>
      </c>
      <c r="AK76" s="2">
        <f t="shared" si="63"/>
        <v>0.2</v>
      </c>
      <c r="AL76" s="2">
        <f t="shared" si="63"/>
        <v>0.2</v>
      </c>
      <c r="AM76" s="2">
        <f t="shared" si="63"/>
        <v>0.2</v>
      </c>
      <c r="AN76" s="2">
        <v>0.17499999999999999</v>
      </c>
      <c r="AO76" s="2">
        <f t="shared" si="64"/>
        <v>0.17499999999999999</v>
      </c>
      <c r="AP76" s="2">
        <f t="shared" si="64"/>
        <v>0.17499999999999999</v>
      </c>
      <c r="AQ76" s="2">
        <f t="shared" si="64"/>
        <v>0.17499999999999999</v>
      </c>
    </row>
    <row r="77" spans="1:43" x14ac:dyDescent="0.25">
      <c r="A77" t="s">
        <v>119</v>
      </c>
      <c r="B77" t="s">
        <v>80</v>
      </c>
      <c r="C77">
        <v>70</v>
      </c>
      <c r="D77">
        <v>60</v>
      </c>
      <c r="E77">
        <v>59</v>
      </c>
      <c r="F77">
        <v>58</v>
      </c>
      <c r="G77">
        <v>57</v>
      </c>
      <c r="H77">
        <v>50</v>
      </c>
      <c r="I77">
        <v>48</v>
      </c>
      <c r="J77">
        <v>46</v>
      </c>
      <c r="K77">
        <v>44</v>
      </c>
      <c r="L77">
        <v>45</v>
      </c>
      <c r="M77">
        <v>41</v>
      </c>
      <c r="N77">
        <v>37</v>
      </c>
      <c r="O77">
        <v>33</v>
      </c>
      <c r="P77">
        <v>40</v>
      </c>
      <c r="Q77">
        <v>34</v>
      </c>
      <c r="R77">
        <v>28</v>
      </c>
      <c r="S77">
        <v>22</v>
      </c>
      <c r="T77" t="s">
        <v>99</v>
      </c>
      <c r="U77" s="24">
        <v>1</v>
      </c>
      <c r="W77" s="24"/>
      <c r="Y77" s="24"/>
      <c r="Z77">
        <f t="shared" si="65"/>
        <v>1</v>
      </c>
      <c r="AA77" s="2">
        <v>0.4</v>
      </c>
      <c r="AB77" s="2">
        <v>0.33300000000000002</v>
      </c>
      <c r="AC77" s="2">
        <f t="shared" si="61"/>
        <v>0.33300000000000002</v>
      </c>
      <c r="AD77" s="2">
        <f t="shared" si="61"/>
        <v>0.33300000000000002</v>
      </c>
      <c r="AE77" s="2">
        <f t="shared" si="61"/>
        <v>0.33300000000000002</v>
      </c>
      <c r="AF77" s="2">
        <v>0.27</v>
      </c>
      <c r="AG77" s="2">
        <f t="shared" si="62"/>
        <v>0.27</v>
      </c>
      <c r="AH77" s="2">
        <f t="shared" si="62"/>
        <v>0.27</v>
      </c>
      <c r="AI77" s="2">
        <f t="shared" si="62"/>
        <v>0.27</v>
      </c>
      <c r="AJ77" s="2">
        <v>0.25600000000000001</v>
      </c>
      <c r="AK77" s="2">
        <f t="shared" si="63"/>
        <v>0.25600000000000001</v>
      </c>
      <c r="AL77" s="2">
        <f t="shared" si="63"/>
        <v>0.25600000000000001</v>
      </c>
      <c r="AM77" s="2">
        <f t="shared" si="63"/>
        <v>0.25600000000000001</v>
      </c>
      <c r="AN77" s="2">
        <v>0.24399999999999999</v>
      </c>
      <c r="AO77" s="2">
        <f t="shared" si="64"/>
        <v>0.24399999999999999</v>
      </c>
      <c r="AP77" s="2">
        <f t="shared" si="64"/>
        <v>0.24399999999999999</v>
      </c>
      <c r="AQ77" s="2">
        <f t="shared" si="64"/>
        <v>0.24399999999999999</v>
      </c>
    </row>
    <row r="78" spans="1:43" x14ac:dyDescent="0.25">
      <c r="A78" t="s">
        <v>119</v>
      </c>
      <c r="B78" t="s">
        <v>81</v>
      </c>
      <c r="C78">
        <v>52</v>
      </c>
      <c r="D78">
        <v>44</v>
      </c>
      <c r="E78">
        <v>43</v>
      </c>
      <c r="F78">
        <v>42</v>
      </c>
      <c r="G78">
        <v>41</v>
      </c>
      <c r="H78">
        <v>39</v>
      </c>
      <c r="I78">
        <v>37</v>
      </c>
      <c r="J78">
        <v>35</v>
      </c>
      <c r="K78">
        <v>33</v>
      </c>
      <c r="L78">
        <v>44</v>
      </c>
      <c r="M78">
        <v>40</v>
      </c>
      <c r="N78">
        <v>36</v>
      </c>
      <c r="O78">
        <v>32</v>
      </c>
      <c r="P78">
        <v>52</v>
      </c>
      <c r="Q78">
        <v>46</v>
      </c>
      <c r="R78">
        <v>40</v>
      </c>
      <c r="S78">
        <v>34</v>
      </c>
      <c r="T78" t="s">
        <v>100</v>
      </c>
      <c r="U78" s="24">
        <v>1</v>
      </c>
      <c r="W78" s="24"/>
      <c r="Y78" s="24"/>
      <c r="Z78">
        <f t="shared" si="65"/>
        <v>1</v>
      </c>
      <c r="AA78" s="2">
        <v>0.52</v>
      </c>
      <c r="AB78" s="2">
        <v>0.42</v>
      </c>
      <c r="AC78" s="2">
        <f t="shared" si="61"/>
        <v>0.42</v>
      </c>
      <c r="AD78" s="2">
        <f t="shared" si="61"/>
        <v>0.42</v>
      </c>
      <c r="AE78" s="2">
        <f t="shared" si="61"/>
        <v>0.42</v>
      </c>
      <c r="AF78" s="2">
        <v>0.33</v>
      </c>
      <c r="AG78" s="2">
        <f t="shared" si="62"/>
        <v>0.33</v>
      </c>
      <c r="AH78" s="2">
        <f t="shared" si="62"/>
        <v>0.33</v>
      </c>
      <c r="AI78" s="2">
        <f t="shared" si="62"/>
        <v>0.33</v>
      </c>
      <c r="AJ78" s="2">
        <v>0.3</v>
      </c>
      <c r="AK78" s="2">
        <f t="shared" si="63"/>
        <v>0.3</v>
      </c>
      <c r="AL78" s="2">
        <f t="shared" si="63"/>
        <v>0.3</v>
      </c>
      <c r="AM78" s="2">
        <f t="shared" si="63"/>
        <v>0.3</v>
      </c>
      <c r="AN78" s="2">
        <v>0.21</v>
      </c>
      <c r="AO78" s="2">
        <f t="shared" si="64"/>
        <v>0.21</v>
      </c>
      <c r="AP78" s="2">
        <f t="shared" si="64"/>
        <v>0.21</v>
      </c>
      <c r="AQ78" s="2">
        <f t="shared" si="64"/>
        <v>0.21</v>
      </c>
    </row>
    <row r="79" spans="1:43" x14ac:dyDescent="0.25">
      <c r="A79" t="s">
        <v>119</v>
      </c>
      <c r="B79" t="s">
        <v>82</v>
      </c>
      <c r="C79">
        <v>30</v>
      </c>
      <c r="D79">
        <v>30</v>
      </c>
      <c r="E79">
        <v>29</v>
      </c>
      <c r="F79">
        <v>28</v>
      </c>
      <c r="G79">
        <v>27</v>
      </c>
      <c r="H79">
        <v>29</v>
      </c>
      <c r="I79">
        <v>27</v>
      </c>
      <c r="J79">
        <v>25</v>
      </c>
      <c r="K79">
        <v>23</v>
      </c>
      <c r="L79">
        <v>31</v>
      </c>
      <c r="M79">
        <v>27</v>
      </c>
      <c r="N79">
        <v>23</v>
      </c>
      <c r="O79">
        <v>19</v>
      </c>
      <c r="P79">
        <v>25</v>
      </c>
      <c r="Q79">
        <v>19</v>
      </c>
      <c r="R79">
        <v>13</v>
      </c>
      <c r="S79">
        <v>7</v>
      </c>
      <c r="T79" t="s">
        <v>101</v>
      </c>
      <c r="U79" s="24">
        <v>1</v>
      </c>
      <c r="W79" s="24"/>
      <c r="Y79" s="24"/>
      <c r="Z79">
        <f t="shared" si="65"/>
        <v>1</v>
      </c>
      <c r="AA79" s="2">
        <v>0.45500000000000002</v>
      </c>
      <c r="AB79" s="2">
        <v>0.34499999999999997</v>
      </c>
      <c r="AC79" s="2">
        <f t="shared" si="61"/>
        <v>0.34499999999999997</v>
      </c>
      <c r="AD79" s="2">
        <f t="shared" si="61"/>
        <v>0.34499999999999997</v>
      </c>
      <c r="AE79" s="2">
        <f t="shared" si="61"/>
        <v>0.34499999999999997</v>
      </c>
      <c r="AF79" s="2">
        <v>0.28299999999999997</v>
      </c>
      <c r="AG79" s="2">
        <f t="shared" si="62"/>
        <v>0.28299999999999997</v>
      </c>
      <c r="AH79" s="2">
        <f t="shared" si="62"/>
        <v>0.28299999999999997</v>
      </c>
      <c r="AI79" s="2">
        <f t="shared" si="62"/>
        <v>0.28299999999999997</v>
      </c>
      <c r="AJ79" s="2">
        <v>0.24199999999999999</v>
      </c>
      <c r="AK79" s="2">
        <f t="shared" si="63"/>
        <v>0.24199999999999999</v>
      </c>
      <c r="AL79" s="2">
        <f t="shared" si="63"/>
        <v>0.24199999999999999</v>
      </c>
      <c r="AM79" s="2">
        <f t="shared" si="63"/>
        <v>0.24199999999999999</v>
      </c>
      <c r="AN79" s="2">
        <v>0.17299999999999999</v>
      </c>
      <c r="AO79" s="2">
        <f t="shared" si="64"/>
        <v>0.17299999999999999</v>
      </c>
      <c r="AP79" s="2">
        <f t="shared" si="64"/>
        <v>0.17299999999999999</v>
      </c>
      <c r="AQ79" s="2">
        <f t="shared" si="64"/>
        <v>0.17299999999999999</v>
      </c>
    </row>
    <row r="80" spans="1:43" x14ac:dyDescent="0.25">
      <c r="A80" t="s">
        <v>119</v>
      </c>
      <c r="B80" t="s">
        <v>83</v>
      </c>
      <c r="C80">
        <v>40</v>
      </c>
      <c r="D80">
        <v>38</v>
      </c>
      <c r="E80">
        <v>37</v>
      </c>
      <c r="F80">
        <v>36</v>
      </c>
      <c r="G80">
        <v>35</v>
      </c>
      <c r="H80">
        <v>35</v>
      </c>
      <c r="I80">
        <v>33</v>
      </c>
      <c r="J80">
        <v>31</v>
      </c>
      <c r="K80">
        <v>29</v>
      </c>
      <c r="L80">
        <v>37</v>
      </c>
      <c r="M80">
        <v>33</v>
      </c>
      <c r="N80">
        <v>29</v>
      </c>
      <c r="O80">
        <v>25</v>
      </c>
      <c r="P80">
        <v>32</v>
      </c>
      <c r="Q80">
        <v>26</v>
      </c>
      <c r="R80">
        <v>20</v>
      </c>
      <c r="S80">
        <v>14</v>
      </c>
      <c r="T80" t="s">
        <v>102</v>
      </c>
      <c r="U80" s="24">
        <v>1</v>
      </c>
      <c r="W80" s="24"/>
      <c r="Y80" s="24"/>
      <c r="Z80">
        <f t="shared" si="65"/>
        <v>1</v>
      </c>
      <c r="AA80" s="2">
        <v>0.75</v>
      </c>
      <c r="AB80" s="2">
        <v>0.5</v>
      </c>
      <c r="AC80" s="2">
        <f t="shared" si="61"/>
        <v>0.5</v>
      </c>
      <c r="AD80" s="2">
        <f t="shared" si="61"/>
        <v>0.5</v>
      </c>
      <c r="AE80" s="2">
        <f t="shared" si="61"/>
        <v>0.5</v>
      </c>
      <c r="AF80" s="2">
        <v>0.40500000000000003</v>
      </c>
      <c r="AG80" s="2">
        <f t="shared" si="62"/>
        <v>0.40500000000000003</v>
      </c>
      <c r="AH80" s="2">
        <f t="shared" si="62"/>
        <v>0.40500000000000003</v>
      </c>
      <c r="AI80" s="2">
        <f t="shared" si="62"/>
        <v>0.40500000000000003</v>
      </c>
      <c r="AJ80" s="2">
        <v>0.4</v>
      </c>
      <c r="AK80" s="2">
        <f t="shared" si="63"/>
        <v>0.4</v>
      </c>
      <c r="AL80" s="2">
        <f t="shared" si="63"/>
        <v>0.4</v>
      </c>
      <c r="AM80" s="2">
        <f t="shared" si="63"/>
        <v>0.4</v>
      </c>
      <c r="AN80" s="2">
        <v>0.26500000000000001</v>
      </c>
      <c r="AO80" s="2">
        <f t="shared" si="64"/>
        <v>0.26500000000000001</v>
      </c>
      <c r="AP80" s="2">
        <f t="shared" si="64"/>
        <v>0.26500000000000001</v>
      </c>
      <c r="AQ80" s="2">
        <f t="shared" si="64"/>
        <v>0.26500000000000001</v>
      </c>
    </row>
    <row r="81" spans="1:43" x14ac:dyDescent="0.25">
      <c r="A81" t="s">
        <v>119</v>
      </c>
      <c r="B81" t="s">
        <v>84</v>
      </c>
      <c r="C81">
        <v>52</v>
      </c>
      <c r="D81">
        <v>44</v>
      </c>
      <c r="E81">
        <v>43</v>
      </c>
      <c r="F81">
        <v>42</v>
      </c>
      <c r="G81">
        <v>41</v>
      </c>
      <c r="H81">
        <v>39</v>
      </c>
      <c r="I81">
        <v>37</v>
      </c>
      <c r="J81">
        <v>35</v>
      </c>
      <c r="K81">
        <v>33</v>
      </c>
      <c r="L81">
        <v>44</v>
      </c>
      <c r="M81">
        <v>40</v>
      </c>
      <c r="N81">
        <v>36</v>
      </c>
      <c r="O81">
        <v>32</v>
      </c>
      <c r="P81">
        <v>52</v>
      </c>
      <c r="Q81">
        <v>46</v>
      </c>
      <c r="R81">
        <v>40</v>
      </c>
      <c r="S81">
        <v>34</v>
      </c>
      <c r="T81" t="s">
        <v>100</v>
      </c>
      <c r="U81" s="24">
        <v>1</v>
      </c>
      <c r="W81" s="24"/>
      <c r="Y81" s="24"/>
      <c r="Z81">
        <f t="shared" si="65"/>
        <v>1</v>
      </c>
      <c r="AA81" s="2">
        <v>0.52</v>
      </c>
      <c r="AB81" s="2">
        <v>0.42</v>
      </c>
      <c r="AC81" s="2">
        <f t="shared" si="61"/>
        <v>0.42</v>
      </c>
      <c r="AD81" s="2">
        <f t="shared" si="61"/>
        <v>0.42</v>
      </c>
      <c r="AE81" s="2">
        <f t="shared" si="61"/>
        <v>0.42</v>
      </c>
      <c r="AF81" s="2">
        <v>0.33</v>
      </c>
      <c r="AG81" s="2">
        <f t="shared" si="62"/>
        <v>0.33</v>
      </c>
      <c r="AH81" s="2">
        <f t="shared" si="62"/>
        <v>0.33</v>
      </c>
      <c r="AI81" s="2">
        <f t="shared" si="62"/>
        <v>0.33</v>
      </c>
      <c r="AJ81" s="2">
        <v>0.3</v>
      </c>
      <c r="AK81" s="2">
        <f t="shared" si="63"/>
        <v>0.3</v>
      </c>
      <c r="AL81" s="2">
        <f t="shared" si="63"/>
        <v>0.3</v>
      </c>
      <c r="AM81" s="2">
        <f t="shared" si="63"/>
        <v>0.3</v>
      </c>
      <c r="AN81" s="2">
        <v>0.21</v>
      </c>
      <c r="AO81" s="2">
        <f t="shared" si="64"/>
        <v>0.21</v>
      </c>
      <c r="AP81" s="2">
        <f t="shared" si="64"/>
        <v>0.21</v>
      </c>
      <c r="AQ81" s="2">
        <f t="shared" si="64"/>
        <v>0.21</v>
      </c>
    </row>
    <row r="82" spans="1:43" x14ac:dyDescent="0.25">
      <c r="A82" t="s">
        <v>119</v>
      </c>
      <c r="B82" t="s">
        <v>85</v>
      </c>
      <c r="C82">
        <v>40</v>
      </c>
      <c r="D82">
        <v>40</v>
      </c>
      <c r="E82">
        <v>39</v>
      </c>
      <c r="F82">
        <v>38</v>
      </c>
      <c r="G82">
        <v>37</v>
      </c>
      <c r="H82">
        <v>40</v>
      </c>
      <c r="I82">
        <v>38</v>
      </c>
      <c r="J82">
        <v>36</v>
      </c>
      <c r="K82">
        <v>34</v>
      </c>
      <c r="L82">
        <v>40</v>
      </c>
      <c r="M82">
        <v>36</v>
      </c>
      <c r="N82">
        <v>32</v>
      </c>
      <c r="O82">
        <v>28</v>
      </c>
      <c r="P82">
        <v>40</v>
      </c>
      <c r="Q82">
        <v>34</v>
      </c>
      <c r="R82">
        <v>28</v>
      </c>
      <c r="S82">
        <v>22</v>
      </c>
      <c r="T82" t="s">
        <v>101</v>
      </c>
      <c r="U82" s="24">
        <v>1</v>
      </c>
      <c r="W82" s="24"/>
      <c r="Y82" s="24"/>
      <c r="Z82">
        <f t="shared" si="65"/>
        <v>1</v>
      </c>
      <c r="AA82" s="2">
        <v>0.71</v>
      </c>
      <c r="AB82" s="2">
        <v>0.52</v>
      </c>
      <c r="AC82" s="2">
        <f t="shared" si="61"/>
        <v>0.52</v>
      </c>
      <c r="AD82" s="2">
        <f t="shared" si="61"/>
        <v>0.52</v>
      </c>
      <c r="AE82" s="2">
        <f t="shared" si="61"/>
        <v>0.52</v>
      </c>
      <c r="AF82" s="2">
        <v>0.46</v>
      </c>
      <c r="AG82" s="2">
        <f t="shared" si="62"/>
        <v>0.46</v>
      </c>
      <c r="AH82" s="2">
        <f t="shared" si="62"/>
        <v>0.46</v>
      </c>
      <c r="AI82" s="2">
        <f t="shared" si="62"/>
        <v>0.46</v>
      </c>
      <c r="AJ82" s="2">
        <v>0.435</v>
      </c>
      <c r="AK82" s="2">
        <f t="shared" si="63"/>
        <v>0.435</v>
      </c>
      <c r="AL82" s="2">
        <f t="shared" si="63"/>
        <v>0.435</v>
      </c>
      <c r="AM82" s="2">
        <f t="shared" si="63"/>
        <v>0.435</v>
      </c>
      <c r="AN82" s="2">
        <v>0.44</v>
      </c>
      <c r="AO82" s="2">
        <f t="shared" si="64"/>
        <v>0.44</v>
      </c>
      <c r="AP82" s="2">
        <f t="shared" si="64"/>
        <v>0.44</v>
      </c>
      <c r="AQ82" s="2">
        <f t="shared" si="64"/>
        <v>0.44</v>
      </c>
    </row>
    <row r="83" spans="1:43" x14ac:dyDescent="0.25">
      <c r="A83" t="s">
        <v>119</v>
      </c>
      <c r="B83" t="s">
        <v>86</v>
      </c>
      <c r="C83">
        <v>50</v>
      </c>
      <c r="D83">
        <v>40</v>
      </c>
      <c r="E83">
        <v>39</v>
      </c>
      <c r="F83">
        <v>38</v>
      </c>
      <c r="G83">
        <v>37</v>
      </c>
      <c r="H83">
        <v>45</v>
      </c>
      <c r="I83">
        <v>43</v>
      </c>
      <c r="J83">
        <v>41</v>
      </c>
      <c r="K83">
        <v>39</v>
      </c>
      <c r="L83">
        <v>48</v>
      </c>
      <c r="M83">
        <v>44</v>
      </c>
      <c r="N83">
        <v>40</v>
      </c>
      <c r="O83">
        <v>36</v>
      </c>
      <c r="P83">
        <v>51</v>
      </c>
      <c r="Q83">
        <v>45</v>
      </c>
      <c r="R83">
        <v>39</v>
      </c>
      <c r="S83">
        <v>33</v>
      </c>
      <c r="T83" t="s">
        <v>103</v>
      </c>
      <c r="U83" s="24">
        <v>1</v>
      </c>
      <c r="W83" s="24"/>
      <c r="Y83" s="24"/>
      <c r="Z83">
        <f t="shared" si="65"/>
        <v>1</v>
      </c>
      <c r="AA83" s="2">
        <v>0.75</v>
      </c>
      <c r="AB83" s="2">
        <v>0.55500000000000005</v>
      </c>
      <c r="AC83" s="2">
        <f t="shared" si="61"/>
        <v>0.55500000000000005</v>
      </c>
      <c r="AD83" s="2">
        <f t="shared" si="61"/>
        <v>0.55500000000000005</v>
      </c>
      <c r="AE83" s="2">
        <f t="shared" si="61"/>
        <v>0.55500000000000005</v>
      </c>
      <c r="AF83" s="2">
        <v>0.434</v>
      </c>
      <c r="AG83" s="2">
        <f t="shared" si="62"/>
        <v>0.434</v>
      </c>
      <c r="AH83" s="2">
        <f t="shared" si="62"/>
        <v>0.434</v>
      </c>
      <c r="AI83" s="2">
        <f t="shared" si="62"/>
        <v>0.434</v>
      </c>
      <c r="AJ83" s="2">
        <v>0.41499999999999998</v>
      </c>
      <c r="AK83" s="2">
        <f t="shared" si="63"/>
        <v>0.41499999999999998</v>
      </c>
      <c r="AL83" s="2">
        <f t="shared" si="63"/>
        <v>0.41499999999999998</v>
      </c>
      <c r="AM83" s="2">
        <f t="shared" si="63"/>
        <v>0.41499999999999998</v>
      </c>
      <c r="AN83" s="2">
        <v>0.433</v>
      </c>
      <c r="AO83" s="2">
        <f t="shared" si="64"/>
        <v>0.433</v>
      </c>
      <c r="AP83" s="2">
        <f t="shared" si="64"/>
        <v>0.433</v>
      </c>
      <c r="AQ83" s="2">
        <f t="shared" si="64"/>
        <v>0.433</v>
      </c>
    </row>
    <row r="84" spans="1:43" x14ac:dyDescent="0.25">
      <c r="A84" t="s">
        <v>119</v>
      </c>
      <c r="B84" t="s">
        <v>114</v>
      </c>
      <c r="C84">
        <v>40</v>
      </c>
      <c r="D84">
        <v>38</v>
      </c>
      <c r="E84">
        <v>37</v>
      </c>
      <c r="F84">
        <v>36</v>
      </c>
      <c r="G84">
        <v>35</v>
      </c>
      <c r="H84">
        <v>35</v>
      </c>
      <c r="I84">
        <v>33</v>
      </c>
      <c r="J84">
        <v>31</v>
      </c>
      <c r="K84">
        <v>29</v>
      </c>
      <c r="L84">
        <v>37</v>
      </c>
      <c r="M84">
        <v>33</v>
      </c>
      <c r="N84">
        <v>29</v>
      </c>
      <c r="O84">
        <v>25</v>
      </c>
      <c r="P84">
        <v>32</v>
      </c>
      <c r="Q84">
        <v>26</v>
      </c>
      <c r="R84">
        <v>20</v>
      </c>
      <c r="S84">
        <v>14</v>
      </c>
      <c r="T84" t="s">
        <v>115</v>
      </c>
      <c r="U84" s="24">
        <v>1</v>
      </c>
      <c r="W84" s="24"/>
      <c r="Y84" s="24"/>
      <c r="Z84">
        <f t="shared" si="65"/>
        <v>1</v>
      </c>
      <c r="AA84" s="2">
        <v>0.52500000000000002</v>
      </c>
      <c r="AB84" s="2">
        <v>0.38300000000000001</v>
      </c>
      <c r="AC84" s="2">
        <f t="shared" ref="AC84" si="66">AB84</f>
        <v>0.38300000000000001</v>
      </c>
      <c r="AD84" s="2">
        <f t="shared" ref="AD84" si="67">AC84</f>
        <v>0.38300000000000001</v>
      </c>
      <c r="AE84" s="2">
        <f t="shared" ref="AE84" si="68">AD84</f>
        <v>0.38300000000000001</v>
      </c>
      <c r="AF84" s="2">
        <v>0.314</v>
      </c>
      <c r="AG84" s="2">
        <f t="shared" ref="AG84" si="69">AF84</f>
        <v>0.314</v>
      </c>
      <c r="AH84" s="2">
        <f t="shared" ref="AH84" si="70">AG84</f>
        <v>0.314</v>
      </c>
      <c r="AI84" s="2">
        <f t="shared" ref="AI84" si="71">AH84</f>
        <v>0.314</v>
      </c>
      <c r="AJ84" s="2">
        <v>0.35</v>
      </c>
      <c r="AK84" s="2">
        <f t="shared" ref="AK84" si="72">AJ84</f>
        <v>0.35</v>
      </c>
      <c r="AL84" s="2">
        <f t="shared" ref="AL84" si="73">AK84</f>
        <v>0.35</v>
      </c>
      <c r="AM84" s="2">
        <f t="shared" ref="AM84" si="74">AL84</f>
        <v>0.35</v>
      </c>
      <c r="AN84" s="2">
        <v>0.19700000000000001</v>
      </c>
      <c r="AO84" s="2">
        <f t="shared" ref="AO84" si="75">AN84</f>
        <v>0.19700000000000001</v>
      </c>
      <c r="AP84" s="2">
        <f t="shared" ref="AP84" si="76">AO84</f>
        <v>0.19700000000000001</v>
      </c>
      <c r="AQ84" s="2">
        <f t="shared" ref="AQ84" si="77">AP84</f>
        <v>0.19700000000000001</v>
      </c>
    </row>
    <row r="85" spans="1:43" x14ac:dyDescent="0.25">
      <c r="A85" t="s">
        <v>119</v>
      </c>
      <c r="B85" t="s">
        <v>87</v>
      </c>
      <c r="C85">
        <v>65</v>
      </c>
      <c r="D85">
        <v>55</v>
      </c>
      <c r="E85">
        <v>54</v>
      </c>
      <c r="F85">
        <v>53</v>
      </c>
      <c r="G85">
        <v>52</v>
      </c>
      <c r="H85">
        <v>45</v>
      </c>
      <c r="I85">
        <v>43</v>
      </c>
      <c r="J85">
        <v>41</v>
      </c>
      <c r="K85">
        <v>39</v>
      </c>
      <c r="L85">
        <v>38</v>
      </c>
      <c r="M85">
        <v>34</v>
      </c>
      <c r="N85">
        <v>30</v>
      </c>
      <c r="O85">
        <v>26</v>
      </c>
      <c r="P85">
        <v>30</v>
      </c>
      <c r="Q85">
        <v>24</v>
      </c>
      <c r="R85">
        <v>18</v>
      </c>
      <c r="S85">
        <v>12</v>
      </c>
      <c r="T85" t="s">
        <v>104</v>
      </c>
      <c r="U85" s="24">
        <v>1</v>
      </c>
      <c r="W85" s="24"/>
      <c r="Y85" s="24"/>
      <c r="Z85">
        <f t="shared" si="65"/>
        <v>1</v>
      </c>
      <c r="AA85" s="2">
        <v>0.435</v>
      </c>
      <c r="AB85" s="2">
        <v>0.36</v>
      </c>
      <c r="AC85" s="2">
        <f t="shared" si="61"/>
        <v>0.36</v>
      </c>
      <c r="AD85" s="2">
        <f t="shared" si="61"/>
        <v>0.36</v>
      </c>
      <c r="AE85" s="2">
        <f t="shared" si="61"/>
        <v>0.36</v>
      </c>
      <c r="AF85" s="2">
        <v>0.32500000000000001</v>
      </c>
      <c r="AG85" s="2">
        <f t="shared" si="62"/>
        <v>0.32500000000000001</v>
      </c>
      <c r="AH85" s="2">
        <f t="shared" si="62"/>
        <v>0.32500000000000001</v>
      </c>
      <c r="AI85" s="2">
        <f t="shared" si="62"/>
        <v>0.32500000000000001</v>
      </c>
      <c r="AJ85" s="2">
        <v>0.31</v>
      </c>
      <c r="AK85" s="2">
        <f t="shared" si="63"/>
        <v>0.31</v>
      </c>
      <c r="AL85" s="2">
        <f t="shared" si="63"/>
        <v>0.31</v>
      </c>
      <c r="AM85" s="2">
        <f t="shared" si="63"/>
        <v>0.31</v>
      </c>
      <c r="AN85" s="2">
        <v>0.29499999999999998</v>
      </c>
      <c r="AO85" s="2">
        <f t="shared" si="64"/>
        <v>0.29499999999999998</v>
      </c>
      <c r="AP85" s="2">
        <f t="shared" si="64"/>
        <v>0.29499999999999998</v>
      </c>
      <c r="AQ85" s="2">
        <f t="shared" si="64"/>
        <v>0.29499999999999998</v>
      </c>
    </row>
    <row r="86" spans="1:43" x14ac:dyDescent="0.25">
      <c r="A86" t="s">
        <v>119</v>
      </c>
      <c r="B86" t="s">
        <v>88</v>
      </c>
      <c r="C86">
        <v>35</v>
      </c>
      <c r="D86">
        <v>25</v>
      </c>
      <c r="E86">
        <v>24</v>
      </c>
      <c r="F86">
        <v>23</v>
      </c>
      <c r="G86">
        <v>22</v>
      </c>
      <c r="H86">
        <v>30</v>
      </c>
      <c r="I86">
        <v>28</v>
      </c>
      <c r="J86">
        <v>26</v>
      </c>
      <c r="K86">
        <v>24</v>
      </c>
      <c r="L86">
        <v>33</v>
      </c>
      <c r="M86">
        <v>29</v>
      </c>
      <c r="N86">
        <v>25</v>
      </c>
      <c r="O86">
        <v>21</v>
      </c>
      <c r="P86">
        <v>36</v>
      </c>
      <c r="Q86">
        <v>30</v>
      </c>
      <c r="R86">
        <v>24</v>
      </c>
      <c r="S86">
        <v>18</v>
      </c>
      <c r="T86" t="s">
        <v>103</v>
      </c>
      <c r="U86" s="24">
        <v>1</v>
      </c>
      <c r="W86" s="24"/>
      <c r="Y86" s="24"/>
      <c r="Z86">
        <f t="shared" si="65"/>
        <v>1</v>
      </c>
      <c r="AA86" s="2">
        <v>0.14899999999999999</v>
      </c>
      <c r="AB86" s="2">
        <v>0.13300000000000001</v>
      </c>
      <c r="AC86" s="2">
        <f t="shared" si="61"/>
        <v>0.13300000000000001</v>
      </c>
      <c r="AD86" s="2">
        <f t="shared" si="61"/>
        <v>0.13300000000000001</v>
      </c>
      <c r="AE86" s="2">
        <f t="shared" si="61"/>
        <v>0.13300000000000001</v>
      </c>
      <c r="AF86" s="2">
        <v>0.111</v>
      </c>
      <c r="AG86" s="2">
        <f t="shared" si="62"/>
        <v>0.111</v>
      </c>
      <c r="AH86" s="2">
        <f t="shared" si="62"/>
        <v>0.111</v>
      </c>
      <c r="AI86" s="2">
        <f t="shared" si="62"/>
        <v>0.111</v>
      </c>
      <c r="AJ86" s="2">
        <v>0.122</v>
      </c>
      <c r="AK86" s="2">
        <f t="shared" si="63"/>
        <v>0.122</v>
      </c>
      <c r="AL86" s="2">
        <f t="shared" si="63"/>
        <v>0.122</v>
      </c>
      <c r="AM86" s="2">
        <f t="shared" si="63"/>
        <v>0.122</v>
      </c>
      <c r="AN86" s="2">
        <v>0.128</v>
      </c>
      <c r="AO86" s="2">
        <f t="shared" si="64"/>
        <v>0.128</v>
      </c>
      <c r="AP86" s="2">
        <f t="shared" si="64"/>
        <v>0.128</v>
      </c>
      <c r="AQ86" s="2">
        <f t="shared" si="64"/>
        <v>0.128</v>
      </c>
    </row>
    <row r="87" spans="1:43" x14ac:dyDescent="0.25">
      <c r="A87" t="s">
        <v>119</v>
      </c>
      <c r="B87" t="s">
        <v>89</v>
      </c>
      <c r="C87">
        <v>30</v>
      </c>
      <c r="D87">
        <v>30</v>
      </c>
      <c r="E87">
        <v>29</v>
      </c>
      <c r="F87">
        <v>28</v>
      </c>
      <c r="G87">
        <v>27</v>
      </c>
      <c r="H87">
        <v>29</v>
      </c>
      <c r="I87">
        <v>27</v>
      </c>
      <c r="J87">
        <v>25</v>
      </c>
      <c r="K87">
        <v>23</v>
      </c>
      <c r="L87">
        <v>31</v>
      </c>
      <c r="M87">
        <v>27</v>
      </c>
      <c r="N87">
        <v>23</v>
      </c>
      <c r="O87">
        <v>19</v>
      </c>
      <c r="P87">
        <v>25</v>
      </c>
      <c r="Q87">
        <v>19</v>
      </c>
      <c r="R87">
        <v>13</v>
      </c>
      <c r="S87">
        <v>7</v>
      </c>
      <c r="T87" t="s">
        <v>101</v>
      </c>
      <c r="U87" s="24">
        <v>1</v>
      </c>
      <c r="W87" s="24"/>
      <c r="Y87" s="24"/>
      <c r="Z87">
        <f t="shared" si="65"/>
        <v>1</v>
      </c>
      <c r="AA87" s="2">
        <v>0.45500000000000002</v>
      </c>
      <c r="AB87" s="2">
        <v>0.34499999999999997</v>
      </c>
      <c r="AC87" s="2">
        <f t="shared" si="61"/>
        <v>0.34499999999999997</v>
      </c>
      <c r="AD87" s="2">
        <f t="shared" si="61"/>
        <v>0.34499999999999997</v>
      </c>
      <c r="AE87" s="2">
        <f t="shared" si="61"/>
        <v>0.34499999999999997</v>
      </c>
      <c r="AF87" s="2">
        <v>0.28299999999999997</v>
      </c>
      <c r="AG87" s="2">
        <f t="shared" si="62"/>
        <v>0.28299999999999997</v>
      </c>
      <c r="AH87" s="2">
        <f t="shared" si="62"/>
        <v>0.28299999999999997</v>
      </c>
      <c r="AI87" s="2">
        <f t="shared" si="62"/>
        <v>0.28299999999999997</v>
      </c>
      <c r="AJ87" s="2">
        <v>0.24199999999999999</v>
      </c>
      <c r="AK87" s="2">
        <f t="shared" si="63"/>
        <v>0.24199999999999999</v>
      </c>
      <c r="AL87" s="2">
        <f t="shared" si="63"/>
        <v>0.24199999999999999</v>
      </c>
      <c r="AM87" s="2">
        <f t="shared" si="63"/>
        <v>0.24199999999999999</v>
      </c>
      <c r="AN87" s="2">
        <v>0.17299999999999999</v>
      </c>
      <c r="AO87" s="2">
        <f t="shared" si="64"/>
        <v>0.17299999999999999</v>
      </c>
      <c r="AP87" s="2">
        <f t="shared" si="64"/>
        <v>0.17299999999999999</v>
      </c>
      <c r="AQ87" s="2">
        <f t="shared" si="64"/>
        <v>0.17299999999999999</v>
      </c>
    </row>
    <row r="88" spans="1:43" x14ac:dyDescent="0.25">
      <c r="A88" t="s">
        <v>119</v>
      </c>
      <c r="B88" t="s">
        <v>90</v>
      </c>
      <c r="C88">
        <v>40</v>
      </c>
      <c r="D88">
        <v>38</v>
      </c>
      <c r="E88">
        <v>37</v>
      </c>
      <c r="F88">
        <v>36</v>
      </c>
      <c r="G88">
        <v>35</v>
      </c>
      <c r="H88">
        <v>35</v>
      </c>
      <c r="I88">
        <v>33</v>
      </c>
      <c r="J88">
        <v>31</v>
      </c>
      <c r="K88">
        <v>29</v>
      </c>
      <c r="L88">
        <v>37</v>
      </c>
      <c r="M88">
        <v>33</v>
      </c>
      <c r="N88">
        <v>29</v>
      </c>
      <c r="O88">
        <v>25</v>
      </c>
      <c r="P88">
        <v>32</v>
      </c>
      <c r="Q88">
        <v>26</v>
      </c>
      <c r="R88">
        <v>20</v>
      </c>
      <c r="S88">
        <v>14</v>
      </c>
      <c r="T88" t="s">
        <v>102</v>
      </c>
      <c r="U88" s="24">
        <v>1</v>
      </c>
      <c r="W88" s="24"/>
      <c r="Y88" s="24"/>
      <c r="Z88">
        <f t="shared" si="65"/>
        <v>1</v>
      </c>
      <c r="AA88" s="2">
        <v>0.52500000000000002</v>
      </c>
      <c r="AB88" s="2">
        <v>0.38300000000000001</v>
      </c>
      <c r="AC88" s="2">
        <f t="shared" si="61"/>
        <v>0.38300000000000001</v>
      </c>
      <c r="AD88" s="2">
        <f t="shared" si="61"/>
        <v>0.38300000000000001</v>
      </c>
      <c r="AE88" s="2">
        <f t="shared" si="61"/>
        <v>0.38300000000000001</v>
      </c>
      <c r="AF88" s="2">
        <v>0.314</v>
      </c>
      <c r="AG88" s="2">
        <f t="shared" si="62"/>
        <v>0.314</v>
      </c>
      <c r="AH88" s="2">
        <f t="shared" si="62"/>
        <v>0.314</v>
      </c>
      <c r="AI88" s="2">
        <f t="shared" si="62"/>
        <v>0.314</v>
      </c>
      <c r="AJ88" s="2">
        <v>0.35</v>
      </c>
      <c r="AK88" s="2">
        <f t="shared" si="63"/>
        <v>0.35</v>
      </c>
      <c r="AL88" s="2">
        <f t="shared" si="63"/>
        <v>0.35</v>
      </c>
      <c r="AM88" s="2">
        <f t="shared" si="63"/>
        <v>0.35</v>
      </c>
      <c r="AN88" s="2">
        <v>0.19700000000000001</v>
      </c>
      <c r="AO88" s="2">
        <f t="shared" si="64"/>
        <v>0.19700000000000001</v>
      </c>
      <c r="AP88" s="2">
        <f t="shared" si="64"/>
        <v>0.19700000000000001</v>
      </c>
      <c r="AQ88" s="2">
        <f t="shared" si="64"/>
        <v>0.19700000000000001</v>
      </c>
    </row>
    <row r="89" spans="1:43" x14ac:dyDescent="0.25">
      <c r="A89" t="s">
        <v>119</v>
      </c>
      <c r="B89" t="s">
        <v>91</v>
      </c>
      <c r="C89">
        <v>55</v>
      </c>
      <c r="D89">
        <v>37</v>
      </c>
      <c r="E89">
        <v>36</v>
      </c>
      <c r="F89">
        <v>35</v>
      </c>
      <c r="G89">
        <v>34</v>
      </c>
      <c r="H89">
        <v>33</v>
      </c>
      <c r="I89">
        <v>31</v>
      </c>
      <c r="J89">
        <v>29</v>
      </c>
      <c r="K89">
        <v>27</v>
      </c>
      <c r="L89">
        <v>42</v>
      </c>
      <c r="M89">
        <v>38</v>
      </c>
      <c r="N89">
        <v>34</v>
      </c>
      <c r="O89">
        <v>30</v>
      </c>
      <c r="P89">
        <v>44</v>
      </c>
      <c r="Q89">
        <v>38</v>
      </c>
      <c r="R89">
        <v>32</v>
      </c>
      <c r="S89">
        <v>26</v>
      </c>
      <c r="T89" t="s">
        <v>99</v>
      </c>
      <c r="U89" s="24">
        <v>1</v>
      </c>
      <c r="W89" s="24"/>
      <c r="Y89" s="24"/>
      <c r="Z89">
        <f t="shared" si="65"/>
        <v>1</v>
      </c>
      <c r="AA89" s="2">
        <v>0.66700000000000004</v>
      </c>
      <c r="AB89" s="2">
        <v>0.45500000000000002</v>
      </c>
      <c r="AC89" s="2">
        <f t="shared" si="61"/>
        <v>0.45500000000000002</v>
      </c>
      <c r="AD89" s="2">
        <f t="shared" si="61"/>
        <v>0.45500000000000002</v>
      </c>
      <c r="AE89" s="2">
        <f t="shared" si="61"/>
        <v>0.45500000000000002</v>
      </c>
      <c r="AF89" s="2">
        <v>0.34499999999999997</v>
      </c>
      <c r="AG89" s="2">
        <f t="shared" si="62"/>
        <v>0.34499999999999997</v>
      </c>
      <c r="AH89" s="2">
        <f t="shared" si="62"/>
        <v>0.34499999999999997</v>
      </c>
      <c r="AI89" s="2">
        <f t="shared" si="62"/>
        <v>0.34499999999999997</v>
      </c>
      <c r="AJ89" s="2">
        <v>0.32300000000000001</v>
      </c>
      <c r="AK89" s="2">
        <f t="shared" si="63"/>
        <v>0.32300000000000001</v>
      </c>
      <c r="AL89" s="2">
        <f t="shared" si="63"/>
        <v>0.32300000000000001</v>
      </c>
      <c r="AM89" s="2">
        <f t="shared" si="63"/>
        <v>0.32300000000000001</v>
      </c>
      <c r="AN89" s="2">
        <v>0.30299999999999999</v>
      </c>
      <c r="AO89" s="2">
        <f t="shared" si="64"/>
        <v>0.30299999999999999</v>
      </c>
      <c r="AP89" s="2">
        <f t="shared" si="64"/>
        <v>0.30299999999999999</v>
      </c>
      <c r="AQ89" s="2">
        <f t="shared" si="64"/>
        <v>0.30299999999999999</v>
      </c>
    </row>
    <row r="90" spans="1:43" x14ac:dyDescent="0.25">
      <c r="A90" t="s">
        <v>119</v>
      </c>
      <c r="B90" t="s">
        <v>92</v>
      </c>
      <c r="C90">
        <v>65</v>
      </c>
      <c r="D90">
        <v>55</v>
      </c>
      <c r="E90">
        <v>54</v>
      </c>
      <c r="F90">
        <v>53</v>
      </c>
      <c r="G90">
        <v>52</v>
      </c>
      <c r="H90">
        <v>45</v>
      </c>
      <c r="I90">
        <v>43</v>
      </c>
      <c r="J90">
        <v>41</v>
      </c>
      <c r="K90">
        <v>39</v>
      </c>
      <c r="L90">
        <v>40</v>
      </c>
      <c r="M90">
        <v>36</v>
      </c>
      <c r="N90">
        <v>32</v>
      </c>
      <c r="O90">
        <v>28</v>
      </c>
      <c r="P90">
        <v>35</v>
      </c>
      <c r="Q90">
        <v>29</v>
      </c>
      <c r="R90">
        <v>23</v>
      </c>
      <c r="S90">
        <v>17</v>
      </c>
      <c r="T90" t="s">
        <v>105</v>
      </c>
      <c r="U90" s="24">
        <v>1</v>
      </c>
      <c r="W90" s="24"/>
      <c r="Y90" s="24"/>
      <c r="Z90">
        <f t="shared" si="65"/>
        <v>1</v>
      </c>
      <c r="AA90" s="2">
        <v>0.44500000000000001</v>
      </c>
      <c r="AB90" s="2">
        <v>0.35</v>
      </c>
      <c r="AC90" s="2">
        <f t="shared" si="61"/>
        <v>0.35</v>
      </c>
      <c r="AD90" s="2">
        <f t="shared" si="61"/>
        <v>0.35</v>
      </c>
      <c r="AE90" s="2">
        <f t="shared" si="61"/>
        <v>0.35</v>
      </c>
      <c r="AF90" s="2">
        <v>0.245</v>
      </c>
      <c r="AG90" s="2">
        <f t="shared" si="62"/>
        <v>0.245</v>
      </c>
      <c r="AH90" s="2">
        <f t="shared" si="62"/>
        <v>0.245</v>
      </c>
      <c r="AI90" s="2">
        <f t="shared" si="62"/>
        <v>0.245</v>
      </c>
      <c r="AJ90" s="2">
        <v>0.217</v>
      </c>
      <c r="AK90" s="2">
        <f t="shared" si="63"/>
        <v>0.217</v>
      </c>
      <c r="AL90" s="2">
        <f t="shared" si="63"/>
        <v>0.217</v>
      </c>
      <c r="AM90" s="2">
        <f t="shared" si="63"/>
        <v>0.217</v>
      </c>
      <c r="AN90" s="2">
        <v>0.20799999999999999</v>
      </c>
      <c r="AO90" s="2">
        <f t="shared" si="64"/>
        <v>0.20799999999999999</v>
      </c>
      <c r="AP90" s="2">
        <f t="shared" si="64"/>
        <v>0.20799999999999999</v>
      </c>
      <c r="AQ90" s="2">
        <f t="shared" si="64"/>
        <v>0.20799999999999999</v>
      </c>
    </row>
    <row r="91" spans="1:43" x14ac:dyDescent="0.25">
      <c r="A91" t="s">
        <v>119</v>
      </c>
      <c r="B91" t="s">
        <v>93</v>
      </c>
      <c r="C91">
        <v>70</v>
      </c>
      <c r="D91">
        <v>60</v>
      </c>
      <c r="E91">
        <v>59</v>
      </c>
      <c r="F91">
        <v>58</v>
      </c>
      <c r="G91">
        <v>57</v>
      </c>
      <c r="H91">
        <v>50</v>
      </c>
      <c r="I91">
        <v>48</v>
      </c>
      <c r="J91">
        <v>46</v>
      </c>
      <c r="K91">
        <v>44</v>
      </c>
      <c r="L91">
        <v>45</v>
      </c>
      <c r="M91">
        <v>41</v>
      </c>
      <c r="N91">
        <v>37</v>
      </c>
      <c r="O91">
        <v>33</v>
      </c>
      <c r="P91">
        <v>40</v>
      </c>
      <c r="Q91">
        <v>34</v>
      </c>
      <c r="R91">
        <v>28</v>
      </c>
      <c r="S91">
        <v>22</v>
      </c>
      <c r="T91" t="s">
        <v>99</v>
      </c>
      <c r="U91" s="24">
        <v>1</v>
      </c>
      <c r="W91" s="24"/>
      <c r="Y91" s="24"/>
      <c r="Z91">
        <f t="shared" si="65"/>
        <v>1</v>
      </c>
      <c r="AA91" s="2">
        <v>0.4</v>
      </c>
      <c r="AB91" s="2">
        <v>0.33300000000000002</v>
      </c>
      <c r="AC91" s="2">
        <f t="shared" si="61"/>
        <v>0.33300000000000002</v>
      </c>
      <c r="AD91" s="2">
        <f t="shared" si="61"/>
        <v>0.33300000000000002</v>
      </c>
      <c r="AE91" s="2">
        <f t="shared" si="61"/>
        <v>0.33300000000000002</v>
      </c>
      <c r="AF91" s="2">
        <v>0.27</v>
      </c>
      <c r="AG91" s="2">
        <f t="shared" si="62"/>
        <v>0.27</v>
      </c>
      <c r="AH91" s="2">
        <f t="shared" si="62"/>
        <v>0.27</v>
      </c>
      <c r="AI91" s="2">
        <f t="shared" si="62"/>
        <v>0.27</v>
      </c>
      <c r="AJ91" s="2">
        <v>0.25600000000000001</v>
      </c>
      <c r="AK91" s="2">
        <f t="shared" si="63"/>
        <v>0.25600000000000001</v>
      </c>
      <c r="AL91" s="2">
        <f t="shared" si="63"/>
        <v>0.25600000000000001</v>
      </c>
      <c r="AM91" s="2">
        <f t="shared" si="63"/>
        <v>0.25600000000000001</v>
      </c>
      <c r="AN91" s="2">
        <v>0.24399999999999999</v>
      </c>
      <c r="AO91" s="2">
        <f t="shared" si="64"/>
        <v>0.24399999999999999</v>
      </c>
      <c r="AP91" s="2">
        <f t="shared" si="64"/>
        <v>0.24399999999999999</v>
      </c>
      <c r="AQ91" s="2">
        <f t="shared" si="64"/>
        <v>0.24399999999999999</v>
      </c>
    </row>
    <row r="92" spans="1:43" x14ac:dyDescent="0.25">
      <c r="A92" t="s">
        <v>119</v>
      </c>
      <c r="B92" t="s">
        <v>94</v>
      </c>
      <c r="C92">
        <v>50</v>
      </c>
      <c r="D92">
        <v>40</v>
      </c>
      <c r="E92">
        <v>39</v>
      </c>
      <c r="F92">
        <v>38</v>
      </c>
      <c r="G92">
        <v>37</v>
      </c>
      <c r="H92">
        <v>45</v>
      </c>
      <c r="I92">
        <v>43</v>
      </c>
      <c r="J92">
        <v>41</v>
      </c>
      <c r="K92">
        <v>39</v>
      </c>
      <c r="L92">
        <v>48</v>
      </c>
      <c r="M92">
        <v>44</v>
      </c>
      <c r="N92">
        <v>40</v>
      </c>
      <c r="O92">
        <v>36</v>
      </c>
      <c r="P92">
        <v>51</v>
      </c>
      <c r="Q92">
        <v>45</v>
      </c>
      <c r="R92">
        <v>39</v>
      </c>
      <c r="S92">
        <v>33</v>
      </c>
      <c r="T92" t="s">
        <v>103</v>
      </c>
      <c r="U92" s="24">
        <v>1</v>
      </c>
      <c r="W92" s="24"/>
      <c r="Y92" s="24"/>
      <c r="Z92">
        <f t="shared" si="65"/>
        <v>1</v>
      </c>
      <c r="AA92" s="2">
        <v>0.75</v>
      </c>
      <c r="AB92" s="2">
        <v>0.55500000000000005</v>
      </c>
      <c r="AC92" s="2">
        <f t="shared" si="61"/>
        <v>0.55500000000000005</v>
      </c>
      <c r="AD92" s="2">
        <f t="shared" si="61"/>
        <v>0.55500000000000005</v>
      </c>
      <c r="AE92" s="2">
        <f t="shared" si="61"/>
        <v>0.55500000000000005</v>
      </c>
      <c r="AF92" s="2">
        <v>0.433</v>
      </c>
      <c r="AG92" s="2">
        <f t="shared" si="62"/>
        <v>0.433</v>
      </c>
      <c r="AH92" s="2">
        <f t="shared" si="62"/>
        <v>0.433</v>
      </c>
      <c r="AI92" s="2">
        <f t="shared" si="62"/>
        <v>0.433</v>
      </c>
      <c r="AJ92" s="2">
        <v>0.41499999999999998</v>
      </c>
      <c r="AK92" s="2">
        <f t="shared" si="63"/>
        <v>0.41499999999999998</v>
      </c>
      <c r="AL92" s="2">
        <f t="shared" si="63"/>
        <v>0.41499999999999998</v>
      </c>
      <c r="AM92" s="2">
        <f t="shared" si="63"/>
        <v>0.41499999999999998</v>
      </c>
      <c r="AN92" s="2">
        <v>0.433</v>
      </c>
      <c r="AO92" s="2">
        <f t="shared" si="64"/>
        <v>0.433</v>
      </c>
      <c r="AP92" s="2">
        <f t="shared" si="64"/>
        <v>0.433</v>
      </c>
      <c r="AQ92" s="2">
        <f t="shared" si="64"/>
        <v>0.433</v>
      </c>
    </row>
    <row r="93" spans="1:43" x14ac:dyDescent="0.25">
      <c r="A93" t="s">
        <v>119</v>
      </c>
      <c r="B93" t="s">
        <v>95</v>
      </c>
      <c r="C93">
        <v>55</v>
      </c>
      <c r="D93">
        <v>45</v>
      </c>
      <c r="E93">
        <v>44</v>
      </c>
      <c r="F93">
        <v>43</v>
      </c>
      <c r="G93">
        <v>42</v>
      </c>
      <c r="H93">
        <v>30</v>
      </c>
      <c r="I93">
        <v>28</v>
      </c>
      <c r="J93">
        <v>26</v>
      </c>
      <c r="K93">
        <v>24</v>
      </c>
      <c r="L93">
        <v>15</v>
      </c>
      <c r="M93">
        <v>11</v>
      </c>
      <c r="N93">
        <v>7</v>
      </c>
      <c r="O93">
        <v>3</v>
      </c>
      <c r="P93">
        <v>7</v>
      </c>
      <c r="Q93">
        <v>1</v>
      </c>
      <c r="R93">
        <v>-5</v>
      </c>
      <c r="S93">
        <v>-11</v>
      </c>
      <c r="T93" t="s">
        <v>104</v>
      </c>
      <c r="U93" s="24">
        <v>1</v>
      </c>
      <c r="W93" s="24"/>
      <c r="Y93" s="24"/>
      <c r="Z93">
        <f t="shared" si="65"/>
        <v>1</v>
      </c>
      <c r="AA93" s="2">
        <v>0.68</v>
      </c>
      <c r="AB93" s="2">
        <v>0.49</v>
      </c>
      <c r="AC93" s="2">
        <f t="shared" si="61"/>
        <v>0.49</v>
      </c>
      <c r="AD93" s="2">
        <f t="shared" si="61"/>
        <v>0.49</v>
      </c>
      <c r="AE93" s="2">
        <f t="shared" si="61"/>
        <v>0.49</v>
      </c>
      <c r="AF93" s="2">
        <v>0.36399999999999999</v>
      </c>
      <c r="AG93" s="2">
        <f t="shared" si="62"/>
        <v>0.36399999999999999</v>
      </c>
      <c r="AH93" s="2">
        <f t="shared" si="62"/>
        <v>0.36399999999999999</v>
      </c>
      <c r="AI93" s="2">
        <f t="shared" si="62"/>
        <v>0.36399999999999999</v>
      </c>
      <c r="AJ93" s="2">
        <v>0.28000000000000003</v>
      </c>
      <c r="AK93" s="2">
        <f t="shared" si="63"/>
        <v>0.28000000000000003</v>
      </c>
      <c r="AL93" s="2">
        <f t="shared" si="63"/>
        <v>0.28000000000000003</v>
      </c>
      <c r="AM93" s="2">
        <f t="shared" si="63"/>
        <v>0.28000000000000003</v>
      </c>
      <c r="AN93" s="2">
        <v>0.20499999999999999</v>
      </c>
      <c r="AO93" s="2">
        <f t="shared" si="64"/>
        <v>0.20499999999999999</v>
      </c>
      <c r="AP93" s="2">
        <f t="shared" si="64"/>
        <v>0.20499999999999999</v>
      </c>
      <c r="AQ93" s="2">
        <f t="shared" si="64"/>
        <v>0.20499999999999999</v>
      </c>
    </row>
    <row r="94" spans="1:43" x14ac:dyDescent="0.25">
      <c r="A94" t="s">
        <v>119</v>
      </c>
      <c r="B94" t="s">
        <v>96</v>
      </c>
      <c r="C94">
        <v>70</v>
      </c>
      <c r="D94">
        <v>60</v>
      </c>
      <c r="E94">
        <v>59</v>
      </c>
      <c r="F94">
        <v>58</v>
      </c>
      <c r="G94">
        <v>57</v>
      </c>
      <c r="H94">
        <v>50</v>
      </c>
      <c r="I94">
        <v>48</v>
      </c>
      <c r="J94">
        <v>46</v>
      </c>
      <c r="K94">
        <v>44</v>
      </c>
      <c r="L94">
        <v>45</v>
      </c>
      <c r="M94">
        <v>41</v>
      </c>
      <c r="N94">
        <v>37</v>
      </c>
      <c r="O94">
        <v>33</v>
      </c>
      <c r="P94">
        <v>40</v>
      </c>
      <c r="Q94">
        <v>34</v>
      </c>
      <c r="R94">
        <v>28</v>
      </c>
      <c r="S94">
        <v>22</v>
      </c>
      <c r="T94" t="s">
        <v>106</v>
      </c>
      <c r="U94" s="24">
        <v>1</v>
      </c>
      <c r="W94" s="24"/>
      <c r="Y94" s="24"/>
      <c r="Z94">
        <f t="shared" si="65"/>
        <v>1</v>
      </c>
      <c r="AA94" s="2">
        <v>0.6</v>
      </c>
      <c r="AB94" s="2">
        <v>0.55000000000000004</v>
      </c>
      <c r="AC94" s="2">
        <f t="shared" si="61"/>
        <v>0.55000000000000004</v>
      </c>
      <c r="AD94" s="2">
        <f t="shared" si="61"/>
        <v>0.55000000000000004</v>
      </c>
      <c r="AE94" s="2">
        <f t="shared" si="61"/>
        <v>0.55000000000000004</v>
      </c>
      <c r="AF94" s="2">
        <v>0.38300000000000001</v>
      </c>
      <c r="AG94" s="2">
        <f t="shared" si="62"/>
        <v>0.38300000000000001</v>
      </c>
      <c r="AH94" s="2">
        <f t="shared" si="62"/>
        <v>0.38300000000000001</v>
      </c>
      <c r="AI94" s="2">
        <f t="shared" si="62"/>
        <v>0.38300000000000001</v>
      </c>
      <c r="AJ94" s="2">
        <v>0.33300000000000002</v>
      </c>
      <c r="AK94" s="2">
        <f t="shared" si="63"/>
        <v>0.33300000000000002</v>
      </c>
      <c r="AL94" s="2">
        <f t="shared" si="63"/>
        <v>0.33300000000000002</v>
      </c>
      <c r="AM94" s="2">
        <f t="shared" si="63"/>
        <v>0.33300000000000002</v>
      </c>
      <c r="AN94" s="2">
        <v>0.26700000000000002</v>
      </c>
      <c r="AO94" s="2">
        <f t="shared" si="64"/>
        <v>0.26700000000000002</v>
      </c>
      <c r="AP94" s="2">
        <f t="shared" si="64"/>
        <v>0.26700000000000002</v>
      </c>
      <c r="AQ94" s="2">
        <f t="shared" si="64"/>
        <v>0.26700000000000002</v>
      </c>
    </row>
    <row r="95" spans="1:43" x14ac:dyDescent="0.25">
      <c r="A95" t="s">
        <v>119</v>
      </c>
      <c r="B95" t="s">
        <v>97</v>
      </c>
      <c r="C95">
        <v>45</v>
      </c>
      <c r="D95">
        <v>40</v>
      </c>
      <c r="E95">
        <v>39</v>
      </c>
      <c r="F95">
        <v>38</v>
      </c>
      <c r="G95">
        <v>37</v>
      </c>
      <c r="H95">
        <v>35</v>
      </c>
      <c r="I95">
        <v>33</v>
      </c>
      <c r="J95">
        <v>31</v>
      </c>
      <c r="K95">
        <v>29</v>
      </c>
      <c r="L95">
        <v>40</v>
      </c>
      <c r="M95">
        <v>36</v>
      </c>
      <c r="N95">
        <v>32</v>
      </c>
      <c r="O95">
        <v>28</v>
      </c>
      <c r="P95">
        <v>30</v>
      </c>
      <c r="Q95">
        <v>24</v>
      </c>
      <c r="R95">
        <v>18</v>
      </c>
      <c r="S95">
        <v>12</v>
      </c>
      <c r="T95" t="s">
        <v>101</v>
      </c>
      <c r="U95" s="24">
        <v>0.5</v>
      </c>
      <c r="V95" t="s">
        <v>105</v>
      </c>
      <c r="W95" s="24">
        <v>0.5</v>
      </c>
      <c r="Y95" s="24"/>
      <c r="Z95">
        <f t="shared" si="65"/>
        <v>1</v>
      </c>
      <c r="AA95" s="2">
        <v>0.66700000000000004</v>
      </c>
      <c r="AB95" s="2">
        <v>0.46</v>
      </c>
      <c r="AC95" s="2">
        <f t="shared" si="61"/>
        <v>0.46</v>
      </c>
      <c r="AD95" s="2">
        <f t="shared" si="61"/>
        <v>0.46</v>
      </c>
      <c r="AE95" s="2">
        <f t="shared" si="61"/>
        <v>0.46</v>
      </c>
      <c r="AF95" s="2">
        <v>0.38500000000000001</v>
      </c>
      <c r="AG95" s="2">
        <f t="shared" si="62"/>
        <v>0.38500000000000001</v>
      </c>
      <c r="AH95" s="2">
        <f t="shared" si="62"/>
        <v>0.38500000000000001</v>
      </c>
      <c r="AI95" s="2">
        <f t="shared" si="62"/>
        <v>0.38500000000000001</v>
      </c>
      <c r="AJ95" s="2">
        <v>0.375</v>
      </c>
      <c r="AK95" s="2">
        <f t="shared" si="63"/>
        <v>0.375</v>
      </c>
      <c r="AL95" s="2">
        <f t="shared" si="63"/>
        <v>0.375</v>
      </c>
      <c r="AM95" s="2">
        <f t="shared" si="63"/>
        <v>0.375</v>
      </c>
      <c r="AN95" s="2">
        <v>0.35499999999999998</v>
      </c>
      <c r="AO95" s="2">
        <f t="shared" si="64"/>
        <v>0.35499999999999998</v>
      </c>
      <c r="AP95" s="2">
        <f t="shared" si="64"/>
        <v>0.35499999999999998</v>
      </c>
      <c r="AQ95" s="2">
        <f t="shared" si="64"/>
        <v>0.35499999999999998</v>
      </c>
    </row>
    <row r="96" spans="1:43" x14ac:dyDescent="0.25">
      <c r="A96" t="s">
        <v>119</v>
      </c>
      <c r="B96" t="s">
        <v>98</v>
      </c>
      <c r="C96">
        <v>65</v>
      </c>
      <c r="D96">
        <v>55</v>
      </c>
      <c r="E96">
        <v>54</v>
      </c>
      <c r="F96">
        <v>53</v>
      </c>
      <c r="G96">
        <v>52</v>
      </c>
      <c r="H96">
        <v>45</v>
      </c>
      <c r="I96">
        <v>43</v>
      </c>
      <c r="J96">
        <v>41</v>
      </c>
      <c r="K96">
        <v>39</v>
      </c>
      <c r="L96">
        <v>42</v>
      </c>
      <c r="M96">
        <v>38</v>
      </c>
      <c r="N96">
        <v>34</v>
      </c>
      <c r="O96">
        <v>30</v>
      </c>
      <c r="P96">
        <v>33</v>
      </c>
      <c r="Q96">
        <v>27</v>
      </c>
      <c r="R96">
        <v>21</v>
      </c>
      <c r="S96">
        <v>15</v>
      </c>
      <c r="T96" t="s">
        <v>102</v>
      </c>
      <c r="U96" s="24">
        <v>1</v>
      </c>
      <c r="W96" s="24"/>
      <c r="Y96" s="24"/>
      <c r="Z96">
        <f t="shared" si="65"/>
        <v>1</v>
      </c>
      <c r="AA96" s="2">
        <v>0.6</v>
      </c>
      <c r="AB96" s="2">
        <v>0.33300000000000002</v>
      </c>
      <c r="AC96" s="2">
        <f t="shared" si="61"/>
        <v>0.33300000000000002</v>
      </c>
      <c r="AD96" s="2">
        <f t="shared" si="61"/>
        <v>0.33300000000000002</v>
      </c>
      <c r="AE96" s="2">
        <f t="shared" si="61"/>
        <v>0.33300000000000002</v>
      </c>
      <c r="AF96" s="2">
        <v>0.27500000000000002</v>
      </c>
      <c r="AG96" s="2">
        <f t="shared" si="62"/>
        <v>0.27500000000000002</v>
      </c>
      <c r="AH96" s="2">
        <f t="shared" si="62"/>
        <v>0.27500000000000002</v>
      </c>
      <c r="AI96" s="2">
        <f t="shared" si="62"/>
        <v>0.27500000000000002</v>
      </c>
      <c r="AJ96" s="2">
        <v>0.37</v>
      </c>
      <c r="AK96" s="2">
        <f t="shared" si="63"/>
        <v>0.37</v>
      </c>
      <c r="AL96" s="2">
        <f t="shared" si="63"/>
        <v>0.37</v>
      </c>
      <c r="AM96" s="2">
        <f t="shared" si="63"/>
        <v>0.37</v>
      </c>
      <c r="AN96" s="2">
        <v>0.19600000000000001</v>
      </c>
      <c r="AO96" s="2">
        <f t="shared" si="64"/>
        <v>0.19600000000000001</v>
      </c>
      <c r="AP96" s="2">
        <f t="shared" si="64"/>
        <v>0.19600000000000001</v>
      </c>
      <c r="AQ96" s="2">
        <f t="shared" si="64"/>
        <v>0.19600000000000001</v>
      </c>
    </row>
  </sheetData>
  <sheetProtection password="EBEA" sheet="1" objects="1" scenarios="1"/>
  <autoFilter ref="T1:Z96"/>
  <mergeCells count="2">
    <mergeCell ref="C1:S1"/>
    <mergeCell ref="AA1:AQ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7" sqref="D7"/>
    </sheetView>
  </sheetViews>
  <sheetFormatPr defaultRowHeight="15" x14ac:dyDescent="0.25"/>
  <cols>
    <col min="3" max="3" width="18.42578125" customWidth="1"/>
    <col min="5" max="5" width="10.140625" bestFit="1" customWidth="1"/>
  </cols>
  <sheetData>
    <row r="1" spans="1:5" x14ac:dyDescent="0.25">
      <c r="C1" t="s">
        <v>191</v>
      </c>
    </row>
    <row r="2" spans="1:5" x14ac:dyDescent="0.25">
      <c r="A2" t="s">
        <v>167</v>
      </c>
      <c r="B2" s="11">
        <v>0.14699999999999999</v>
      </c>
      <c r="C2" s="11">
        <f>IF('Damage Calculator'!$D$8="No",B2,IF(A2='Damage Calculator'!$D$10,'Damage Calculator'!$D$9,(1-'Damage Calculator'!$D$9)*(B2/(1-VLOOKUP('Damage Calculator'!$D$10,$A$2:$B$14,2,FALSE)))))</f>
        <v>0.14699999999999999</v>
      </c>
      <c r="D2" s="11"/>
      <c r="E2" s="11"/>
    </row>
    <row r="3" spans="1:5" x14ac:dyDescent="0.25">
      <c r="A3" t="s">
        <v>168</v>
      </c>
      <c r="B3" s="11">
        <v>0.10100000000000001</v>
      </c>
      <c r="C3" s="11">
        <f>IF('Damage Calculator'!$D$8="No",B3,IF(A3='Damage Calculator'!$D$10,'Damage Calculator'!$D$9,(1-'Damage Calculator'!$D$9)*(B3/(1-VLOOKUP('Damage Calculator'!$D$10,$A$2:$B$14,2,FALSE)))))</f>
        <v>0.10100000000000001</v>
      </c>
      <c r="D3" s="11"/>
      <c r="E3" s="11"/>
    </row>
    <row r="4" spans="1:5" x14ac:dyDescent="0.25">
      <c r="A4" t="s">
        <v>169</v>
      </c>
      <c r="B4" s="11">
        <v>0.121</v>
      </c>
      <c r="C4" s="11">
        <f>IF('Damage Calculator'!$D$8="No",B4,IF(A4='Damage Calculator'!$D$10,'Damage Calculator'!$D$9,(1-'Damage Calculator'!$D$9)*(B4/(1-VLOOKUP('Damage Calculator'!$D$10,$A$2:$B$14,2,FALSE)))))</f>
        <v>0.121</v>
      </c>
      <c r="D4" s="11"/>
      <c r="E4" s="11"/>
    </row>
    <row r="5" spans="1:5" x14ac:dyDescent="0.25">
      <c r="A5" t="s">
        <v>172</v>
      </c>
      <c r="B5" s="11">
        <v>7.3999999999999996E-2</v>
      </c>
      <c r="C5" s="11">
        <f>IF('Damage Calculator'!$D$8="No",B5,IF(A5='Damage Calculator'!$D$10,'Damage Calculator'!$D$9,(1-'Damage Calculator'!$D$9)*(B5/(1-VLOOKUP('Damage Calculator'!$D$10,$A$2:$B$14,2,FALSE)))))</f>
        <v>7.3999999999999996E-2</v>
      </c>
      <c r="D5" s="11"/>
      <c r="E5" s="11"/>
    </row>
    <row r="6" spans="1:5" x14ac:dyDescent="0.25">
      <c r="A6" t="s">
        <v>173</v>
      </c>
      <c r="B6" s="11">
        <v>5.1999999999999998E-2</v>
      </c>
      <c r="C6" s="11">
        <f>IF('Damage Calculator'!$D$8="No",B6,IF(A6='Damage Calculator'!$D$10,'Damage Calculator'!$D$9,(1-'Damage Calculator'!$D$9)*(B6/(1-VLOOKUP('Damage Calculator'!$D$10,$A$2:$B$14,2,FALSE)))))</f>
        <v>5.1999999999999998E-2</v>
      </c>
      <c r="D6" s="11"/>
      <c r="E6" s="11"/>
    </row>
    <row r="7" spans="1:5" x14ac:dyDescent="0.25">
      <c r="A7" t="s">
        <v>175</v>
      </c>
      <c r="B7" s="12">
        <v>2.6499999999999999E-2</v>
      </c>
      <c r="C7" s="11">
        <f>IF('Damage Calculator'!$D$8="No",B7,IF(A7='Damage Calculator'!$D$10,'Damage Calculator'!$D$9,(1-'Damage Calculator'!$D$9)*(B7/(1-VLOOKUP('Damage Calculator'!$D$10,$A$2:$B$14,2,FALSE)))))</f>
        <v>2.6499999999999999E-2</v>
      </c>
      <c r="D7" s="12"/>
      <c r="E7" s="12"/>
    </row>
    <row r="8" spans="1:5" x14ac:dyDescent="0.25">
      <c r="A8" t="s">
        <v>174</v>
      </c>
      <c r="B8" s="12">
        <v>2.6499999999999999E-2</v>
      </c>
      <c r="C8" s="11">
        <f>IF('Damage Calculator'!$D$8="No",B8,IF(A8='Damage Calculator'!$D$10,'Damage Calculator'!$D$9,(1-'Damage Calculator'!$D$9)*(B8/(1-VLOOKUP('Damage Calculator'!$D$10,$A$2:$B$14,2,FALSE)))))</f>
        <v>2.6499999999999999E-2</v>
      </c>
      <c r="D8" s="12"/>
      <c r="E8" s="12"/>
    </row>
    <row r="9" spans="1:5" x14ac:dyDescent="0.25">
      <c r="A9" t="s">
        <v>164</v>
      </c>
      <c r="B9" s="11">
        <v>9.8500000000000004E-2</v>
      </c>
      <c r="C9" s="11">
        <f>IF('Damage Calculator'!$D$8="No",B9,IF(A9='Damage Calculator'!$D$10,'Damage Calculator'!$D$9,(1-'Damage Calculator'!$D$9)*(B9/(1-VLOOKUP('Damage Calculator'!$D$10,$A$2:$B$14,2,FALSE)))))</f>
        <v>9.8500000000000004E-2</v>
      </c>
      <c r="D9" s="11"/>
      <c r="E9" s="11"/>
    </row>
    <row r="10" spans="1:5" x14ac:dyDescent="0.25">
      <c r="A10" t="s">
        <v>163</v>
      </c>
      <c r="B10" s="11">
        <v>9.8500000000000004E-2</v>
      </c>
      <c r="C10" s="11">
        <f>IF('Damage Calculator'!$D$8="No",B10,IF(A10='Damage Calculator'!$D$10,'Damage Calculator'!$D$9,(1-'Damage Calculator'!$D$9)*(B10/(1-VLOOKUP('Damage Calculator'!$D$10,$A$2:$B$14,2,FALSE)))))</f>
        <v>9.8500000000000004E-2</v>
      </c>
      <c r="D10" s="11"/>
      <c r="E10" s="11"/>
    </row>
    <row r="11" spans="1:5" x14ac:dyDescent="0.25">
      <c r="A11" t="s">
        <v>165</v>
      </c>
      <c r="B11" s="11">
        <v>8.2500000000000004E-2</v>
      </c>
      <c r="C11" s="11">
        <f>IF('Damage Calculator'!$D$8="No",B11,IF(A11='Damage Calculator'!$D$10,'Damage Calculator'!$D$9,(1-'Damage Calculator'!$D$9)*(B11/(1-VLOOKUP('Damage Calculator'!$D$10,$A$2:$B$14,2,FALSE)))))</f>
        <v>8.2500000000000004E-2</v>
      </c>
      <c r="D11" s="11"/>
      <c r="E11" s="11"/>
    </row>
    <row r="12" spans="1:5" x14ac:dyDescent="0.25">
      <c r="A12" t="s">
        <v>166</v>
      </c>
      <c r="B12" s="11">
        <v>8.2500000000000004E-2</v>
      </c>
      <c r="C12" s="11">
        <f>IF('Damage Calculator'!$D$8="No",B12,IF(A12='Damage Calculator'!$D$10,'Damage Calculator'!$D$9,(1-'Damage Calculator'!$D$9)*(B12/(1-VLOOKUP('Damage Calculator'!$D$10,$A$2:$B$14,2,FALSE)))))</f>
        <v>8.2500000000000004E-2</v>
      </c>
      <c r="D12" s="11"/>
      <c r="E12" s="11"/>
    </row>
    <row r="13" spans="1:5" x14ac:dyDescent="0.25">
      <c r="A13" t="s">
        <v>171</v>
      </c>
      <c r="B13" s="11">
        <v>4.4999999999999998E-2</v>
      </c>
      <c r="C13" s="11">
        <f>IF('Damage Calculator'!$D$8="No",B13,IF(A13='Damage Calculator'!$D$10,'Damage Calculator'!$D$9,(1-'Damage Calculator'!$D$9)*(B13/(1-VLOOKUP('Damage Calculator'!$D$10,$A$2:$B$14,2,FALSE)))))</f>
        <v>4.4999999999999998E-2</v>
      </c>
      <c r="D13" s="11"/>
      <c r="E13" s="11"/>
    </row>
    <row r="14" spans="1:5" x14ac:dyDescent="0.25">
      <c r="A14" t="s">
        <v>170</v>
      </c>
      <c r="B14" s="11">
        <v>4.4999999999999998E-2</v>
      </c>
      <c r="C14" s="11">
        <f>IF('Damage Calculator'!$D$8="No",B14,IF(A14='Damage Calculator'!$D$10,'Damage Calculator'!$D$9,(1-'Damage Calculator'!$D$9)*(B14/(1-VLOOKUP('Damage Calculator'!$D$10,$A$2:$B$14,2,FALSE)))))</f>
        <v>4.4999999999999998E-2</v>
      </c>
      <c r="D14" s="11"/>
      <c r="E14" s="11"/>
    </row>
    <row r="15" spans="1:5" x14ac:dyDescent="0.25">
      <c r="B15" s="11">
        <f>SUM(B2:B14)</f>
        <v>1</v>
      </c>
      <c r="C15" s="11">
        <f>SUM(C2:C14)</f>
        <v>1</v>
      </c>
      <c r="D15" s="11"/>
      <c r="E15" s="11"/>
    </row>
  </sheetData>
  <sheetProtection password="EBEA" sheet="1" objects="1" scenarios="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workbookViewId="0">
      <selection activeCell="W108" sqref="W108"/>
    </sheetView>
  </sheetViews>
  <sheetFormatPr defaultRowHeight="15" x14ac:dyDescent="0.25"/>
  <cols>
    <col min="1" max="1" width="13.7109375" bestFit="1" customWidth="1"/>
    <col min="2" max="2" width="6.140625" bestFit="1" customWidth="1"/>
    <col min="3" max="3" width="4.5703125" bestFit="1" customWidth="1"/>
    <col min="4" max="11" width="5.5703125" bestFit="1" customWidth="1"/>
    <col min="12" max="12" width="5" bestFit="1" customWidth="1"/>
    <col min="13" max="13" width="11.42578125" customWidth="1"/>
    <col min="14" max="21" width="3" bestFit="1" customWidth="1"/>
    <col min="22" max="22" width="3" customWidth="1"/>
    <col min="23" max="23" width="2" bestFit="1" customWidth="1"/>
    <col min="24" max="31" width="3" bestFit="1" customWidth="1"/>
    <col min="32" max="32" width="5.42578125" bestFit="1" customWidth="1"/>
    <col min="33" max="33" width="2" bestFit="1" customWidth="1"/>
    <col min="34" max="35" width="3" bestFit="1" customWidth="1"/>
    <col min="36" max="36" width="5.5703125" bestFit="1" customWidth="1"/>
    <col min="37" max="41" width="3" bestFit="1" customWidth="1"/>
    <col min="42" max="42" width="5.5703125" bestFit="1" customWidth="1"/>
    <col min="43" max="43" width="2" bestFit="1" customWidth="1"/>
    <col min="44" max="47" width="3" bestFit="1" customWidth="1"/>
    <col min="48" max="48" width="6" bestFit="1" customWidth="1"/>
    <col min="49" max="51" width="3" bestFit="1" customWidth="1"/>
    <col min="52" max="52" width="8" bestFit="1" customWidth="1"/>
    <col min="53" max="53" width="2" bestFit="1" customWidth="1"/>
    <col min="54" max="61" width="3" bestFit="1" customWidth="1"/>
    <col min="63" max="63" width="2" bestFit="1" customWidth="1"/>
    <col min="64" max="71" width="3" bestFit="1" customWidth="1"/>
  </cols>
  <sheetData>
    <row r="1" spans="1:23" x14ac:dyDescent="0.25">
      <c r="A1" s="25" t="s">
        <v>102</v>
      </c>
      <c r="B1" t="s">
        <v>214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M1" s="25" t="s">
        <v>102</v>
      </c>
      <c r="N1" t="s">
        <v>214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</row>
    <row r="2" spans="1:23" ht="15.75" thickBot="1" x14ac:dyDescent="0.3">
      <c r="A2" t="s">
        <v>167</v>
      </c>
      <c r="B2" s="27">
        <v>0</v>
      </c>
      <c r="C2" s="28">
        <v>5</v>
      </c>
      <c r="D2" s="28">
        <v>10</v>
      </c>
      <c r="E2" s="28">
        <v>15</v>
      </c>
      <c r="F2" s="29">
        <v>20</v>
      </c>
      <c r="G2" s="29">
        <v>25</v>
      </c>
      <c r="H2" s="29">
        <v>30</v>
      </c>
      <c r="I2" s="29">
        <v>50</v>
      </c>
      <c r="J2" s="29">
        <v>60</v>
      </c>
      <c r="K2" s="30">
        <v>70</v>
      </c>
      <c r="M2" t="s">
        <v>167</v>
      </c>
      <c r="N2" s="23"/>
      <c r="V2">
        <v>1</v>
      </c>
      <c r="W2">
        <v>1</v>
      </c>
    </row>
    <row r="3" spans="1:23" ht="15.75" thickBot="1" x14ac:dyDescent="0.3">
      <c r="A3" t="s">
        <v>168</v>
      </c>
      <c r="B3" s="31">
        <v>0</v>
      </c>
      <c r="C3" s="13">
        <v>5</v>
      </c>
      <c r="D3" s="13">
        <v>10</v>
      </c>
      <c r="E3" s="13">
        <v>15</v>
      </c>
      <c r="F3" s="10">
        <v>20</v>
      </c>
      <c r="G3" s="10">
        <v>25</v>
      </c>
      <c r="H3" s="10">
        <v>30</v>
      </c>
      <c r="I3" s="10">
        <v>50</v>
      </c>
      <c r="J3" s="10">
        <v>60</v>
      </c>
      <c r="K3" s="21">
        <v>70</v>
      </c>
      <c r="M3" t="s">
        <v>168</v>
      </c>
      <c r="N3" s="12"/>
      <c r="V3">
        <v>1</v>
      </c>
      <c r="W3">
        <v>1</v>
      </c>
    </row>
    <row r="4" spans="1:23" ht="15.75" thickBot="1" x14ac:dyDescent="0.3">
      <c r="A4" t="s">
        <v>169</v>
      </c>
      <c r="B4" s="31">
        <v>0</v>
      </c>
      <c r="C4" s="10">
        <v>5</v>
      </c>
      <c r="D4" s="10">
        <v>10</v>
      </c>
      <c r="E4" s="10">
        <v>15</v>
      </c>
      <c r="F4" s="10">
        <v>20</v>
      </c>
      <c r="G4" s="10">
        <v>25</v>
      </c>
      <c r="H4" s="10">
        <v>30</v>
      </c>
      <c r="I4" s="10">
        <v>50</v>
      </c>
      <c r="J4" s="10">
        <v>60</v>
      </c>
      <c r="K4" s="21">
        <v>70</v>
      </c>
      <c r="M4" t="s">
        <v>169</v>
      </c>
      <c r="V4">
        <v>1</v>
      </c>
      <c r="W4">
        <v>1</v>
      </c>
    </row>
    <row r="5" spans="1:23" ht="15.75" thickBot="1" x14ac:dyDescent="0.3">
      <c r="A5" t="s">
        <v>172</v>
      </c>
      <c r="B5" s="31">
        <v>0</v>
      </c>
      <c r="C5" s="13">
        <v>2</v>
      </c>
      <c r="D5" s="13">
        <v>5</v>
      </c>
      <c r="E5" s="13">
        <v>10</v>
      </c>
      <c r="F5" s="10">
        <v>12</v>
      </c>
      <c r="G5" s="10">
        <v>15</v>
      </c>
      <c r="H5" s="10">
        <v>20</v>
      </c>
      <c r="I5" s="10">
        <v>30</v>
      </c>
      <c r="J5" s="10">
        <v>35</v>
      </c>
      <c r="K5" s="21">
        <v>40</v>
      </c>
      <c r="M5" t="s">
        <v>172</v>
      </c>
      <c r="T5">
        <v>1</v>
      </c>
      <c r="U5">
        <v>1</v>
      </c>
      <c r="V5">
        <v>1</v>
      </c>
      <c r="W5">
        <v>1</v>
      </c>
    </row>
    <row r="6" spans="1:23" ht="15.75" thickBot="1" x14ac:dyDescent="0.3">
      <c r="A6" t="s">
        <v>173</v>
      </c>
      <c r="B6" s="31">
        <v>0</v>
      </c>
      <c r="C6" s="10">
        <v>5</v>
      </c>
      <c r="D6" s="10">
        <v>10</v>
      </c>
      <c r="E6" s="10">
        <v>15</v>
      </c>
      <c r="F6" s="10">
        <v>20</v>
      </c>
      <c r="G6" s="10">
        <v>25</v>
      </c>
      <c r="H6" s="10">
        <v>30</v>
      </c>
      <c r="I6" s="10">
        <v>35</v>
      </c>
      <c r="J6" s="10">
        <v>40</v>
      </c>
      <c r="K6" s="21">
        <v>50</v>
      </c>
      <c r="M6" t="s">
        <v>173</v>
      </c>
      <c r="T6">
        <v>1</v>
      </c>
      <c r="U6">
        <v>1</v>
      </c>
      <c r="V6">
        <v>1</v>
      </c>
      <c r="W6">
        <v>1</v>
      </c>
    </row>
    <row r="7" spans="1:23" ht="15.75" thickBot="1" x14ac:dyDescent="0.3">
      <c r="A7" t="s">
        <v>175</v>
      </c>
      <c r="B7" s="31">
        <v>0</v>
      </c>
      <c r="C7" s="13">
        <v>1</v>
      </c>
      <c r="D7" s="13">
        <v>5</v>
      </c>
      <c r="E7" s="13">
        <v>10</v>
      </c>
      <c r="F7" s="10">
        <v>15</v>
      </c>
      <c r="G7" s="10">
        <v>20</v>
      </c>
      <c r="H7" s="10">
        <v>30</v>
      </c>
      <c r="I7" s="10">
        <v>40</v>
      </c>
      <c r="J7" s="10">
        <v>45</v>
      </c>
      <c r="K7" s="21">
        <v>50</v>
      </c>
      <c r="M7" t="s">
        <v>175</v>
      </c>
      <c r="T7">
        <v>1</v>
      </c>
      <c r="U7">
        <v>1</v>
      </c>
      <c r="V7">
        <v>1</v>
      </c>
      <c r="W7">
        <v>1</v>
      </c>
    </row>
    <row r="8" spans="1:23" ht="15.75" thickBot="1" x14ac:dyDescent="0.3">
      <c r="A8" t="s">
        <v>174</v>
      </c>
      <c r="B8" s="31">
        <v>0</v>
      </c>
      <c r="C8" s="13">
        <v>1</v>
      </c>
      <c r="D8" s="13">
        <v>5</v>
      </c>
      <c r="E8" s="13">
        <v>10</v>
      </c>
      <c r="F8" s="10">
        <v>15</v>
      </c>
      <c r="G8" s="10">
        <v>20</v>
      </c>
      <c r="H8" s="10">
        <v>30</v>
      </c>
      <c r="I8" s="10">
        <v>40</v>
      </c>
      <c r="J8" s="10">
        <v>45</v>
      </c>
      <c r="K8" s="21">
        <v>50</v>
      </c>
      <c r="M8" t="s">
        <v>174</v>
      </c>
      <c r="T8">
        <v>1</v>
      </c>
      <c r="U8">
        <v>1</v>
      </c>
      <c r="V8">
        <v>1</v>
      </c>
      <c r="W8">
        <v>1</v>
      </c>
    </row>
    <row r="9" spans="1:23" ht="15.75" thickBot="1" x14ac:dyDescent="0.3">
      <c r="A9" t="s">
        <v>164</v>
      </c>
      <c r="B9" s="31">
        <v>0</v>
      </c>
      <c r="C9" s="10">
        <v>3</v>
      </c>
      <c r="D9" s="10">
        <v>7</v>
      </c>
      <c r="E9" s="10">
        <v>8</v>
      </c>
      <c r="F9" s="10">
        <v>10</v>
      </c>
      <c r="G9" s="10">
        <v>15</v>
      </c>
      <c r="H9" s="10">
        <v>20</v>
      </c>
      <c r="I9" s="10">
        <v>25</v>
      </c>
      <c r="J9" s="10">
        <v>35</v>
      </c>
      <c r="K9" s="21">
        <v>40</v>
      </c>
      <c r="M9" t="s">
        <v>164</v>
      </c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thickBot="1" x14ac:dyDescent="0.3">
      <c r="A10" t="s">
        <v>163</v>
      </c>
      <c r="B10" s="31">
        <v>0</v>
      </c>
      <c r="C10" s="10">
        <v>3</v>
      </c>
      <c r="D10" s="10">
        <v>7</v>
      </c>
      <c r="E10" s="10">
        <v>8</v>
      </c>
      <c r="F10" s="10">
        <v>10</v>
      </c>
      <c r="G10" s="10">
        <v>15</v>
      </c>
      <c r="H10" s="10">
        <v>20</v>
      </c>
      <c r="I10" s="10">
        <v>25</v>
      </c>
      <c r="J10" s="10">
        <v>35</v>
      </c>
      <c r="K10" s="21">
        <v>40</v>
      </c>
      <c r="M10" t="s">
        <v>163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thickBot="1" x14ac:dyDescent="0.3">
      <c r="A11" t="s">
        <v>165</v>
      </c>
      <c r="B11" s="31">
        <v>0</v>
      </c>
      <c r="C11" s="13">
        <v>5</v>
      </c>
      <c r="D11" s="13">
        <v>10</v>
      </c>
      <c r="E11" s="13">
        <v>15</v>
      </c>
      <c r="F11" s="10">
        <v>17</v>
      </c>
      <c r="G11" s="10">
        <v>20</v>
      </c>
      <c r="H11" s="10">
        <v>25</v>
      </c>
      <c r="I11" s="10">
        <v>30</v>
      </c>
      <c r="J11" s="10">
        <v>40</v>
      </c>
      <c r="K11" s="21">
        <v>45</v>
      </c>
      <c r="M11" t="s">
        <v>165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thickBot="1" x14ac:dyDescent="0.3">
      <c r="A12" t="s">
        <v>166</v>
      </c>
      <c r="B12" s="31">
        <v>0</v>
      </c>
      <c r="C12" s="13">
        <v>5</v>
      </c>
      <c r="D12" s="13">
        <v>10</v>
      </c>
      <c r="E12" s="13">
        <v>15</v>
      </c>
      <c r="F12" s="10">
        <v>17</v>
      </c>
      <c r="G12" s="10">
        <v>20</v>
      </c>
      <c r="H12" s="10">
        <v>25</v>
      </c>
      <c r="I12" s="10">
        <v>30</v>
      </c>
      <c r="J12" s="10">
        <v>40</v>
      </c>
      <c r="K12" s="21">
        <v>45</v>
      </c>
      <c r="M12" t="s">
        <v>166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thickBot="1" x14ac:dyDescent="0.3">
      <c r="A13" t="s">
        <v>171</v>
      </c>
      <c r="B13" s="31">
        <v>0</v>
      </c>
      <c r="C13" s="10">
        <v>1</v>
      </c>
      <c r="D13" s="10">
        <v>3</v>
      </c>
      <c r="E13" s="10">
        <v>5</v>
      </c>
      <c r="F13" s="10">
        <v>7</v>
      </c>
      <c r="G13" s="10">
        <v>8</v>
      </c>
      <c r="H13" s="10">
        <v>10</v>
      </c>
      <c r="I13" s="10">
        <v>15</v>
      </c>
      <c r="J13" s="10">
        <v>25</v>
      </c>
      <c r="K13" s="21">
        <v>30</v>
      </c>
      <c r="M13" t="s">
        <v>171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thickBot="1" x14ac:dyDescent="0.3">
      <c r="A14" t="s">
        <v>170</v>
      </c>
      <c r="B14" s="31">
        <v>0</v>
      </c>
      <c r="C14" s="10">
        <v>1</v>
      </c>
      <c r="D14" s="10">
        <v>3</v>
      </c>
      <c r="E14" s="10">
        <v>5</v>
      </c>
      <c r="F14" s="10">
        <v>7</v>
      </c>
      <c r="G14" s="10">
        <v>8</v>
      </c>
      <c r="H14" s="10">
        <v>10</v>
      </c>
      <c r="I14" s="10">
        <v>15</v>
      </c>
      <c r="J14" s="10">
        <v>25</v>
      </c>
      <c r="K14" s="21">
        <v>30</v>
      </c>
      <c r="M14" t="s">
        <v>170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6" spans="1:23" x14ac:dyDescent="0.25">
      <c r="A16" s="25" t="s">
        <v>105</v>
      </c>
      <c r="B16" t="s">
        <v>214</v>
      </c>
      <c r="C16" t="s">
        <v>199</v>
      </c>
      <c r="D16" t="s">
        <v>200</v>
      </c>
      <c r="E16" t="s">
        <v>201</v>
      </c>
      <c r="F16" t="s">
        <v>202</v>
      </c>
      <c r="G16" t="s">
        <v>203</v>
      </c>
      <c r="H16" t="s">
        <v>204</v>
      </c>
      <c r="I16" t="s">
        <v>205</v>
      </c>
      <c r="J16" t="s">
        <v>206</v>
      </c>
      <c r="K16" t="s">
        <v>207</v>
      </c>
      <c r="M16" s="25" t="s">
        <v>105</v>
      </c>
      <c r="N16" t="s">
        <v>214</v>
      </c>
      <c r="O16" t="s">
        <v>199</v>
      </c>
      <c r="P16" t="s">
        <v>200</v>
      </c>
      <c r="Q16" t="s">
        <v>201</v>
      </c>
      <c r="R16" t="s">
        <v>202</v>
      </c>
      <c r="S16" t="s">
        <v>203</v>
      </c>
      <c r="T16" t="s">
        <v>204</v>
      </c>
      <c r="U16" t="s">
        <v>205</v>
      </c>
      <c r="V16" t="s">
        <v>206</v>
      </c>
      <c r="W16" t="s">
        <v>207</v>
      </c>
    </row>
    <row r="17" spans="1:24" ht="15.75" thickBot="1" x14ac:dyDescent="0.3">
      <c r="A17" t="s">
        <v>167</v>
      </c>
      <c r="B17" s="23">
        <v>0</v>
      </c>
      <c r="C17" s="13">
        <v>5</v>
      </c>
      <c r="D17" s="13">
        <v>10</v>
      </c>
      <c r="E17" s="13">
        <v>15</v>
      </c>
      <c r="F17" s="10">
        <v>20</v>
      </c>
      <c r="G17" s="10">
        <v>25</v>
      </c>
      <c r="H17" s="10">
        <v>30</v>
      </c>
      <c r="I17" s="10">
        <v>30</v>
      </c>
      <c r="J17" s="10">
        <v>60</v>
      </c>
      <c r="K17" s="21">
        <v>70</v>
      </c>
      <c r="M17" t="s">
        <v>167</v>
      </c>
      <c r="N17" s="23"/>
      <c r="V17">
        <v>1</v>
      </c>
      <c r="W17">
        <v>1</v>
      </c>
    </row>
    <row r="18" spans="1:24" ht="15.75" thickBot="1" x14ac:dyDescent="0.3">
      <c r="A18" t="s">
        <v>168</v>
      </c>
      <c r="B18" s="16">
        <v>0</v>
      </c>
      <c r="C18" s="10">
        <v>5</v>
      </c>
      <c r="D18" s="10">
        <v>10</v>
      </c>
      <c r="E18" s="10">
        <v>15</v>
      </c>
      <c r="F18" s="10">
        <v>20</v>
      </c>
      <c r="G18" s="10">
        <v>25</v>
      </c>
      <c r="H18" s="10">
        <v>30</v>
      </c>
      <c r="I18" s="22">
        <v>30</v>
      </c>
      <c r="J18" s="10">
        <v>60</v>
      </c>
      <c r="K18" s="21">
        <v>70</v>
      </c>
      <c r="M18" t="s">
        <v>168</v>
      </c>
      <c r="V18">
        <v>1</v>
      </c>
      <c r="W18">
        <v>1</v>
      </c>
    </row>
    <row r="19" spans="1:24" ht="15.75" thickBot="1" x14ac:dyDescent="0.3">
      <c r="A19" t="s">
        <v>169</v>
      </c>
      <c r="B19" s="16">
        <v>0</v>
      </c>
      <c r="C19" s="10">
        <v>5</v>
      </c>
      <c r="D19" s="10">
        <v>10</v>
      </c>
      <c r="E19" s="10">
        <v>15</v>
      </c>
      <c r="F19" s="10">
        <v>20</v>
      </c>
      <c r="G19" s="10">
        <v>25</v>
      </c>
      <c r="H19" s="10">
        <v>30</v>
      </c>
      <c r="I19" s="22">
        <v>30</v>
      </c>
      <c r="J19" s="10">
        <v>60</v>
      </c>
      <c r="K19" s="21">
        <v>70</v>
      </c>
      <c r="M19" t="s">
        <v>169</v>
      </c>
      <c r="V19">
        <v>1</v>
      </c>
      <c r="W19">
        <v>1</v>
      </c>
    </row>
    <row r="20" spans="1:24" ht="15.75" thickBot="1" x14ac:dyDescent="0.3">
      <c r="A20" t="s">
        <v>172</v>
      </c>
      <c r="B20" s="16">
        <v>0</v>
      </c>
      <c r="C20" s="10">
        <v>2</v>
      </c>
      <c r="D20" s="10">
        <v>5</v>
      </c>
      <c r="E20" s="10">
        <v>10</v>
      </c>
      <c r="F20" s="10">
        <v>12</v>
      </c>
      <c r="G20" s="10">
        <v>15</v>
      </c>
      <c r="H20" s="10">
        <v>20</v>
      </c>
      <c r="I20" s="10">
        <v>25</v>
      </c>
      <c r="J20" s="10">
        <v>30</v>
      </c>
      <c r="K20" s="21">
        <v>40</v>
      </c>
      <c r="M20" t="s">
        <v>172</v>
      </c>
      <c r="T20">
        <v>1</v>
      </c>
      <c r="U20">
        <v>1</v>
      </c>
      <c r="V20">
        <v>1</v>
      </c>
      <c r="W20">
        <v>1</v>
      </c>
    </row>
    <row r="21" spans="1:24" ht="15.75" thickBot="1" x14ac:dyDescent="0.3">
      <c r="A21" t="s">
        <v>173</v>
      </c>
      <c r="B21" s="16">
        <v>0</v>
      </c>
      <c r="C21" s="10">
        <v>5</v>
      </c>
      <c r="D21" s="10">
        <v>10</v>
      </c>
      <c r="E21" s="10">
        <v>15</v>
      </c>
      <c r="F21" s="10">
        <v>20</v>
      </c>
      <c r="G21" s="10">
        <v>25</v>
      </c>
      <c r="H21" s="10">
        <v>30</v>
      </c>
      <c r="I21" s="10">
        <v>35</v>
      </c>
      <c r="J21" s="10">
        <v>40</v>
      </c>
      <c r="K21" s="21">
        <v>50</v>
      </c>
      <c r="M21" t="s">
        <v>173</v>
      </c>
      <c r="T21" s="33">
        <v>1</v>
      </c>
      <c r="U21">
        <v>1</v>
      </c>
      <c r="V21">
        <v>1</v>
      </c>
      <c r="W21">
        <v>1</v>
      </c>
    </row>
    <row r="22" spans="1:24" ht="15.75" thickBot="1" x14ac:dyDescent="0.3">
      <c r="A22" t="s">
        <v>175</v>
      </c>
      <c r="B22" s="16">
        <v>0</v>
      </c>
      <c r="C22" s="10">
        <v>1</v>
      </c>
      <c r="D22" s="10">
        <v>3</v>
      </c>
      <c r="E22" s="10">
        <v>5</v>
      </c>
      <c r="F22" s="10">
        <v>10</v>
      </c>
      <c r="G22" s="10">
        <v>20</v>
      </c>
      <c r="H22" s="10">
        <v>30</v>
      </c>
      <c r="I22" s="22">
        <v>30</v>
      </c>
      <c r="J22" s="10">
        <v>45</v>
      </c>
      <c r="K22" s="21">
        <v>50</v>
      </c>
      <c r="M22" t="s">
        <v>175</v>
      </c>
      <c r="T22">
        <v>1</v>
      </c>
      <c r="U22">
        <v>1</v>
      </c>
      <c r="V22">
        <v>1</v>
      </c>
      <c r="W22">
        <v>1</v>
      </c>
    </row>
    <row r="23" spans="1:24" ht="15.75" thickBot="1" x14ac:dyDescent="0.3">
      <c r="A23" t="s">
        <v>174</v>
      </c>
      <c r="B23" s="16">
        <v>0</v>
      </c>
      <c r="C23" s="10">
        <v>1</v>
      </c>
      <c r="D23" s="10">
        <v>3</v>
      </c>
      <c r="E23" s="10">
        <v>5</v>
      </c>
      <c r="F23" s="10">
        <v>10</v>
      </c>
      <c r="G23" s="10">
        <v>20</v>
      </c>
      <c r="H23" s="10">
        <v>30</v>
      </c>
      <c r="I23" s="22">
        <v>30</v>
      </c>
      <c r="J23" s="10">
        <v>45</v>
      </c>
      <c r="K23" s="21">
        <v>50</v>
      </c>
      <c r="M23" t="s">
        <v>174</v>
      </c>
      <c r="T23">
        <v>1</v>
      </c>
      <c r="U23">
        <v>1</v>
      </c>
      <c r="V23">
        <v>1</v>
      </c>
      <c r="W23">
        <v>1</v>
      </c>
    </row>
    <row r="24" spans="1:24" ht="15.75" thickBot="1" x14ac:dyDescent="0.3">
      <c r="A24" t="s">
        <v>164</v>
      </c>
      <c r="B24" s="10">
        <v>0</v>
      </c>
      <c r="C24" s="10">
        <v>3</v>
      </c>
      <c r="D24" s="10">
        <v>7</v>
      </c>
      <c r="E24" s="10">
        <v>8</v>
      </c>
      <c r="F24" s="10">
        <v>10</v>
      </c>
      <c r="G24" s="10">
        <v>15</v>
      </c>
      <c r="H24" s="10">
        <v>20</v>
      </c>
      <c r="I24" s="10">
        <v>25</v>
      </c>
      <c r="J24" s="10">
        <v>35</v>
      </c>
      <c r="K24" s="21">
        <v>40</v>
      </c>
      <c r="M24" t="s">
        <v>164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4" ht="15.75" thickBot="1" x14ac:dyDescent="0.3">
      <c r="A25" t="s">
        <v>163</v>
      </c>
      <c r="B25" s="10">
        <v>0</v>
      </c>
      <c r="C25" s="10">
        <v>3</v>
      </c>
      <c r="D25" s="10">
        <v>7</v>
      </c>
      <c r="E25" s="10">
        <v>8</v>
      </c>
      <c r="F25" s="10">
        <v>10</v>
      </c>
      <c r="G25" s="10">
        <v>15</v>
      </c>
      <c r="H25" s="10">
        <v>20</v>
      </c>
      <c r="I25" s="10">
        <v>25</v>
      </c>
      <c r="J25" s="10">
        <v>35</v>
      </c>
      <c r="K25" s="21">
        <v>40</v>
      </c>
      <c r="M25" t="s">
        <v>163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4" ht="15.75" thickBot="1" x14ac:dyDescent="0.3">
      <c r="A26" t="s">
        <v>165</v>
      </c>
      <c r="B26" s="16">
        <v>0</v>
      </c>
      <c r="C26" s="10">
        <v>5</v>
      </c>
      <c r="D26" s="10">
        <v>10</v>
      </c>
      <c r="E26" s="10">
        <v>15</v>
      </c>
      <c r="F26" s="10">
        <v>17</v>
      </c>
      <c r="G26" s="10">
        <v>20</v>
      </c>
      <c r="H26" s="10">
        <v>25</v>
      </c>
      <c r="I26" s="10">
        <v>30</v>
      </c>
      <c r="J26" s="10">
        <v>40</v>
      </c>
      <c r="K26" s="21">
        <v>45</v>
      </c>
      <c r="M26" t="s">
        <v>165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4" ht="15.75" thickBot="1" x14ac:dyDescent="0.3">
      <c r="A27" t="s">
        <v>166</v>
      </c>
      <c r="B27" s="16">
        <v>0</v>
      </c>
      <c r="C27" s="10">
        <v>5</v>
      </c>
      <c r="D27" s="10">
        <v>10</v>
      </c>
      <c r="E27" s="10">
        <v>15</v>
      </c>
      <c r="F27" s="10">
        <v>17</v>
      </c>
      <c r="G27" s="10">
        <v>20</v>
      </c>
      <c r="H27" s="10">
        <v>25</v>
      </c>
      <c r="I27" s="10">
        <v>30</v>
      </c>
      <c r="J27" s="10">
        <v>40</v>
      </c>
      <c r="K27" s="21">
        <v>45</v>
      </c>
      <c r="M27" t="s">
        <v>166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4" ht="15.75" thickBot="1" x14ac:dyDescent="0.3">
      <c r="A28" t="s">
        <v>171</v>
      </c>
      <c r="B28" s="16">
        <v>0</v>
      </c>
      <c r="C28" s="10">
        <v>1</v>
      </c>
      <c r="D28" s="10">
        <v>3</v>
      </c>
      <c r="E28" s="10">
        <v>5</v>
      </c>
      <c r="F28" s="10">
        <v>8</v>
      </c>
      <c r="G28" s="22">
        <v>10</v>
      </c>
      <c r="H28" s="22">
        <v>10</v>
      </c>
      <c r="I28" s="22">
        <v>10</v>
      </c>
      <c r="J28" s="10">
        <v>25</v>
      </c>
      <c r="K28" s="21">
        <v>30</v>
      </c>
      <c r="M28" t="s">
        <v>171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4" ht="15.75" thickBot="1" x14ac:dyDescent="0.3">
      <c r="A29" t="s">
        <v>170</v>
      </c>
      <c r="B29" s="16">
        <v>0</v>
      </c>
      <c r="C29" s="10">
        <v>1</v>
      </c>
      <c r="D29" s="10">
        <v>3</v>
      </c>
      <c r="E29" s="10">
        <v>5</v>
      </c>
      <c r="F29" s="10">
        <v>8</v>
      </c>
      <c r="G29" s="22">
        <v>10</v>
      </c>
      <c r="H29" s="22">
        <v>10</v>
      </c>
      <c r="I29" s="22">
        <v>10</v>
      </c>
      <c r="J29" s="10">
        <v>25</v>
      </c>
      <c r="K29" s="21">
        <v>30</v>
      </c>
      <c r="M29" t="s">
        <v>170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1" spans="1:24" x14ac:dyDescent="0.25">
      <c r="A31" s="25" t="s">
        <v>18</v>
      </c>
      <c r="B31" t="s">
        <v>214</v>
      </c>
      <c r="C31" t="s">
        <v>199</v>
      </c>
      <c r="D31" t="s">
        <v>200</v>
      </c>
      <c r="E31" t="s">
        <v>201</v>
      </c>
      <c r="F31" t="s">
        <v>202</v>
      </c>
      <c r="G31" t="s">
        <v>203</v>
      </c>
      <c r="H31" t="s">
        <v>204</v>
      </c>
      <c r="I31" t="s">
        <v>205</v>
      </c>
      <c r="J31" t="s">
        <v>206</v>
      </c>
      <c r="K31" t="s">
        <v>207</v>
      </c>
      <c r="M31" s="25" t="s">
        <v>18</v>
      </c>
      <c r="N31" t="s">
        <v>214</v>
      </c>
      <c r="O31" t="s">
        <v>199</v>
      </c>
      <c r="P31" t="s">
        <v>200</v>
      </c>
      <c r="Q31" t="s">
        <v>201</v>
      </c>
      <c r="R31" t="s">
        <v>202</v>
      </c>
      <c r="S31" t="s">
        <v>203</v>
      </c>
      <c r="T31" t="s">
        <v>204</v>
      </c>
      <c r="U31" t="s">
        <v>205</v>
      </c>
      <c r="V31" t="s">
        <v>206</v>
      </c>
      <c r="W31" t="s">
        <v>207</v>
      </c>
    </row>
    <row r="32" spans="1:24" ht="15.75" thickBot="1" x14ac:dyDescent="0.3">
      <c r="A32" t="s">
        <v>167</v>
      </c>
      <c r="B32" s="23"/>
      <c r="C32" s="10">
        <v>5</v>
      </c>
      <c r="D32" s="10">
        <v>10</v>
      </c>
      <c r="E32" s="10">
        <v>15</v>
      </c>
      <c r="F32" s="10">
        <v>20</v>
      </c>
      <c r="G32" s="10">
        <v>25</v>
      </c>
      <c r="H32" s="10">
        <v>45</v>
      </c>
      <c r="I32" s="10">
        <v>60</v>
      </c>
      <c r="J32" s="10">
        <v>65</v>
      </c>
      <c r="K32" s="21">
        <v>70</v>
      </c>
      <c r="M32" t="s">
        <v>167</v>
      </c>
      <c r="N32" s="23"/>
      <c r="W32">
        <v>1</v>
      </c>
      <c r="X32" s="33"/>
    </row>
    <row r="33" spans="1:24" ht="15.75" thickBot="1" x14ac:dyDescent="0.3">
      <c r="A33" t="s">
        <v>168</v>
      </c>
      <c r="B33" s="16"/>
      <c r="C33" s="10">
        <v>3</v>
      </c>
      <c r="D33" s="10">
        <v>10</v>
      </c>
      <c r="E33" s="10">
        <v>15</v>
      </c>
      <c r="F33" s="10">
        <v>20</v>
      </c>
      <c r="G33" s="10">
        <v>25</v>
      </c>
      <c r="H33" s="10">
        <v>30</v>
      </c>
      <c r="I33" s="10">
        <v>50</v>
      </c>
      <c r="J33" s="10">
        <v>60</v>
      </c>
      <c r="K33" s="21">
        <v>75</v>
      </c>
      <c r="M33" t="s">
        <v>168</v>
      </c>
      <c r="V33">
        <v>1</v>
      </c>
      <c r="W33">
        <v>1</v>
      </c>
      <c r="X33" s="33"/>
    </row>
    <row r="34" spans="1:24" ht="15.75" thickBot="1" x14ac:dyDescent="0.3">
      <c r="A34" t="s">
        <v>169</v>
      </c>
      <c r="B34" s="16"/>
      <c r="C34" s="10">
        <v>5</v>
      </c>
      <c r="D34" s="10">
        <v>10</v>
      </c>
      <c r="E34" s="10">
        <v>15</v>
      </c>
      <c r="F34" s="10">
        <v>20</v>
      </c>
      <c r="G34" s="10">
        <v>25</v>
      </c>
      <c r="H34" s="10">
        <v>30</v>
      </c>
      <c r="I34" s="10">
        <v>50</v>
      </c>
      <c r="J34" s="10">
        <v>60</v>
      </c>
      <c r="K34" s="21">
        <v>75</v>
      </c>
      <c r="M34" t="s">
        <v>169</v>
      </c>
      <c r="V34">
        <v>1</v>
      </c>
      <c r="W34">
        <v>1</v>
      </c>
      <c r="X34" s="33"/>
    </row>
    <row r="35" spans="1:24" ht="15.75" thickBot="1" x14ac:dyDescent="0.3">
      <c r="A35" t="s">
        <v>172</v>
      </c>
      <c r="B35" s="16"/>
      <c r="C35" s="10">
        <v>2</v>
      </c>
      <c r="D35" s="10">
        <v>5</v>
      </c>
      <c r="E35" s="10">
        <v>10</v>
      </c>
      <c r="F35" s="10">
        <v>12</v>
      </c>
      <c r="G35" s="10">
        <v>15</v>
      </c>
      <c r="H35" s="10">
        <v>20</v>
      </c>
      <c r="I35" s="10">
        <v>25</v>
      </c>
      <c r="J35" s="10">
        <v>30</v>
      </c>
      <c r="K35" s="21">
        <v>40</v>
      </c>
      <c r="M35" t="s">
        <v>172</v>
      </c>
      <c r="S35">
        <v>1</v>
      </c>
      <c r="T35">
        <v>1</v>
      </c>
      <c r="U35">
        <v>1</v>
      </c>
      <c r="V35">
        <v>1</v>
      </c>
      <c r="W35">
        <v>1</v>
      </c>
      <c r="X35" s="33"/>
    </row>
    <row r="36" spans="1:24" ht="15.75" thickBot="1" x14ac:dyDescent="0.3">
      <c r="A36" t="s">
        <v>173</v>
      </c>
      <c r="B36" s="16"/>
      <c r="C36" s="10">
        <v>5</v>
      </c>
      <c r="D36" s="10">
        <v>10</v>
      </c>
      <c r="E36" s="10">
        <v>15</v>
      </c>
      <c r="F36" s="10">
        <v>20</v>
      </c>
      <c r="G36" s="10">
        <v>25</v>
      </c>
      <c r="H36" s="10">
        <v>30</v>
      </c>
      <c r="I36" s="10">
        <v>35</v>
      </c>
      <c r="J36" s="10">
        <v>40</v>
      </c>
      <c r="K36" s="21">
        <v>50</v>
      </c>
      <c r="M36" t="s">
        <v>173</v>
      </c>
      <c r="S36">
        <v>1</v>
      </c>
      <c r="T36">
        <v>1</v>
      </c>
      <c r="U36">
        <v>1</v>
      </c>
      <c r="V36">
        <v>1</v>
      </c>
      <c r="W36">
        <v>1</v>
      </c>
      <c r="X36" s="33"/>
    </row>
    <row r="37" spans="1:24" ht="15.75" thickBot="1" x14ac:dyDescent="0.3">
      <c r="A37" t="s">
        <v>175</v>
      </c>
      <c r="B37" s="16"/>
      <c r="C37" s="10">
        <v>1</v>
      </c>
      <c r="D37" s="10">
        <v>3</v>
      </c>
      <c r="E37" s="10">
        <v>5</v>
      </c>
      <c r="F37" s="10">
        <v>10</v>
      </c>
      <c r="G37" s="10">
        <v>15</v>
      </c>
      <c r="H37" s="10">
        <v>20</v>
      </c>
      <c r="I37" s="10">
        <v>40</v>
      </c>
      <c r="J37" s="10">
        <v>45</v>
      </c>
      <c r="K37" s="21">
        <v>50</v>
      </c>
      <c r="M37" t="s">
        <v>175</v>
      </c>
      <c r="U37">
        <v>1</v>
      </c>
      <c r="V37">
        <v>1</v>
      </c>
      <c r="W37">
        <v>1</v>
      </c>
      <c r="X37" s="33"/>
    </row>
    <row r="38" spans="1:24" ht="15.75" thickBot="1" x14ac:dyDescent="0.3">
      <c r="A38" t="s">
        <v>174</v>
      </c>
      <c r="B38" s="16"/>
      <c r="C38" s="10">
        <v>1</v>
      </c>
      <c r="D38" s="10">
        <v>3</v>
      </c>
      <c r="E38" s="10">
        <v>5</v>
      </c>
      <c r="F38" s="10">
        <v>10</v>
      </c>
      <c r="G38" s="10">
        <v>15</v>
      </c>
      <c r="H38" s="10">
        <v>20</v>
      </c>
      <c r="I38" s="10">
        <v>40</v>
      </c>
      <c r="J38" s="10">
        <v>45</v>
      </c>
      <c r="K38" s="21">
        <v>50</v>
      </c>
      <c r="M38" t="s">
        <v>174</v>
      </c>
      <c r="U38">
        <v>1</v>
      </c>
      <c r="V38">
        <v>1</v>
      </c>
      <c r="W38">
        <v>1</v>
      </c>
      <c r="X38" s="33"/>
    </row>
    <row r="39" spans="1:24" ht="15.75" thickBot="1" x14ac:dyDescent="0.3">
      <c r="A39" t="s">
        <v>164</v>
      </c>
      <c r="B39" s="16"/>
      <c r="C39" s="10">
        <v>3</v>
      </c>
      <c r="D39" s="10">
        <v>7</v>
      </c>
      <c r="E39" s="10">
        <v>8</v>
      </c>
      <c r="F39" s="10">
        <v>10</v>
      </c>
      <c r="G39" s="10">
        <v>15</v>
      </c>
      <c r="H39" s="10">
        <v>20</v>
      </c>
      <c r="I39" s="10">
        <v>25</v>
      </c>
      <c r="J39" s="10">
        <v>35</v>
      </c>
      <c r="K39" s="21">
        <v>40</v>
      </c>
      <c r="M39" t="s">
        <v>164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3"/>
    </row>
    <row r="40" spans="1:24" ht="15.75" thickBot="1" x14ac:dyDescent="0.3">
      <c r="A40" t="s">
        <v>163</v>
      </c>
      <c r="B40" s="16"/>
      <c r="C40" s="10">
        <v>3</v>
      </c>
      <c r="D40" s="10">
        <v>7</v>
      </c>
      <c r="E40" s="10">
        <v>8</v>
      </c>
      <c r="F40" s="10">
        <v>10</v>
      </c>
      <c r="G40" s="10">
        <v>15</v>
      </c>
      <c r="H40" s="10">
        <v>20</v>
      </c>
      <c r="I40" s="10">
        <v>25</v>
      </c>
      <c r="J40" s="10">
        <v>35</v>
      </c>
      <c r="K40" s="21">
        <v>40</v>
      </c>
      <c r="M40" t="s">
        <v>163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3"/>
    </row>
    <row r="41" spans="1:24" ht="15.75" thickBot="1" x14ac:dyDescent="0.3">
      <c r="A41" t="s">
        <v>165</v>
      </c>
      <c r="B41" s="16"/>
      <c r="C41" s="10">
        <v>7</v>
      </c>
      <c r="D41" s="10">
        <v>10</v>
      </c>
      <c r="E41" s="10">
        <v>15</v>
      </c>
      <c r="F41" s="10">
        <v>17</v>
      </c>
      <c r="G41" s="10">
        <v>20</v>
      </c>
      <c r="H41" s="10">
        <v>25</v>
      </c>
      <c r="I41" s="10">
        <v>30</v>
      </c>
      <c r="J41" s="10">
        <v>40</v>
      </c>
      <c r="K41" s="21">
        <v>45</v>
      </c>
      <c r="M41" t="s">
        <v>165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3"/>
    </row>
    <row r="42" spans="1:24" ht="15.75" thickBot="1" x14ac:dyDescent="0.3">
      <c r="A42" t="s">
        <v>166</v>
      </c>
      <c r="B42" s="16"/>
      <c r="C42" s="10">
        <v>7</v>
      </c>
      <c r="D42" s="10">
        <v>10</v>
      </c>
      <c r="E42" s="10">
        <v>15</v>
      </c>
      <c r="F42" s="10">
        <v>17</v>
      </c>
      <c r="G42" s="10">
        <v>20</v>
      </c>
      <c r="H42" s="10">
        <v>25</v>
      </c>
      <c r="I42" s="10">
        <v>30</v>
      </c>
      <c r="J42" s="10">
        <v>40</v>
      </c>
      <c r="K42" s="21">
        <v>45</v>
      </c>
      <c r="M42" t="s">
        <v>166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3"/>
    </row>
    <row r="43" spans="1:24" ht="15.75" thickBot="1" x14ac:dyDescent="0.3">
      <c r="A43" t="s">
        <v>171</v>
      </c>
      <c r="B43" s="16"/>
      <c r="C43" s="10">
        <v>1</v>
      </c>
      <c r="D43" s="10">
        <v>3</v>
      </c>
      <c r="E43" s="10">
        <v>5</v>
      </c>
      <c r="F43" s="10">
        <v>7</v>
      </c>
      <c r="G43" s="10">
        <v>8</v>
      </c>
      <c r="H43" s="10">
        <v>10</v>
      </c>
      <c r="I43" s="10">
        <v>15</v>
      </c>
      <c r="J43" s="10">
        <v>25</v>
      </c>
      <c r="K43" s="21">
        <v>30</v>
      </c>
      <c r="M43" t="s">
        <v>171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3"/>
    </row>
    <row r="44" spans="1:24" ht="15.75" thickBot="1" x14ac:dyDescent="0.3">
      <c r="A44" t="s">
        <v>170</v>
      </c>
      <c r="B44" s="16"/>
      <c r="C44" s="10">
        <v>1</v>
      </c>
      <c r="D44" s="10">
        <v>3</v>
      </c>
      <c r="E44" s="10">
        <v>5</v>
      </c>
      <c r="F44" s="10">
        <v>7</v>
      </c>
      <c r="G44" s="10">
        <v>8</v>
      </c>
      <c r="H44" s="10">
        <v>10</v>
      </c>
      <c r="I44" s="10">
        <v>15</v>
      </c>
      <c r="J44" s="10">
        <v>25</v>
      </c>
      <c r="K44" s="21">
        <v>30</v>
      </c>
      <c r="M44" t="s">
        <v>170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3"/>
    </row>
    <row r="45" spans="1:24" x14ac:dyDescent="0.25">
      <c r="F45" s="33"/>
      <c r="G45" s="33"/>
      <c r="H45" s="33"/>
      <c r="I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x14ac:dyDescent="0.25">
      <c r="A46" s="25" t="s">
        <v>115</v>
      </c>
      <c r="B46" t="s">
        <v>214</v>
      </c>
      <c r="C46" t="s">
        <v>199</v>
      </c>
      <c r="D46" t="s">
        <v>200</v>
      </c>
      <c r="E46" t="s">
        <v>201</v>
      </c>
      <c r="F46" t="s">
        <v>202</v>
      </c>
      <c r="G46" t="s">
        <v>203</v>
      </c>
      <c r="H46" t="s">
        <v>204</v>
      </c>
      <c r="I46" t="s">
        <v>205</v>
      </c>
      <c r="J46" t="s">
        <v>206</v>
      </c>
      <c r="K46" t="s">
        <v>207</v>
      </c>
      <c r="M46" s="25" t="s">
        <v>115</v>
      </c>
      <c r="N46" t="s">
        <v>214</v>
      </c>
      <c r="O46" t="s">
        <v>199</v>
      </c>
      <c r="P46" t="s">
        <v>200</v>
      </c>
      <c r="Q46" t="s">
        <v>201</v>
      </c>
      <c r="R46" t="s">
        <v>202</v>
      </c>
      <c r="S46" t="s">
        <v>203</v>
      </c>
      <c r="T46" t="s">
        <v>204</v>
      </c>
      <c r="U46" t="s">
        <v>205</v>
      </c>
      <c r="V46" t="s">
        <v>206</v>
      </c>
      <c r="W46" t="s">
        <v>207</v>
      </c>
      <c r="X46" s="33"/>
    </row>
    <row r="47" spans="1:24" ht="15.75" thickBot="1" x14ac:dyDescent="0.3">
      <c r="A47" t="s">
        <v>167</v>
      </c>
      <c r="B47" s="23"/>
      <c r="C47" s="10">
        <v>5</v>
      </c>
      <c r="D47" s="10">
        <v>12</v>
      </c>
      <c r="E47" s="10">
        <v>20</v>
      </c>
      <c r="F47" s="10">
        <v>25</v>
      </c>
      <c r="G47" s="10">
        <v>35</v>
      </c>
      <c r="H47" s="10">
        <v>40</v>
      </c>
      <c r="I47" s="10">
        <v>50</v>
      </c>
      <c r="J47" s="13">
        <v>60</v>
      </c>
      <c r="K47" s="21">
        <v>70</v>
      </c>
      <c r="M47" t="s">
        <v>167</v>
      </c>
      <c r="N47" s="23"/>
      <c r="V47">
        <v>1</v>
      </c>
      <c r="W47">
        <v>1</v>
      </c>
    </row>
    <row r="48" spans="1:24" ht="15.75" thickBot="1" x14ac:dyDescent="0.3">
      <c r="A48" t="s">
        <v>168</v>
      </c>
      <c r="B48" s="16"/>
      <c r="C48" s="10">
        <v>5</v>
      </c>
      <c r="D48" s="10">
        <v>12</v>
      </c>
      <c r="E48" s="10">
        <v>20</v>
      </c>
      <c r="F48" s="10">
        <v>25</v>
      </c>
      <c r="G48" s="10">
        <v>35</v>
      </c>
      <c r="H48" s="10">
        <v>40</v>
      </c>
      <c r="I48" s="10">
        <v>50</v>
      </c>
      <c r="J48" s="10">
        <v>60</v>
      </c>
      <c r="K48" s="21">
        <v>70</v>
      </c>
      <c r="M48" t="s">
        <v>168</v>
      </c>
      <c r="V48">
        <v>1</v>
      </c>
      <c r="W48">
        <v>1</v>
      </c>
    </row>
    <row r="49" spans="1:23" ht="15.75" thickBot="1" x14ac:dyDescent="0.3">
      <c r="A49" t="s">
        <v>169</v>
      </c>
      <c r="B49" s="16"/>
      <c r="C49" s="10">
        <v>5</v>
      </c>
      <c r="D49" s="10">
        <v>12</v>
      </c>
      <c r="E49" s="10">
        <v>20</v>
      </c>
      <c r="F49" s="10">
        <v>25</v>
      </c>
      <c r="G49" s="10">
        <v>35</v>
      </c>
      <c r="H49" s="10">
        <v>40</v>
      </c>
      <c r="I49" s="10">
        <v>50</v>
      </c>
      <c r="J49" s="10">
        <v>60</v>
      </c>
      <c r="K49" s="21">
        <v>70</v>
      </c>
      <c r="M49" t="s">
        <v>169</v>
      </c>
      <c r="V49">
        <v>1</v>
      </c>
      <c r="W49">
        <v>1</v>
      </c>
    </row>
    <row r="50" spans="1:23" ht="15.75" thickBot="1" x14ac:dyDescent="0.3">
      <c r="A50" t="s">
        <v>172</v>
      </c>
      <c r="B50" s="16"/>
      <c r="C50" s="10">
        <v>2</v>
      </c>
      <c r="D50" s="10">
        <v>5</v>
      </c>
      <c r="E50" s="10">
        <v>10</v>
      </c>
      <c r="F50" s="10">
        <v>12</v>
      </c>
      <c r="G50" s="10">
        <v>15</v>
      </c>
      <c r="H50" s="10">
        <v>20</v>
      </c>
      <c r="I50" s="10">
        <v>25</v>
      </c>
      <c r="J50" s="10">
        <v>30</v>
      </c>
      <c r="K50" s="21">
        <v>40</v>
      </c>
      <c r="M50" t="s">
        <v>172</v>
      </c>
      <c r="T50">
        <v>1</v>
      </c>
      <c r="U50">
        <v>1</v>
      </c>
      <c r="V50">
        <v>1</v>
      </c>
      <c r="W50">
        <v>1</v>
      </c>
    </row>
    <row r="51" spans="1:23" ht="15.75" thickBot="1" x14ac:dyDescent="0.3">
      <c r="A51" t="s">
        <v>173</v>
      </c>
      <c r="B51" s="16"/>
      <c r="C51" s="10">
        <v>3</v>
      </c>
      <c r="D51" s="10">
        <v>6</v>
      </c>
      <c r="E51" s="10">
        <v>10</v>
      </c>
      <c r="F51" s="10">
        <v>15</v>
      </c>
      <c r="G51" s="10">
        <v>20</v>
      </c>
      <c r="H51" s="10">
        <v>25</v>
      </c>
      <c r="I51" s="10">
        <v>30</v>
      </c>
      <c r="J51" s="10">
        <v>40</v>
      </c>
      <c r="K51" s="21">
        <v>50</v>
      </c>
      <c r="M51" t="s">
        <v>173</v>
      </c>
      <c r="T51">
        <v>1</v>
      </c>
      <c r="U51">
        <v>1</v>
      </c>
      <c r="V51">
        <v>1</v>
      </c>
      <c r="W51">
        <v>1</v>
      </c>
    </row>
    <row r="52" spans="1:23" ht="15.75" thickBot="1" x14ac:dyDescent="0.3">
      <c r="A52" t="s">
        <v>175</v>
      </c>
      <c r="B52" s="16"/>
      <c r="C52" s="10">
        <v>1</v>
      </c>
      <c r="D52" s="10">
        <v>3</v>
      </c>
      <c r="E52" s="10">
        <v>5</v>
      </c>
      <c r="F52" s="10">
        <v>10</v>
      </c>
      <c r="G52" s="10">
        <v>20</v>
      </c>
      <c r="H52" s="10">
        <v>25</v>
      </c>
      <c r="I52" s="22">
        <v>35</v>
      </c>
      <c r="J52" s="10">
        <v>40</v>
      </c>
      <c r="K52" s="21">
        <v>50</v>
      </c>
      <c r="M52" t="s">
        <v>175</v>
      </c>
      <c r="T52">
        <v>1</v>
      </c>
      <c r="U52">
        <v>1</v>
      </c>
      <c r="V52">
        <v>1</v>
      </c>
      <c r="W52">
        <v>1</v>
      </c>
    </row>
    <row r="53" spans="1:23" ht="15.75" thickBot="1" x14ac:dyDescent="0.3">
      <c r="A53" t="s">
        <v>174</v>
      </c>
      <c r="B53" s="16"/>
      <c r="C53" s="10">
        <v>1</v>
      </c>
      <c r="D53" s="10">
        <v>3</v>
      </c>
      <c r="E53" s="10">
        <v>5</v>
      </c>
      <c r="F53" s="10">
        <v>10</v>
      </c>
      <c r="G53" s="10">
        <v>20</v>
      </c>
      <c r="H53" s="10">
        <v>25</v>
      </c>
      <c r="I53" s="22">
        <v>35</v>
      </c>
      <c r="J53" s="10">
        <v>40</v>
      </c>
      <c r="K53" s="21">
        <v>50</v>
      </c>
      <c r="M53" t="s">
        <v>174</v>
      </c>
      <c r="T53">
        <v>1</v>
      </c>
      <c r="U53">
        <v>1</v>
      </c>
      <c r="V53">
        <v>1</v>
      </c>
      <c r="W53">
        <v>1</v>
      </c>
    </row>
    <row r="54" spans="1:23" ht="15.75" thickBot="1" x14ac:dyDescent="0.3">
      <c r="A54" t="s">
        <v>164</v>
      </c>
      <c r="B54" s="16"/>
      <c r="C54" s="10">
        <v>2</v>
      </c>
      <c r="D54" s="10">
        <v>5</v>
      </c>
      <c r="E54" s="10">
        <v>7</v>
      </c>
      <c r="F54" s="10">
        <v>10</v>
      </c>
      <c r="G54" s="10">
        <v>12</v>
      </c>
      <c r="H54" s="10">
        <v>15</v>
      </c>
      <c r="I54" s="10">
        <v>25</v>
      </c>
      <c r="J54" s="10">
        <v>30</v>
      </c>
      <c r="K54" s="21">
        <v>35</v>
      </c>
      <c r="M54" t="s">
        <v>164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ht="15.75" thickBot="1" x14ac:dyDescent="0.3">
      <c r="A55" t="s">
        <v>163</v>
      </c>
      <c r="B55" s="16"/>
      <c r="C55" s="10">
        <v>2</v>
      </c>
      <c r="D55" s="10">
        <v>5</v>
      </c>
      <c r="E55" s="10">
        <v>7</v>
      </c>
      <c r="F55" s="10">
        <v>10</v>
      </c>
      <c r="G55" s="10">
        <v>12</v>
      </c>
      <c r="H55" s="10">
        <v>15</v>
      </c>
      <c r="I55" s="10">
        <v>25</v>
      </c>
      <c r="J55" s="10">
        <v>30</v>
      </c>
      <c r="K55" s="21">
        <v>35</v>
      </c>
      <c r="M55" t="s">
        <v>163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ht="15.75" thickBot="1" x14ac:dyDescent="0.3">
      <c r="A56" t="s">
        <v>165</v>
      </c>
      <c r="B56" s="16"/>
      <c r="C56" s="10">
        <v>4</v>
      </c>
      <c r="D56" s="10">
        <v>8</v>
      </c>
      <c r="E56" s="10">
        <v>12</v>
      </c>
      <c r="F56" s="10">
        <v>15</v>
      </c>
      <c r="G56" s="10">
        <v>18</v>
      </c>
      <c r="H56" s="10">
        <v>20</v>
      </c>
      <c r="I56" s="10">
        <v>25</v>
      </c>
      <c r="J56" s="10">
        <v>35</v>
      </c>
      <c r="K56" s="21">
        <v>40</v>
      </c>
      <c r="M56" t="s">
        <v>165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 ht="15.75" thickBot="1" x14ac:dyDescent="0.3">
      <c r="A57" t="s">
        <v>166</v>
      </c>
      <c r="B57" s="16"/>
      <c r="C57" s="10">
        <v>4</v>
      </c>
      <c r="D57" s="10">
        <v>8</v>
      </c>
      <c r="E57" s="10">
        <v>12</v>
      </c>
      <c r="F57" s="10">
        <v>15</v>
      </c>
      <c r="G57" s="10">
        <v>18</v>
      </c>
      <c r="H57" s="10">
        <v>20</v>
      </c>
      <c r="I57" s="10">
        <v>25</v>
      </c>
      <c r="J57" s="10">
        <v>35</v>
      </c>
      <c r="K57" s="21">
        <v>40</v>
      </c>
      <c r="M57" t="s">
        <v>166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ht="15.75" thickBot="1" x14ac:dyDescent="0.3">
      <c r="A58" t="s">
        <v>171</v>
      </c>
      <c r="B58" s="16"/>
      <c r="C58" s="10">
        <v>1</v>
      </c>
      <c r="D58" s="10">
        <v>3</v>
      </c>
      <c r="E58" s="10">
        <v>5</v>
      </c>
      <c r="F58" s="10">
        <v>7</v>
      </c>
      <c r="G58" s="10">
        <v>8</v>
      </c>
      <c r="H58" s="10">
        <v>10</v>
      </c>
      <c r="I58" s="10">
        <v>15</v>
      </c>
      <c r="J58" s="10">
        <v>25</v>
      </c>
      <c r="K58" s="21">
        <v>30</v>
      </c>
      <c r="M58" t="s">
        <v>171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:23" ht="15.75" thickBot="1" x14ac:dyDescent="0.3">
      <c r="A59" t="s">
        <v>170</v>
      </c>
      <c r="B59" s="16"/>
      <c r="C59" s="10">
        <v>1</v>
      </c>
      <c r="D59" s="10">
        <v>3</v>
      </c>
      <c r="E59" s="10">
        <v>5</v>
      </c>
      <c r="F59" s="10">
        <v>7</v>
      </c>
      <c r="G59" s="10">
        <v>8</v>
      </c>
      <c r="H59" s="10">
        <v>10</v>
      </c>
      <c r="I59" s="10">
        <v>15</v>
      </c>
      <c r="J59" s="10">
        <v>25</v>
      </c>
      <c r="K59" s="21">
        <v>30</v>
      </c>
      <c r="M59" t="s">
        <v>170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1" spans="1:23" x14ac:dyDescent="0.25">
      <c r="A61" s="25" t="s">
        <v>99</v>
      </c>
      <c r="B61" t="s">
        <v>214</v>
      </c>
      <c r="C61" t="s">
        <v>199</v>
      </c>
      <c r="D61" t="s">
        <v>200</v>
      </c>
      <c r="E61" t="s">
        <v>201</v>
      </c>
      <c r="F61" t="s">
        <v>202</v>
      </c>
      <c r="G61" t="s">
        <v>203</v>
      </c>
      <c r="H61" t="s">
        <v>204</v>
      </c>
      <c r="I61" t="s">
        <v>205</v>
      </c>
      <c r="J61" t="s">
        <v>206</v>
      </c>
      <c r="K61" t="s">
        <v>207</v>
      </c>
      <c r="M61" s="25" t="s">
        <v>99</v>
      </c>
      <c r="N61" t="s">
        <v>214</v>
      </c>
      <c r="O61" t="s">
        <v>199</v>
      </c>
      <c r="P61" t="s">
        <v>200</v>
      </c>
      <c r="Q61" t="s">
        <v>201</v>
      </c>
      <c r="R61" t="s">
        <v>202</v>
      </c>
      <c r="S61" t="s">
        <v>203</v>
      </c>
      <c r="T61" t="s">
        <v>204</v>
      </c>
      <c r="U61" t="s">
        <v>205</v>
      </c>
      <c r="V61" t="s">
        <v>206</v>
      </c>
      <c r="W61" t="s">
        <v>207</v>
      </c>
    </row>
    <row r="62" spans="1:23" ht="15.75" thickBot="1" x14ac:dyDescent="0.3">
      <c r="A62" t="s">
        <v>167</v>
      </c>
      <c r="B62" s="23"/>
      <c r="C62" s="10">
        <v>5</v>
      </c>
      <c r="D62" s="10">
        <v>10</v>
      </c>
      <c r="E62" s="10">
        <v>15</v>
      </c>
      <c r="F62" s="10">
        <v>20</v>
      </c>
      <c r="G62" s="10">
        <v>25</v>
      </c>
      <c r="H62" s="10">
        <v>30</v>
      </c>
      <c r="I62" s="10">
        <v>50</v>
      </c>
      <c r="J62" s="10">
        <v>60</v>
      </c>
      <c r="K62" s="21">
        <v>70</v>
      </c>
      <c r="M62" t="s">
        <v>167</v>
      </c>
      <c r="N62" s="23"/>
      <c r="V62">
        <v>1</v>
      </c>
      <c r="W62">
        <v>1</v>
      </c>
    </row>
    <row r="63" spans="1:23" ht="15.75" thickBot="1" x14ac:dyDescent="0.3">
      <c r="A63" t="s">
        <v>168</v>
      </c>
      <c r="B63" s="16"/>
      <c r="C63" s="10">
        <v>5</v>
      </c>
      <c r="D63" s="10">
        <v>10</v>
      </c>
      <c r="E63" s="10">
        <v>15</v>
      </c>
      <c r="F63" s="10">
        <v>20</v>
      </c>
      <c r="G63" s="10">
        <v>25</v>
      </c>
      <c r="H63" s="10">
        <v>30</v>
      </c>
      <c r="I63" s="10">
        <v>50</v>
      </c>
      <c r="J63" s="10">
        <v>60</v>
      </c>
      <c r="K63" s="21">
        <v>70</v>
      </c>
      <c r="M63" t="s">
        <v>168</v>
      </c>
      <c r="V63">
        <v>1</v>
      </c>
      <c r="W63">
        <v>1</v>
      </c>
    </row>
    <row r="64" spans="1:23" ht="15.75" thickBot="1" x14ac:dyDescent="0.3">
      <c r="A64" t="s">
        <v>169</v>
      </c>
      <c r="B64" s="16"/>
      <c r="C64" s="10">
        <v>5</v>
      </c>
      <c r="D64" s="10">
        <v>10</v>
      </c>
      <c r="E64" s="10">
        <v>15</v>
      </c>
      <c r="F64" s="10">
        <v>20</v>
      </c>
      <c r="G64" s="10">
        <v>25</v>
      </c>
      <c r="H64" s="10">
        <v>30</v>
      </c>
      <c r="I64" s="10">
        <v>50</v>
      </c>
      <c r="J64" s="10">
        <v>60</v>
      </c>
      <c r="K64" s="21">
        <v>70</v>
      </c>
      <c r="M64" t="s">
        <v>169</v>
      </c>
      <c r="V64">
        <v>1</v>
      </c>
      <c r="W64">
        <v>1</v>
      </c>
    </row>
    <row r="65" spans="1:23" ht="15.75" thickBot="1" x14ac:dyDescent="0.3">
      <c r="A65" t="s">
        <v>172</v>
      </c>
      <c r="B65" s="16"/>
      <c r="C65" s="10">
        <v>2</v>
      </c>
      <c r="D65" s="10">
        <v>5</v>
      </c>
      <c r="E65" s="10">
        <v>10</v>
      </c>
      <c r="F65" s="10">
        <v>12</v>
      </c>
      <c r="G65" s="10">
        <v>15</v>
      </c>
      <c r="H65" s="10">
        <v>20</v>
      </c>
      <c r="I65" s="10">
        <v>25</v>
      </c>
      <c r="J65" s="10">
        <v>30</v>
      </c>
      <c r="K65" s="21">
        <v>40</v>
      </c>
      <c r="M65" t="s">
        <v>172</v>
      </c>
      <c r="T65">
        <v>1</v>
      </c>
      <c r="U65">
        <v>1</v>
      </c>
      <c r="V65">
        <v>1</v>
      </c>
      <c r="W65">
        <v>1</v>
      </c>
    </row>
    <row r="66" spans="1:23" ht="15.75" thickBot="1" x14ac:dyDescent="0.3">
      <c r="A66" t="s">
        <v>173</v>
      </c>
      <c r="B66" s="16"/>
      <c r="C66" s="10">
        <v>5</v>
      </c>
      <c r="D66" s="10">
        <v>10</v>
      </c>
      <c r="E66" s="10">
        <v>15</v>
      </c>
      <c r="F66" s="10">
        <v>20</v>
      </c>
      <c r="G66" s="10">
        <v>25</v>
      </c>
      <c r="H66" s="10">
        <v>30</v>
      </c>
      <c r="I66" s="10">
        <v>35</v>
      </c>
      <c r="J66" s="10">
        <v>40</v>
      </c>
      <c r="K66" s="21">
        <v>50</v>
      </c>
      <c r="M66" t="s">
        <v>173</v>
      </c>
      <c r="T66">
        <v>1</v>
      </c>
      <c r="U66">
        <v>1</v>
      </c>
      <c r="V66">
        <v>1</v>
      </c>
      <c r="W66">
        <v>1</v>
      </c>
    </row>
    <row r="67" spans="1:23" ht="15.75" thickBot="1" x14ac:dyDescent="0.3">
      <c r="A67" t="s">
        <v>175</v>
      </c>
      <c r="B67" s="16"/>
      <c r="C67" s="10">
        <v>1</v>
      </c>
      <c r="D67" s="10">
        <v>3</v>
      </c>
      <c r="E67" s="10">
        <v>5</v>
      </c>
      <c r="F67" s="10">
        <v>10</v>
      </c>
      <c r="G67" s="10">
        <v>20</v>
      </c>
      <c r="H67" s="10">
        <v>30</v>
      </c>
      <c r="I67" s="10">
        <v>40</v>
      </c>
      <c r="J67" s="10">
        <v>45</v>
      </c>
      <c r="K67" s="21">
        <v>50</v>
      </c>
      <c r="M67" t="s">
        <v>175</v>
      </c>
      <c r="U67">
        <v>1</v>
      </c>
      <c r="V67">
        <v>1</v>
      </c>
      <c r="W67">
        <v>1</v>
      </c>
    </row>
    <row r="68" spans="1:23" ht="15.75" thickBot="1" x14ac:dyDescent="0.3">
      <c r="A68" t="s">
        <v>174</v>
      </c>
      <c r="B68" s="16"/>
      <c r="C68" s="10">
        <v>1</v>
      </c>
      <c r="D68" s="10">
        <v>3</v>
      </c>
      <c r="E68" s="10">
        <v>5</v>
      </c>
      <c r="F68" s="10">
        <v>10</v>
      </c>
      <c r="G68" s="10">
        <v>20</v>
      </c>
      <c r="H68" s="10">
        <v>30</v>
      </c>
      <c r="I68" s="10">
        <v>40</v>
      </c>
      <c r="J68" s="10">
        <v>45</v>
      </c>
      <c r="K68" s="21">
        <v>50</v>
      </c>
      <c r="M68" t="s">
        <v>174</v>
      </c>
      <c r="U68">
        <v>1</v>
      </c>
      <c r="V68">
        <v>1</v>
      </c>
      <c r="W68">
        <v>1</v>
      </c>
    </row>
    <row r="69" spans="1:23" ht="15.75" thickBot="1" x14ac:dyDescent="0.3">
      <c r="A69" t="s">
        <v>164</v>
      </c>
      <c r="B69" s="16"/>
      <c r="C69" s="10">
        <v>3</v>
      </c>
      <c r="D69" s="10">
        <v>7</v>
      </c>
      <c r="E69" s="10">
        <v>8</v>
      </c>
      <c r="F69" s="10">
        <v>10</v>
      </c>
      <c r="G69" s="10">
        <v>15</v>
      </c>
      <c r="H69" s="10">
        <v>20</v>
      </c>
      <c r="I69" s="10">
        <v>25</v>
      </c>
      <c r="J69" s="10">
        <v>35</v>
      </c>
      <c r="K69" s="21">
        <v>40</v>
      </c>
      <c r="M69" t="s">
        <v>164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thickBot="1" x14ac:dyDescent="0.3">
      <c r="A70" t="s">
        <v>163</v>
      </c>
      <c r="B70" s="16"/>
      <c r="C70" s="10">
        <v>3</v>
      </c>
      <c r="D70" s="10">
        <v>7</v>
      </c>
      <c r="E70" s="10">
        <v>8</v>
      </c>
      <c r="F70" s="10">
        <v>10</v>
      </c>
      <c r="G70" s="10">
        <v>15</v>
      </c>
      <c r="H70" s="10">
        <v>20</v>
      </c>
      <c r="I70" s="10">
        <v>25</v>
      </c>
      <c r="J70" s="10">
        <v>35</v>
      </c>
      <c r="K70" s="21">
        <v>40</v>
      </c>
      <c r="M70" t="s">
        <v>163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thickBot="1" x14ac:dyDescent="0.3">
      <c r="A71" t="s">
        <v>165</v>
      </c>
      <c r="B71" s="16"/>
      <c r="C71" s="10">
        <v>5</v>
      </c>
      <c r="D71" s="10">
        <v>10</v>
      </c>
      <c r="E71" s="10">
        <v>15</v>
      </c>
      <c r="F71" s="10">
        <v>17</v>
      </c>
      <c r="G71" s="10">
        <v>20</v>
      </c>
      <c r="H71" s="10">
        <v>25</v>
      </c>
      <c r="I71" s="10">
        <v>30</v>
      </c>
      <c r="J71" s="10">
        <v>40</v>
      </c>
      <c r="K71" s="21">
        <v>45</v>
      </c>
      <c r="M71" t="s">
        <v>165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thickBot="1" x14ac:dyDescent="0.3">
      <c r="A72" t="s">
        <v>166</v>
      </c>
      <c r="B72" s="16"/>
      <c r="C72" s="10">
        <v>5</v>
      </c>
      <c r="D72" s="10">
        <v>10</v>
      </c>
      <c r="E72" s="10">
        <v>15</v>
      </c>
      <c r="F72" s="10">
        <v>17</v>
      </c>
      <c r="G72" s="10">
        <v>20</v>
      </c>
      <c r="H72" s="10">
        <v>25</v>
      </c>
      <c r="I72" s="10">
        <v>30</v>
      </c>
      <c r="J72" s="10">
        <v>40</v>
      </c>
      <c r="K72" s="21">
        <v>45</v>
      </c>
      <c r="M72" t="s">
        <v>166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thickBot="1" x14ac:dyDescent="0.3">
      <c r="A73" t="s">
        <v>171</v>
      </c>
      <c r="B73" s="16"/>
      <c r="C73" s="10">
        <v>1</v>
      </c>
      <c r="D73" s="10">
        <v>3</v>
      </c>
      <c r="E73" s="10">
        <v>5</v>
      </c>
      <c r="F73" s="10">
        <v>7</v>
      </c>
      <c r="G73" s="10">
        <v>8</v>
      </c>
      <c r="H73" s="10">
        <v>10</v>
      </c>
      <c r="I73" s="10">
        <v>15</v>
      </c>
      <c r="J73" s="10">
        <v>25</v>
      </c>
      <c r="K73" s="21">
        <v>30</v>
      </c>
      <c r="M73" t="s">
        <v>171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thickBot="1" x14ac:dyDescent="0.3">
      <c r="A74" t="s">
        <v>170</v>
      </c>
      <c r="B74" s="16"/>
      <c r="C74" s="10">
        <v>1</v>
      </c>
      <c r="D74" s="10">
        <v>3</v>
      </c>
      <c r="E74" s="10">
        <v>5</v>
      </c>
      <c r="F74" s="10">
        <v>7</v>
      </c>
      <c r="G74" s="10">
        <v>8</v>
      </c>
      <c r="H74" s="10">
        <v>10</v>
      </c>
      <c r="I74" s="10">
        <v>15</v>
      </c>
      <c r="J74" s="10">
        <v>25</v>
      </c>
      <c r="K74" s="21">
        <v>30</v>
      </c>
      <c r="M74" t="s">
        <v>170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6" spans="1:23" x14ac:dyDescent="0.25">
      <c r="A76" s="25" t="s">
        <v>101</v>
      </c>
      <c r="B76" t="s">
        <v>214</v>
      </c>
      <c r="C76" t="s">
        <v>199</v>
      </c>
      <c r="D76" t="s">
        <v>200</v>
      </c>
      <c r="E76" t="s">
        <v>201</v>
      </c>
      <c r="F76" t="s">
        <v>202</v>
      </c>
      <c r="G76" t="s">
        <v>203</v>
      </c>
      <c r="H76" t="s">
        <v>204</v>
      </c>
      <c r="I76" t="s">
        <v>205</v>
      </c>
      <c r="J76" t="s">
        <v>206</v>
      </c>
      <c r="K76" t="s">
        <v>207</v>
      </c>
      <c r="M76" s="25" t="s">
        <v>101</v>
      </c>
      <c r="N76" t="s">
        <v>214</v>
      </c>
      <c r="O76" t="s">
        <v>199</v>
      </c>
      <c r="P76" t="s">
        <v>200</v>
      </c>
      <c r="Q76" t="s">
        <v>201</v>
      </c>
      <c r="R76" t="s">
        <v>202</v>
      </c>
      <c r="S76" t="s">
        <v>203</v>
      </c>
      <c r="T76" t="s">
        <v>204</v>
      </c>
      <c r="U76" t="s">
        <v>205</v>
      </c>
      <c r="V76" t="s">
        <v>206</v>
      </c>
      <c r="W76" t="s">
        <v>207</v>
      </c>
    </row>
    <row r="77" spans="1:23" ht="15.75" thickBot="1" x14ac:dyDescent="0.3">
      <c r="A77" t="s">
        <v>167</v>
      </c>
      <c r="B77" s="23"/>
      <c r="C77" s="10">
        <v>3</v>
      </c>
      <c r="D77" s="10">
        <v>5</v>
      </c>
      <c r="E77" s="10">
        <v>15</v>
      </c>
      <c r="F77" s="10">
        <v>20</v>
      </c>
      <c r="G77" s="10">
        <v>25</v>
      </c>
      <c r="H77" s="10">
        <v>35</v>
      </c>
      <c r="I77" s="10">
        <v>50</v>
      </c>
      <c r="J77" s="10">
        <v>60</v>
      </c>
      <c r="K77" s="21">
        <v>70</v>
      </c>
      <c r="M77" t="s">
        <v>167</v>
      </c>
      <c r="N77" s="23"/>
      <c r="W77">
        <v>1</v>
      </c>
    </row>
    <row r="78" spans="1:23" ht="15.75" thickBot="1" x14ac:dyDescent="0.3">
      <c r="A78" t="s">
        <v>168</v>
      </c>
      <c r="B78" s="16"/>
      <c r="C78" s="10">
        <v>5</v>
      </c>
      <c r="D78" s="10">
        <v>10</v>
      </c>
      <c r="E78" s="10">
        <v>15</v>
      </c>
      <c r="F78" s="10">
        <v>20</v>
      </c>
      <c r="G78" s="10">
        <v>15</v>
      </c>
      <c r="H78" s="10">
        <v>35</v>
      </c>
      <c r="I78" s="10">
        <v>50</v>
      </c>
      <c r="J78" s="10">
        <v>60</v>
      </c>
      <c r="K78" s="21">
        <v>70</v>
      </c>
      <c r="M78" t="s">
        <v>168</v>
      </c>
      <c r="V78">
        <v>1</v>
      </c>
      <c r="W78">
        <v>1</v>
      </c>
    </row>
    <row r="79" spans="1:23" ht="15.75" thickBot="1" x14ac:dyDescent="0.3">
      <c r="A79" t="s">
        <v>169</v>
      </c>
      <c r="B79" s="16"/>
      <c r="C79" s="10">
        <v>5</v>
      </c>
      <c r="D79" s="10">
        <v>10</v>
      </c>
      <c r="E79" s="10">
        <v>15</v>
      </c>
      <c r="F79" s="10">
        <v>20</v>
      </c>
      <c r="G79" s="10">
        <v>25</v>
      </c>
      <c r="H79" s="10">
        <v>35</v>
      </c>
      <c r="I79" s="10">
        <v>50</v>
      </c>
      <c r="J79" s="10">
        <v>60</v>
      </c>
      <c r="K79" s="21">
        <v>70</v>
      </c>
      <c r="M79" t="s">
        <v>169</v>
      </c>
      <c r="V79">
        <v>1</v>
      </c>
      <c r="W79">
        <v>1</v>
      </c>
    </row>
    <row r="80" spans="1:23" ht="15.75" thickBot="1" x14ac:dyDescent="0.3">
      <c r="A80" t="s">
        <v>172</v>
      </c>
      <c r="B80" s="16"/>
      <c r="C80" s="10">
        <v>2</v>
      </c>
      <c r="D80" s="10">
        <v>5</v>
      </c>
      <c r="E80" s="22">
        <v>15</v>
      </c>
      <c r="F80" s="22">
        <v>12</v>
      </c>
      <c r="G80" s="22">
        <v>15</v>
      </c>
      <c r="H80" s="10">
        <v>20</v>
      </c>
      <c r="I80" s="10">
        <v>25</v>
      </c>
      <c r="J80" s="10">
        <v>30</v>
      </c>
      <c r="K80" s="21">
        <v>40</v>
      </c>
      <c r="M80" t="s">
        <v>172</v>
      </c>
      <c r="S80">
        <v>1</v>
      </c>
      <c r="T80">
        <v>1</v>
      </c>
      <c r="U80">
        <v>1</v>
      </c>
      <c r="V80">
        <v>1</v>
      </c>
      <c r="W80">
        <v>1</v>
      </c>
    </row>
    <row r="81" spans="1:23" ht="15.75" thickBot="1" x14ac:dyDescent="0.3">
      <c r="A81" t="s">
        <v>173</v>
      </c>
      <c r="B81" s="16"/>
      <c r="C81" s="10">
        <v>5</v>
      </c>
      <c r="D81" s="10">
        <v>10</v>
      </c>
      <c r="E81" s="10">
        <v>15</v>
      </c>
      <c r="F81" s="10">
        <v>20</v>
      </c>
      <c r="G81" s="10">
        <v>25</v>
      </c>
      <c r="H81" s="10">
        <v>30</v>
      </c>
      <c r="I81" s="10">
        <v>35</v>
      </c>
      <c r="J81" s="10">
        <v>45</v>
      </c>
      <c r="K81" s="21">
        <v>50</v>
      </c>
      <c r="M81" t="s">
        <v>173</v>
      </c>
      <c r="S81">
        <v>1</v>
      </c>
      <c r="T81">
        <v>1</v>
      </c>
      <c r="U81">
        <v>1</v>
      </c>
      <c r="V81">
        <v>1</v>
      </c>
      <c r="W81">
        <v>1</v>
      </c>
    </row>
    <row r="82" spans="1:23" ht="15.75" thickBot="1" x14ac:dyDescent="0.3">
      <c r="A82" t="s">
        <v>175</v>
      </c>
      <c r="B82" s="16"/>
      <c r="C82" s="10">
        <v>1</v>
      </c>
      <c r="D82" s="10">
        <v>3</v>
      </c>
      <c r="E82" s="10">
        <v>5</v>
      </c>
      <c r="F82" s="10">
        <v>10</v>
      </c>
      <c r="G82" s="10">
        <v>15</v>
      </c>
      <c r="H82" s="10">
        <v>20</v>
      </c>
      <c r="I82" s="10">
        <v>40</v>
      </c>
      <c r="J82" s="10">
        <v>45</v>
      </c>
      <c r="K82" s="21">
        <v>50</v>
      </c>
      <c r="M82" t="s">
        <v>175</v>
      </c>
      <c r="U82">
        <v>1</v>
      </c>
      <c r="V82">
        <v>1</v>
      </c>
      <c r="W82">
        <v>1</v>
      </c>
    </row>
    <row r="83" spans="1:23" ht="15.75" thickBot="1" x14ac:dyDescent="0.3">
      <c r="A83" t="s">
        <v>174</v>
      </c>
      <c r="B83" s="16"/>
      <c r="C83" s="10">
        <v>1</v>
      </c>
      <c r="D83" s="10">
        <v>3</v>
      </c>
      <c r="E83" s="10">
        <v>5</v>
      </c>
      <c r="F83" s="10">
        <v>10</v>
      </c>
      <c r="G83" s="10">
        <v>15</v>
      </c>
      <c r="H83" s="10">
        <v>20</v>
      </c>
      <c r="I83" s="10">
        <v>40</v>
      </c>
      <c r="J83" s="10">
        <v>45</v>
      </c>
      <c r="K83" s="21">
        <v>50</v>
      </c>
      <c r="M83" t="s">
        <v>174</v>
      </c>
      <c r="U83">
        <v>1</v>
      </c>
      <c r="V83">
        <v>1</v>
      </c>
      <c r="W83">
        <v>1</v>
      </c>
    </row>
    <row r="84" spans="1:23" ht="15.75" thickBot="1" x14ac:dyDescent="0.3">
      <c r="A84" t="s">
        <v>164</v>
      </c>
      <c r="B84" s="16"/>
      <c r="C84" s="10">
        <v>5</v>
      </c>
      <c r="D84" s="10">
        <v>7</v>
      </c>
      <c r="E84" s="10">
        <v>8</v>
      </c>
      <c r="F84" s="10">
        <v>10</v>
      </c>
      <c r="G84" s="10">
        <v>15</v>
      </c>
      <c r="H84" s="10">
        <v>20</v>
      </c>
      <c r="I84" s="10">
        <v>25</v>
      </c>
      <c r="J84" s="10">
        <v>35</v>
      </c>
      <c r="K84" s="21">
        <v>40</v>
      </c>
      <c r="M84" t="s">
        <v>164</v>
      </c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:23" ht="15.75" thickBot="1" x14ac:dyDescent="0.3">
      <c r="A85" t="s">
        <v>163</v>
      </c>
      <c r="B85" s="16"/>
      <c r="C85" s="10">
        <v>5</v>
      </c>
      <c r="D85" s="10">
        <v>7</v>
      </c>
      <c r="E85" s="10">
        <v>8</v>
      </c>
      <c r="F85" s="10">
        <v>10</v>
      </c>
      <c r="G85" s="10">
        <v>15</v>
      </c>
      <c r="H85" s="10">
        <v>20</v>
      </c>
      <c r="I85" s="10">
        <v>25</v>
      </c>
      <c r="J85" s="10">
        <v>35</v>
      </c>
      <c r="K85" s="21">
        <v>40</v>
      </c>
      <c r="M85" t="s">
        <v>163</v>
      </c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 ht="15.75" thickBot="1" x14ac:dyDescent="0.3">
      <c r="A86" t="s">
        <v>165</v>
      </c>
      <c r="B86" s="16"/>
      <c r="C86" s="10">
        <v>7</v>
      </c>
      <c r="D86" s="10">
        <v>10</v>
      </c>
      <c r="E86" s="10">
        <v>15</v>
      </c>
      <c r="F86" s="10">
        <v>17</v>
      </c>
      <c r="G86" s="10">
        <v>20</v>
      </c>
      <c r="H86" s="10">
        <v>25</v>
      </c>
      <c r="I86" s="10">
        <v>30</v>
      </c>
      <c r="J86" s="10">
        <v>40</v>
      </c>
      <c r="K86" s="21">
        <v>45</v>
      </c>
      <c r="M86" t="s">
        <v>165</v>
      </c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:23" ht="15.75" thickBot="1" x14ac:dyDescent="0.3">
      <c r="A87" t="s">
        <v>166</v>
      </c>
      <c r="B87" s="16"/>
      <c r="C87" s="10">
        <v>7</v>
      </c>
      <c r="D87" s="10">
        <v>10</v>
      </c>
      <c r="E87" s="10">
        <v>15</v>
      </c>
      <c r="F87" s="10">
        <v>17</v>
      </c>
      <c r="G87" s="10">
        <v>20</v>
      </c>
      <c r="H87" s="10">
        <v>25</v>
      </c>
      <c r="I87" s="10">
        <v>30</v>
      </c>
      <c r="J87" s="10">
        <v>40</v>
      </c>
      <c r="K87" s="21">
        <v>45</v>
      </c>
      <c r="M87" t="s">
        <v>166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:23" ht="15.75" thickBot="1" x14ac:dyDescent="0.3">
      <c r="A88" t="s">
        <v>171</v>
      </c>
      <c r="B88" s="16"/>
      <c r="C88" s="10">
        <v>1</v>
      </c>
      <c r="D88" s="10">
        <v>3</v>
      </c>
      <c r="E88" s="10">
        <v>5</v>
      </c>
      <c r="F88" s="10">
        <v>7</v>
      </c>
      <c r="G88" s="10">
        <v>8</v>
      </c>
      <c r="H88" s="10">
        <v>10</v>
      </c>
      <c r="I88" s="10">
        <v>15</v>
      </c>
      <c r="J88" s="10">
        <v>25</v>
      </c>
      <c r="K88" s="21">
        <v>30</v>
      </c>
      <c r="M88" t="s">
        <v>171</v>
      </c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:23" ht="15.75" thickBot="1" x14ac:dyDescent="0.3">
      <c r="A89" t="s">
        <v>170</v>
      </c>
      <c r="B89" s="16"/>
      <c r="C89" s="10">
        <v>1</v>
      </c>
      <c r="D89" s="10">
        <v>3</v>
      </c>
      <c r="E89" s="10">
        <v>5</v>
      </c>
      <c r="F89" s="10">
        <v>7</v>
      </c>
      <c r="G89" s="10">
        <v>8</v>
      </c>
      <c r="H89" s="10">
        <v>10</v>
      </c>
      <c r="I89" s="10">
        <v>15</v>
      </c>
      <c r="J89" s="10">
        <v>25</v>
      </c>
      <c r="K89" s="21">
        <v>30</v>
      </c>
      <c r="M89" t="s">
        <v>170</v>
      </c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1" spans="1:23" x14ac:dyDescent="0.25">
      <c r="A91" s="25" t="s">
        <v>103</v>
      </c>
      <c r="B91" t="s">
        <v>214</v>
      </c>
      <c r="C91" t="s">
        <v>199</v>
      </c>
      <c r="D91" t="s">
        <v>200</v>
      </c>
      <c r="E91" t="s">
        <v>201</v>
      </c>
      <c r="F91" t="s">
        <v>202</v>
      </c>
      <c r="G91" t="s">
        <v>203</v>
      </c>
      <c r="H91" t="s">
        <v>204</v>
      </c>
      <c r="I91" t="s">
        <v>205</v>
      </c>
      <c r="J91" t="s">
        <v>206</v>
      </c>
      <c r="K91" t="s">
        <v>207</v>
      </c>
      <c r="M91" s="25" t="s">
        <v>103</v>
      </c>
      <c r="N91" t="s">
        <v>214</v>
      </c>
      <c r="O91" t="s">
        <v>199</v>
      </c>
      <c r="P91" t="s">
        <v>200</v>
      </c>
      <c r="Q91" t="s">
        <v>201</v>
      </c>
      <c r="R91" t="s">
        <v>202</v>
      </c>
      <c r="S91" t="s">
        <v>203</v>
      </c>
      <c r="T91" t="s">
        <v>204</v>
      </c>
      <c r="U91" t="s">
        <v>205</v>
      </c>
      <c r="V91" t="s">
        <v>206</v>
      </c>
      <c r="W91" t="s">
        <v>207</v>
      </c>
    </row>
    <row r="92" spans="1:23" ht="15.75" thickBot="1" x14ac:dyDescent="0.3">
      <c r="A92" t="s">
        <v>167</v>
      </c>
      <c r="B92" s="23"/>
      <c r="C92" s="10">
        <v>5</v>
      </c>
      <c r="D92" s="10">
        <v>10</v>
      </c>
      <c r="E92" s="10">
        <v>15</v>
      </c>
      <c r="F92" s="10">
        <v>20</v>
      </c>
      <c r="G92" s="10">
        <v>25</v>
      </c>
      <c r="H92" s="10">
        <v>30</v>
      </c>
      <c r="I92" s="10">
        <v>50</v>
      </c>
      <c r="J92" s="10">
        <v>60</v>
      </c>
      <c r="K92" s="21">
        <v>70</v>
      </c>
      <c r="M92" t="s">
        <v>167</v>
      </c>
      <c r="N92" s="23"/>
      <c r="W92">
        <v>1</v>
      </c>
    </row>
    <row r="93" spans="1:23" ht="15.75" thickBot="1" x14ac:dyDescent="0.3">
      <c r="A93" t="s">
        <v>168</v>
      </c>
      <c r="B93" s="16"/>
      <c r="C93" s="10">
        <v>5</v>
      </c>
      <c r="D93" s="10">
        <v>10</v>
      </c>
      <c r="E93" s="10">
        <v>15</v>
      </c>
      <c r="F93" s="10">
        <v>20</v>
      </c>
      <c r="G93" s="10">
        <v>25</v>
      </c>
      <c r="H93" s="10">
        <v>30</v>
      </c>
      <c r="I93" s="10">
        <v>50</v>
      </c>
      <c r="J93" s="10">
        <v>60</v>
      </c>
      <c r="K93" s="21">
        <v>70</v>
      </c>
      <c r="M93" t="s">
        <v>168</v>
      </c>
      <c r="V93">
        <v>1</v>
      </c>
      <c r="W93">
        <v>1</v>
      </c>
    </row>
    <row r="94" spans="1:23" ht="15.75" thickBot="1" x14ac:dyDescent="0.3">
      <c r="A94" t="s">
        <v>169</v>
      </c>
      <c r="B94" s="16"/>
      <c r="C94" s="10">
        <v>5</v>
      </c>
      <c r="D94" s="10">
        <v>10</v>
      </c>
      <c r="E94" s="10">
        <v>15</v>
      </c>
      <c r="F94" s="10">
        <v>20</v>
      </c>
      <c r="G94" s="10">
        <v>25</v>
      </c>
      <c r="H94" s="10">
        <v>30</v>
      </c>
      <c r="I94" s="10">
        <v>50</v>
      </c>
      <c r="J94" s="10">
        <v>60</v>
      </c>
      <c r="K94" s="21">
        <v>70</v>
      </c>
      <c r="M94" t="s">
        <v>169</v>
      </c>
      <c r="V94">
        <v>1</v>
      </c>
      <c r="W94">
        <v>1</v>
      </c>
    </row>
    <row r="95" spans="1:23" ht="15.75" thickBot="1" x14ac:dyDescent="0.3">
      <c r="A95" t="s">
        <v>172</v>
      </c>
      <c r="B95" s="16"/>
      <c r="C95" s="10">
        <v>2</v>
      </c>
      <c r="D95" s="10">
        <v>5</v>
      </c>
      <c r="E95" s="10">
        <v>10</v>
      </c>
      <c r="F95" s="10">
        <v>12</v>
      </c>
      <c r="G95" s="10">
        <v>15</v>
      </c>
      <c r="H95" s="10">
        <v>20</v>
      </c>
      <c r="I95" s="10">
        <v>25</v>
      </c>
      <c r="J95" s="10">
        <v>30</v>
      </c>
      <c r="K95" s="21">
        <v>40</v>
      </c>
      <c r="M95" t="s">
        <v>172</v>
      </c>
      <c r="T95">
        <v>1</v>
      </c>
      <c r="U95">
        <v>1</v>
      </c>
      <c r="V95">
        <v>1</v>
      </c>
      <c r="W95">
        <v>1</v>
      </c>
    </row>
    <row r="96" spans="1:23" ht="15.75" thickBot="1" x14ac:dyDescent="0.3">
      <c r="A96" t="s">
        <v>173</v>
      </c>
      <c r="B96" s="16"/>
      <c r="C96" s="10">
        <v>5</v>
      </c>
      <c r="D96" s="10">
        <v>15</v>
      </c>
      <c r="E96" s="10">
        <v>15</v>
      </c>
      <c r="F96" s="10">
        <v>20</v>
      </c>
      <c r="G96" s="10">
        <v>25</v>
      </c>
      <c r="H96" s="10">
        <v>30</v>
      </c>
      <c r="I96" s="10">
        <v>35</v>
      </c>
      <c r="J96" s="10">
        <v>40</v>
      </c>
      <c r="K96" s="21">
        <v>50</v>
      </c>
      <c r="M96" t="s">
        <v>173</v>
      </c>
      <c r="T96">
        <v>1</v>
      </c>
      <c r="U96">
        <v>1</v>
      </c>
      <c r="V96">
        <v>1</v>
      </c>
      <c r="W96">
        <v>1</v>
      </c>
    </row>
    <row r="97" spans="1:23" ht="15.75" thickBot="1" x14ac:dyDescent="0.3">
      <c r="A97" t="s">
        <v>175</v>
      </c>
      <c r="B97" s="16"/>
      <c r="C97" s="10">
        <v>1</v>
      </c>
      <c r="D97" s="10">
        <v>3</v>
      </c>
      <c r="E97" s="10">
        <v>5</v>
      </c>
      <c r="F97" s="10">
        <v>10</v>
      </c>
      <c r="G97" s="10">
        <v>20</v>
      </c>
      <c r="H97" s="10">
        <v>30</v>
      </c>
      <c r="I97" s="10">
        <v>40</v>
      </c>
      <c r="J97" s="10">
        <v>45</v>
      </c>
      <c r="K97" s="21">
        <v>50</v>
      </c>
      <c r="M97" t="s">
        <v>175</v>
      </c>
      <c r="T97">
        <v>1</v>
      </c>
      <c r="U97">
        <v>1</v>
      </c>
      <c r="V97">
        <v>1</v>
      </c>
      <c r="W97">
        <v>1</v>
      </c>
    </row>
    <row r="98" spans="1:23" ht="15.75" thickBot="1" x14ac:dyDescent="0.3">
      <c r="A98" t="s">
        <v>174</v>
      </c>
      <c r="B98" s="16"/>
      <c r="C98" s="10">
        <v>1</v>
      </c>
      <c r="D98" s="10">
        <v>3</v>
      </c>
      <c r="E98" s="10">
        <v>5</v>
      </c>
      <c r="F98" s="10">
        <v>10</v>
      </c>
      <c r="G98" s="10">
        <v>20</v>
      </c>
      <c r="H98" s="10">
        <v>30</v>
      </c>
      <c r="I98" s="10">
        <v>40</v>
      </c>
      <c r="J98" s="10">
        <v>45</v>
      </c>
      <c r="K98" s="21">
        <v>50</v>
      </c>
      <c r="M98" t="s">
        <v>174</v>
      </c>
      <c r="T98">
        <v>1</v>
      </c>
      <c r="U98">
        <v>1</v>
      </c>
      <c r="V98">
        <v>1</v>
      </c>
      <c r="W98">
        <v>1</v>
      </c>
    </row>
    <row r="99" spans="1:23" ht="15.75" thickBot="1" x14ac:dyDescent="0.3">
      <c r="A99" t="s">
        <v>164</v>
      </c>
      <c r="B99" s="16"/>
      <c r="C99" s="10">
        <v>3</v>
      </c>
      <c r="D99" s="10">
        <v>7</v>
      </c>
      <c r="E99" s="10">
        <v>8</v>
      </c>
      <c r="F99" s="10">
        <v>10</v>
      </c>
      <c r="G99" s="10">
        <v>15</v>
      </c>
      <c r="H99" s="10">
        <v>20</v>
      </c>
      <c r="I99" s="10">
        <v>25</v>
      </c>
      <c r="J99" s="10">
        <v>35</v>
      </c>
      <c r="K99" s="21">
        <v>40</v>
      </c>
      <c r="M99" t="s">
        <v>164</v>
      </c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ht="15.75" thickBot="1" x14ac:dyDescent="0.3">
      <c r="A100" t="s">
        <v>163</v>
      </c>
      <c r="B100" s="16"/>
      <c r="C100" s="10">
        <v>3</v>
      </c>
      <c r="D100" s="10">
        <v>7</v>
      </c>
      <c r="E100" s="10">
        <v>8</v>
      </c>
      <c r="F100" s="10">
        <v>10</v>
      </c>
      <c r="G100" s="10">
        <v>15</v>
      </c>
      <c r="H100" s="10">
        <v>20</v>
      </c>
      <c r="I100" s="10">
        <v>25</v>
      </c>
      <c r="J100" s="10">
        <v>35</v>
      </c>
      <c r="K100" s="21">
        <v>40</v>
      </c>
      <c r="M100" t="s">
        <v>163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ht="15.75" thickBot="1" x14ac:dyDescent="0.3">
      <c r="A101" t="s">
        <v>165</v>
      </c>
      <c r="B101" s="16"/>
      <c r="C101" s="10">
        <v>5</v>
      </c>
      <c r="D101" s="10">
        <v>10</v>
      </c>
      <c r="E101" s="10">
        <v>15</v>
      </c>
      <c r="F101" s="10">
        <v>17</v>
      </c>
      <c r="G101" s="10">
        <v>20</v>
      </c>
      <c r="H101" s="10">
        <v>25</v>
      </c>
      <c r="I101" s="10">
        <v>30</v>
      </c>
      <c r="J101" s="10">
        <v>40</v>
      </c>
      <c r="K101" s="21">
        <v>45</v>
      </c>
      <c r="M101" t="s">
        <v>165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ht="15.75" thickBot="1" x14ac:dyDescent="0.3">
      <c r="A102" t="s">
        <v>166</v>
      </c>
      <c r="B102" s="16"/>
      <c r="C102" s="10">
        <v>5</v>
      </c>
      <c r="D102" s="10">
        <v>10</v>
      </c>
      <c r="E102" s="10">
        <v>15</v>
      </c>
      <c r="F102" s="10">
        <v>17</v>
      </c>
      <c r="G102" s="10">
        <v>20</v>
      </c>
      <c r="H102" s="10">
        <v>25</v>
      </c>
      <c r="I102" s="10">
        <v>30</v>
      </c>
      <c r="J102" s="10">
        <v>40</v>
      </c>
      <c r="K102" s="21">
        <v>45</v>
      </c>
      <c r="M102" t="s">
        <v>166</v>
      </c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ht="15.75" thickBot="1" x14ac:dyDescent="0.3">
      <c r="A103" t="s">
        <v>171</v>
      </c>
      <c r="B103" s="16"/>
      <c r="C103" s="10">
        <v>1</v>
      </c>
      <c r="D103" s="10">
        <v>3</v>
      </c>
      <c r="E103" s="10">
        <v>5</v>
      </c>
      <c r="F103" s="10">
        <v>7</v>
      </c>
      <c r="G103" s="10">
        <v>8</v>
      </c>
      <c r="H103" s="10">
        <v>10</v>
      </c>
      <c r="I103" s="10">
        <v>15</v>
      </c>
      <c r="J103" s="10">
        <v>25</v>
      </c>
      <c r="K103" s="21">
        <v>30</v>
      </c>
      <c r="M103" t="s">
        <v>171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ht="15.75" thickBot="1" x14ac:dyDescent="0.3">
      <c r="A104" t="s">
        <v>170</v>
      </c>
      <c r="B104" s="16"/>
      <c r="C104" s="10">
        <v>1</v>
      </c>
      <c r="D104" s="10">
        <v>3</v>
      </c>
      <c r="E104" s="10">
        <v>5</v>
      </c>
      <c r="F104" s="10">
        <v>7</v>
      </c>
      <c r="G104" s="10">
        <v>8</v>
      </c>
      <c r="H104" s="10">
        <v>10</v>
      </c>
      <c r="I104" s="10">
        <v>15</v>
      </c>
      <c r="J104" s="10">
        <v>25</v>
      </c>
      <c r="K104" s="21">
        <v>30</v>
      </c>
      <c r="M104" t="s">
        <v>170</v>
      </c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6" spans="1:23" x14ac:dyDescent="0.25">
      <c r="A106" s="25" t="s">
        <v>104</v>
      </c>
      <c r="B106" t="s">
        <v>214</v>
      </c>
      <c r="C106" t="s">
        <v>199</v>
      </c>
      <c r="D106" t="s">
        <v>200</v>
      </c>
      <c r="E106" t="s">
        <v>201</v>
      </c>
      <c r="F106" t="s">
        <v>202</v>
      </c>
      <c r="G106" t="s">
        <v>203</v>
      </c>
      <c r="H106" t="s">
        <v>204</v>
      </c>
      <c r="I106" t="s">
        <v>205</v>
      </c>
      <c r="J106" t="s">
        <v>206</v>
      </c>
      <c r="K106" t="s">
        <v>207</v>
      </c>
      <c r="M106" s="25" t="s">
        <v>104</v>
      </c>
      <c r="N106" t="s">
        <v>214</v>
      </c>
      <c r="O106" t="s">
        <v>199</v>
      </c>
      <c r="P106" t="s">
        <v>200</v>
      </c>
      <c r="Q106" t="s">
        <v>201</v>
      </c>
      <c r="R106" t="s">
        <v>202</v>
      </c>
      <c r="S106" t="s">
        <v>203</v>
      </c>
      <c r="T106" t="s">
        <v>204</v>
      </c>
      <c r="U106" t="s">
        <v>205</v>
      </c>
      <c r="V106" t="s">
        <v>206</v>
      </c>
      <c r="W106" t="s">
        <v>207</v>
      </c>
    </row>
    <row r="107" spans="1:23" ht="15.75" thickBot="1" x14ac:dyDescent="0.3">
      <c r="A107" t="s">
        <v>167</v>
      </c>
      <c r="B107" s="23"/>
      <c r="C107" s="10">
        <v>5</v>
      </c>
      <c r="D107" s="22">
        <v>5</v>
      </c>
      <c r="E107" s="10">
        <v>15</v>
      </c>
      <c r="F107" s="10">
        <v>25</v>
      </c>
      <c r="G107" s="10">
        <v>25</v>
      </c>
      <c r="H107" s="10">
        <v>45</v>
      </c>
      <c r="I107" s="10">
        <v>50</v>
      </c>
      <c r="J107" s="10">
        <v>60</v>
      </c>
      <c r="K107" s="21">
        <v>75</v>
      </c>
      <c r="M107" t="s">
        <v>167</v>
      </c>
      <c r="N107" s="23"/>
      <c r="V107">
        <v>1</v>
      </c>
      <c r="W107">
        <v>1</v>
      </c>
    </row>
    <row r="108" spans="1:23" ht="15.75" thickBot="1" x14ac:dyDescent="0.3">
      <c r="A108" t="s">
        <v>168</v>
      </c>
      <c r="B108" s="16"/>
      <c r="C108" s="10">
        <v>5</v>
      </c>
      <c r="D108" s="10">
        <v>6</v>
      </c>
      <c r="E108" s="10">
        <v>10</v>
      </c>
      <c r="F108" s="22">
        <v>30</v>
      </c>
      <c r="G108" s="22">
        <v>25</v>
      </c>
      <c r="H108" s="10">
        <v>30</v>
      </c>
      <c r="I108" s="10">
        <v>50</v>
      </c>
      <c r="J108" s="10">
        <v>60</v>
      </c>
      <c r="K108" s="21">
        <v>75</v>
      </c>
      <c r="M108" t="s">
        <v>168</v>
      </c>
    </row>
    <row r="109" spans="1:23" ht="15.75" thickBot="1" x14ac:dyDescent="0.3">
      <c r="A109" t="s">
        <v>169</v>
      </c>
      <c r="B109" s="16"/>
      <c r="C109" s="10">
        <v>5</v>
      </c>
      <c r="D109" s="10">
        <v>10</v>
      </c>
      <c r="E109" s="10">
        <v>15</v>
      </c>
      <c r="F109" s="22">
        <v>15</v>
      </c>
      <c r="G109" s="10">
        <v>25</v>
      </c>
      <c r="H109" s="10">
        <v>30</v>
      </c>
      <c r="I109" s="10">
        <v>50</v>
      </c>
      <c r="J109" s="10">
        <v>60</v>
      </c>
      <c r="K109" s="21">
        <v>75</v>
      </c>
      <c r="M109" t="s">
        <v>169</v>
      </c>
      <c r="V109">
        <v>1</v>
      </c>
      <c r="W109">
        <v>1</v>
      </c>
    </row>
    <row r="110" spans="1:23" ht="15.75" thickBot="1" x14ac:dyDescent="0.3">
      <c r="A110" t="s">
        <v>172</v>
      </c>
      <c r="B110" s="16"/>
      <c r="C110" s="10">
        <v>2</v>
      </c>
      <c r="D110" s="10">
        <v>5</v>
      </c>
      <c r="E110" s="10">
        <v>10</v>
      </c>
      <c r="F110" s="22">
        <v>19</v>
      </c>
      <c r="G110" s="10">
        <v>15</v>
      </c>
      <c r="H110" s="10">
        <v>20</v>
      </c>
      <c r="I110" s="10">
        <v>25</v>
      </c>
      <c r="J110" s="10">
        <v>30</v>
      </c>
      <c r="K110" s="21">
        <v>40</v>
      </c>
      <c r="M110" t="s">
        <v>172</v>
      </c>
      <c r="S110">
        <v>1</v>
      </c>
      <c r="T110">
        <v>1</v>
      </c>
      <c r="U110">
        <v>1</v>
      </c>
      <c r="V110">
        <v>1</v>
      </c>
      <c r="W110">
        <v>1</v>
      </c>
    </row>
    <row r="111" spans="1:23" ht="15.75" thickBot="1" x14ac:dyDescent="0.3">
      <c r="A111" t="s">
        <v>173</v>
      </c>
      <c r="B111" s="16"/>
      <c r="C111" s="10">
        <v>5</v>
      </c>
      <c r="D111" s="10">
        <v>8</v>
      </c>
      <c r="E111" s="10">
        <v>10</v>
      </c>
      <c r="F111" s="10">
        <v>20</v>
      </c>
      <c r="G111" s="10">
        <v>25</v>
      </c>
      <c r="H111" s="10">
        <v>30</v>
      </c>
      <c r="I111" s="10">
        <v>35</v>
      </c>
      <c r="J111" s="10">
        <v>40</v>
      </c>
      <c r="K111" s="21">
        <v>50</v>
      </c>
      <c r="M111" t="s">
        <v>173</v>
      </c>
      <c r="T111">
        <v>1</v>
      </c>
      <c r="U111">
        <v>1</v>
      </c>
      <c r="V111">
        <v>1</v>
      </c>
      <c r="W111">
        <v>1</v>
      </c>
    </row>
    <row r="112" spans="1:23" ht="15.75" thickBot="1" x14ac:dyDescent="0.3">
      <c r="A112" t="s">
        <v>175</v>
      </c>
      <c r="B112" s="16"/>
      <c r="C112" s="10">
        <v>1</v>
      </c>
      <c r="D112" s="10">
        <v>6</v>
      </c>
      <c r="E112" s="10">
        <v>14</v>
      </c>
      <c r="F112" s="22">
        <v>30</v>
      </c>
      <c r="G112" s="22">
        <v>25</v>
      </c>
      <c r="H112" s="10">
        <v>35</v>
      </c>
      <c r="I112" s="10">
        <v>40</v>
      </c>
      <c r="J112" s="10">
        <v>45</v>
      </c>
      <c r="K112" s="21">
        <v>50</v>
      </c>
      <c r="M112" t="s">
        <v>175</v>
      </c>
      <c r="U112">
        <v>1</v>
      </c>
      <c r="V112">
        <v>1</v>
      </c>
      <c r="W112">
        <v>1</v>
      </c>
    </row>
    <row r="113" spans="1:23" ht="15.75" thickBot="1" x14ac:dyDescent="0.3">
      <c r="A113" t="s">
        <v>174</v>
      </c>
      <c r="B113" s="16"/>
      <c r="C113" s="10">
        <v>1</v>
      </c>
      <c r="D113" s="10">
        <v>6</v>
      </c>
      <c r="E113" s="10">
        <v>14</v>
      </c>
      <c r="F113" s="22">
        <v>30</v>
      </c>
      <c r="G113" s="22">
        <v>30</v>
      </c>
      <c r="H113" s="10">
        <v>35</v>
      </c>
      <c r="I113" s="10">
        <v>40</v>
      </c>
      <c r="J113" s="10">
        <v>45</v>
      </c>
      <c r="K113" s="21">
        <v>50</v>
      </c>
      <c r="M113" t="s">
        <v>174</v>
      </c>
      <c r="U113">
        <v>1</v>
      </c>
      <c r="V113">
        <v>1</v>
      </c>
      <c r="W113">
        <v>1</v>
      </c>
    </row>
    <row r="114" spans="1:23" ht="15.75" thickBot="1" x14ac:dyDescent="0.3">
      <c r="A114" t="s">
        <v>164</v>
      </c>
      <c r="B114" s="16"/>
      <c r="C114" s="22">
        <v>5</v>
      </c>
      <c r="D114" s="10">
        <v>5</v>
      </c>
      <c r="E114" s="10">
        <v>10</v>
      </c>
      <c r="F114" s="10">
        <v>15</v>
      </c>
      <c r="G114" s="10">
        <v>15</v>
      </c>
      <c r="H114" s="10">
        <v>20</v>
      </c>
      <c r="I114" s="10">
        <v>25</v>
      </c>
      <c r="J114" s="10">
        <v>35</v>
      </c>
      <c r="K114" s="21">
        <v>40</v>
      </c>
      <c r="M114" t="s">
        <v>164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:23" ht="15.75" thickBot="1" x14ac:dyDescent="0.3">
      <c r="A115" t="s">
        <v>163</v>
      </c>
      <c r="B115" s="16"/>
      <c r="C115" s="10">
        <v>5</v>
      </c>
      <c r="D115" s="10">
        <v>5</v>
      </c>
      <c r="E115" s="10">
        <v>10</v>
      </c>
      <c r="F115" s="10">
        <v>15</v>
      </c>
      <c r="G115" s="10">
        <v>15</v>
      </c>
      <c r="H115" s="10">
        <v>20</v>
      </c>
      <c r="I115" s="10">
        <v>25</v>
      </c>
      <c r="J115" s="10">
        <v>35</v>
      </c>
      <c r="K115" s="21">
        <v>40</v>
      </c>
      <c r="M115" t="s">
        <v>163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:23" ht="15.75" thickBot="1" x14ac:dyDescent="0.3">
      <c r="A116" t="s">
        <v>165</v>
      </c>
      <c r="B116" s="16"/>
      <c r="C116" s="22">
        <v>7</v>
      </c>
      <c r="D116" s="22">
        <v>5</v>
      </c>
      <c r="E116" s="10">
        <v>10</v>
      </c>
      <c r="F116" s="10">
        <v>15</v>
      </c>
      <c r="G116" s="10">
        <v>20</v>
      </c>
      <c r="H116" s="10">
        <v>25</v>
      </c>
      <c r="I116" s="10">
        <v>30</v>
      </c>
      <c r="J116" s="10">
        <v>40</v>
      </c>
      <c r="K116" s="21">
        <v>45</v>
      </c>
      <c r="M116" t="s">
        <v>165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:23" ht="15.75" thickBot="1" x14ac:dyDescent="0.3">
      <c r="A117" t="s">
        <v>166</v>
      </c>
      <c r="B117" s="16"/>
      <c r="C117" s="22">
        <v>7</v>
      </c>
      <c r="D117" s="22">
        <v>5</v>
      </c>
      <c r="E117" s="10">
        <v>10</v>
      </c>
      <c r="F117" s="10">
        <v>15</v>
      </c>
      <c r="G117" s="10">
        <v>20</v>
      </c>
      <c r="H117" s="10">
        <v>25</v>
      </c>
      <c r="I117" s="10">
        <v>30</v>
      </c>
      <c r="J117" s="10">
        <v>40</v>
      </c>
      <c r="K117" s="21">
        <v>45</v>
      </c>
      <c r="M117" t="s">
        <v>166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3" ht="15.75" thickBot="1" x14ac:dyDescent="0.3">
      <c r="A118" t="s">
        <v>171</v>
      </c>
      <c r="B118" s="16"/>
      <c r="C118" s="10">
        <v>1</v>
      </c>
      <c r="D118" s="22">
        <v>5</v>
      </c>
      <c r="E118" s="22">
        <v>5</v>
      </c>
      <c r="F118" s="22">
        <v>15</v>
      </c>
      <c r="G118" s="22">
        <v>8</v>
      </c>
      <c r="H118" s="10">
        <v>10</v>
      </c>
      <c r="I118" s="10">
        <v>15</v>
      </c>
      <c r="J118" s="10">
        <v>25</v>
      </c>
      <c r="K118" s="21">
        <v>30</v>
      </c>
      <c r="M118" t="s">
        <v>171</v>
      </c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:23" ht="15.75" thickBot="1" x14ac:dyDescent="0.3">
      <c r="A119" t="s">
        <v>170</v>
      </c>
      <c r="B119" s="16"/>
      <c r="C119" s="10">
        <v>1</v>
      </c>
      <c r="D119" s="22">
        <v>5</v>
      </c>
      <c r="E119" s="22">
        <v>5</v>
      </c>
      <c r="F119" s="22">
        <v>15</v>
      </c>
      <c r="G119" s="22">
        <v>8</v>
      </c>
      <c r="H119" s="10">
        <v>10</v>
      </c>
      <c r="I119" s="10">
        <v>15</v>
      </c>
      <c r="J119" s="10">
        <v>25</v>
      </c>
      <c r="K119" s="21">
        <v>30</v>
      </c>
      <c r="M119" t="s">
        <v>170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1" spans="1:23" x14ac:dyDescent="0.25">
      <c r="A121" s="25" t="s">
        <v>19</v>
      </c>
      <c r="B121" t="s">
        <v>214</v>
      </c>
      <c r="C121" t="s">
        <v>199</v>
      </c>
      <c r="D121" t="s">
        <v>200</v>
      </c>
      <c r="E121" t="s">
        <v>201</v>
      </c>
      <c r="F121" t="s">
        <v>202</v>
      </c>
      <c r="G121" t="s">
        <v>203</v>
      </c>
      <c r="H121" t="s">
        <v>204</v>
      </c>
      <c r="I121" t="s">
        <v>205</v>
      </c>
      <c r="J121" t="s">
        <v>206</v>
      </c>
      <c r="K121" t="s">
        <v>207</v>
      </c>
      <c r="M121" s="25" t="s">
        <v>19</v>
      </c>
      <c r="N121" t="s">
        <v>214</v>
      </c>
      <c r="O121" t="s">
        <v>199</v>
      </c>
      <c r="P121" t="s">
        <v>200</v>
      </c>
      <c r="Q121" t="s">
        <v>201</v>
      </c>
      <c r="R121" t="s">
        <v>202</v>
      </c>
      <c r="S121" t="s">
        <v>203</v>
      </c>
      <c r="T121" t="s">
        <v>204</v>
      </c>
      <c r="U121" t="s">
        <v>205</v>
      </c>
      <c r="V121" t="s">
        <v>206</v>
      </c>
      <c r="W121" t="s">
        <v>207</v>
      </c>
    </row>
    <row r="122" spans="1:23" ht="15.75" thickBot="1" x14ac:dyDescent="0.3">
      <c r="A122" t="s">
        <v>167</v>
      </c>
      <c r="B122" s="23"/>
      <c r="C122" s="10">
        <v>5</v>
      </c>
      <c r="D122" s="10">
        <v>10</v>
      </c>
      <c r="E122" s="10">
        <v>15</v>
      </c>
      <c r="F122" s="10">
        <v>20</v>
      </c>
      <c r="G122" s="10">
        <v>25</v>
      </c>
      <c r="H122" s="10">
        <v>30</v>
      </c>
      <c r="I122" s="10">
        <v>35</v>
      </c>
      <c r="J122" s="10">
        <v>40</v>
      </c>
      <c r="K122" s="21">
        <v>50</v>
      </c>
      <c r="M122" t="s">
        <v>167</v>
      </c>
      <c r="N122" s="23"/>
      <c r="V122">
        <v>1</v>
      </c>
      <c r="W122">
        <v>1</v>
      </c>
    </row>
    <row r="123" spans="1:23" ht="15.75" thickBot="1" x14ac:dyDescent="0.3">
      <c r="A123" t="s">
        <v>168</v>
      </c>
      <c r="B123" s="16"/>
      <c r="C123" s="10">
        <v>5</v>
      </c>
      <c r="D123" s="10">
        <v>10</v>
      </c>
      <c r="E123" s="10">
        <v>15</v>
      </c>
      <c r="F123" s="10">
        <v>20</v>
      </c>
      <c r="G123" s="10">
        <v>25</v>
      </c>
      <c r="H123" s="10">
        <v>30</v>
      </c>
      <c r="I123" s="10">
        <v>35</v>
      </c>
      <c r="J123" s="10">
        <v>40</v>
      </c>
      <c r="K123" s="21">
        <v>50</v>
      </c>
      <c r="M123" t="s">
        <v>168</v>
      </c>
      <c r="V123">
        <v>1</v>
      </c>
      <c r="W123">
        <v>1</v>
      </c>
    </row>
    <row r="124" spans="1:23" ht="15.75" thickBot="1" x14ac:dyDescent="0.3">
      <c r="A124" t="s">
        <v>169</v>
      </c>
      <c r="B124" s="16"/>
      <c r="C124" s="10">
        <v>5</v>
      </c>
      <c r="D124" s="10">
        <v>10</v>
      </c>
      <c r="E124" s="10">
        <v>15</v>
      </c>
      <c r="F124" s="10">
        <v>20</v>
      </c>
      <c r="G124" s="10">
        <v>25</v>
      </c>
      <c r="H124" s="10">
        <v>30</v>
      </c>
      <c r="I124" s="10">
        <v>35</v>
      </c>
      <c r="J124" s="10">
        <v>40</v>
      </c>
      <c r="K124" s="21">
        <v>50</v>
      </c>
      <c r="M124" t="s">
        <v>169</v>
      </c>
      <c r="V124">
        <v>1</v>
      </c>
      <c r="W124">
        <v>1</v>
      </c>
    </row>
    <row r="125" spans="1:23" ht="15.75" thickBot="1" x14ac:dyDescent="0.3">
      <c r="A125" t="s">
        <v>172</v>
      </c>
      <c r="B125" s="16"/>
      <c r="C125" s="10">
        <v>3</v>
      </c>
      <c r="D125" s="10">
        <v>5</v>
      </c>
      <c r="E125" s="10">
        <v>7</v>
      </c>
      <c r="F125" s="10">
        <v>10</v>
      </c>
      <c r="G125" s="10">
        <v>15</v>
      </c>
      <c r="H125" s="22">
        <v>15</v>
      </c>
      <c r="I125" s="10">
        <v>20</v>
      </c>
      <c r="J125" s="10">
        <v>25</v>
      </c>
      <c r="K125" s="21">
        <v>30</v>
      </c>
      <c r="M125" t="s">
        <v>172</v>
      </c>
      <c r="T125">
        <v>1</v>
      </c>
      <c r="U125">
        <v>1</v>
      </c>
      <c r="V125">
        <v>1</v>
      </c>
      <c r="W125">
        <v>1</v>
      </c>
    </row>
    <row r="126" spans="1:23" ht="15.75" thickBot="1" x14ac:dyDescent="0.3">
      <c r="A126" t="s">
        <v>173</v>
      </c>
      <c r="B126" s="16"/>
      <c r="C126" s="10">
        <v>5</v>
      </c>
      <c r="D126" s="10">
        <v>8</v>
      </c>
      <c r="E126" s="10">
        <v>10</v>
      </c>
      <c r="F126" s="10">
        <v>15</v>
      </c>
      <c r="G126" s="10">
        <v>20</v>
      </c>
      <c r="H126" s="10">
        <v>25</v>
      </c>
      <c r="I126" s="10">
        <v>30</v>
      </c>
      <c r="J126" s="10">
        <v>35</v>
      </c>
      <c r="K126" s="21">
        <v>40</v>
      </c>
      <c r="M126" t="s">
        <v>173</v>
      </c>
      <c r="T126">
        <v>1</v>
      </c>
      <c r="U126">
        <v>1</v>
      </c>
      <c r="V126">
        <v>1</v>
      </c>
      <c r="W126">
        <v>1</v>
      </c>
    </row>
    <row r="127" spans="1:23" ht="15.75" thickBot="1" x14ac:dyDescent="0.3">
      <c r="A127" t="s">
        <v>175</v>
      </c>
      <c r="B127" s="16"/>
      <c r="C127" s="10">
        <v>1</v>
      </c>
      <c r="D127" s="10">
        <v>5</v>
      </c>
      <c r="E127" s="10">
        <v>10</v>
      </c>
      <c r="F127" s="10">
        <v>17</v>
      </c>
      <c r="G127" s="10">
        <v>20</v>
      </c>
      <c r="H127" s="10">
        <v>25</v>
      </c>
      <c r="I127" s="10">
        <v>30</v>
      </c>
      <c r="J127" s="10">
        <v>35</v>
      </c>
      <c r="K127" s="21">
        <v>40</v>
      </c>
      <c r="M127" t="s">
        <v>175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</row>
    <row r="128" spans="1:23" ht="15.75" thickBot="1" x14ac:dyDescent="0.3">
      <c r="A128" t="s">
        <v>174</v>
      </c>
      <c r="B128" s="16"/>
      <c r="C128" s="10">
        <v>1</v>
      </c>
      <c r="D128" s="10">
        <v>5</v>
      </c>
      <c r="E128" s="10">
        <v>10</v>
      </c>
      <c r="F128" s="10">
        <v>17</v>
      </c>
      <c r="G128" s="10">
        <v>20</v>
      </c>
      <c r="H128" s="10">
        <v>25</v>
      </c>
      <c r="I128" s="10">
        <v>30</v>
      </c>
      <c r="J128" s="10">
        <v>35</v>
      </c>
      <c r="K128" s="21">
        <v>40</v>
      </c>
      <c r="M128" t="s">
        <v>174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ht="15.75" thickBot="1" x14ac:dyDescent="0.3">
      <c r="A129" t="s">
        <v>164</v>
      </c>
      <c r="B129" s="16"/>
      <c r="C129" s="10">
        <v>3</v>
      </c>
      <c r="D129" s="10">
        <v>5</v>
      </c>
      <c r="E129" s="10">
        <v>7</v>
      </c>
      <c r="F129" s="10">
        <v>10</v>
      </c>
      <c r="G129" s="10">
        <v>14</v>
      </c>
      <c r="H129" s="10">
        <v>17</v>
      </c>
      <c r="I129" s="10">
        <v>22</v>
      </c>
      <c r="J129" s="10">
        <v>25</v>
      </c>
      <c r="K129" s="21">
        <v>25</v>
      </c>
      <c r="M129" t="s">
        <v>164</v>
      </c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:23" ht="15.75" thickBot="1" x14ac:dyDescent="0.3">
      <c r="A130" t="s">
        <v>163</v>
      </c>
      <c r="B130" s="16"/>
      <c r="C130" s="10">
        <v>3</v>
      </c>
      <c r="D130" s="10">
        <v>5</v>
      </c>
      <c r="E130" s="10">
        <v>7</v>
      </c>
      <c r="F130" s="10">
        <v>10</v>
      </c>
      <c r="G130" s="10">
        <v>14</v>
      </c>
      <c r="H130" s="10">
        <v>17</v>
      </c>
      <c r="I130" s="10">
        <v>22</v>
      </c>
      <c r="J130" s="10">
        <v>25</v>
      </c>
      <c r="K130" s="21">
        <v>25</v>
      </c>
      <c r="M130" t="s">
        <v>163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3" ht="15.75" thickBot="1" x14ac:dyDescent="0.3">
      <c r="A131" t="s">
        <v>165</v>
      </c>
      <c r="B131" s="16"/>
      <c r="C131" s="10">
        <v>5</v>
      </c>
      <c r="D131" s="10">
        <v>9</v>
      </c>
      <c r="E131" s="10">
        <v>13</v>
      </c>
      <c r="F131" s="10">
        <v>17</v>
      </c>
      <c r="G131" s="10">
        <v>20</v>
      </c>
      <c r="H131" s="10">
        <v>23</v>
      </c>
      <c r="I131" s="10">
        <v>27</v>
      </c>
      <c r="J131" s="10">
        <v>30</v>
      </c>
      <c r="K131" s="21">
        <v>35</v>
      </c>
      <c r="M131" t="s">
        <v>165</v>
      </c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:23" ht="15.75" thickBot="1" x14ac:dyDescent="0.3">
      <c r="A132" t="s">
        <v>166</v>
      </c>
      <c r="B132" s="16"/>
      <c r="C132" s="10">
        <v>5</v>
      </c>
      <c r="D132" s="10">
        <v>9</v>
      </c>
      <c r="E132" s="10">
        <v>13</v>
      </c>
      <c r="F132" s="10">
        <v>17</v>
      </c>
      <c r="G132" s="10">
        <v>20</v>
      </c>
      <c r="H132" s="10">
        <v>23</v>
      </c>
      <c r="I132" s="10">
        <v>27</v>
      </c>
      <c r="J132" s="10">
        <v>30</v>
      </c>
      <c r="K132" s="21">
        <v>35</v>
      </c>
      <c r="M132" t="s">
        <v>166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:23" ht="15.75" thickBot="1" x14ac:dyDescent="0.3">
      <c r="A133" t="s">
        <v>171</v>
      </c>
      <c r="B133" s="16"/>
      <c r="C133" s="10">
        <v>1</v>
      </c>
      <c r="D133" s="10">
        <v>3</v>
      </c>
      <c r="E133" s="10">
        <v>5</v>
      </c>
      <c r="F133" s="10">
        <v>7</v>
      </c>
      <c r="G133" s="10">
        <v>9</v>
      </c>
      <c r="H133" s="10">
        <v>12</v>
      </c>
      <c r="I133" s="10">
        <v>15</v>
      </c>
      <c r="J133" s="10">
        <v>18</v>
      </c>
      <c r="K133" s="21">
        <v>20</v>
      </c>
      <c r="M133" t="s">
        <v>171</v>
      </c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:23" ht="15.75" thickBot="1" x14ac:dyDescent="0.3">
      <c r="A134" t="s">
        <v>170</v>
      </c>
      <c r="B134" s="16"/>
      <c r="C134" s="10">
        <v>1</v>
      </c>
      <c r="D134" s="10">
        <v>3</v>
      </c>
      <c r="E134" s="10">
        <v>5</v>
      </c>
      <c r="F134" s="10">
        <v>7</v>
      </c>
      <c r="G134" s="10">
        <v>9</v>
      </c>
      <c r="H134" s="10">
        <v>12</v>
      </c>
      <c r="I134" s="10">
        <v>15</v>
      </c>
      <c r="J134" s="10">
        <v>18</v>
      </c>
      <c r="K134" s="21">
        <v>20</v>
      </c>
      <c r="M134" t="s">
        <v>170</v>
      </c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6" spans="1:23" x14ac:dyDescent="0.25">
      <c r="A136" s="25" t="s">
        <v>17</v>
      </c>
      <c r="B136" t="s">
        <v>214</v>
      </c>
      <c r="C136" t="s">
        <v>199</v>
      </c>
      <c r="D136" t="s">
        <v>200</v>
      </c>
      <c r="E136" t="s">
        <v>201</v>
      </c>
      <c r="F136" t="s">
        <v>202</v>
      </c>
      <c r="G136" t="s">
        <v>203</v>
      </c>
      <c r="H136" t="s">
        <v>204</v>
      </c>
      <c r="I136" t="s">
        <v>205</v>
      </c>
      <c r="J136" t="s">
        <v>206</v>
      </c>
      <c r="K136" t="s">
        <v>207</v>
      </c>
      <c r="M136" s="25" t="s">
        <v>17</v>
      </c>
      <c r="N136" t="s">
        <v>214</v>
      </c>
      <c r="O136" t="s">
        <v>199</v>
      </c>
      <c r="P136" t="s">
        <v>200</v>
      </c>
      <c r="Q136" t="s">
        <v>201</v>
      </c>
      <c r="R136" t="s">
        <v>202</v>
      </c>
      <c r="S136" t="s">
        <v>203</v>
      </c>
      <c r="T136" t="s">
        <v>204</v>
      </c>
      <c r="U136" t="s">
        <v>205</v>
      </c>
      <c r="V136" t="s">
        <v>206</v>
      </c>
      <c r="W136" t="s">
        <v>207</v>
      </c>
    </row>
    <row r="137" spans="1:23" ht="15.75" thickBot="1" x14ac:dyDescent="0.3">
      <c r="A137" t="s">
        <v>167</v>
      </c>
      <c r="B137" s="23"/>
      <c r="C137" s="10">
        <v>1</v>
      </c>
      <c r="D137" s="10">
        <v>10</v>
      </c>
      <c r="E137" s="10">
        <v>15</v>
      </c>
      <c r="F137" s="10">
        <v>20</v>
      </c>
      <c r="G137" s="10">
        <v>25</v>
      </c>
      <c r="H137" s="10">
        <v>45</v>
      </c>
      <c r="I137" s="10">
        <v>60</v>
      </c>
      <c r="J137" s="10">
        <v>65</v>
      </c>
      <c r="K137" s="21">
        <v>70</v>
      </c>
      <c r="M137" t="s">
        <v>167</v>
      </c>
      <c r="N137" s="23"/>
      <c r="V137">
        <v>1</v>
      </c>
      <c r="W137">
        <v>1</v>
      </c>
    </row>
    <row r="138" spans="1:23" ht="15.75" thickBot="1" x14ac:dyDescent="0.3">
      <c r="A138" t="s">
        <v>168</v>
      </c>
      <c r="B138" s="16"/>
      <c r="C138" s="10">
        <v>3</v>
      </c>
      <c r="D138" s="10">
        <v>10</v>
      </c>
      <c r="E138" s="10">
        <v>15</v>
      </c>
      <c r="F138" s="10">
        <v>20</v>
      </c>
      <c r="G138" s="10">
        <v>25</v>
      </c>
      <c r="H138" s="10">
        <v>30</v>
      </c>
      <c r="I138" s="10">
        <v>50</v>
      </c>
      <c r="J138" s="10">
        <v>60</v>
      </c>
      <c r="K138" s="21">
        <v>75</v>
      </c>
      <c r="M138" t="s">
        <v>168</v>
      </c>
      <c r="V138">
        <v>1</v>
      </c>
      <c r="W138">
        <v>1</v>
      </c>
    </row>
    <row r="139" spans="1:23" ht="15.75" thickBot="1" x14ac:dyDescent="0.3">
      <c r="A139" t="s">
        <v>169</v>
      </c>
      <c r="B139" s="16"/>
      <c r="C139" s="10">
        <v>5</v>
      </c>
      <c r="D139" s="10">
        <v>10</v>
      </c>
      <c r="E139" s="10">
        <v>15</v>
      </c>
      <c r="F139" s="10">
        <v>20</v>
      </c>
      <c r="G139" s="10">
        <v>25</v>
      </c>
      <c r="H139" s="10">
        <v>30</v>
      </c>
      <c r="I139" s="10">
        <v>50</v>
      </c>
      <c r="J139" s="10">
        <v>60</v>
      </c>
      <c r="K139" s="21">
        <v>75</v>
      </c>
      <c r="M139" t="s">
        <v>169</v>
      </c>
      <c r="V139">
        <v>1</v>
      </c>
      <c r="W139">
        <v>1</v>
      </c>
    </row>
    <row r="140" spans="1:23" ht="15.75" thickBot="1" x14ac:dyDescent="0.3">
      <c r="A140" t="s">
        <v>172</v>
      </c>
      <c r="B140" s="16"/>
      <c r="C140" s="10">
        <v>2</v>
      </c>
      <c r="D140" s="10">
        <v>5</v>
      </c>
      <c r="E140" s="10">
        <v>10</v>
      </c>
      <c r="F140" s="10">
        <v>12</v>
      </c>
      <c r="G140" s="10">
        <v>15</v>
      </c>
      <c r="H140" s="10">
        <v>20</v>
      </c>
      <c r="I140" s="10">
        <v>25</v>
      </c>
      <c r="J140" s="10">
        <v>30</v>
      </c>
      <c r="K140" s="21">
        <v>40</v>
      </c>
      <c r="M140" t="s">
        <v>172</v>
      </c>
      <c r="T140">
        <v>1</v>
      </c>
      <c r="U140">
        <v>1</v>
      </c>
      <c r="V140">
        <v>1</v>
      </c>
      <c r="W140">
        <v>1</v>
      </c>
    </row>
    <row r="141" spans="1:23" ht="15.75" thickBot="1" x14ac:dyDescent="0.3">
      <c r="A141" t="s">
        <v>173</v>
      </c>
      <c r="B141" s="16"/>
      <c r="C141" s="10">
        <v>5</v>
      </c>
      <c r="D141" s="10">
        <v>10</v>
      </c>
      <c r="E141" s="10">
        <v>15</v>
      </c>
      <c r="F141" s="10">
        <v>20</v>
      </c>
      <c r="G141" s="10">
        <v>25</v>
      </c>
      <c r="H141" s="10">
        <v>30</v>
      </c>
      <c r="I141" s="10">
        <v>35</v>
      </c>
      <c r="J141" s="10">
        <v>40</v>
      </c>
      <c r="K141" s="21">
        <v>50</v>
      </c>
      <c r="M141" t="s">
        <v>173</v>
      </c>
      <c r="T141">
        <v>1</v>
      </c>
      <c r="U141">
        <v>1</v>
      </c>
      <c r="V141">
        <v>1</v>
      </c>
      <c r="W141">
        <v>1</v>
      </c>
    </row>
    <row r="142" spans="1:23" ht="15.75" thickBot="1" x14ac:dyDescent="0.3">
      <c r="A142" t="s">
        <v>175</v>
      </c>
      <c r="B142" s="16"/>
      <c r="C142" s="10">
        <v>3</v>
      </c>
      <c r="D142" s="10">
        <v>3</v>
      </c>
      <c r="E142" s="10">
        <v>5</v>
      </c>
      <c r="F142" s="10">
        <v>20</v>
      </c>
      <c r="G142" s="10">
        <v>25</v>
      </c>
      <c r="H142" s="10">
        <v>30</v>
      </c>
      <c r="I142" s="10">
        <v>40</v>
      </c>
      <c r="J142" s="10">
        <v>45</v>
      </c>
      <c r="K142" s="21">
        <v>50</v>
      </c>
      <c r="M142" t="s">
        <v>175</v>
      </c>
      <c r="S142">
        <v>1</v>
      </c>
      <c r="T142">
        <v>1</v>
      </c>
      <c r="U142">
        <v>1</v>
      </c>
      <c r="V142">
        <v>1</v>
      </c>
      <c r="W142">
        <v>1</v>
      </c>
    </row>
    <row r="143" spans="1:23" ht="15.75" thickBot="1" x14ac:dyDescent="0.3">
      <c r="A143" t="s">
        <v>174</v>
      </c>
      <c r="B143" s="16"/>
      <c r="C143" s="10">
        <v>3</v>
      </c>
      <c r="D143" s="10">
        <v>3</v>
      </c>
      <c r="E143" s="10">
        <v>5</v>
      </c>
      <c r="F143" s="10">
        <v>20</v>
      </c>
      <c r="G143" s="10">
        <v>25</v>
      </c>
      <c r="H143" s="10">
        <v>30</v>
      </c>
      <c r="I143" s="10">
        <v>40</v>
      </c>
      <c r="J143" s="10">
        <v>45</v>
      </c>
      <c r="K143" s="21">
        <v>50</v>
      </c>
      <c r="M143" t="s">
        <v>174</v>
      </c>
      <c r="S143">
        <v>1</v>
      </c>
      <c r="T143">
        <v>1</v>
      </c>
      <c r="U143">
        <v>1</v>
      </c>
      <c r="V143">
        <v>1</v>
      </c>
      <c r="W143">
        <v>1</v>
      </c>
    </row>
    <row r="144" spans="1:23" ht="15.75" thickBot="1" x14ac:dyDescent="0.3">
      <c r="A144" t="s">
        <v>164</v>
      </c>
      <c r="B144" s="16"/>
      <c r="C144" s="10">
        <v>3</v>
      </c>
      <c r="D144" s="10">
        <v>7</v>
      </c>
      <c r="E144" s="10">
        <v>8</v>
      </c>
      <c r="F144" s="10">
        <v>10</v>
      </c>
      <c r="G144" s="10">
        <v>15</v>
      </c>
      <c r="H144" s="10">
        <v>20</v>
      </c>
      <c r="I144" s="10">
        <v>25</v>
      </c>
      <c r="J144" s="10">
        <v>35</v>
      </c>
      <c r="K144" s="21">
        <v>40</v>
      </c>
      <c r="M144" t="s">
        <v>164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 ht="15.75" thickBot="1" x14ac:dyDescent="0.3">
      <c r="A145" t="s">
        <v>163</v>
      </c>
      <c r="B145" s="16"/>
      <c r="C145" s="10">
        <v>3</v>
      </c>
      <c r="D145" s="10">
        <v>7</v>
      </c>
      <c r="E145" s="10">
        <v>8</v>
      </c>
      <c r="F145" s="10">
        <v>10</v>
      </c>
      <c r="G145" s="10">
        <v>15</v>
      </c>
      <c r="H145" s="10">
        <v>20</v>
      </c>
      <c r="I145" s="10">
        <v>25</v>
      </c>
      <c r="J145" s="10">
        <v>35</v>
      </c>
      <c r="K145" s="21">
        <v>40</v>
      </c>
      <c r="M145" t="s">
        <v>163</v>
      </c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 ht="15.75" thickBot="1" x14ac:dyDescent="0.3">
      <c r="A146" t="s">
        <v>165</v>
      </c>
      <c r="B146" s="16"/>
      <c r="C146" s="10">
        <v>5</v>
      </c>
      <c r="D146" s="10">
        <v>10</v>
      </c>
      <c r="E146" s="10">
        <v>10</v>
      </c>
      <c r="F146" s="10">
        <v>17</v>
      </c>
      <c r="G146" s="10">
        <v>20</v>
      </c>
      <c r="H146" s="10">
        <v>25</v>
      </c>
      <c r="I146" s="10">
        <v>30</v>
      </c>
      <c r="J146" s="10">
        <v>40</v>
      </c>
      <c r="K146" s="21">
        <v>45</v>
      </c>
      <c r="M146" t="s">
        <v>165</v>
      </c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:23" ht="15.75" thickBot="1" x14ac:dyDescent="0.3">
      <c r="A147" t="s">
        <v>166</v>
      </c>
      <c r="B147" s="16"/>
      <c r="C147" s="10">
        <v>5</v>
      </c>
      <c r="D147" s="10">
        <v>10</v>
      </c>
      <c r="E147" s="10">
        <v>10</v>
      </c>
      <c r="F147" s="10">
        <v>17</v>
      </c>
      <c r="G147" s="10">
        <v>20</v>
      </c>
      <c r="H147" s="10">
        <v>25</v>
      </c>
      <c r="I147" s="10">
        <v>30</v>
      </c>
      <c r="J147" s="10">
        <v>40</v>
      </c>
      <c r="K147" s="21">
        <v>45</v>
      </c>
      <c r="M147" t="s">
        <v>166</v>
      </c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:23" ht="15.75" thickBot="1" x14ac:dyDescent="0.3">
      <c r="A148" t="s">
        <v>171</v>
      </c>
      <c r="B148" s="16"/>
      <c r="C148" s="10">
        <v>1</v>
      </c>
      <c r="D148" s="10">
        <v>3</v>
      </c>
      <c r="E148" s="10">
        <v>5</v>
      </c>
      <c r="F148" s="10">
        <v>7</v>
      </c>
      <c r="G148" s="10">
        <v>8</v>
      </c>
      <c r="H148" s="10">
        <v>10</v>
      </c>
      <c r="I148" s="10">
        <v>15</v>
      </c>
      <c r="J148" s="10">
        <v>25</v>
      </c>
      <c r="K148" s="21">
        <v>30</v>
      </c>
      <c r="M148" t="s">
        <v>171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:23" ht="15.75" thickBot="1" x14ac:dyDescent="0.3">
      <c r="A149" t="s">
        <v>170</v>
      </c>
      <c r="B149" s="16"/>
      <c r="C149" s="10">
        <v>1</v>
      </c>
      <c r="D149" s="10">
        <v>3</v>
      </c>
      <c r="E149" s="10">
        <v>5</v>
      </c>
      <c r="F149" s="10">
        <v>7</v>
      </c>
      <c r="G149" s="22">
        <v>5</v>
      </c>
      <c r="H149" s="10">
        <v>10</v>
      </c>
      <c r="I149" s="10">
        <v>15</v>
      </c>
      <c r="J149" s="10">
        <v>25</v>
      </c>
      <c r="K149" s="21">
        <v>30</v>
      </c>
      <c r="M149" t="s">
        <v>170</v>
      </c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1" spans="1:23" x14ac:dyDescent="0.25">
      <c r="A151" s="25" t="s">
        <v>106</v>
      </c>
      <c r="B151" t="s">
        <v>214</v>
      </c>
      <c r="C151" t="s">
        <v>199</v>
      </c>
      <c r="D151" t="s">
        <v>200</v>
      </c>
      <c r="E151" t="s">
        <v>201</v>
      </c>
      <c r="F151" t="s">
        <v>202</v>
      </c>
      <c r="G151" t="s">
        <v>203</v>
      </c>
      <c r="H151" t="s">
        <v>204</v>
      </c>
      <c r="I151" t="s">
        <v>205</v>
      </c>
      <c r="J151" t="s">
        <v>206</v>
      </c>
      <c r="K151" t="s">
        <v>207</v>
      </c>
      <c r="M151" s="25" t="s">
        <v>106</v>
      </c>
      <c r="N151" t="s">
        <v>214</v>
      </c>
      <c r="O151" t="s">
        <v>199</v>
      </c>
      <c r="P151" t="s">
        <v>200</v>
      </c>
      <c r="Q151" t="s">
        <v>201</v>
      </c>
      <c r="R151" t="s">
        <v>202</v>
      </c>
      <c r="S151" t="s">
        <v>203</v>
      </c>
      <c r="T151" t="s">
        <v>204</v>
      </c>
      <c r="U151" t="s">
        <v>205</v>
      </c>
      <c r="V151" t="s">
        <v>206</v>
      </c>
      <c r="W151" t="s">
        <v>207</v>
      </c>
    </row>
    <row r="152" spans="1:23" ht="15.75" thickBot="1" x14ac:dyDescent="0.3">
      <c r="A152" t="s">
        <v>167</v>
      </c>
      <c r="B152" s="23"/>
      <c r="C152" s="10">
        <v>4</v>
      </c>
      <c r="D152" s="10">
        <v>8</v>
      </c>
      <c r="E152" s="10">
        <v>15</v>
      </c>
      <c r="F152" s="10">
        <v>20</v>
      </c>
      <c r="G152" s="10">
        <v>26</v>
      </c>
      <c r="H152" s="10">
        <v>30</v>
      </c>
      <c r="I152" s="10">
        <v>45</v>
      </c>
      <c r="J152" s="10">
        <v>55</v>
      </c>
      <c r="K152" s="21">
        <v>65</v>
      </c>
      <c r="M152" t="s">
        <v>167</v>
      </c>
      <c r="N152" s="32"/>
      <c r="O152" s="33"/>
      <c r="P152" s="33"/>
      <c r="Q152" s="33"/>
      <c r="R152" s="33"/>
      <c r="S152" s="33"/>
      <c r="T152" s="33"/>
      <c r="U152" s="33"/>
      <c r="V152" s="33">
        <v>1</v>
      </c>
      <c r="W152" s="33">
        <v>1</v>
      </c>
    </row>
    <row r="153" spans="1:23" ht="15.75" thickBot="1" x14ac:dyDescent="0.3">
      <c r="A153" t="s">
        <v>168</v>
      </c>
      <c r="B153" s="16"/>
      <c r="C153" s="10">
        <v>4</v>
      </c>
      <c r="D153" s="10">
        <v>10</v>
      </c>
      <c r="E153" s="10">
        <v>15</v>
      </c>
      <c r="F153" s="10">
        <v>20</v>
      </c>
      <c r="G153" s="10">
        <v>26</v>
      </c>
      <c r="H153" s="10">
        <v>30</v>
      </c>
      <c r="I153" s="10">
        <v>45</v>
      </c>
      <c r="J153" s="10">
        <v>55</v>
      </c>
      <c r="K153" s="21">
        <v>65</v>
      </c>
      <c r="M153" t="s">
        <v>168</v>
      </c>
      <c r="N153" s="33"/>
      <c r="O153" s="33"/>
      <c r="P153" s="33"/>
      <c r="Q153" s="33"/>
      <c r="R153" s="33"/>
      <c r="S153" s="33"/>
      <c r="T153" s="33"/>
      <c r="U153" s="33"/>
      <c r="V153" s="33">
        <v>1</v>
      </c>
      <c r="W153" s="33">
        <v>1</v>
      </c>
    </row>
    <row r="154" spans="1:23" ht="15.75" thickBot="1" x14ac:dyDescent="0.3">
      <c r="A154" t="s">
        <v>169</v>
      </c>
      <c r="B154" s="16"/>
      <c r="C154" s="10">
        <v>4</v>
      </c>
      <c r="D154" s="10">
        <v>8</v>
      </c>
      <c r="E154" s="10">
        <v>15</v>
      </c>
      <c r="F154" s="10">
        <v>20</v>
      </c>
      <c r="G154" s="10">
        <v>26</v>
      </c>
      <c r="H154" s="10">
        <v>30</v>
      </c>
      <c r="I154" s="10">
        <v>45</v>
      </c>
      <c r="J154" s="10">
        <v>55</v>
      </c>
      <c r="K154" s="21">
        <v>65</v>
      </c>
      <c r="M154" t="s">
        <v>169</v>
      </c>
      <c r="N154" s="33"/>
      <c r="O154" s="33"/>
      <c r="P154" s="33"/>
      <c r="Q154" s="33"/>
      <c r="R154" s="33"/>
      <c r="S154" s="33"/>
      <c r="T154" s="33"/>
      <c r="U154" s="33"/>
      <c r="V154" s="33">
        <v>1</v>
      </c>
      <c r="W154" s="33">
        <v>1</v>
      </c>
    </row>
    <row r="155" spans="1:23" ht="15.75" thickBot="1" x14ac:dyDescent="0.3">
      <c r="A155" t="s">
        <v>172</v>
      </c>
      <c r="B155" s="16"/>
      <c r="C155" s="10">
        <v>3</v>
      </c>
      <c r="D155" s="10">
        <v>5</v>
      </c>
      <c r="E155" s="10">
        <v>10</v>
      </c>
      <c r="F155" s="10">
        <v>13</v>
      </c>
      <c r="G155" s="10">
        <v>16</v>
      </c>
      <c r="H155" s="10">
        <v>20</v>
      </c>
      <c r="I155" s="10">
        <v>27</v>
      </c>
      <c r="J155" s="10">
        <v>35</v>
      </c>
      <c r="K155" s="21">
        <v>41</v>
      </c>
      <c r="M155" t="s">
        <v>172</v>
      </c>
      <c r="N155" s="33"/>
      <c r="O155" s="33"/>
      <c r="P155" s="33"/>
      <c r="Q155" s="33"/>
      <c r="R155" s="33"/>
      <c r="S155" s="33"/>
      <c r="T155" s="33"/>
      <c r="U155" s="33">
        <v>1</v>
      </c>
      <c r="V155" s="33">
        <v>1</v>
      </c>
      <c r="W155" s="33">
        <v>1</v>
      </c>
    </row>
    <row r="156" spans="1:23" ht="15.75" thickBot="1" x14ac:dyDescent="0.3">
      <c r="A156" t="s">
        <v>173</v>
      </c>
      <c r="B156" s="16"/>
      <c r="C156" s="10">
        <v>4</v>
      </c>
      <c r="D156" s="10">
        <v>10</v>
      </c>
      <c r="E156" s="10">
        <v>16</v>
      </c>
      <c r="F156" s="10">
        <v>22</v>
      </c>
      <c r="G156" s="10">
        <v>28</v>
      </c>
      <c r="H156" s="10">
        <v>34</v>
      </c>
      <c r="I156" s="10">
        <v>40</v>
      </c>
      <c r="J156" s="10">
        <v>46</v>
      </c>
      <c r="K156" s="21">
        <v>52</v>
      </c>
      <c r="M156" t="s">
        <v>173</v>
      </c>
      <c r="N156" s="33"/>
      <c r="O156" s="33"/>
      <c r="P156" s="33"/>
      <c r="Q156" s="33"/>
      <c r="R156" s="33"/>
      <c r="S156" s="33"/>
      <c r="T156" s="33"/>
      <c r="U156" s="33">
        <v>1</v>
      </c>
      <c r="V156" s="33">
        <v>1</v>
      </c>
      <c r="W156" s="33">
        <v>1</v>
      </c>
    </row>
    <row r="157" spans="1:23" ht="15.75" thickBot="1" x14ac:dyDescent="0.3">
      <c r="A157" t="s">
        <v>175</v>
      </c>
      <c r="B157" s="16"/>
      <c r="C157" s="10">
        <v>1</v>
      </c>
      <c r="D157" s="10">
        <v>4</v>
      </c>
      <c r="E157" s="10">
        <v>7</v>
      </c>
      <c r="F157" s="10">
        <v>15</v>
      </c>
      <c r="G157" s="10">
        <v>22</v>
      </c>
      <c r="H157" s="10">
        <v>30</v>
      </c>
      <c r="I157" s="10">
        <v>35</v>
      </c>
      <c r="J157" s="10">
        <v>40</v>
      </c>
      <c r="K157" s="21">
        <v>45</v>
      </c>
      <c r="M157" t="s">
        <v>175</v>
      </c>
      <c r="N157" s="33"/>
      <c r="O157" s="33"/>
      <c r="P157" s="33"/>
      <c r="Q157" s="33"/>
      <c r="R157" s="33"/>
      <c r="S157" s="33"/>
      <c r="T157" s="33"/>
      <c r="U157" s="33">
        <v>1</v>
      </c>
      <c r="V157" s="33">
        <v>1</v>
      </c>
      <c r="W157" s="33">
        <v>1</v>
      </c>
    </row>
    <row r="158" spans="1:23" ht="15.75" thickBot="1" x14ac:dyDescent="0.3">
      <c r="A158" t="s">
        <v>174</v>
      </c>
      <c r="B158" s="16"/>
      <c r="C158" s="10">
        <v>1</v>
      </c>
      <c r="D158" s="10">
        <v>4</v>
      </c>
      <c r="E158" s="10">
        <v>7</v>
      </c>
      <c r="F158" s="10">
        <v>15</v>
      </c>
      <c r="G158" s="10">
        <v>22</v>
      </c>
      <c r="H158" s="10">
        <v>30</v>
      </c>
      <c r="I158" s="10">
        <v>35</v>
      </c>
      <c r="J158" s="10">
        <v>40</v>
      </c>
      <c r="K158" s="21">
        <v>45</v>
      </c>
      <c r="M158" t="s">
        <v>174</v>
      </c>
      <c r="N158" s="33"/>
      <c r="O158" s="33"/>
      <c r="P158" s="33"/>
      <c r="Q158" s="33"/>
      <c r="R158" s="33"/>
      <c r="S158" s="33"/>
      <c r="T158" s="33"/>
      <c r="U158" s="33">
        <v>1</v>
      </c>
      <c r="V158" s="33">
        <v>1</v>
      </c>
      <c r="W158" s="33">
        <v>1</v>
      </c>
    </row>
    <row r="159" spans="1:23" ht="15.75" thickBot="1" x14ac:dyDescent="0.3">
      <c r="A159" t="s">
        <v>164</v>
      </c>
      <c r="B159" s="16"/>
      <c r="C159" s="10">
        <v>3</v>
      </c>
      <c r="D159" s="10">
        <v>7</v>
      </c>
      <c r="E159" s="10">
        <v>8</v>
      </c>
      <c r="F159" s="10">
        <v>10</v>
      </c>
      <c r="G159" s="10">
        <v>17</v>
      </c>
      <c r="H159" s="10">
        <v>20</v>
      </c>
      <c r="I159" s="10">
        <v>26</v>
      </c>
      <c r="J159" s="10">
        <v>32</v>
      </c>
      <c r="K159" s="21">
        <v>45</v>
      </c>
      <c r="M159" t="s">
        <v>164</v>
      </c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:23" ht="15.75" thickBot="1" x14ac:dyDescent="0.3">
      <c r="A160" t="s">
        <v>163</v>
      </c>
      <c r="B160" s="16"/>
      <c r="C160" s="10">
        <v>3</v>
      </c>
      <c r="D160" s="10">
        <v>7</v>
      </c>
      <c r="E160" s="10">
        <v>8</v>
      </c>
      <c r="F160" s="10">
        <v>10</v>
      </c>
      <c r="G160" s="10">
        <v>17</v>
      </c>
      <c r="H160" s="10">
        <v>20</v>
      </c>
      <c r="I160" s="10">
        <v>26</v>
      </c>
      <c r="J160" s="10">
        <v>32</v>
      </c>
      <c r="K160" s="21">
        <v>45</v>
      </c>
      <c r="M160" t="s">
        <v>163</v>
      </c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:23" ht="15.75" thickBot="1" x14ac:dyDescent="0.3">
      <c r="A161" t="s">
        <v>165</v>
      </c>
      <c r="B161" s="16"/>
      <c r="C161" s="10">
        <v>5</v>
      </c>
      <c r="D161" s="10">
        <v>10</v>
      </c>
      <c r="E161" s="10">
        <v>15</v>
      </c>
      <c r="F161" s="10">
        <v>17</v>
      </c>
      <c r="G161" s="10">
        <v>20</v>
      </c>
      <c r="H161" s="10">
        <v>24</v>
      </c>
      <c r="I161" s="10">
        <v>30</v>
      </c>
      <c r="J161" s="10">
        <v>38</v>
      </c>
      <c r="K161" s="21">
        <v>43</v>
      </c>
      <c r="M161" t="s">
        <v>165</v>
      </c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:23" ht="15.75" thickBot="1" x14ac:dyDescent="0.3">
      <c r="A162" t="s">
        <v>166</v>
      </c>
      <c r="B162" s="16"/>
      <c r="C162" s="10">
        <v>5</v>
      </c>
      <c r="D162" s="10">
        <v>10</v>
      </c>
      <c r="E162" s="10">
        <v>15</v>
      </c>
      <c r="F162" s="10">
        <v>17</v>
      </c>
      <c r="G162" s="10">
        <v>20</v>
      </c>
      <c r="H162" s="10">
        <v>24</v>
      </c>
      <c r="I162" s="10">
        <v>30</v>
      </c>
      <c r="J162" s="10">
        <v>38</v>
      </c>
      <c r="K162" s="21">
        <v>43</v>
      </c>
      <c r="M162" t="s">
        <v>166</v>
      </c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:23" ht="15.75" thickBot="1" x14ac:dyDescent="0.3">
      <c r="A163" t="s">
        <v>171</v>
      </c>
      <c r="B163" s="16"/>
      <c r="C163" s="10">
        <v>1</v>
      </c>
      <c r="D163" s="10">
        <v>3</v>
      </c>
      <c r="E163" s="10">
        <v>5</v>
      </c>
      <c r="F163" s="10">
        <v>7</v>
      </c>
      <c r="G163" s="10">
        <v>8</v>
      </c>
      <c r="H163" s="10">
        <v>10</v>
      </c>
      <c r="I163" s="10">
        <v>15</v>
      </c>
      <c r="J163" s="10">
        <v>26</v>
      </c>
      <c r="K163" s="21">
        <v>28</v>
      </c>
      <c r="M163" t="s">
        <v>171</v>
      </c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:23" ht="15.75" thickBot="1" x14ac:dyDescent="0.3">
      <c r="A164" t="s">
        <v>170</v>
      </c>
      <c r="B164" s="16"/>
      <c r="C164" s="10">
        <v>1</v>
      </c>
      <c r="D164" s="10">
        <v>3</v>
      </c>
      <c r="E164" s="10">
        <v>5</v>
      </c>
      <c r="F164" s="10">
        <v>7</v>
      </c>
      <c r="G164" s="10">
        <v>8</v>
      </c>
      <c r="H164" s="10">
        <v>10</v>
      </c>
      <c r="I164" s="10">
        <v>15</v>
      </c>
      <c r="J164" s="10">
        <v>26</v>
      </c>
      <c r="K164" s="21">
        <v>28</v>
      </c>
      <c r="M164" t="s">
        <v>170</v>
      </c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6" spans="1:23" x14ac:dyDescent="0.25">
      <c r="A166" s="25" t="s">
        <v>100</v>
      </c>
      <c r="B166" t="s">
        <v>214</v>
      </c>
      <c r="C166" t="s">
        <v>199</v>
      </c>
      <c r="D166" t="s">
        <v>200</v>
      </c>
      <c r="E166" t="s">
        <v>201</v>
      </c>
      <c r="F166" t="s">
        <v>202</v>
      </c>
      <c r="G166" t="s">
        <v>203</v>
      </c>
      <c r="H166" t="s">
        <v>204</v>
      </c>
      <c r="I166" t="s">
        <v>205</v>
      </c>
      <c r="J166" t="s">
        <v>206</v>
      </c>
      <c r="K166" t="s">
        <v>207</v>
      </c>
      <c r="M166" s="25" t="s">
        <v>100</v>
      </c>
      <c r="N166" t="s">
        <v>214</v>
      </c>
      <c r="O166" t="s">
        <v>199</v>
      </c>
      <c r="P166" t="s">
        <v>200</v>
      </c>
      <c r="Q166" t="s">
        <v>201</v>
      </c>
      <c r="R166" t="s">
        <v>202</v>
      </c>
      <c r="S166" t="s">
        <v>203</v>
      </c>
      <c r="T166" t="s">
        <v>204</v>
      </c>
      <c r="U166" t="s">
        <v>205</v>
      </c>
      <c r="V166" t="s">
        <v>206</v>
      </c>
      <c r="W166" t="s">
        <v>207</v>
      </c>
    </row>
    <row r="167" spans="1:23" ht="15.75" thickBot="1" x14ac:dyDescent="0.3">
      <c r="A167" t="s">
        <v>167</v>
      </c>
      <c r="B167" s="23"/>
      <c r="C167" s="10">
        <v>3</v>
      </c>
      <c r="D167" s="10">
        <v>5</v>
      </c>
      <c r="E167" s="10">
        <v>8</v>
      </c>
      <c r="F167" s="10">
        <v>10</v>
      </c>
      <c r="G167" s="10">
        <v>12</v>
      </c>
      <c r="H167" s="10">
        <v>15</v>
      </c>
      <c r="I167" s="10">
        <v>18</v>
      </c>
      <c r="J167" s="10">
        <v>25</v>
      </c>
      <c r="K167" s="21">
        <v>35</v>
      </c>
      <c r="M167" t="s">
        <v>167</v>
      </c>
      <c r="N167" s="32"/>
      <c r="O167" s="33"/>
      <c r="P167" s="33"/>
      <c r="Q167" s="33"/>
      <c r="R167" s="33"/>
      <c r="S167" s="33"/>
      <c r="T167" s="33"/>
      <c r="U167" s="33"/>
      <c r="V167" s="33"/>
      <c r="W167" s="33"/>
    </row>
    <row r="168" spans="1:23" ht="15.75" thickBot="1" x14ac:dyDescent="0.3">
      <c r="A168" t="s">
        <v>168</v>
      </c>
      <c r="B168" s="16"/>
      <c r="C168" s="10">
        <v>3</v>
      </c>
      <c r="D168" s="10">
        <v>5</v>
      </c>
      <c r="E168" s="10">
        <v>8</v>
      </c>
      <c r="F168" s="10">
        <v>10</v>
      </c>
      <c r="G168" s="10">
        <v>12</v>
      </c>
      <c r="H168" s="10">
        <v>15</v>
      </c>
      <c r="I168" s="10">
        <v>18</v>
      </c>
      <c r="J168" s="10">
        <v>25</v>
      </c>
      <c r="K168" s="21">
        <v>35</v>
      </c>
      <c r="M168" t="s">
        <v>168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 spans="1:23" ht="15.75" thickBot="1" x14ac:dyDescent="0.3">
      <c r="A169" t="s">
        <v>169</v>
      </c>
      <c r="B169" s="16"/>
      <c r="C169" s="10">
        <v>3</v>
      </c>
      <c r="D169" s="10">
        <v>5</v>
      </c>
      <c r="E169" s="10">
        <v>8</v>
      </c>
      <c r="F169" s="10">
        <v>10</v>
      </c>
      <c r="G169" s="10">
        <v>12</v>
      </c>
      <c r="H169" s="10">
        <v>15</v>
      </c>
      <c r="I169" s="10">
        <v>18</v>
      </c>
      <c r="J169" s="10">
        <v>25</v>
      </c>
      <c r="K169" s="21">
        <v>35</v>
      </c>
      <c r="M169" t="s">
        <v>169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 spans="1:23" ht="15.75" thickBot="1" x14ac:dyDescent="0.3">
      <c r="A170" t="s">
        <v>172</v>
      </c>
      <c r="B170" s="16"/>
      <c r="C170" s="10">
        <v>1</v>
      </c>
      <c r="D170" s="10">
        <v>3</v>
      </c>
      <c r="E170" s="10">
        <v>5</v>
      </c>
      <c r="F170" s="10">
        <v>8</v>
      </c>
      <c r="G170" s="10">
        <v>10</v>
      </c>
      <c r="H170" s="10">
        <v>12</v>
      </c>
      <c r="I170" s="10">
        <v>14</v>
      </c>
      <c r="J170" s="10">
        <v>16</v>
      </c>
      <c r="K170" s="21">
        <v>20</v>
      </c>
      <c r="M170" t="s">
        <v>172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>
        <v>1</v>
      </c>
    </row>
    <row r="171" spans="1:23" ht="15.75" thickBot="1" x14ac:dyDescent="0.3">
      <c r="A171" t="s">
        <v>173</v>
      </c>
      <c r="B171" s="16"/>
      <c r="C171" s="10">
        <v>3</v>
      </c>
      <c r="D171" s="10">
        <v>5</v>
      </c>
      <c r="E171" s="10">
        <v>8</v>
      </c>
      <c r="F171" s="10">
        <v>11</v>
      </c>
      <c r="G171" s="10">
        <v>13</v>
      </c>
      <c r="H171" s="10">
        <v>16</v>
      </c>
      <c r="I171" s="10">
        <v>20</v>
      </c>
      <c r="J171" s="10">
        <v>30</v>
      </c>
      <c r="K171" s="21">
        <v>40</v>
      </c>
      <c r="M171" t="s">
        <v>173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>
        <v>1</v>
      </c>
    </row>
    <row r="172" spans="1:23" ht="15.75" thickBot="1" x14ac:dyDescent="0.3">
      <c r="A172" t="s">
        <v>175</v>
      </c>
      <c r="B172" s="16"/>
      <c r="C172" s="10">
        <v>3</v>
      </c>
      <c r="D172" s="10">
        <v>5</v>
      </c>
      <c r="E172" s="10">
        <v>8</v>
      </c>
      <c r="F172" s="10">
        <v>10</v>
      </c>
      <c r="G172" s="10">
        <v>12</v>
      </c>
      <c r="H172" s="10">
        <v>15</v>
      </c>
      <c r="I172" s="10">
        <v>18</v>
      </c>
      <c r="J172" s="10">
        <v>25</v>
      </c>
      <c r="K172" s="21">
        <v>35</v>
      </c>
      <c r="M172" t="s">
        <v>175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>
        <v>1</v>
      </c>
    </row>
    <row r="173" spans="1:23" ht="15.75" thickBot="1" x14ac:dyDescent="0.3">
      <c r="A173" t="s">
        <v>174</v>
      </c>
      <c r="B173" s="16"/>
      <c r="C173" s="10">
        <v>3</v>
      </c>
      <c r="D173" s="10">
        <v>5</v>
      </c>
      <c r="E173" s="10">
        <v>8</v>
      </c>
      <c r="F173" s="10">
        <v>10</v>
      </c>
      <c r="G173" s="10">
        <v>12</v>
      </c>
      <c r="H173" s="10">
        <v>15</v>
      </c>
      <c r="I173" s="10">
        <v>18</v>
      </c>
      <c r="J173" s="10">
        <v>25</v>
      </c>
      <c r="K173" s="21">
        <v>35</v>
      </c>
      <c r="M173" t="s">
        <v>174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>
        <v>1</v>
      </c>
    </row>
    <row r="174" spans="1:23" ht="15.75" thickBot="1" x14ac:dyDescent="0.3">
      <c r="A174" t="s">
        <v>164</v>
      </c>
      <c r="B174" s="16"/>
      <c r="C174" s="10">
        <v>1</v>
      </c>
      <c r="D174" s="10">
        <v>3</v>
      </c>
      <c r="E174" s="10">
        <v>5</v>
      </c>
      <c r="F174" s="10">
        <v>8</v>
      </c>
      <c r="G174" s="10">
        <v>10</v>
      </c>
      <c r="H174" s="10">
        <v>12</v>
      </c>
      <c r="I174" s="10">
        <v>14</v>
      </c>
      <c r="J174" s="10">
        <v>16</v>
      </c>
      <c r="K174" s="21">
        <v>20</v>
      </c>
      <c r="M174" t="s">
        <v>164</v>
      </c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ht="15.75" thickBot="1" x14ac:dyDescent="0.3">
      <c r="A175" t="s">
        <v>163</v>
      </c>
      <c r="B175" s="16"/>
      <c r="C175" s="10">
        <v>1</v>
      </c>
      <c r="D175" s="10">
        <v>3</v>
      </c>
      <c r="E175" s="10">
        <v>5</v>
      </c>
      <c r="F175" s="10">
        <v>8</v>
      </c>
      <c r="G175" s="10">
        <v>10</v>
      </c>
      <c r="H175" s="10">
        <v>12</v>
      </c>
      <c r="I175" s="10">
        <v>14</v>
      </c>
      <c r="J175" s="10">
        <v>16</v>
      </c>
      <c r="K175" s="21">
        <v>20</v>
      </c>
      <c r="M175" t="s">
        <v>163</v>
      </c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ht="15.75" thickBot="1" x14ac:dyDescent="0.3">
      <c r="A176" t="s">
        <v>165</v>
      </c>
      <c r="B176" s="16"/>
      <c r="C176" s="10">
        <v>2</v>
      </c>
      <c r="D176" s="10">
        <v>4</v>
      </c>
      <c r="E176" s="10">
        <v>6</v>
      </c>
      <c r="F176" s="10">
        <v>9</v>
      </c>
      <c r="G176" s="10">
        <v>11</v>
      </c>
      <c r="H176" s="10">
        <v>14</v>
      </c>
      <c r="I176" s="10">
        <v>17</v>
      </c>
      <c r="J176" s="10">
        <v>20</v>
      </c>
      <c r="K176" s="21">
        <v>25</v>
      </c>
      <c r="M176" t="s">
        <v>165</v>
      </c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:23" ht="15.75" thickBot="1" x14ac:dyDescent="0.3">
      <c r="A177" t="s">
        <v>166</v>
      </c>
      <c r="B177" s="16"/>
      <c r="C177" s="10">
        <v>2</v>
      </c>
      <c r="D177" s="10">
        <v>4</v>
      </c>
      <c r="E177" s="10">
        <v>6</v>
      </c>
      <c r="F177" s="10">
        <v>9</v>
      </c>
      <c r="G177" s="10">
        <v>11</v>
      </c>
      <c r="H177" s="10">
        <v>14</v>
      </c>
      <c r="I177" s="10">
        <v>17</v>
      </c>
      <c r="J177" s="10">
        <v>20</v>
      </c>
      <c r="K177" s="21">
        <v>25</v>
      </c>
      <c r="M177" t="s">
        <v>166</v>
      </c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:23" ht="15.75" thickBot="1" x14ac:dyDescent="0.3">
      <c r="A178" t="s">
        <v>171</v>
      </c>
      <c r="B178" s="16"/>
      <c r="C178" s="10">
        <v>0</v>
      </c>
      <c r="D178" s="10">
        <v>1</v>
      </c>
      <c r="E178" s="10">
        <v>2</v>
      </c>
      <c r="F178" s="10">
        <v>3</v>
      </c>
      <c r="G178" s="10">
        <v>4</v>
      </c>
      <c r="H178" s="10">
        <v>6</v>
      </c>
      <c r="I178" s="10">
        <v>8</v>
      </c>
      <c r="J178" s="10">
        <v>10</v>
      </c>
      <c r="K178" s="21">
        <v>12</v>
      </c>
      <c r="M178" t="s">
        <v>171</v>
      </c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:23" ht="15.75" thickBot="1" x14ac:dyDescent="0.3">
      <c r="A179" t="s">
        <v>170</v>
      </c>
      <c r="B179" s="16"/>
      <c r="C179" s="10">
        <v>0</v>
      </c>
      <c r="D179" s="10">
        <v>1</v>
      </c>
      <c r="E179" s="10">
        <v>2</v>
      </c>
      <c r="F179" s="10">
        <v>3</v>
      </c>
      <c r="G179" s="10">
        <v>4</v>
      </c>
      <c r="H179" s="10">
        <v>6</v>
      </c>
      <c r="I179" s="10">
        <v>8</v>
      </c>
      <c r="J179" s="10">
        <v>10</v>
      </c>
      <c r="K179" s="21">
        <v>12</v>
      </c>
      <c r="M179" t="s">
        <v>170</v>
      </c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1" spans="1:23" x14ac:dyDescent="0.25">
      <c r="A181" s="25" t="s">
        <v>208</v>
      </c>
      <c r="B181" t="s">
        <v>214</v>
      </c>
      <c r="C181" t="s">
        <v>199</v>
      </c>
      <c r="D181" t="s">
        <v>200</v>
      </c>
      <c r="E181" t="s">
        <v>201</v>
      </c>
      <c r="F181" t="s">
        <v>202</v>
      </c>
      <c r="G181" t="s">
        <v>203</v>
      </c>
      <c r="H181" t="s">
        <v>204</v>
      </c>
      <c r="I181" t="s">
        <v>205</v>
      </c>
      <c r="J181" t="s">
        <v>206</v>
      </c>
      <c r="K181" t="s">
        <v>207</v>
      </c>
      <c r="M181" s="25" t="s">
        <v>208</v>
      </c>
      <c r="N181" t="s">
        <v>214</v>
      </c>
      <c r="O181" t="s">
        <v>199</v>
      </c>
      <c r="P181" t="s">
        <v>200</v>
      </c>
      <c r="Q181" t="s">
        <v>201</v>
      </c>
      <c r="R181" t="s">
        <v>202</v>
      </c>
      <c r="S181" t="s">
        <v>203</v>
      </c>
      <c r="T181" t="s">
        <v>204</v>
      </c>
      <c r="U181" t="s">
        <v>205</v>
      </c>
      <c r="V181" t="s">
        <v>206</v>
      </c>
      <c r="W181" t="s">
        <v>207</v>
      </c>
    </row>
    <row r="182" spans="1:23" ht="15.75" thickBot="1" x14ac:dyDescent="0.3">
      <c r="A182" t="s">
        <v>167</v>
      </c>
      <c r="B182" s="23"/>
      <c r="C182" s="10">
        <v>5</v>
      </c>
      <c r="D182" s="10">
        <v>10</v>
      </c>
      <c r="E182" s="10">
        <v>15</v>
      </c>
      <c r="F182" s="10">
        <v>20</v>
      </c>
      <c r="G182" s="10">
        <v>25</v>
      </c>
      <c r="H182" s="10">
        <v>30</v>
      </c>
      <c r="I182" s="10">
        <v>50</v>
      </c>
      <c r="J182" s="10">
        <v>60</v>
      </c>
      <c r="K182" s="21">
        <v>70</v>
      </c>
      <c r="M182" t="s">
        <v>167</v>
      </c>
      <c r="N182" s="32"/>
      <c r="O182" s="33"/>
      <c r="P182" s="33"/>
      <c r="Q182" s="33"/>
      <c r="R182" s="33"/>
      <c r="S182" s="33"/>
      <c r="T182" s="33"/>
      <c r="U182" s="33"/>
      <c r="V182" s="33">
        <v>1</v>
      </c>
      <c r="W182" s="33">
        <v>1</v>
      </c>
    </row>
    <row r="183" spans="1:23" ht="15.75" thickBot="1" x14ac:dyDescent="0.3">
      <c r="A183" t="s">
        <v>168</v>
      </c>
      <c r="B183" s="23"/>
      <c r="C183" s="10">
        <v>5</v>
      </c>
      <c r="D183" s="10">
        <v>10</v>
      </c>
      <c r="E183" s="10">
        <v>15</v>
      </c>
      <c r="F183" s="10">
        <v>20</v>
      </c>
      <c r="G183" s="10">
        <v>25</v>
      </c>
      <c r="H183" s="10">
        <v>30</v>
      </c>
      <c r="I183" s="10">
        <v>50</v>
      </c>
      <c r="J183" s="10">
        <v>60</v>
      </c>
      <c r="K183" s="21">
        <v>70</v>
      </c>
      <c r="M183" t="s">
        <v>168</v>
      </c>
      <c r="N183" s="33"/>
      <c r="O183" s="33"/>
      <c r="P183" s="33"/>
      <c r="Q183" s="33"/>
      <c r="R183" s="33"/>
      <c r="S183" s="33"/>
      <c r="T183" s="33"/>
      <c r="U183" s="33"/>
      <c r="V183" s="33">
        <v>1</v>
      </c>
      <c r="W183" s="33">
        <v>1</v>
      </c>
    </row>
    <row r="184" spans="1:23" ht="15.75" thickBot="1" x14ac:dyDescent="0.3">
      <c r="A184" t="s">
        <v>169</v>
      </c>
      <c r="B184" s="23"/>
      <c r="C184" s="10">
        <v>5</v>
      </c>
      <c r="D184" s="10">
        <v>10</v>
      </c>
      <c r="E184" s="10">
        <v>15</v>
      </c>
      <c r="F184" s="10">
        <v>20</v>
      </c>
      <c r="G184" s="10">
        <v>25</v>
      </c>
      <c r="H184" s="10">
        <v>30</v>
      </c>
      <c r="I184" s="10">
        <v>50</v>
      </c>
      <c r="J184" s="10">
        <v>60</v>
      </c>
      <c r="K184" s="21">
        <v>70</v>
      </c>
      <c r="M184" t="s">
        <v>169</v>
      </c>
      <c r="N184" s="33"/>
      <c r="O184" s="33"/>
      <c r="P184" s="33"/>
      <c r="Q184" s="33"/>
      <c r="R184" s="33"/>
      <c r="S184" s="33"/>
      <c r="T184" s="33"/>
      <c r="U184" s="33"/>
      <c r="V184" s="33">
        <v>1</v>
      </c>
      <c r="W184" s="33">
        <v>1</v>
      </c>
    </row>
    <row r="185" spans="1:23" ht="15.75" thickBot="1" x14ac:dyDescent="0.3">
      <c r="A185" t="s">
        <v>172</v>
      </c>
      <c r="B185" s="16"/>
      <c r="C185" s="10">
        <v>5</v>
      </c>
      <c r="D185" s="10">
        <v>10</v>
      </c>
      <c r="E185" s="10">
        <v>15</v>
      </c>
      <c r="F185" s="10">
        <v>20</v>
      </c>
      <c r="G185" s="10">
        <v>25</v>
      </c>
      <c r="H185" s="10">
        <v>30</v>
      </c>
      <c r="I185" s="10">
        <v>35</v>
      </c>
      <c r="J185" s="10">
        <v>40</v>
      </c>
      <c r="K185" s="21">
        <v>50</v>
      </c>
      <c r="M185" t="s">
        <v>172</v>
      </c>
      <c r="N185" s="33"/>
      <c r="O185" s="33"/>
      <c r="P185" s="33"/>
      <c r="Q185" s="33"/>
      <c r="R185" s="33"/>
      <c r="S185" s="33"/>
      <c r="T185" s="33">
        <v>1</v>
      </c>
      <c r="U185" s="33">
        <v>1</v>
      </c>
      <c r="V185" s="33">
        <v>1</v>
      </c>
      <c r="W185" s="33">
        <v>1</v>
      </c>
    </row>
    <row r="186" spans="1:23" ht="15.75" thickBot="1" x14ac:dyDescent="0.3">
      <c r="A186" t="s">
        <v>173</v>
      </c>
      <c r="B186" s="16"/>
      <c r="C186" s="10">
        <v>5</v>
      </c>
      <c r="D186" s="10">
        <v>10</v>
      </c>
      <c r="E186" s="10">
        <v>15</v>
      </c>
      <c r="F186" s="10">
        <v>20</v>
      </c>
      <c r="G186" s="10">
        <v>25</v>
      </c>
      <c r="H186" s="10">
        <v>30</v>
      </c>
      <c r="I186" s="10">
        <v>35</v>
      </c>
      <c r="J186" s="10">
        <v>40</v>
      </c>
      <c r="K186" s="21">
        <v>50</v>
      </c>
      <c r="M186" t="s">
        <v>173</v>
      </c>
      <c r="N186" s="33"/>
      <c r="O186" s="33"/>
      <c r="P186" s="33"/>
      <c r="Q186" s="33"/>
      <c r="R186" s="33"/>
      <c r="S186" s="33"/>
      <c r="T186" s="33">
        <v>1</v>
      </c>
      <c r="U186" s="33">
        <v>1</v>
      </c>
      <c r="V186" s="33">
        <v>1</v>
      </c>
      <c r="W186" s="33">
        <v>1</v>
      </c>
    </row>
    <row r="187" spans="1:23" ht="15.75" thickBot="1" x14ac:dyDescent="0.3">
      <c r="A187" t="s">
        <v>175</v>
      </c>
      <c r="B187" s="16"/>
      <c r="C187" s="10">
        <v>5</v>
      </c>
      <c r="D187" s="10">
        <v>10</v>
      </c>
      <c r="E187" s="10">
        <v>15</v>
      </c>
      <c r="F187" s="10">
        <v>20</v>
      </c>
      <c r="G187" s="10">
        <v>25</v>
      </c>
      <c r="H187" s="10">
        <v>30</v>
      </c>
      <c r="I187" s="10">
        <v>35</v>
      </c>
      <c r="J187" s="10">
        <v>40</v>
      </c>
      <c r="K187" s="21">
        <v>50</v>
      </c>
      <c r="M187" t="s">
        <v>175</v>
      </c>
      <c r="N187" s="33"/>
      <c r="O187" s="33"/>
      <c r="P187" s="33"/>
      <c r="Q187" s="33"/>
      <c r="R187" s="33"/>
      <c r="S187" s="33"/>
      <c r="T187" s="33"/>
      <c r="U187" s="33">
        <v>1</v>
      </c>
      <c r="V187" s="33">
        <v>1</v>
      </c>
      <c r="W187" s="33">
        <v>1</v>
      </c>
    </row>
    <row r="188" spans="1:23" ht="15.75" thickBot="1" x14ac:dyDescent="0.3">
      <c r="A188" t="s">
        <v>174</v>
      </c>
      <c r="B188" s="16"/>
      <c r="C188" s="10">
        <v>5</v>
      </c>
      <c r="D188" s="10">
        <v>10</v>
      </c>
      <c r="E188" s="10">
        <v>15</v>
      </c>
      <c r="F188" s="10">
        <v>20</v>
      </c>
      <c r="G188" s="10">
        <v>25</v>
      </c>
      <c r="H188" s="10">
        <v>30</v>
      </c>
      <c r="I188" s="10">
        <v>35</v>
      </c>
      <c r="J188" s="10">
        <v>40</v>
      </c>
      <c r="K188" s="21">
        <v>50</v>
      </c>
      <c r="M188" t="s">
        <v>174</v>
      </c>
      <c r="N188" s="33"/>
      <c r="O188" s="33"/>
      <c r="P188" s="33"/>
      <c r="Q188" s="33"/>
      <c r="R188" s="33"/>
      <c r="S188" s="33"/>
      <c r="T188" s="33"/>
      <c r="U188" s="33">
        <v>1</v>
      </c>
      <c r="V188" s="33">
        <v>1</v>
      </c>
      <c r="W188" s="33">
        <v>1</v>
      </c>
    </row>
    <row r="189" spans="1:23" ht="15.75" thickBot="1" x14ac:dyDescent="0.3">
      <c r="A189" t="s">
        <v>164</v>
      </c>
      <c r="B189" s="16"/>
      <c r="C189" s="10">
        <v>5</v>
      </c>
      <c r="D189" s="10">
        <v>10</v>
      </c>
      <c r="E189" s="10">
        <v>15</v>
      </c>
      <c r="F189" s="10">
        <v>20</v>
      </c>
      <c r="G189" s="10">
        <v>25</v>
      </c>
      <c r="H189" s="10">
        <v>30</v>
      </c>
      <c r="I189" s="10">
        <v>35</v>
      </c>
      <c r="J189" s="10">
        <v>40</v>
      </c>
      <c r="K189" s="21">
        <v>50</v>
      </c>
      <c r="M189" t="s">
        <v>164</v>
      </c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:23" ht="15.75" thickBot="1" x14ac:dyDescent="0.3">
      <c r="A190" t="s">
        <v>163</v>
      </c>
      <c r="B190" s="16"/>
      <c r="C190" s="10">
        <v>5</v>
      </c>
      <c r="D190" s="10">
        <v>10</v>
      </c>
      <c r="E190" s="10">
        <v>15</v>
      </c>
      <c r="F190" s="10">
        <v>20</v>
      </c>
      <c r="G190" s="10">
        <v>25</v>
      </c>
      <c r="H190" s="10">
        <v>30</v>
      </c>
      <c r="I190" s="10">
        <v>35</v>
      </c>
      <c r="J190" s="10">
        <v>40</v>
      </c>
      <c r="K190" s="21">
        <v>50</v>
      </c>
      <c r="M190" t="s">
        <v>163</v>
      </c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:23" ht="15.75" thickBot="1" x14ac:dyDescent="0.3">
      <c r="A191" t="s">
        <v>165</v>
      </c>
      <c r="B191" s="16"/>
      <c r="C191" s="10">
        <v>5</v>
      </c>
      <c r="D191" s="10">
        <v>10</v>
      </c>
      <c r="E191" s="10">
        <v>15</v>
      </c>
      <c r="F191" s="10">
        <v>20</v>
      </c>
      <c r="G191" s="10">
        <v>25</v>
      </c>
      <c r="H191" s="10">
        <v>30</v>
      </c>
      <c r="I191" s="10">
        <v>35</v>
      </c>
      <c r="J191" s="10">
        <v>40</v>
      </c>
      <c r="K191" s="21">
        <v>50</v>
      </c>
      <c r="M191" t="s">
        <v>165</v>
      </c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:23" ht="15.75" thickBot="1" x14ac:dyDescent="0.3">
      <c r="A192" t="s">
        <v>166</v>
      </c>
      <c r="B192" s="16"/>
      <c r="C192" s="10">
        <v>5</v>
      </c>
      <c r="D192" s="10">
        <v>10</v>
      </c>
      <c r="E192" s="10">
        <v>15</v>
      </c>
      <c r="F192" s="10">
        <v>20</v>
      </c>
      <c r="G192" s="10">
        <v>25</v>
      </c>
      <c r="H192" s="10">
        <v>30</v>
      </c>
      <c r="I192" s="10">
        <v>35</v>
      </c>
      <c r="J192" s="10">
        <v>40</v>
      </c>
      <c r="K192" s="21">
        <v>50</v>
      </c>
      <c r="M192" t="s">
        <v>166</v>
      </c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:23" ht="15.75" thickBot="1" x14ac:dyDescent="0.3">
      <c r="A193" t="s">
        <v>171</v>
      </c>
      <c r="B193" s="16"/>
      <c r="C193" s="10">
        <v>5</v>
      </c>
      <c r="D193" s="10">
        <v>10</v>
      </c>
      <c r="E193" s="10">
        <v>15</v>
      </c>
      <c r="F193" s="10">
        <v>20</v>
      </c>
      <c r="G193" s="10">
        <v>25</v>
      </c>
      <c r="H193" s="10">
        <v>30</v>
      </c>
      <c r="I193" s="10">
        <v>35</v>
      </c>
      <c r="J193" s="10">
        <v>40</v>
      </c>
      <c r="K193" s="21">
        <v>50</v>
      </c>
      <c r="M193" t="s">
        <v>171</v>
      </c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:23" ht="15.75" thickBot="1" x14ac:dyDescent="0.3">
      <c r="A194" t="s">
        <v>170</v>
      </c>
      <c r="B194" s="16"/>
      <c r="C194" s="10">
        <v>5</v>
      </c>
      <c r="D194" s="10">
        <v>10</v>
      </c>
      <c r="E194" s="10">
        <v>15</v>
      </c>
      <c r="F194" s="10">
        <v>20</v>
      </c>
      <c r="G194" s="10">
        <v>25</v>
      </c>
      <c r="H194" s="10">
        <v>30</v>
      </c>
      <c r="I194" s="10">
        <v>35</v>
      </c>
      <c r="J194" s="10">
        <v>40</v>
      </c>
      <c r="K194" s="21">
        <v>50</v>
      </c>
      <c r="M194" t="s">
        <v>170</v>
      </c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F565BA21-DBEE-4900-B588-63046A9CE07F}">
            <xm:f>INDEX(#REF!,MATCH(VLOOKUP($B$3,WeaponData!$B$3:$T$96,19,FALSE),#REF!,0),RIGHT(B$14,1))="F"</xm:f>
            <x14:dxf>
              <fill>
                <patternFill>
                  <bgColor rgb="FFFF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10" id="{CB47DEE4-0A2D-415C-93CE-2135B72EC914}">
            <xm:f>INDEX(#REF!,MATCH(VLOOKUP($B$3,WeaponData!$B$3:$T$96,19,FALSE),#REF!,0),RIGHT(B$14,1))="F"</xm:f>
            <x14:dxf>
              <fill>
                <patternFill>
                  <bgColor rgb="FFFF0000"/>
                </patternFill>
              </fill>
            </x14:dxf>
          </x14:cfRule>
          <xm:sqref>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Damage Calculator</vt:lpstr>
      <vt:lpstr>d100 Breakdown</vt:lpstr>
      <vt:lpstr>WeaponData</vt:lpstr>
      <vt:lpstr>Hitting Accuracy</vt:lpstr>
      <vt:lpstr>Critical tables</vt:lpstr>
      <vt:lpstr>Armor</vt:lpstr>
      <vt:lpstr>BodyParts</vt:lpstr>
      <vt:lpstr>Brawling</vt:lpstr>
      <vt:lpstr>Deaths</vt:lpstr>
      <vt:lpstr>OHB</vt:lpstr>
      <vt:lpstr>OHE</vt:lpstr>
      <vt:lpstr>Polearm</vt:lpstr>
      <vt:lpstr>Ranged</vt:lpstr>
      <vt:lpstr>Spell_Aiming</vt:lpstr>
      <vt:lpstr>Thrown</vt:lpstr>
      <vt:lpstr>THW</vt:lpstr>
      <vt:lpstr>WeaponTypes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GThjelte@gmail.com</dc:creator>
  <cp:lastModifiedBy>GThjelte@gmail.com</cp:lastModifiedBy>
  <dcterms:created xsi:type="dcterms:W3CDTF">2015-07-12T21:58:49Z</dcterms:created>
  <dcterms:modified xsi:type="dcterms:W3CDTF">2015-10-05T02:12:47Z</dcterms:modified>
</cp:coreProperties>
</file>