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F:\Capstone 2018\Capstone Project Docs\"/>
    </mc:Choice>
  </mc:AlternateContent>
  <xr:revisionPtr revIDLastSave="0" documentId="10_ncr:100000_{6A264035-B20C-467B-9562-3B9B844E824B}" xr6:coauthVersionLast="31" xr6:coauthVersionMax="31" xr10:uidLastSave="{00000000-0000-0000-0000-000000000000}"/>
  <bookViews>
    <workbookView xWindow="0" yWindow="-15" windowWidth="15600" windowHeight="7785" tabRatio="601" activeTab="1" xr2:uid="{00000000-000D-0000-FFFF-FFFF00000000}"/>
  </bookViews>
  <sheets>
    <sheet name="EXISTING" sheetId="1" r:id="rId1"/>
    <sheet name="PROPOSED" sheetId="2" r:id="rId2"/>
    <sheet name="CBA" sheetId="4" r:id="rId3"/>
    <sheet name="ROI" sheetId="5" r:id="rId4"/>
  </sheets>
  <definedNames>
    <definedName name="_xlnm.Print_Area" localSheetId="2">CBA!$A$1:$F$35</definedName>
    <definedName name="_xlnm.Print_Area" localSheetId="0">EXISTING!$A$3:$D$82</definedName>
    <definedName name="_xlnm.Print_Area" localSheetId="1">PROPOSED!$A$2:$D$93</definedName>
    <definedName name="_xlnm.Print_Area" localSheetId="3">ROI!$A$2:$G$50</definedName>
  </definedNames>
  <calcPr calcId="162913"/>
</workbook>
</file>

<file path=xl/calcChain.xml><?xml version="1.0" encoding="utf-8"?>
<calcChain xmlns="http://schemas.openxmlformats.org/spreadsheetml/2006/main">
  <c r="C50" i="5" l="1"/>
  <c r="C15" i="4"/>
  <c r="D15" i="4"/>
  <c r="E15" i="4" s="1"/>
  <c r="F15" i="4" s="1"/>
  <c r="C16" i="4"/>
  <c r="D16" i="4" s="1"/>
  <c r="C5" i="4"/>
  <c r="D5" i="4" s="1"/>
  <c r="E5" i="4" s="1"/>
  <c r="F5" i="4" s="1"/>
  <c r="C33" i="2"/>
  <c r="C42" i="2" s="1"/>
  <c r="B84" i="2" s="1"/>
  <c r="C37" i="1"/>
  <c r="C8" i="1"/>
  <c r="C13" i="1" s="1"/>
  <c r="B71" i="1" s="1"/>
  <c r="C66" i="1"/>
  <c r="B74" i="1" s="1"/>
  <c r="D8" i="5"/>
  <c r="E8" i="5" s="1"/>
  <c r="C7" i="2"/>
  <c r="C6" i="2"/>
  <c r="C36" i="1"/>
  <c r="C41" i="1"/>
  <c r="D6" i="5"/>
  <c r="D7" i="5"/>
  <c r="E7" i="5" s="1"/>
  <c r="D9" i="5"/>
  <c r="E9" i="5" s="1"/>
  <c r="D10" i="5"/>
  <c r="E10" i="5" s="1"/>
  <c r="C4" i="4"/>
  <c r="D4" i="4" s="1"/>
  <c r="C6" i="4"/>
  <c r="D6" i="4" s="1"/>
  <c r="E6" i="4" s="1"/>
  <c r="F6" i="4" s="1"/>
  <c r="C7" i="4"/>
  <c r="D7" i="4" s="1"/>
  <c r="E7" i="4" s="1"/>
  <c r="F7" i="4" s="1"/>
  <c r="C8" i="4"/>
  <c r="D8" i="4" s="1"/>
  <c r="E8" i="4" s="1"/>
  <c r="F8" i="4" s="1"/>
  <c r="B10" i="4"/>
  <c r="C14" i="4"/>
  <c r="D14" i="4"/>
  <c r="E14" i="4" s="1"/>
  <c r="F14" i="4" s="1"/>
  <c r="C17" i="4"/>
  <c r="D17" i="4"/>
  <c r="E17" i="4" s="1"/>
  <c r="F17" i="4" s="1"/>
  <c r="C18" i="4"/>
  <c r="D18" i="4" s="1"/>
  <c r="E18" i="4" s="1"/>
  <c r="F18" i="4" s="1"/>
  <c r="C19" i="4"/>
  <c r="D19" i="4"/>
  <c r="E19" i="4" s="1"/>
  <c r="F19" i="4" s="1"/>
  <c r="B21" i="4"/>
  <c r="C32" i="4"/>
  <c r="D32" i="4"/>
  <c r="E32" i="4"/>
  <c r="F32" i="4"/>
  <c r="B36" i="2"/>
  <c r="C47" i="2"/>
  <c r="C49" i="2"/>
  <c r="C51" i="2"/>
  <c r="C52" i="2"/>
  <c r="C53" i="2"/>
  <c r="C54" i="2"/>
  <c r="C81" i="2"/>
  <c r="B86" i="2" s="1"/>
  <c r="C83" i="2"/>
  <c r="C30" i="1"/>
  <c r="B72" i="1" s="1"/>
  <c r="C38" i="1"/>
  <c r="C43" i="1" s="1"/>
  <c r="B73" i="1" s="1"/>
  <c r="C39" i="1"/>
  <c r="C40" i="1"/>
  <c r="C70" i="1"/>
  <c r="D21" i="5"/>
  <c r="F26" i="5" s="1"/>
  <c r="F21" i="5"/>
  <c r="B29" i="4" l="1"/>
  <c r="C10" i="2"/>
  <c r="B82" i="2" s="1"/>
  <c r="C10" i="4"/>
  <c r="B32" i="4"/>
  <c r="B34" i="4" s="1"/>
  <c r="B6" i="5"/>
  <c r="B11" i="5" s="1"/>
  <c r="B20" i="5"/>
  <c r="C48" i="5" s="1"/>
  <c r="E16" i="4"/>
  <c r="D21" i="4"/>
  <c r="B24" i="4"/>
  <c r="C6" i="5" s="1"/>
  <c r="C21" i="4"/>
  <c r="C34" i="4" s="1"/>
  <c r="E4" i="4"/>
  <c r="D10" i="4"/>
  <c r="C56" i="2"/>
  <c r="B85" i="2" s="1"/>
  <c r="B77" i="1"/>
  <c r="B36" i="5" l="1"/>
  <c r="E6" i="5"/>
  <c r="E11" i="5" s="1"/>
  <c r="F6" i="5"/>
  <c r="D20" i="5"/>
  <c r="F20" i="5" s="1"/>
  <c r="C24" i="4"/>
  <c r="C7" i="5" s="1"/>
  <c r="F16" i="4"/>
  <c r="F21" i="4" s="1"/>
  <c r="E21" i="4"/>
  <c r="D24" i="4"/>
  <c r="C8" i="5" s="1"/>
  <c r="D34" i="4"/>
  <c r="F4" i="4"/>
  <c r="F10" i="4" s="1"/>
  <c r="E10" i="4"/>
  <c r="B37" i="5" l="1"/>
  <c r="F7" i="5"/>
  <c r="F8" i="5"/>
  <c r="D36" i="5"/>
  <c r="E34" i="4"/>
  <c r="E24" i="4"/>
  <c r="C9" i="5" s="1"/>
  <c r="F24" i="4"/>
  <c r="C10" i="5" s="1"/>
  <c r="F34" i="4"/>
  <c r="C24" i="2"/>
  <c r="B83" i="2" s="1"/>
  <c r="B89" i="2" s="1"/>
  <c r="D37" i="5" l="1"/>
  <c r="F9" i="5"/>
  <c r="C11" i="5"/>
  <c r="C45" i="5" s="1"/>
  <c r="C47" i="5" s="1"/>
  <c r="D38" i="5"/>
  <c r="F10" i="5"/>
  <c r="F11" i="5" s="1"/>
</calcChain>
</file>

<file path=xl/sharedStrings.xml><?xml version="1.0" encoding="utf-8"?>
<sst xmlns="http://schemas.openxmlformats.org/spreadsheetml/2006/main" count="227" uniqueCount="152">
  <si>
    <t>ANNUAL OPERATING COST OF THE EXISTING SYSTEM</t>
  </si>
  <si>
    <t>Position</t>
  </si>
  <si>
    <t xml:space="preserve">Monthly Salary </t>
  </si>
  <si>
    <t>Annual Salary</t>
  </si>
  <si>
    <t>TOTAL ANNUAL SALARY</t>
  </si>
  <si>
    <t>ITEMS</t>
  </si>
  <si>
    <t>Depreciation</t>
  </si>
  <si>
    <t>Annual</t>
  </si>
  <si>
    <t>TOTAL ANNUAL DEPRECIATION COST</t>
  </si>
  <si>
    <t>Monthly Expenses</t>
  </si>
  <si>
    <t>Annual Expenses</t>
  </si>
  <si>
    <t>Schedule - 3 OFFICE SUPPLIES</t>
  </si>
  <si>
    <t>Schedule 1 - SALARIES AND WAGES</t>
  </si>
  <si>
    <t xml:space="preserve">* Other Supplies </t>
  </si>
  <si>
    <t xml:space="preserve">TOTAL ANNUAL EXPENSES </t>
  </si>
  <si>
    <t>Schedule 4 - ELECTRICITY</t>
  </si>
  <si>
    <t>KWH / MONTH</t>
  </si>
  <si>
    <t xml:space="preserve">KWH /DAY = [(unit  watts  *  no. of hrs. used/day) *  no. of units / 1000] </t>
  </si>
  <si>
    <t>KWH/ MONTH = KWH /DAY * no. of working days /month</t>
  </si>
  <si>
    <t>1 PC @ 230 watts</t>
  </si>
  <si>
    <t>TOTAL MONTHLY POWER CONSUMPTION</t>
  </si>
  <si>
    <t>Total Monthly Electricity Consumption</t>
  </si>
  <si>
    <t>Total Annual Electricity Consumption</t>
  </si>
  <si>
    <t>SUMMARY :</t>
  </si>
  <si>
    <t>SALARIES &amp; WAGES</t>
  </si>
  <si>
    <t xml:space="preserve">DEPRECIATION </t>
  </si>
  <si>
    <t>OFFICE SUPPLIES</t>
  </si>
  <si>
    <t xml:space="preserve">ELECTRICITY </t>
  </si>
  <si>
    <t>TOTAL ANNUAL OPERATING</t>
  </si>
  <si>
    <t>COST OF THE EXISTING SYS.</t>
  </si>
  <si>
    <t>ANNUAL OPERATING COST OF THE  PROPOSED SYSTEM</t>
  </si>
  <si>
    <t>* Hardware Cost</t>
  </si>
  <si>
    <t>Life Expectancy</t>
  </si>
  <si>
    <t>* Software Cost</t>
  </si>
  <si>
    <t>HARDWARE DEPRECIATION COST</t>
  </si>
  <si>
    <t>[(120 w * 10 hrs) * 1 unit / 1000]</t>
  </si>
  <si>
    <t>DEPRE. FURNITURE</t>
  </si>
  <si>
    <t>COST OF THE PROPOSED SYS.</t>
  </si>
  <si>
    <t>DEPRE.HARDWARE &amp; SOFTWARE</t>
  </si>
  <si>
    <t>HW &amp; SW DEPRECIATON COST</t>
  </si>
  <si>
    <t>1.2 kwh * 26 days</t>
  </si>
  <si>
    <t>COST BENEFIT ANALYSIS</t>
  </si>
  <si>
    <t>Year 1</t>
  </si>
  <si>
    <t>Year 2</t>
  </si>
  <si>
    <t>Year 3</t>
  </si>
  <si>
    <t>Year 4</t>
  </si>
  <si>
    <t>Year 5</t>
  </si>
  <si>
    <t>* Total Annual Operating Cost is assumed to increased by 10 % yearly</t>
  </si>
  <si>
    <t>OPERATING COST OF THE EXISTING SYSTEM</t>
  </si>
  <si>
    <t>OPERATING COST OF THE PROPOSED SYSTEM</t>
  </si>
  <si>
    <t>Development Cost</t>
  </si>
  <si>
    <t>-</t>
  </si>
  <si>
    <t>Total Investment Cost</t>
  </si>
  <si>
    <t xml:space="preserve">* Maintenance Cost </t>
  </si>
  <si>
    <t>*  Maintenance Cost is only assumed.</t>
  </si>
  <si>
    <t>PRESENT VALUE ANALYSIS</t>
  </si>
  <si>
    <t>Year</t>
  </si>
  <si>
    <t>Investment</t>
  </si>
  <si>
    <t>Cost</t>
  </si>
  <si>
    <t>Factor</t>
  </si>
  <si>
    <t>PV (C)</t>
  </si>
  <si>
    <t>PV (B)</t>
  </si>
  <si>
    <t>* '( 10%)</t>
  </si>
  <si>
    <t>Note:</t>
  </si>
  <si>
    <t>* Inflation Rate can be change.</t>
  </si>
  <si>
    <t>PV (B) = Benefits * Factor</t>
  </si>
  <si>
    <t>PV (C) = Investment Cost * Factor</t>
  </si>
  <si>
    <t>PAYBACK PERIOD</t>
  </si>
  <si>
    <t xml:space="preserve">Year </t>
  </si>
  <si>
    <t xml:space="preserve">Cost of Invesment </t>
  </si>
  <si>
    <t>to be receive</t>
  </si>
  <si>
    <t>Addt'l</t>
  </si>
  <si>
    <t>Balance</t>
  </si>
  <si>
    <t>Payback</t>
  </si>
  <si>
    <t>Period</t>
  </si>
  <si>
    <t>RETURN ON INVESTMENT (ROI)</t>
  </si>
  <si>
    <t>MISC. COST</t>
  </si>
  <si>
    <t>* MISC. COST</t>
  </si>
  <si>
    <t>NET BENEFIT</t>
  </si>
  <si>
    <t>NET BENEFIT  = Annual Operating Cost of Existing  -( Annual Operating Cost of the Proposed + Total Investment Cost)</t>
  </si>
  <si>
    <t>ANNUAL BENEFIT</t>
  </si>
  <si>
    <t xml:space="preserve">ANNUAL BENEFIT = TOT ANNUAL OPERATING COST ( Existing ) -  TOT. ANNUAL OPERATING COST  ( Proposed) </t>
  </si>
  <si>
    <t>INVESTMENT COST</t>
  </si>
  <si>
    <t>TOTAL</t>
  </si>
  <si>
    <t>Benefit</t>
  </si>
  <si>
    <t xml:space="preserve">Total </t>
  </si>
  <si>
    <t xml:space="preserve">ROI Year 1 = </t>
  </si>
  <si>
    <t xml:space="preserve">ROI Year 2 = </t>
  </si>
  <si>
    <t xml:space="preserve">ROI Year 3 = </t>
  </si>
  <si>
    <t xml:space="preserve">ROI Year 4 = </t>
  </si>
  <si>
    <t xml:space="preserve">ROI Year 5 = </t>
  </si>
  <si>
    <t>Annual Depre. Cost = (cost of unit * no. of unit) - Salvage Value</t>
  </si>
  <si>
    <t>1 air conditoner @ 900 watts</t>
  </si>
  <si>
    <t>[( 900 w * 10 hrs) / 1000]</t>
  </si>
  <si>
    <t>9 kwh * 26 days</t>
  </si>
  <si>
    <t xml:space="preserve">1 LG Air Conditioner Window Type </t>
  </si>
  <si>
    <t>16,000  - 20%</t>
  </si>
  <si>
    <t xml:space="preserve"> (9,000 * 2 ) - 20%</t>
  </si>
  <si>
    <t>Windows 7 Ultimate</t>
  </si>
  <si>
    <t xml:space="preserve"> ( 8,500.00 -20%)</t>
  </si>
  <si>
    <t>5 folders ( P8 @)</t>
  </si>
  <si>
    <t>1 Printer @ 120 watts</t>
  </si>
  <si>
    <t>[( 100 w * 10 hrs)  / 1000]</t>
  </si>
  <si>
    <t>1 kwh * 26 days</t>
  </si>
  <si>
    <t>* BASIC CHARGE=</t>
  </si>
  <si>
    <t>6 kwh * 26 days</t>
  </si>
  <si>
    <t xml:space="preserve"> .22 * 12 MONTHS  =  3 MONTHS</t>
  </si>
  <si>
    <t>PAYBACK PERIOD = 1 YEAR &amp; 3 MONTHS</t>
  </si>
  <si>
    <t>Average Annual  Benefit</t>
  </si>
  <si>
    <t>Total</t>
  </si>
  <si>
    <t>Average ROI</t>
  </si>
  <si>
    <t>* 100</t>
  </si>
  <si>
    <t xml:space="preserve">1 Air Conditioner Window Type </t>
  </si>
  <si>
    <t>Schedule 2- DEPRECIATION OF FURNITURES &amp; EQUIPMENT</t>
  </si>
  <si>
    <t>Schedule 3 - HARDWARE AND SOFTWARE DEPRECIATION COST</t>
  </si>
  <si>
    <t>Schedule - 4 OFFICE SUPPLIES</t>
  </si>
  <si>
    <t>Schedule 5 - ELECTRICITY</t>
  </si>
  <si>
    <t>Schedule 2 - DEPRECIATION OF FURNITURES &amp; EQUIPMENT</t>
  </si>
  <si>
    <t>1 Administrator</t>
  </si>
  <si>
    <t>1 Computer Packages</t>
  </si>
  <si>
    <t>15,000  - 20%</t>
  </si>
  <si>
    <t>2 Filling Cabinets</t>
  </si>
  <si>
    <t>2 staplers ( P 150 @)</t>
  </si>
  <si>
    <t>1 ream short bond paper (P150)</t>
  </si>
  <si>
    <t>2 ballpens ( P12 @ )</t>
  </si>
  <si>
    <t>10 folders ( P8 @)</t>
  </si>
  <si>
    <t>(25,000*1) - 20%</t>
  </si>
  <si>
    <t>2 pencils (P10 @)</t>
  </si>
  <si>
    <t>[( 230 w * 10 hrs)  * 1 units / 1000]</t>
  </si>
  <si>
    <t>1 electric fan @ 100 watts</t>
  </si>
  <si>
    <t>1 Filling Cabinet</t>
  </si>
  <si>
    <t xml:space="preserve"> (9,000 * 1) - 20%</t>
  </si>
  <si>
    <t>1 D-link Router</t>
  </si>
  <si>
    <t>( P1,700.00 -20%)</t>
  </si>
  <si>
    <t>1 ballpen ( P12 @ )</t>
  </si>
  <si>
    <t>1 stapler ( P 150 @)</t>
  </si>
  <si>
    <t>2 flourescent light @ 40 watts</t>
  </si>
  <si>
    <t>[( 40 w * 10 hrs) * 2 units / 1000]</t>
  </si>
  <si>
    <t>0.8 kwh * 26 days</t>
  </si>
  <si>
    <t>5.15 YEARS</t>
  </si>
  <si>
    <t>.8 kwh * 26 days</t>
  </si>
  <si>
    <t>436.2 KWH</t>
  </si>
  <si>
    <t>1 Computer Package</t>
  </si>
  <si>
    <t>(25,000 * 1) - 20%</t>
  </si>
  <si>
    <t>2.3 kwh * 26 days</t>
  </si>
  <si>
    <t>314.6 KWH</t>
  </si>
  <si>
    <r>
      <t>Factor  = 1 / ( 1 +</t>
    </r>
    <r>
      <rPr>
        <b/>
        <i/>
        <sz val="11"/>
        <rFont val="Arial"/>
        <family val="2"/>
      </rPr>
      <t xml:space="preserve"> i</t>
    </r>
    <r>
      <rPr>
        <sz val="11"/>
        <rFont val="Arial"/>
        <family val="2"/>
      </rPr>
      <t xml:space="preserve"> ) </t>
    </r>
    <r>
      <rPr>
        <vertAlign val="superscript"/>
        <sz val="11"/>
        <rFont val="Arial"/>
        <family val="2"/>
      </rPr>
      <t xml:space="preserve"> Y</t>
    </r>
  </si>
  <si>
    <r>
      <t>ROI Year n</t>
    </r>
    <r>
      <rPr>
        <sz val="11"/>
        <rFont val="Arial"/>
        <family val="2"/>
      </rPr>
      <t xml:space="preserve"> = [Annual Benefit (year n) / Investment cost (year n)] * 100</t>
    </r>
  </si>
  <si>
    <r>
      <t>AVERAGE ROI</t>
    </r>
    <r>
      <rPr>
        <sz val="11"/>
        <rFont val="Arial"/>
        <family val="2"/>
      </rPr>
      <t xml:space="preserve"> = Average Annual  Benefit  / Total Investment Cost * 100</t>
    </r>
  </si>
  <si>
    <r>
      <t xml:space="preserve">SW Depreciation Cost </t>
    </r>
    <r>
      <rPr>
        <sz val="11"/>
        <rFont val="Arial"/>
        <family val="2"/>
      </rPr>
      <t xml:space="preserve"> = </t>
    </r>
  </si>
  <si>
    <t>* List all office supplies that the company used in the proposed system. You can indicate the brand, quantity, and cost of each supplies.</t>
  </si>
  <si>
    <t>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</si>
</sst>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\P_(* #,##0.00_);_(* \(#,##0.00\);_(* &quot;-&quot;??_);_(@_)"/>
    <numFmt numFmtId="166" formatCode="\P\ * #,##0.00_);_(* \(#,##0.00\);_(* &quot;-&quot;??_);_(@_)"/>
    <numFmt numFmtId="167" formatCode="\P\ \ #,##0.00_);_(* \(#,##0.00\);_(* &quot;-&quot;??_);_(@_)"/>
    <numFmt numFmtId="168" formatCode="\P\ #,##0.00"/>
    <numFmt numFmtId="169" formatCode="\ \P\ #,##0.00"/>
    <numFmt numFmtId="170" formatCode="_(* #,##0.0_);_(* \(#,##0.0\);_(* &quot;-&quot;??_);_(@_)"/>
  </numFmts>
  <fonts count="18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2"/>
      <name val="Times New Roman"/>
      <family val="1"/>
    </font>
    <font>
      <b/>
      <sz val="12"/>
      <name val="Garamond"/>
      <family val="1"/>
    </font>
    <font>
      <sz val="12"/>
      <name val="Garamond"/>
      <family val="1"/>
    </font>
    <font>
      <sz val="11"/>
      <name val="Times New Roman"/>
      <family val="1"/>
    </font>
    <font>
      <b/>
      <sz val="11"/>
      <name val="Arial"/>
      <family val="2"/>
    </font>
    <font>
      <sz val="11"/>
      <name val="Arial"/>
      <family val="2"/>
    </font>
    <font>
      <b/>
      <i/>
      <sz val="11"/>
      <name val="Arial"/>
      <family val="2"/>
    </font>
    <font>
      <vertAlign val="superscript"/>
      <sz val="11"/>
      <name val="Arial"/>
      <family val="2"/>
    </font>
    <font>
      <i/>
      <sz val="11"/>
      <name val="Arial"/>
      <family val="2"/>
    </font>
    <font>
      <u val="singleAccounting"/>
      <sz val="11"/>
      <name val="Arial"/>
      <family val="2"/>
    </font>
    <font>
      <u/>
      <sz val="11"/>
      <name val="Arial"/>
      <family val="2"/>
    </font>
    <font>
      <sz val="10.5"/>
      <name val="Arial"/>
      <family val="2"/>
    </font>
    <font>
      <b/>
      <sz val="8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6">
    <xf numFmtId="0" fontId="0" fillId="0" borderId="0" xfId="0"/>
    <xf numFmtId="0" fontId="2" fillId="0" borderId="0" xfId="0" applyFont="1"/>
    <xf numFmtId="164" fontId="2" fillId="0" borderId="0" xfId="1" applyFont="1"/>
    <xf numFmtId="0" fontId="4" fillId="0" borderId="0" xfId="0" applyFont="1"/>
    <xf numFmtId="0" fontId="4" fillId="2" borderId="0" xfId="0" applyFont="1" applyFill="1"/>
    <xf numFmtId="0" fontId="4" fillId="2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7" fillId="2" borderId="0" xfId="0" applyFont="1" applyFill="1" applyAlignment="1">
      <alignment wrapText="1"/>
    </xf>
    <xf numFmtId="0" fontId="7" fillId="2" borderId="0" xfId="0" applyFont="1" applyFill="1"/>
    <xf numFmtId="0" fontId="9" fillId="2" borderId="0" xfId="0" applyFont="1" applyFill="1"/>
    <xf numFmtId="0" fontId="9" fillId="2" borderId="0" xfId="0" applyFont="1" applyFill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/>
    <xf numFmtId="0" fontId="9" fillId="0" borderId="0" xfId="0" applyFont="1" applyFill="1"/>
    <xf numFmtId="0" fontId="9" fillId="0" borderId="0" xfId="0" applyFont="1" applyFill="1" applyAlignment="1">
      <alignment wrapText="1"/>
    </xf>
    <xf numFmtId="0" fontId="8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/>
    </xf>
    <xf numFmtId="9" fontId="8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center" wrapText="1"/>
    </xf>
    <xf numFmtId="167" fontId="9" fillId="0" borderId="0" xfId="1" applyNumberFormat="1" applyFont="1" applyFill="1"/>
    <xf numFmtId="164" fontId="9" fillId="0" borderId="0" xfId="1" applyFont="1" applyFill="1"/>
    <xf numFmtId="164" fontId="9" fillId="0" borderId="0" xfId="1" applyFont="1" applyFill="1" applyAlignment="1"/>
    <xf numFmtId="164" fontId="9" fillId="0" borderId="1" xfId="1" applyFont="1" applyFill="1" applyBorder="1"/>
    <xf numFmtId="164" fontId="9" fillId="0" borderId="1" xfId="1" applyFont="1" applyFill="1" applyBorder="1" applyAlignment="1"/>
    <xf numFmtId="164" fontId="9" fillId="0" borderId="0" xfId="1" applyFont="1" applyFill="1" applyAlignment="1">
      <alignment horizontal="center"/>
    </xf>
    <xf numFmtId="0" fontId="8" fillId="0" borderId="0" xfId="0" applyFont="1" applyFill="1" applyAlignment="1">
      <alignment wrapText="1"/>
    </xf>
    <xf numFmtId="0" fontId="9" fillId="0" borderId="0" xfId="0" applyFont="1" applyFill="1" applyAlignment="1">
      <alignment horizontal="center"/>
    </xf>
    <xf numFmtId="164" fontId="9" fillId="0" borderId="0" xfId="0" applyNumberFormat="1" applyFont="1" applyFill="1"/>
    <xf numFmtId="170" fontId="9" fillId="0" borderId="0" xfId="1" applyNumberFormat="1" applyFont="1" applyFill="1"/>
    <xf numFmtId="2" fontId="9" fillId="0" borderId="1" xfId="0" applyNumberFormat="1" applyFont="1" applyFill="1" applyBorder="1"/>
    <xf numFmtId="0" fontId="8" fillId="0" borderId="0" xfId="0" applyFont="1" applyFill="1"/>
    <xf numFmtId="10" fontId="9" fillId="0" borderId="0" xfId="2" applyNumberFormat="1" applyFont="1" applyFill="1"/>
    <xf numFmtId="10" fontId="8" fillId="0" borderId="0" xfId="0" applyNumberFormat="1" applyFont="1" applyFill="1"/>
    <xf numFmtId="164" fontId="13" fillId="0" borderId="0" xfId="1" applyFont="1" applyFill="1"/>
    <xf numFmtId="164" fontId="8" fillId="0" borderId="0" xfId="0" applyNumberFormat="1" applyFont="1" applyFill="1"/>
    <xf numFmtId="4" fontId="14" fillId="0" borderId="0" xfId="0" applyNumberFormat="1" applyFont="1" applyFill="1"/>
    <xf numFmtId="4" fontId="9" fillId="0" borderId="0" xfId="0" applyNumberFormat="1" applyFont="1" applyFill="1"/>
    <xf numFmtId="164" fontId="15" fillId="0" borderId="0" xfId="0" applyNumberFormat="1" applyFont="1" applyFill="1" applyAlignment="1">
      <alignment horizontal="center"/>
    </xf>
    <xf numFmtId="0" fontId="16" fillId="0" borderId="0" xfId="0" applyFont="1" applyFill="1" applyAlignment="1">
      <alignment horizontal="center" vertical="center" wrapText="1"/>
    </xf>
    <xf numFmtId="0" fontId="3" fillId="0" borderId="0" xfId="0" applyFont="1" applyFill="1"/>
    <xf numFmtId="0" fontId="2" fillId="0" borderId="0" xfId="0" applyFont="1" applyFill="1"/>
    <xf numFmtId="0" fontId="6" fillId="0" borderId="0" xfId="0" applyFont="1" applyFill="1"/>
    <xf numFmtId="0" fontId="5" fillId="0" borderId="0" xfId="0" applyFont="1" applyFill="1"/>
    <xf numFmtId="0" fontId="5" fillId="0" borderId="0" xfId="0" applyFont="1" applyFill="1" applyAlignment="1">
      <alignment horizontal="left"/>
    </xf>
    <xf numFmtId="0" fontId="5" fillId="0" borderId="0" xfId="0" applyFont="1" applyFill="1" applyAlignment="1">
      <alignment horizontal="center"/>
    </xf>
    <xf numFmtId="165" fontId="6" fillId="0" borderId="0" xfId="1" applyNumberFormat="1" applyFont="1" applyFill="1"/>
    <xf numFmtId="164" fontId="6" fillId="0" borderId="0" xfId="1" applyFont="1" applyFill="1"/>
    <xf numFmtId="165" fontId="5" fillId="0" borderId="0" xfId="0" applyNumberFormat="1" applyFont="1" applyFill="1"/>
    <xf numFmtId="0" fontId="6" fillId="0" borderId="0" xfId="0" applyFont="1" applyFill="1" applyAlignment="1">
      <alignment horizontal="center"/>
    </xf>
    <xf numFmtId="165" fontId="6" fillId="0" borderId="0" xfId="0" applyNumberFormat="1" applyFont="1" applyFill="1"/>
    <xf numFmtId="0" fontId="6" fillId="0" borderId="0" xfId="0" applyFont="1" applyFill="1" applyAlignment="1">
      <alignment horizontal="center" vertical="center"/>
    </xf>
    <xf numFmtId="166" fontId="5" fillId="0" borderId="0" xfId="1" applyNumberFormat="1" applyFont="1" applyFill="1"/>
    <xf numFmtId="164" fontId="5" fillId="0" borderId="0" xfId="1" applyFont="1" applyFill="1"/>
    <xf numFmtId="165" fontId="5" fillId="0" borderId="0" xfId="1" applyNumberFormat="1" applyFont="1" applyFill="1"/>
    <xf numFmtId="0" fontId="6" fillId="0" borderId="0" xfId="0" applyFont="1" applyFill="1" applyAlignment="1">
      <alignment vertical="top"/>
    </xf>
    <xf numFmtId="0" fontId="6" fillId="0" borderId="0" xfId="0" applyFont="1" applyFill="1" applyAlignment="1">
      <alignment wrapText="1"/>
    </xf>
    <xf numFmtId="0" fontId="6" fillId="0" borderId="0" xfId="0" applyFont="1" applyFill="1" applyAlignment="1">
      <alignment horizontal="left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right"/>
    </xf>
    <xf numFmtId="164" fontId="6" fillId="0" borderId="0" xfId="1" applyFont="1" applyFill="1" applyAlignment="1">
      <alignment wrapText="1"/>
    </xf>
    <xf numFmtId="164" fontId="5" fillId="0" borderId="0" xfId="1" applyFont="1" applyFill="1" applyAlignment="1">
      <alignment wrapText="1"/>
    </xf>
    <xf numFmtId="4" fontId="5" fillId="0" borderId="0" xfId="0" applyNumberFormat="1" applyFont="1" applyFill="1" applyAlignment="1">
      <alignment horizontal="right"/>
    </xf>
    <xf numFmtId="4" fontId="5" fillId="0" borderId="0" xfId="0" applyNumberFormat="1" applyFont="1" applyFill="1"/>
    <xf numFmtId="164" fontId="6" fillId="0" borderId="1" xfId="1" applyFont="1" applyFill="1" applyBorder="1" applyAlignment="1">
      <alignment horizontal="right"/>
    </xf>
    <xf numFmtId="164" fontId="2" fillId="0" borderId="0" xfId="1" applyFont="1" applyFill="1"/>
    <xf numFmtId="0" fontId="2" fillId="0" borderId="0" xfId="0" applyFont="1" applyFill="1" applyAlignment="1">
      <alignment horizontal="left"/>
    </xf>
    <xf numFmtId="0" fontId="12" fillId="0" borderId="0" xfId="0" applyFont="1" applyFill="1" applyAlignment="1">
      <alignment horizontal="center"/>
    </xf>
    <xf numFmtId="0" fontId="9" fillId="0" borderId="0" xfId="0" applyFont="1" applyFill="1" applyAlignment="1">
      <alignment wrapText="1"/>
    </xf>
    <xf numFmtId="0" fontId="8" fillId="0" borderId="0" xfId="0" applyFont="1" applyFill="1" applyBorder="1" applyAlignment="1"/>
    <xf numFmtId="0" fontId="9" fillId="0" borderId="0" xfId="0" applyFont="1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center"/>
    </xf>
    <xf numFmtId="165" fontId="9" fillId="0" borderId="0" xfId="1" applyNumberFormat="1" applyFont="1" applyFill="1" applyBorder="1"/>
    <xf numFmtId="164" fontId="9" fillId="0" borderId="0" xfId="1" applyFont="1" applyFill="1" applyBorder="1"/>
    <xf numFmtId="165" fontId="8" fillId="0" borderId="0" xfId="0" applyNumberFormat="1" applyFont="1" applyFill="1" applyBorder="1"/>
    <xf numFmtId="0" fontId="9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165" fontId="9" fillId="0" borderId="0" xfId="0" applyNumberFormat="1" applyFont="1" applyFill="1" applyBorder="1"/>
    <xf numFmtId="0" fontId="14" fillId="0" borderId="0" xfId="0" applyFont="1" applyFill="1" applyBorder="1" applyAlignment="1">
      <alignment horizontal="center" vertical="center"/>
    </xf>
    <xf numFmtId="166" fontId="8" fillId="0" borderId="0" xfId="1" applyNumberFormat="1" applyFont="1" applyFill="1" applyBorder="1"/>
    <xf numFmtId="164" fontId="8" fillId="0" borderId="0" xfId="1" applyFont="1" applyFill="1" applyBorder="1"/>
    <xf numFmtId="164" fontId="13" fillId="0" borderId="0" xfId="1" applyFont="1" applyFill="1" applyBorder="1" applyAlignment="1">
      <alignment horizontal="center"/>
    </xf>
    <xf numFmtId="164" fontId="8" fillId="0" borderId="0" xfId="1" quotePrefix="1" applyFont="1" applyFill="1" applyBorder="1" applyAlignment="1">
      <alignment horizontal="left"/>
    </xf>
    <xf numFmtId="164" fontId="8" fillId="0" borderId="0" xfId="1" applyFont="1" applyFill="1" applyBorder="1" applyAlignment="1">
      <alignment horizontal="right"/>
    </xf>
    <xf numFmtId="165" fontId="8" fillId="0" borderId="0" xfId="1" applyNumberFormat="1" applyFont="1" applyFill="1" applyBorder="1"/>
    <xf numFmtId="0" fontId="9" fillId="0" borderId="0" xfId="0" applyFont="1" applyFill="1" applyBorder="1" applyAlignment="1">
      <alignment vertical="top"/>
    </xf>
    <xf numFmtId="0" fontId="9" fillId="0" borderId="0" xfId="0" applyFont="1" applyFill="1" applyBorder="1" applyAlignment="1">
      <alignment wrapText="1"/>
    </xf>
    <xf numFmtId="0" fontId="9" fillId="0" borderId="0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wrapText="1"/>
    </xf>
    <xf numFmtId="164" fontId="9" fillId="0" borderId="0" xfId="1" applyFont="1" applyFill="1" applyBorder="1" applyAlignment="1">
      <alignment wrapText="1"/>
    </xf>
    <xf numFmtId="164" fontId="8" fillId="0" borderId="0" xfId="1" applyFont="1" applyFill="1" applyBorder="1" applyAlignment="1">
      <alignment wrapText="1"/>
    </xf>
    <xf numFmtId="4" fontId="8" fillId="0" borderId="0" xfId="0" applyNumberFormat="1" applyFont="1" applyFill="1" applyBorder="1"/>
    <xf numFmtId="0" fontId="9" fillId="0" borderId="0" xfId="0" applyFont="1" applyFill="1" applyBorder="1" applyAlignment="1">
      <alignment horizontal="left"/>
    </xf>
    <xf numFmtId="0" fontId="9" fillId="2" borderId="0" xfId="0" applyFont="1" applyFill="1" applyBorder="1"/>
    <xf numFmtId="0" fontId="8" fillId="2" borderId="0" xfId="0" applyFont="1" applyFill="1" applyBorder="1" applyAlignment="1">
      <alignment horizontal="left"/>
    </xf>
    <xf numFmtId="0" fontId="9" fillId="2" borderId="0" xfId="0" applyFont="1" applyFill="1" applyBorder="1" applyAlignment="1">
      <alignment horizontal="left"/>
    </xf>
    <xf numFmtId="164" fontId="9" fillId="0" borderId="0" xfId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64" fontId="9" fillId="2" borderId="0" xfId="1" applyFont="1" applyFill="1"/>
    <xf numFmtId="164" fontId="9" fillId="2" borderId="0" xfId="0" applyNumberFormat="1" applyFont="1" applyFill="1"/>
    <xf numFmtId="164" fontId="9" fillId="2" borderId="1" xfId="1" applyFont="1" applyFill="1" applyBorder="1"/>
    <xf numFmtId="164" fontId="9" fillId="2" borderId="1" xfId="0" applyNumberFormat="1" applyFont="1" applyFill="1" applyBorder="1"/>
    <xf numFmtId="0" fontId="8" fillId="2" borderId="0" xfId="0" applyFont="1" applyFill="1" applyAlignment="1">
      <alignment wrapText="1"/>
    </xf>
    <xf numFmtId="164" fontId="8" fillId="2" borderId="0" xfId="1" applyFont="1" applyFill="1"/>
    <xf numFmtId="168" fontId="8" fillId="2" borderId="0" xfId="1" applyNumberFormat="1" applyFont="1" applyFill="1"/>
    <xf numFmtId="168" fontId="8" fillId="2" borderId="0" xfId="0" applyNumberFormat="1" applyFont="1" applyFill="1"/>
    <xf numFmtId="169" fontId="8" fillId="2" borderId="0" xfId="1" applyNumberFormat="1" applyFont="1" applyFill="1"/>
    <xf numFmtId="169" fontId="8" fillId="2" borderId="0" xfId="0" applyNumberFormat="1" applyFont="1" applyFill="1"/>
    <xf numFmtId="167" fontId="8" fillId="2" borderId="0" xfId="1" applyNumberFormat="1" applyFont="1" applyFill="1"/>
    <xf numFmtId="0" fontId="9" fillId="2" borderId="0" xfId="0" applyFont="1" applyFill="1" applyAlignment="1">
      <alignment horizontal="center"/>
    </xf>
    <xf numFmtId="0" fontId="9" fillId="2" borderId="1" xfId="0" applyFont="1" applyFill="1" applyBorder="1"/>
    <xf numFmtId="167" fontId="8" fillId="2" borderId="0" xfId="0" applyNumberFormat="1" applyFont="1" applyFill="1"/>
    <xf numFmtId="164" fontId="8" fillId="2" borderId="0" xfId="0" applyNumberFormat="1" applyFont="1" applyFill="1"/>
    <xf numFmtId="0" fontId="8" fillId="2" borderId="0" xfId="0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left" vertical="center" wrapText="1"/>
    </xf>
    <xf numFmtId="0" fontId="8" fillId="2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9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center" wrapText="1"/>
    </xf>
    <xf numFmtId="0" fontId="9" fillId="0" borderId="0" xfId="0" applyFont="1" applyFill="1" applyAlignment="1">
      <alignment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1276350</xdr:colOff>
      <xdr:row>17</xdr:row>
      <xdr:rowOff>9525</xdr:rowOff>
    </xdr:from>
    <xdr:to>
      <xdr:col>2</xdr:col>
      <xdr:colOff>1028700</xdr:colOff>
      <xdr:row>17</xdr:row>
      <xdr:rowOff>9525</xdr:rowOff>
    </xdr:to>
    <xdr:sp macro="" textlink="">
      <xdr:nvSpPr>
        <xdr:cNvPr id="6423" name="Line 2">
          <a:extLst>
            <a:ext uri="{FF2B5EF4-FFF2-40B4-BE49-F238E27FC236}">
              <a16:creationId xmlns:a16="http://schemas.microsoft.com/office/drawing/2014/main" id="{00000000-0008-0000-0000-000017190000}"/>
            </a:ext>
          </a:extLst>
        </xdr:cNvPr>
        <xdr:cNvSpPr>
          <a:spLocks noChangeShapeType="1"/>
        </xdr:cNvSpPr>
      </xdr:nvSpPr>
      <xdr:spPr bwMode="auto">
        <a:xfrm>
          <a:off x="1276350" y="3333750"/>
          <a:ext cx="33909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38100</xdr:colOff>
      <xdr:row>21</xdr:row>
      <xdr:rowOff>190500</xdr:rowOff>
    </xdr:from>
    <xdr:to>
      <xdr:col>1</xdr:col>
      <xdr:colOff>1209675</xdr:colOff>
      <xdr:row>21</xdr:row>
      <xdr:rowOff>190500</xdr:rowOff>
    </xdr:to>
    <xdr:sp macro="" textlink="">
      <xdr:nvSpPr>
        <xdr:cNvPr id="6424" name="Line 3">
          <a:extLst>
            <a:ext uri="{FF2B5EF4-FFF2-40B4-BE49-F238E27FC236}">
              <a16:creationId xmlns:a16="http://schemas.microsoft.com/office/drawing/2014/main" id="{00000000-0008-0000-0000-000018190000}"/>
            </a:ext>
          </a:extLst>
        </xdr:cNvPr>
        <xdr:cNvSpPr>
          <a:spLocks noChangeShapeType="1"/>
        </xdr:cNvSpPr>
      </xdr:nvSpPr>
      <xdr:spPr bwMode="auto">
        <a:xfrm>
          <a:off x="2190750" y="4314825"/>
          <a:ext cx="1171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38100</xdr:colOff>
      <xdr:row>24</xdr:row>
      <xdr:rowOff>190500</xdr:rowOff>
    </xdr:from>
    <xdr:to>
      <xdr:col>1</xdr:col>
      <xdr:colOff>1123950</xdr:colOff>
      <xdr:row>24</xdr:row>
      <xdr:rowOff>190500</xdr:rowOff>
    </xdr:to>
    <xdr:sp macro="" textlink="">
      <xdr:nvSpPr>
        <xdr:cNvPr id="6425" name="Line 10">
          <a:extLst>
            <a:ext uri="{FF2B5EF4-FFF2-40B4-BE49-F238E27FC236}">
              <a16:creationId xmlns:a16="http://schemas.microsoft.com/office/drawing/2014/main" id="{00000000-0008-0000-0000-000019190000}"/>
            </a:ext>
          </a:extLst>
        </xdr:cNvPr>
        <xdr:cNvSpPr>
          <a:spLocks noChangeShapeType="1"/>
        </xdr:cNvSpPr>
      </xdr:nvSpPr>
      <xdr:spPr bwMode="auto">
        <a:xfrm>
          <a:off x="2190750" y="5114925"/>
          <a:ext cx="1085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85725</xdr:colOff>
      <xdr:row>11</xdr:row>
      <xdr:rowOff>47625</xdr:rowOff>
    </xdr:from>
    <xdr:to>
      <xdr:col>2</xdr:col>
      <xdr:colOff>1362075</xdr:colOff>
      <xdr:row>11</xdr:row>
      <xdr:rowOff>47625</xdr:rowOff>
    </xdr:to>
    <xdr:sp macro="" textlink="">
      <xdr:nvSpPr>
        <xdr:cNvPr id="6427" name="Line 12">
          <a:extLst>
            <a:ext uri="{FF2B5EF4-FFF2-40B4-BE49-F238E27FC236}">
              <a16:creationId xmlns:a16="http://schemas.microsoft.com/office/drawing/2014/main" id="{00000000-0008-0000-0000-00001B190000}"/>
            </a:ext>
          </a:extLst>
        </xdr:cNvPr>
        <xdr:cNvSpPr>
          <a:spLocks noChangeShapeType="1"/>
        </xdr:cNvSpPr>
      </xdr:nvSpPr>
      <xdr:spPr bwMode="auto">
        <a:xfrm>
          <a:off x="3724275" y="2171700"/>
          <a:ext cx="1276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66675</xdr:colOff>
      <xdr:row>28</xdr:row>
      <xdr:rowOff>66675</xdr:rowOff>
    </xdr:from>
    <xdr:to>
      <xdr:col>2</xdr:col>
      <xdr:colOff>1362075</xdr:colOff>
      <xdr:row>28</xdr:row>
      <xdr:rowOff>66675</xdr:rowOff>
    </xdr:to>
    <xdr:sp macro="" textlink="">
      <xdr:nvSpPr>
        <xdr:cNvPr id="6428" name="Line 20">
          <a:extLst>
            <a:ext uri="{FF2B5EF4-FFF2-40B4-BE49-F238E27FC236}">
              <a16:creationId xmlns:a16="http://schemas.microsoft.com/office/drawing/2014/main" id="{00000000-0008-0000-0000-00001C190000}"/>
            </a:ext>
          </a:extLst>
        </xdr:cNvPr>
        <xdr:cNvSpPr>
          <a:spLocks noChangeShapeType="1"/>
        </xdr:cNvSpPr>
      </xdr:nvSpPr>
      <xdr:spPr bwMode="auto">
        <a:xfrm>
          <a:off x="3705225" y="6591300"/>
          <a:ext cx="1295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41</xdr:row>
      <xdr:rowOff>104775</xdr:rowOff>
    </xdr:from>
    <xdr:to>
      <xdr:col>2</xdr:col>
      <xdr:colOff>1362075</xdr:colOff>
      <xdr:row>41</xdr:row>
      <xdr:rowOff>104775</xdr:rowOff>
    </xdr:to>
    <xdr:sp macro="" textlink="">
      <xdr:nvSpPr>
        <xdr:cNvPr id="6429" name="Line 21">
          <a:extLst>
            <a:ext uri="{FF2B5EF4-FFF2-40B4-BE49-F238E27FC236}">
              <a16:creationId xmlns:a16="http://schemas.microsoft.com/office/drawing/2014/main" id="{00000000-0008-0000-0000-00001D190000}"/>
            </a:ext>
          </a:extLst>
        </xdr:cNvPr>
        <xdr:cNvSpPr>
          <a:spLocks noChangeShapeType="1"/>
        </xdr:cNvSpPr>
      </xdr:nvSpPr>
      <xdr:spPr bwMode="auto">
        <a:xfrm>
          <a:off x="3657600" y="9829800"/>
          <a:ext cx="13430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266700</xdr:colOff>
      <xdr:row>58</xdr:row>
      <xdr:rowOff>19050</xdr:rowOff>
    </xdr:from>
    <xdr:to>
      <xdr:col>2</xdr:col>
      <xdr:colOff>1085850</xdr:colOff>
      <xdr:row>58</xdr:row>
      <xdr:rowOff>19050</xdr:rowOff>
    </xdr:to>
    <xdr:sp macro="" textlink="">
      <xdr:nvSpPr>
        <xdr:cNvPr id="6430" name="Line 23">
          <a:extLst>
            <a:ext uri="{FF2B5EF4-FFF2-40B4-BE49-F238E27FC236}">
              <a16:creationId xmlns:a16="http://schemas.microsoft.com/office/drawing/2014/main" id="{00000000-0008-0000-0000-00001E190000}"/>
            </a:ext>
          </a:extLst>
        </xdr:cNvPr>
        <xdr:cNvSpPr>
          <a:spLocks noChangeShapeType="1"/>
        </xdr:cNvSpPr>
      </xdr:nvSpPr>
      <xdr:spPr bwMode="auto">
        <a:xfrm>
          <a:off x="3905250" y="14344650"/>
          <a:ext cx="819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38100</xdr:colOff>
      <xdr:row>26</xdr:row>
      <xdr:rowOff>190500</xdr:rowOff>
    </xdr:from>
    <xdr:to>
      <xdr:col>1</xdr:col>
      <xdr:colOff>1123950</xdr:colOff>
      <xdr:row>26</xdr:row>
      <xdr:rowOff>190500</xdr:rowOff>
    </xdr:to>
    <xdr:sp macro="" textlink="">
      <xdr:nvSpPr>
        <xdr:cNvPr id="6431" name="Line 11">
          <a:extLst>
            <a:ext uri="{FF2B5EF4-FFF2-40B4-BE49-F238E27FC236}">
              <a16:creationId xmlns:a16="http://schemas.microsoft.com/office/drawing/2014/main" id="{00000000-0008-0000-0000-00001F190000}"/>
            </a:ext>
          </a:extLst>
        </xdr:cNvPr>
        <xdr:cNvSpPr>
          <a:spLocks noChangeShapeType="1"/>
        </xdr:cNvSpPr>
      </xdr:nvSpPr>
      <xdr:spPr bwMode="auto">
        <a:xfrm>
          <a:off x="2190750" y="6315075"/>
          <a:ext cx="1085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1276350</xdr:colOff>
      <xdr:row>13</xdr:row>
      <xdr:rowOff>9525</xdr:rowOff>
    </xdr:from>
    <xdr:to>
      <xdr:col>2</xdr:col>
      <xdr:colOff>1028700</xdr:colOff>
      <xdr:row>13</xdr:row>
      <xdr:rowOff>9525</xdr:rowOff>
    </xdr:to>
    <xdr:sp macro="" textlink="">
      <xdr:nvSpPr>
        <xdr:cNvPr id="2354" name="Line 1">
          <a:extLst>
            <a:ext uri="{FF2B5EF4-FFF2-40B4-BE49-F238E27FC236}">
              <a16:creationId xmlns:a16="http://schemas.microsoft.com/office/drawing/2014/main" id="{00000000-0008-0000-0100-000032090000}"/>
            </a:ext>
          </a:extLst>
        </xdr:cNvPr>
        <xdr:cNvSpPr>
          <a:spLocks noChangeShapeType="1"/>
        </xdr:cNvSpPr>
      </xdr:nvSpPr>
      <xdr:spPr bwMode="auto">
        <a:xfrm>
          <a:off x="1276350" y="2571750"/>
          <a:ext cx="3286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2"/>
  <sheetViews>
    <sheetView workbookViewId="0">
      <selection activeCell="A27" sqref="A27"/>
    </sheetView>
  </sheetViews>
  <sheetFormatPr defaultRowHeight="12.75" x14ac:dyDescent="0.2"/>
  <cols>
    <col min="1" max="1" width="32.28515625" style="1" customWidth="1"/>
    <col min="2" max="2" width="22.28515625" style="1" customWidth="1"/>
    <col min="3" max="3" width="20.42578125" style="1" customWidth="1"/>
    <col min="4" max="4" width="13.42578125" style="1" customWidth="1"/>
    <col min="5" max="16384" width="9.140625" style="1"/>
  </cols>
  <sheetData>
    <row r="1" spans="1:4" x14ac:dyDescent="0.2">
      <c r="A1" s="41"/>
      <c r="B1" s="41"/>
      <c r="C1" s="41"/>
      <c r="D1" s="41"/>
    </row>
    <row r="2" spans="1:4" x14ac:dyDescent="0.2">
      <c r="A2" s="42"/>
      <c r="B2" s="42"/>
      <c r="C2" s="42"/>
      <c r="D2" s="42"/>
    </row>
    <row r="3" spans="1:4" ht="15.75" x14ac:dyDescent="0.25">
      <c r="A3" s="117" t="s">
        <v>0</v>
      </c>
      <c r="B3" s="117"/>
      <c r="C3" s="117"/>
      <c r="D3" s="117"/>
    </row>
    <row r="4" spans="1:4" ht="15.75" x14ac:dyDescent="0.25">
      <c r="A4" s="43"/>
      <c r="B4" s="43"/>
      <c r="C4" s="43"/>
      <c r="D4" s="43"/>
    </row>
    <row r="5" spans="1:4" ht="15.75" x14ac:dyDescent="0.25">
      <c r="A5" s="44" t="s">
        <v>12</v>
      </c>
      <c r="B5" s="43"/>
      <c r="C5" s="43"/>
      <c r="D5" s="43"/>
    </row>
    <row r="6" spans="1:4" ht="15.75" x14ac:dyDescent="0.25">
      <c r="A6" s="43"/>
      <c r="B6" s="43"/>
      <c r="C6" s="43"/>
      <c r="D6" s="43"/>
    </row>
    <row r="7" spans="1:4" ht="15.75" x14ac:dyDescent="0.25">
      <c r="A7" s="45" t="s">
        <v>1</v>
      </c>
      <c r="B7" s="46" t="s">
        <v>2</v>
      </c>
      <c r="C7" s="46" t="s">
        <v>3</v>
      </c>
      <c r="D7" s="43"/>
    </row>
    <row r="8" spans="1:4" ht="15.75" x14ac:dyDescent="0.25">
      <c r="A8" s="43" t="s">
        <v>118</v>
      </c>
      <c r="B8" s="47">
        <v>20000</v>
      </c>
      <c r="C8" s="47">
        <f xml:space="preserve"> B8 * 13</f>
        <v>260000</v>
      </c>
      <c r="D8" s="43"/>
    </row>
    <row r="9" spans="1:4" ht="15.75" x14ac:dyDescent="0.25">
      <c r="A9" s="43"/>
      <c r="B9" s="48"/>
      <c r="C9" s="47"/>
      <c r="D9" s="43"/>
    </row>
    <row r="10" spans="1:4" ht="15.75" x14ac:dyDescent="0.25">
      <c r="A10" s="43"/>
      <c r="B10" s="48"/>
      <c r="C10" s="47"/>
      <c r="D10" s="43"/>
    </row>
    <row r="11" spans="1:4" ht="15.75" x14ac:dyDescent="0.25">
      <c r="A11" s="43"/>
      <c r="B11" s="48"/>
      <c r="C11" s="47"/>
      <c r="D11" s="43"/>
    </row>
    <row r="12" spans="1:4" ht="15.75" x14ac:dyDescent="0.25">
      <c r="A12" s="43"/>
      <c r="B12" s="43"/>
      <c r="C12" s="43"/>
      <c r="D12" s="43"/>
    </row>
    <row r="13" spans="1:4" ht="15.75" x14ac:dyDescent="0.25">
      <c r="A13" s="44" t="s">
        <v>4</v>
      </c>
      <c r="B13" s="43"/>
      <c r="C13" s="49">
        <f>SUM(C8:C12)</f>
        <v>260000</v>
      </c>
      <c r="D13" s="43"/>
    </row>
    <row r="14" spans="1:4" ht="15.75" x14ac:dyDescent="0.25">
      <c r="A14" s="43"/>
      <c r="B14" s="43"/>
      <c r="C14" s="43"/>
      <c r="D14" s="43"/>
    </row>
    <row r="15" spans="1:4" ht="15.75" x14ac:dyDescent="0.25">
      <c r="A15" s="44" t="s">
        <v>117</v>
      </c>
      <c r="B15" s="43"/>
      <c r="C15" s="43"/>
      <c r="D15" s="43"/>
    </row>
    <row r="16" spans="1:4" ht="15.75" x14ac:dyDescent="0.25">
      <c r="A16" s="43"/>
      <c r="B16" s="43"/>
      <c r="C16" s="43"/>
      <c r="D16" s="43"/>
    </row>
    <row r="17" spans="1:4" ht="15.75" x14ac:dyDescent="0.25">
      <c r="A17" s="43" t="s">
        <v>91</v>
      </c>
      <c r="B17" s="43"/>
      <c r="C17" s="43"/>
      <c r="D17" s="43"/>
    </row>
    <row r="18" spans="1:4" ht="15.75" x14ac:dyDescent="0.25">
      <c r="A18" s="118" t="s">
        <v>32</v>
      </c>
      <c r="B18" s="118"/>
      <c r="C18" s="118"/>
      <c r="D18" s="43"/>
    </row>
    <row r="19" spans="1:4" ht="15.75" x14ac:dyDescent="0.25">
      <c r="A19" s="43"/>
      <c r="B19" s="43"/>
      <c r="C19" s="43"/>
      <c r="D19" s="43"/>
    </row>
    <row r="20" spans="1:4" ht="15.75" x14ac:dyDescent="0.25">
      <c r="A20" s="44" t="s">
        <v>5</v>
      </c>
      <c r="B20" s="44"/>
      <c r="C20" s="46" t="s">
        <v>7</v>
      </c>
      <c r="D20" s="43"/>
    </row>
    <row r="21" spans="1:4" ht="15.75" x14ac:dyDescent="0.25">
      <c r="A21" s="43"/>
      <c r="B21" s="43"/>
      <c r="C21" s="46" t="s">
        <v>6</v>
      </c>
      <c r="D21" s="43"/>
    </row>
    <row r="22" spans="1:4" ht="15.75" x14ac:dyDescent="0.25">
      <c r="A22" s="43" t="s">
        <v>121</v>
      </c>
      <c r="B22" s="50" t="s">
        <v>97</v>
      </c>
      <c r="C22" s="51">
        <v>4114.29</v>
      </c>
      <c r="D22" s="43"/>
    </row>
    <row r="23" spans="1:4" ht="15.75" x14ac:dyDescent="0.25">
      <c r="A23" s="43"/>
      <c r="B23" s="50">
        <v>7</v>
      </c>
      <c r="C23" s="43"/>
      <c r="D23" s="43"/>
    </row>
    <row r="24" spans="1:4" ht="15.75" x14ac:dyDescent="0.25">
      <c r="A24" s="43"/>
      <c r="B24" s="50"/>
      <c r="C24" s="48"/>
      <c r="D24" s="43"/>
    </row>
    <row r="25" spans="1:4" ht="15.75" x14ac:dyDescent="0.25">
      <c r="A25" s="43" t="s">
        <v>119</v>
      </c>
      <c r="B25" s="50" t="s">
        <v>126</v>
      </c>
      <c r="C25" s="48">
        <v>20000</v>
      </c>
      <c r="D25" s="43"/>
    </row>
    <row r="26" spans="1:4" ht="15.75" x14ac:dyDescent="0.25">
      <c r="A26" s="43"/>
      <c r="B26" s="50">
        <v>3</v>
      </c>
      <c r="C26" s="48"/>
      <c r="D26" s="43"/>
    </row>
    <row r="27" spans="1:4" ht="15.75" x14ac:dyDescent="0.25">
      <c r="A27" s="43" t="s">
        <v>112</v>
      </c>
      <c r="B27" s="52" t="s">
        <v>120</v>
      </c>
      <c r="C27" s="48">
        <v>2560</v>
      </c>
      <c r="D27" s="42"/>
    </row>
    <row r="28" spans="1:4" ht="15.75" x14ac:dyDescent="0.25">
      <c r="A28" s="43"/>
      <c r="B28" s="50">
        <v>5</v>
      </c>
      <c r="C28" s="48"/>
      <c r="D28" s="42"/>
    </row>
    <row r="29" spans="1:4" ht="15.75" x14ac:dyDescent="0.25">
      <c r="A29" s="43"/>
      <c r="B29" s="43"/>
      <c r="C29" s="48"/>
      <c r="D29" s="42"/>
    </row>
    <row r="30" spans="1:4" ht="15.75" x14ac:dyDescent="0.25">
      <c r="A30" s="44" t="s">
        <v>8</v>
      </c>
      <c r="B30" s="44"/>
      <c r="C30" s="53">
        <f>SUM(C22:C29)</f>
        <v>26674.29</v>
      </c>
      <c r="D30" s="42"/>
    </row>
    <row r="31" spans="1:4" ht="15.75" x14ac:dyDescent="0.25">
      <c r="A31" s="43"/>
      <c r="B31" s="43"/>
      <c r="C31" s="48"/>
      <c r="D31" s="43"/>
    </row>
    <row r="32" spans="1:4" ht="15.75" x14ac:dyDescent="0.25">
      <c r="A32" s="44" t="s">
        <v>11</v>
      </c>
      <c r="B32" s="43"/>
      <c r="C32" s="48"/>
      <c r="D32" s="43"/>
    </row>
    <row r="33" spans="1:4" ht="15.75" x14ac:dyDescent="0.25">
      <c r="A33" s="44"/>
      <c r="B33" s="43"/>
      <c r="C33" s="48"/>
      <c r="D33" s="43"/>
    </row>
    <row r="34" spans="1:4" ht="15.75" x14ac:dyDescent="0.25">
      <c r="A34" s="44" t="s">
        <v>5</v>
      </c>
      <c r="B34" s="44" t="s">
        <v>9</v>
      </c>
      <c r="C34" s="54" t="s">
        <v>10</v>
      </c>
      <c r="D34" s="43"/>
    </row>
    <row r="35" spans="1:4" ht="15.75" x14ac:dyDescent="0.25">
      <c r="A35" s="43"/>
      <c r="B35" s="43"/>
      <c r="C35" s="48"/>
      <c r="D35" s="43"/>
    </row>
    <row r="36" spans="1:4" ht="15.75" x14ac:dyDescent="0.25">
      <c r="A36" s="43" t="s">
        <v>124</v>
      </c>
      <c r="B36" s="47">
        <v>24</v>
      </c>
      <c r="C36" s="47">
        <f xml:space="preserve"> B36 * 12</f>
        <v>288</v>
      </c>
      <c r="D36" s="43"/>
    </row>
    <row r="37" spans="1:4" ht="15.75" x14ac:dyDescent="0.25">
      <c r="A37" s="43" t="s">
        <v>127</v>
      </c>
      <c r="B37" s="48">
        <v>20</v>
      </c>
      <c r="C37" s="48">
        <f>B37</f>
        <v>20</v>
      </c>
      <c r="D37" s="43"/>
    </row>
    <row r="38" spans="1:4" ht="15.75" x14ac:dyDescent="0.25">
      <c r="A38" s="43" t="s">
        <v>123</v>
      </c>
      <c r="B38" s="48">
        <v>150</v>
      </c>
      <c r="C38" s="48">
        <f t="shared" ref="C38:C41" si="0" xml:space="preserve"> B38 * 12</f>
        <v>1800</v>
      </c>
      <c r="D38" s="43"/>
    </row>
    <row r="39" spans="1:4" ht="15.75" x14ac:dyDescent="0.25">
      <c r="A39" s="43" t="s">
        <v>125</v>
      </c>
      <c r="B39" s="48">
        <v>80</v>
      </c>
      <c r="C39" s="48">
        <f t="shared" si="0"/>
        <v>960</v>
      </c>
      <c r="D39" s="43"/>
    </row>
    <row r="40" spans="1:4" ht="15.75" x14ac:dyDescent="0.25">
      <c r="A40" s="43" t="s">
        <v>122</v>
      </c>
      <c r="B40" s="48">
        <v>300</v>
      </c>
      <c r="C40" s="48">
        <f t="shared" si="0"/>
        <v>3600</v>
      </c>
      <c r="D40" s="43"/>
    </row>
    <row r="41" spans="1:4" ht="15.75" x14ac:dyDescent="0.25">
      <c r="A41" s="43" t="s">
        <v>13</v>
      </c>
      <c r="B41" s="48">
        <v>2000</v>
      </c>
      <c r="C41" s="48">
        <f t="shared" si="0"/>
        <v>24000</v>
      </c>
      <c r="D41" s="43"/>
    </row>
    <row r="42" spans="1:4" ht="15.75" x14ac:dyDescent="0.25">
      <c r="A42" s="43"/>
      <c r="B42" s="48"/>
      <c r="C42" s="48"/>
      <c r="D42" s="43"/>
    </row>
    <row r="43" spans="1:4" ht="15.75" x14ac:dyDescent="0.25">
      <c r="A43" s="44" t="s">
        <v>14</v>
      </c>
      <c r="B43" s="54"/>
      <c r="C43" s="55">
        <f>SUM(C36:C42)</f>
        <v>30668</v>
      </c>
      <c r="D43" s="43"/>
    </row>
    <row r="44" spans="1:4" ht="15.75" x14ac:dyDescent="0.25">
      <c r="A44" s="43"/>
      <c r="B44" s="48"/>
      <c r="C44" s="48"/>
      <c r="D44" s="43"/>
    </row>
    <row r="45" spans="1:4" ht="15.75" x14ac:dyDescent="0.25">
      <c r="A45" s="44" t="s">
        <v>15</v>
      </c>
      <c r="B45" s="43"/>
      <c r="C45" s="43"/>
      <c r="D45" s="43"/>
    </row>
    <row r="46" spans="1:4" ht="15.75" x14ac:dyDescent="0.25">
      <c r="A46" s="43" t="s">
        <v>17</v>
      </c>
      <c r="B46" s="43"/>
      <c r="C46" s="43"/>
      <c r="D46" s="43"/>
    </row>
    <row r="47" spans="1:4" ht="15.75" x14ac:dyDescent="0.25">
      <c r="A47" s="43" t="s">
        <v>18</v>
      </c>
      <c r="B47" s="43"/>
      <c r="C47" s="43"/>
      <c r="D47" s="43"/>
    </row>
    <row r="48" spans="1:4" ht="15.75" x14ac:dyDescent="0.25">
      <c r="A48" s="43" t="s">
        <v>5</v>
      </c>
      <c r="B48" s="43"/>
      <c r="C48" s="43" t="s">
        <v>16</v>
      </c>
      <c r="D48" s="44"/>
    </row>
    <row r="49" spans="1:4" ht="31.5" x14ac:dyDescent="0.25">
      <c r="A49" s="56" t="s">
        <v>136</v>
      </c>
      <c r="B49" s="57" t="s">
        <v>137</v>
      </c>
      <c r="C49" s="43"/>
      <c r="D49" s="43"/>
    </row>
    <row r="50" spans="1:4" ht="15.75" x14ac:dyDescent="0.25">
      <c r="A50" s="56"/>
      <c r="B50" s="57" t="s">
        <v>140</v>
      </c>
      <c r="C50" s="50">
        <v>20.2</v>
      </c>
      <c r="D50" s="43"/>
    </row>
    <row r="51" spans="1:4" ht="31.5" x14ac:dyDescent="0.25">
      <c r="A51" s="56" t="s">
        <v>129</v>
      </c>
      <c r="B51" s="57" t="s">
        <v>102</v>
      </c>
      <c r="C51" s="50"/>
      <c r="D51" s="43"/>
    </row>
    <row r="52" spans="1:4" ht="15.75" x14ac:dyDescent="0.25">
      <c r="A52" s="56"/>
      <c r="B52" s="57" t="s">
        <v>103</v>
      </c>
      <c r="C52" s="50">
        <v>26</v>
      </c>
      <c r="D52" s="43"/>
    </row>
    <row r="53" spans="1:4" ht="15.75" x14ac:dyDescent="0.25">
      <c r="A53" s="56"/>
      <c r="B53" s="57"/>
      <c r="C53" s="50"/>
      <c r="D53" s="43"/>
    </row>
    <row r="54" spans="1:4" ht="15.75" x14ac:dyDescent="0.25">
      <c r="A54" s="56"/>
      <c r="B54" s="57"/>
      <c r="C54" s="50"/>
      <c r="D54" s="50"/>
    </row>
    <row r="55" spans="1:4" ht="31.5" x14ac:dyDescent="0.25">
      <c r="A55" s="56" t="s">
        <v>92</v>
      </c>
      <c r="B55" s="57" t="s">
        <v>93</v>
      </c>
      <c r="C55" s="43"/>
      <c r="D55" s="50"/>
    </row>
    <row r="56" spans="1:4" ht="15.75" x14ac:dyDescent="0.25">
      <c r="A56" s="56"/>
      <c r="B56" s="57" t="s">
        <v>94</v>
      </c>
      <c r="C56" s="50">
        <v>234</v>
      </c>
      <c r="D56" s="50"/>
    </row>
    <row r="57" spans="1:4" ht="31.5" x14ac:dyDescent="0.25">
      <c r="A57" s="56" t="s">
        <v>19</v>
      </c>
      <c r="B57" s="57" t="s">
        <v>128</v>
      </c>
      <c r="C57" s="50"/>
      <c r="D57" s="50"/>
    </row>
    <row r="58" spans="1:4" ht="15.75" x14ac:dyDescent="0.25">
      <c r="A58" s="43"/>
      <c r="B58" s="57" t="s">
        <v>105</v>
      </c>
      <c r="C58" s="50">
        <v>156</v>
      </c>
      <c r="D58" s="50"/>
    </row>
    <row r="59" spans="1:4" ht="15.75" x14ac:dyDescent="0.25">
      <c r="A59" s="43"/>
      <c r="B59" s="43"/>
      <c r="C59" s="58"/>
      <c r="D59" s="43"/>
    </row>
    <row r="60" spans="1:4" ht="63" x14ac:dyDescent="0.25">
      <c r="A60" s="43"/>
      <c r="B60" s="59" t="s">
        <v>20</v>
      </c>
      <c r="C60" s="60" t="s">
        <v>141</v>
      </c>
      <c r="D60" s="50"/>
    </row>
    <row r="61" spans="1:4" ht="15.75" x14ac:dyDescent="0.25">
      <c r="A61" s="43"/>
      <c r="B61" s="57"/>
      <c r="C61" s="50"/>
      <c r="D61" s="50"/>
    </row>
    <row r="62" spans="1:4" ht="15.75" x14ac:dyDescent="0.25">
      <c r="A62" s="44" t="s">
        <v>104</v>
      </c>
      <c r="B62" s="57"/>
      <c r="C62" s="44">
        <v>8.3381000000000007</v>
      </c>
      <c r="D62" s="50"/>
    </row>
    <row r="63" spans="1:4" ht="15.75" x14ac:dyDescent="0.25">
      <c r="A63" s="43"/>
      <c r="B63" s="61"/>
      <c r="C63" s="43"/>
      <c r="D63" s="50"/>
    </row>
    <row r="64" spans="1:4" ht="47.25" x14ac:dyDescent="0.25">
      <c r="A64" s="43"/>
      <c r="B64" s="62" t="s">
        <v>21</v>
      </c>
      <c r="C64" s="63">
        <v>3637.07</v>
      </c>
      <c r="D64" s="60"/>
    </row>
    <row r="65" spans="1:4" ht="15.75" x14ac:dyDescent="0.25">
      <c r="A65" s="43"/>
      <c r="B65" s="61"/>
      <c r="C65" s="43"/>
      <c r="D65" s="50"/>
    </row>
    <row r="66" spans="1:4" ht="47.25" x14ac:dyDescent="0.25">
      <c r="A66" s="43"/>
      <c r="B66" s="62" t="s">
        <v>22</v>
      </c>
      <c r="C66" s="64">
        <f>C64*12</f>
        <v>43644.840000000004</v>
      </c>
      <c r="D66" s="44"/>
    </row>
    <row r="67" spans="1:4" ht="15.75" x14ac:dyDescent="0.25">
      <c r="A67" s="43"/>
      <c r="B67" s="43"/>
      <c r="C67" s="58"/>
      <c r="D67" s="43"/>
    </row>
    <row r="68" spans="1:4" ht="15.75" x14ac:dyDescent="0.25">
      <c r="A68" s="43"/>
      <c r="B68" s="43"/>
      <c r="C68" s="58"/>
      <c r="D68" s="63"/>
    </row>
    <row r="69" spans="1:4" ht="15.75" x14ac:dyDescent="0.25">
      <c r="A69" s="44" t="s">
        <v>23</v>
      </c>
      <c r="B69" s="43"/>
      <c r="C69" s="58"/>
      <c r="D69" s="43"/>
    </row>
    <row r="70" spans="1:4" ht="15.75" x14ac:dyDescent="0.25">
      <c r="A70" s="44"/>
      <c r="B70" s="43"/>
      <c r="C70" s="49">
        <f>SUM(C67:C69)</f>
        <v>0</v>
      </c>
      <c r="D70" s="64"/>
    </row>
    <row r="71" spans="1:4" ht="15.75" x14ac:dyDescent="0.25">
      <c r="A71" s="43" t="s">
        <v>24</v>
      </c>
      <c r="B71" s="48">
        <f>C13</f>
        <v>260000</v>
      </c>
      <c r="C71" s="58"/>
      <c r="D71" s="43"/>
    </row>
    <row r="72" spans="1:4" ht="15.75" x14ac:dyDescent="0.25">
      <c r="A72" s="43" t="s">
        <v>25</v>
      </c>
      <c r="B72" s="48">
        <f>C30</f>
        <v>26674.29</v>
      </c>
      <c r="C72" s="58"/>
      <c r="D72" s="43"/>
    </row>
    <row r="73" spans="1:4" ht="15.75" x14ac:dyDescent="0.25">
      <c r="A73" s="43" t="s">
        <v>26</v>
      </c>
      <c r="B73" s="48">
        <f>C43</f>
        <v>30668</v>
      </c>
      <c r="C73" s="58"/>
      <c r="D73" s="43"/>
    </row>
    <row r="74" spans="1:4" ht="15.75" x14ac:dyDescent="0.25">
      <c r="A74" s="43" t="s">
        <v>27</v>
      </c>
      <c r="B74" s="48">
        <f>C66</f>
        <v>43644.840000000004</v>
      </c>
      <c r="C74" s="58"/>
      <c r="D74" s="43"/>
    </row>
    <row r="75" spans="1:4" ht="15.75" x14ac:dyDescent="0.25">
      <c r="A75" s="43" t="s">
        <v>77</v>
      </c>
      <c r="B75" s="65">
        <v>5000</v>
      </c>
      <c r="C75" s="58"/>
      <c r="D75" s="43"/>
    </row>
    <row r="76" spans="1:4" ht="15.75" x14ac:dyDescent="0.25">
      <c r="A76" s="44" t="s">
        <v>28</v>
      </c>
      <c r="B76" s="54"/>
      <c r="C76" s="45"/>
      <c r="D76" s="43"/>
    </row>
    <row r="77" spans="1:4" ht="15.75" x14ac:dyDescent="0.25">
      <c r="A77" s="44" t="s">
        <v>29</v>
      </c>
      <c r="B77" s="55">
        <f>SUM(B71:B76)</f>
        <v>365987.13</v>
      </c>
      <c r="C77" s="45"/>
      <c r="D77" s="43"/>
    </row>
    <row r="78" spans="1:4" ht="15.75" x14ac:dyDescent="0.25">
      <c r="A78" s="43"/>
      <c r="B78" s="48"/>
      <c r="C78" s="58"/>
      <c r="D78" s="43"/>
    </row>
    <row r="79" spans="1:4" ht="15.75" x14ac:dyDescent="0.25">
      <c r="A79" s="42"/>
      <c r="B79" s="66"/>
      <c r="C79" s="67"/>
      <c r="D79" s="43"/>
    </row>
    <row r="80" spans="1:4" ht="15.75" x14ac:dyDescent="0.25">
      <c r="A80" s="42"/>
      <c r="B80" s="66"/>
      <c r="C80" s="42"/>
      <c r="D80" s="43"/>
    </row>
    <row r="81" spans="1:4" ht="15.75" x14ac:dyDescent="0.25">
      <c r="A81" s="42"/>
      <c r="B81" s="42"/>
      <c r="C81" s="42"/>
      <c r="D81" s="43"/>
    </row>
    <row r="82" spans="1:4" ht="15.75" x14ac:dyDescent="0.25">
      <c r="A82" s="42"/>
      <c r="B82" s="42"/>
      <c r="C82" s="42"/>
      <c r="D82" s="43"/>
    </row>
  </sheetData>
  <mergeCells count="2">
    <mergeCell ref="A3:D3"/>
    <mergeCell ref="A18:C18"/>
  </mergeCells>
  <phoneticPr fontId="0" type="noConversion"/>
  <pageMargins left="1.5" right="1" top="1.25" bottom="1" header="0" footer="0"/>
  <pageSetup orientation="portrait" horizontalDpi="180" verticalDpi="144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4"/>
  <sheetViews>
    <sheetView tabSelected="1" workbookViewId="0">
      <selection activeCell="B21" sqref="B21"/>
    </sheetView>
  </sheetViews>
  <sheetFormatPr defaultRowHeight="14.25" x14ac:dyDescent="0.2"/>
  <cols>
    <col min="1" max="1" width="33.42578125" style="14" customWidth="1"/>
    <col min="2" max="2" width="27.28515625" style="14" customWidth="1"/>
    <col min="3" max="3" width="23" style="14" customWidth="1"/>
    <col min="4" max="4" width="11.5703125" style="14" bestFit="1" customWidth="1"/>
    <col min="5" max="16384" width="9.140625" style="14"/>
  </cols>
  <sheetData>
    <row r="1" spans="1:4" x14ac:dyDescent="0.2">
      <c r="A1" s="15"/>
      <c r="B1" s="15"/>
      <c r="C1" s="15"/>
      <c r="D1" s="15"/>
    </row>
    <row r="2" spans="1:4" ht="15" x14ac:dyDescent="0.25">
      <c r="A2" s="119" t="s">
        <v>30</v>
      </c>
      <c r="B2" s="119"/>
      <c r="C2" s="119"/>
      <c r="D2" s="70"/>
    </row>
    <row r="3" spans="1:4" x14ac:dyDescent="0.2">
      <c r="A3" s="71"/>
      <c r="B3" s="71"/>
      <c r="C3" s="71"/>
      <c r="D3" s="71"/>
    </row>
    <row r="4" spans="1:4" ht="15" x14ac:dyDescent="0.25">
      <c r="A4" s="72" t="s">
        <v>12</v>
      </c>
      <c r="B4" s="71"/>
      <c r="C4" s="71"/>
      <c r="D4" s="71"/>
    </row>
    <row r="5" spans="1:4" ht="15" x14ac:dyDescent="0.25">
      <c r="A5" s="73" t="s">
        <v>1</v>
      </c>
      <c r="B5" s="74" t="s">
        <v>2</v>
      </c>
      <c r="C5" s="74" t="s">
        <v>3</v>
      </c>
      <c r="D5" s="71"/>
    </row>
    <row r="6" spans="1:4" x14ac:dyDescent="0.2">
      <c r="A6" s="71" t="s">
        <v>118</v>
      </c>
      <c r="B6" s="75">
        <v>20000</v>
      </c>
      <c r="C6" s="75">
        <f xml:space="preserve"> B6 * 13</f>
        <v>260000</v>
      </c>
      <c r="D6" s="71"/>
    </row>
    <row r="7" spans="1:4" x14ac:dyDescent="0.2">
      <c r="A7" s="71"/>
      <c r="B7" s="76"/>
      <c r="C7" s="75">
        <f xml:space="preserve"> B7 * 13</f>
        <v>0</v>
      </c>
      <c r="D7" s="71"/>
    </row>
    <row r="8" spans="1:4" x14ac:dyDescent="0.2">
      <c r="A8" s="71"/>
      <c r="B8" s="76"/>
      <c r="C8" s="75"/>
      <c r="D8" s="71"/>
    </row>
    <row r="9" spans="1:4" x14ac:dyDescent="0.2">
      <c r="A9" s="71"/>
      <c r="B9" s="76"/>
      <c r="C9" s="99" t="s">
        <v>151</v>
      </c>
      <c r="D9" s="71"/>
    </row>
    <row r="10" spans="1:4" ht="15" x14ac:dyDescent="0.25">
      <c r="A10" s="72" t="s">
        <v>4</v>
      </c>
      <c r="B10" s="71"/>
      <c r="C10" s="77">
        <f>SUM(C6:C8)</f>
        <v>260000</v>
      </c>
      <c r="D10" s="71"/>
    </row>
    <row r="11" spans="1:4" ht="15" x14ac:dyDescent="0.25">
      <c r="A11" s="72"/>
      <c r="B11" s="71"/>
      <c r="C11" s="77"/>
      <c r="D11" s="71"/>
    </row>
    <row r="12" spans="1:4" ht="15" x14ac:dyDescent="0.25">
      <c r="A12" s="72" t="s">
        <v>113</v>
      </c>
      <c r="B12" s="71"/>
      <c r="C12" s="71"/>
      <c r="D12" s="71"/>
    </row>
    <row r="13" spans="1:4" x14ac:dyDescent="0.2">
      <c r="A13" s="71" t="s">
        <v>91</v>
      </c>
      <c r="B13" s="71"/>
      <c r="C13" s="71"/>
      <c r="D13" s="71"/>
    </row>
    <row r="14" spans="1:4" x14ac:dyDescent="0.2">
      <c r="A14" s="78"/>
      <c r="B14" s="78" t="s">
        <v>32</v>
      </c>
      <c r="C14" s="78"/>
      <c r="D14" s="71"/>
    </row>
    <row r="15" spans="1:4" ht="15" x14ac:dyDescent="0.25">
      <c r="A15" s="72" t="s">
        <v>5</v>
      </c>
      <c r="B15" s="72"/>
      <c r="C15" s="74" t="s">
        <v>7</v>
      </c>
      <c r="D15" s="71"/>
    </row>
    <row r="16" spans="1:4" ht="15" x14ac:dyDescent="0.25">
      <c r="A16" s="71"/>
      <c r="B16" s="71"/>
      <c r="C16" s="74" t="s">
        <v>6</v>
      </c>
      <c r="D16" s="71"/>
    </row>
    <row r="17" spans="1:4" x14ac:dyDescent="0.2">
      <c r="A17" s="71" t="s">
        <v>130</v>
      </c>
      <c r="B17" s="79" t="s">
        <v>131</v>
      </c>
      <c r="C17" s="80">
        <v>2057.14</v>
      </c>
      <c r="D17" s="71"/>
    </row>
    <row r="18" spans="1:4" x14ac:dyDescent="0.2">
      <c r="A18" s="71"/>
      <c r="B18" s="78">
        <v>7</v>
      </c>
      <c r="C18" s="71"/>
      <c r="D18" s="71"/>
    </row>
    <row r="19" spans="1:4" x14ac:dyDescent="0.2">
      <c r="A19" s="71"/>
      <c r="B19" s="79"/>
      <c r="C19" s="76"/>
      <c r="D19" s="71"/>
    </row>
    <row r="20" spans="1:4" x14ac:dyDescent="0.2">
      <c r="A20" s="71"/>
      <c r="B20" s="78"/>
      <c r="C20" s="76"/>
      <c r="D20" s="71"/>
    </row>
    <row r="21" spans="1:4" x14ac:dyDescent="0.2">
      <c r="A21" s="71" t="s">
        <v>95</v>
      </c>
      <c r="B21" s="81" t="s">
        <v>96</v>
      </c>
      <c r="C21" s="76">
        <v>2560</v>
      </c>
      <c r="D21" s="71"/>
    </row>
    <row r="22" spans="1:4" x14ac:dyDescent="0.2">
      <c r="A22" s="71"/>
      <c r="B22" s="78">
        <v>5</v>
      </c>
      <c r="C22" s="76"/>
      <c r="D22" s="71"/>
    </row>
    <row r="23" spans="1:4" x14ac:dyDescent="0.2">
      <c r="A23" s="71"/>
      <c r="B23" s="78"/>
      <c r="C23" s="99" t="s">
        <v>151</v>
      </c>
      <c r="D23" s="71"/>
    </row>
    <row r="24" spans="1:4" ht="15" x14ac:dyDescent="0.25">
      <c r="A24" s="72" t="s">
        <v>8</v>
      </c>
      <c r="B24" s="72"/>
      <c r="C24" s="82">
        <f>SUM(C17:C23)</f>
        <v>4617.1399999999994</v>
      </c>
      <c r="D24" s="71"/>
    </row>
    <row r="25" spans="1:4" ht="15" x14ac:dyDescent="0.25">
      <c r="A25" s="72"/>
      <c r="B25" s="72"/>
      <c r="C25" s="82"/>
      <c r="D25" s="71"/>
    </row>
    <row r="26" spans="1:4" ht="15" x14ac:dyDescent="0.25">
      <c r="A26" s="72" t="s">
        <v>114</v>
      </c>
      <c r="B26" s="71"/>
      <c r="C26" s="71"/>
      <c r="D26" s="71"/>
    </row>
    <row r="27" spans="1:4" x14ac:dyDescent="0.2">
      <c r="A27" s="71"/>
      <c r="B27" s="71"/>
      <c r="C27" s="71"/>
      <c r="D27" s="71"/>
    </row>
    <row r="28" spans="1:4" ht="15" x14ac:dyDescent="0.25">
      <c r="A28" s="72" t="s">
        <v>31</v>
      </c>
      <c r="B28" s="71"/>
      <c r="C28" s="71"/>
      <c r="D28" s="71"/>
    </row>
    <row r="29" spans="1:4" x14ac:dyDescent="0.2">
      <c r="A29" s="71" t="s">
        <v>142</v>
      </c>
      <c r="B29" s="79" t="s">
        <v>143</v>
      </c>
      <c r="C29" s="76">
        <v>8333.33</v>
      </c>
      <c r="D29" s="71"/>
    </row>
    <row r="30" spans="1:4" x14ac:dyDescent="0.2">
      <c r="A30" s="71"/>
      <c r="B30" s="78">
        <v>3</v>
      </c>
      <c r="C30" s="76"/>
      <c r="D30" s="71"/>
    </row>
    <row r="31" spans="1:4" x14ac:dyDescent="0.2">
      <c r="A31" s="71" t="s">
        <v>132</v>
      </c>
      <c r="B31" s="79" t="s">
        <v>133</v>
      </c>
      <c r="C31" s="71">
        <v>453.33</v>
      </c>
      <c r="D31" s="71"/>
    </row>
    <row r="32" spans="1:4" x14ac:dyDescent="0.2">
      <c r="A32" s="15"/>
      <c r="B32" s="78">
        <v>3</v>
      </c>
      <c r="C32" s="15"/>
      <c r="D32" s="71"/>
    </row>
    <row r="33" spans="1:4" ht="15" x14ac:dyDescent="0.25">
      <c r="A33" s="72" t="s">
        <v>34</v>
      </c>
      <c r="B33" s="72"/>
      <c r="C33" s="83">
        <f>SUM(C29:C31)</f>
        <v>8786.66</v>
      </c>
      <c r="D33" s="71"/>
    </row>
    <row r="34" spans="1:4" ht="15" x14ac:dyDescent="0.25">
      <c r="A34" s="72" t="s">
        <v>33</v>
      </c>
      <c r="B34" s="71"/>
      <c r="C34" s="71"/>
      <c r="D34" s="71"/>
    </row>
    <row r="35" spans="1:4" x14ac:dyDescent="0.2">
      <c r="A35" s="71" t="s">
        <v>98</v>
      </c>
      <c r="B35" s="76">
        <v>4500</v>
      </c>
      <c r="C35" s="76"/>
      <c r="D35" s="71"/>
    </row>
    <row r="36" spans="1:4" ht="15" x14ac:dyDescent="0.25">
      <c r="A36" s="71"/>
      <c r="B36" s="83">
        <f>SUM(B35:B35)</f>
        <v>4500</v>
      </c>
      <c r="C36" s="76"/>
      <c r="D36" s="71"/>
    </row>
    <row r="37" spans="1:4" x14ac:dyDescent="0.2">
      <c r="A37" s="71"/>
      <c r="B37" s="76"/>
      <c r="C37" s="76"/>
      <c r="D37" s="71"/>
    </row>
    <row r="38" spans="1:4" ht="16.5" x14ac:dyDescent="0.35">
      <c r="A38" s="72" t="s">
        <v>149</v>
      </c>
      <c r="B38" s="84" t="s">
        <v>99</v>
      </c>
      <c r="C38" s="76"/>
      <c r="D38" s="71"/>
    </row>
    <row r="39" spans="1:4" x14ac:dyDescent="0.2">
      <c r="A39" s="71"/>
      <c r="B39" s="78">
        <v>2</v>
      </c>
      <c r="C39" s="76"/>
      <c r="D39" s="71"/>
    </row>
    <row r="40" spans="1:4" ht="15" x14ac:dyDescent="0.25">
      <c r="A40" s="72" t="s">
        <v>39</v>
      </c>
      <c r="B40" s="85"/>
      <c r="C40" s="83">
        <v>3400</v>
      </c>
      <c r="D40" s="71"/>
    </row>
    <row r="41" spans="1:4" ht="15" x14ac:dyDescent="0.25">
      <c r="A41" s="72"/>
      <c r="B41" s="85"/>
      <c r="C41" s="99" t="s">
        <v>151</v>
      </c>
      <c r="D41" s="71"/>
    </row>
    <row r="42" spans="1:4" ht="15" x14ac:dyDescent="0.25">
      <c r="A42" s="72" t="s">
        <v>115</v>
      </c>
      <c r="B42" s="71"/>
      <c r="C42" s="86">
        <f>C33+C40</f>
        <v>12186.66</v>
      </c>
      <c r="D42" s="71"/>
    </row>
    <row r="43" spans="1:4" ht="15" x14ac:dyDescent="0.25">
      <c r="A43" s="72"/>
      <c r="B43" s="72" t="s">
        <v>9</v>
      </c>
      <c r="C43" s="86"/>
      <c r="D43" s="71"/>
    </row>
    <row r="44" spans="1:4" ht="15" x14ac:dyDescent="0.25">
      <c r="A44" s="72" t="s">
        <v>5</v>
      </c>
      <c r="B44" s="71"/>
      <c r="C44" s="76"/>
      <c r="D44" s="71"/>
    </row>
    <row r="45" spans="1:4" ht="15" x14ac:dyDescent="0.25">
      <c r="A45" s="71" t="s">
        <v>134</v>
      </c>
      <c r="B45" s="75">
        <v>12</v>
      </c>
      <c r="C45" s="83" t="s">
        <v>10</v>
      </c>
      <c r="D45" s="71"/>
    </row>
    <row r="46" spans="1:4" x14ac:dyDescent="0.2">
      <c r="A46" s="71"/>
      <c r="B46" s="76"/>
      <c r="C46" s="76"/>
      <c r="D46" s="71"/>
    </row>
    <row r="47" spans="1:4" x14ac:dyDescent="0.2">
      <c r="A47" s="71" t="s">
        <v>123</v>
      </c>
      <c r="B47" s="76">
        <v>150</v>
      </c>
      <c r="C47" s="75">
        <f xml:space="preserve"> B45 * 12</f>
        <v>144</v>
      </c>
      <c r="D47" s="71"/>
    </row>
    <row r="48" spans="1:4" x14ac:dyDescent="0.2">
      <c r="A48" s="71"/>
      <c r="B48" s="76"/>
      <c r="C48" s="76"/>
      <c r="D48" s="71"/>
    </row>
    <row r="49" spans="1:4" x14ac:dyDescent="0.2">
      <c r="A49" s="71" t="s">
        <v>100</v>
      </c>
      <c r="B49" s="76">
        <v>40</v>
      </c>
      <c r="C49" s="76">
        <f t="shared" ref="C49:C54" si="0" xml:space="preserve"> B47 * 12</f>
        <v>1800</v>
      </c>
      <c r="D49" s="71"/>
    </row>
    <row r="50" spans="1:4" x14ac:dyDescent="0.2">
      <c r="A50" s="71" t="s">
        <v>135</v>
      </c>
      <c r="B50" s="76">
        <v>150</v>
      </c>
      <c r="C50" s="76"/>
      <c r="D50" s="71"/>
    </row>
    <row r="51" spans="1:4" x14ac:dyDescent="0.2">
      <c r="A51" s="71"/>
      <c r="B51" s="76"/>
      <c r="C51" s="76">
        <f t="shared" si="0"/>
        <v>480</v>
      </c>
      <c r="D51" s="71"/>
    </row>
    <row r="52" spans="1:4" x14ac:dyDescent="0.2">
      <c r="A52" s="71" t="s">
        <v>13</v>
      </c>
      <c r="B52" s="76">
        <v>1000</v>
      </c>
      <c r="C52" s="76">
        <f t="shared" si="0"/>
        <v>1800</v>
      </c>
      <c r="D52" s="71"/>
    </row>
    <row r="53" spans="1:4" x14ac:dyDescent="0.2">
      <c r="A53" s="71"/>
      <c r="B53" s="76"/>
      <c r="C53" s="76">
        <f t="shared" si="0"/>
        <v>0</v>
      </c>
      <c r="D53" s="71"/>
    </row>
    <row r="54" spans="1:4" ht="15" x14ac:dyDescent="0.25">
      <c r="A54" s="72" t="s">
        <v>14</v>
      </c>
      <c r="B54" s="83"/>
      <c r="C54" s="76">
        <f t="shared" si="0"/>
        <v>12000</v>
      </c>
      <c r="D54" s="71"/>
    </row>
    <row r="55" spans="1:4" ht="15" x14ac:dyDescent="0.25">
      <c r="A55" s="72"/>
      <c r="B55" s="83"/>
      <c r="C55" s="76"/>
      <c r="D55" s="71"/>
    </row>
    <row r="56" spans="1:4" ht="15" x14ac:dyDescent="0.25">
      <c r="A56" s="120" t="s">
        <v>150</v>
      </c>
      <c r="B56" s="120"/>
      <c r="C56" s="87">
        <f>SUM(C47:C54)</f>
        <v>16224</v>
      </c>
      <c r="D56" s="71"/>
    </row>
    <row r="57" spans="1:4" ht="15" x14ac:dyDescent="0.25">
      <c r="A57" s="120"/>
      <c r="B57" s="120"/>
      <c r="C57" s="87"/>
      <c r="D57" s="71"/>
    </row>
    <row r="58" spans="1:4" ht="15" x14ac:dyDescent="0.25">
      <c r="A58" s="71"/>
      <c r="B58" s="83"/>
      <c r="C58" s="76"/>
      <c r="D58" s="71"/>
    </row>
    <row r="59" spans="1:4" ht="15" x14ac:dyDescent="0.25">
      <c r="A59" s="72" t="s">
        <v>116</v>
      </c>
      <c r="B59" s="71"/>
      <c r="C59" s="83"/>
      <c r="D59" s="71"/>
    </row>
    <row r="60" spans="1:4" ht="15" x14ac:dyDescent="0.25">
      <c r="A60" s="71"/>
      <c r="B60" s="71"/>
      <c r="C60" s="83"/>
      <c r="D60" s="71"/>
    </row>
    <row r="61" spans="1:4" x14ac:dyDescent="0.2">
      <c r="A61" s="71" t="s">
        <v>17</v>
      </c>
      <c r="B61" s="71"/>
      <c r="C61" s="71"/>
      <c r="D61" s="71"/>
    </row>
    <row r="62" spans="1:4" x14ac:dyDescent="0.2">
      <c r="A62" s="71" t="s">
        <v>18</v>
      </c>
      <c r="B62" s="71"/>
      <c r="C62" s="71"/>
      <c r="D62" s="71"/>
    </row>
    <row r="63" spans="1:4" x14ac:dyDescent="0.2">
      <c r="A63" s="71"/>
      <c r="B63" s="71"/>
      <c r="C63" s="71"/>
      <c r="D63" s="71"/>
    </row>
    <row r="64" spans="1:4" ht="28.5" x14ac:dyDescent="0.2">
      <c r="A64" s="88" t="s">
        <v>136</v>
      </c>
      <c r="B64" s="89" t="s">
        <v>137</v>
      </c>
      <c r="C64" s="71"/>
      <c r="D64" s="71"/>
    </row>
    <row r="65" spans="1:4" x14ac:dyDescent="0.2">
      <c r="A65" s="88"/>
      <c r="B65" s="89" t="s">
        <v>138</v>
      </c>
      <c r="C65" s="71" t="s">
        <v>16</v>
      </c>
      <c r="D65" s="71"/>
    </row>
    <row r="66" spans="1:4" x14ac:dyDescent="0.2">
      <c r="A66" s="88" t="s">
        <v>92</v>
      </c>
      <c r="B66" s="89" t="s">
        <v>93</v>
      </c>
      <c r="C66" s="90"/>
      <c r="D66" s="15"/>
    </row>
    <row r="67" spans="1:4" x14ac:dyDescent="0.2">
      <c r="A67" s="88"/>
      <c r="B67" s="89" t="s">
        <v>94</v>
      </c>
      <c r="C67" s="78">
        <v>20.8</v>
      </c>
      <c r="D67" s="71"/>
    </row>
    <row r="68" spans="1:4" ht="28.5" x14ac:dyDescent="0.2">
      <c r="A68" s="88" t="s">
        <v>101</v>
      </c>
      <c r="B68" s="89" t="s">
        <v>35</v>
      </c>
      <c r="C68" s="71"/>
      <c r="D68" s="71"/>
    </row>
    <row r="69" spans="1:4" x14ac:dyDescent="0.2">
      <c r="A69" s="88"/>
      <c r="B69" s="89" t="s">
        <v>40</v>
      </c>
      <c r="C69" s="78">
        <v>234</v>
      </c>
      <c r="D69" s="15"/>
    </row>
    <row r="70" spans="1:4" ht="28.5" x14ac:dyDescent="0.2">
      <c r="A70" s="88" t="s">
        <v>19</v>
      </c>
      <c r="B70" s="89" t="s">
        <v>128</v>
      </c>
      <c r="C70" s="71"/>
      <c r="D70" s="15"/>
    </row>
    <row r="71" spans="1:4" x14ac:dyDescent="0.2">
      <c r="A71" s="71"/>
      <c r="B71" s="89" t="s">
        <v>144</v>
      </c>
      <c r="C71" s="78">
        <v>59.8</v>
      </c>
      <c r="D71" s="15"/>
    </row>
    <row r="72" spans="1:4" x14ac:dyDescent="0.2">
      <c r="A72" s="71"/>
      <c r="B72" s="89"/>
      <c r="C72" s="78"/>
      <c r="D72" s="15"/>
    </row>
    <row r="73" spans="1:4" ht="30" x14ac:dyDescent="0.25">
      <c r="A73" s="71"/>
      <c r="B73" s="91" t="s">
        <v>20</v>
      </c>
      <c r="C73" s="78">
        <v>119.6</v>
      </c>
      <c r="D73" s="15"/>
    </row>
    <row r="74" spans="1:4" ht="15" x14ac:dyDescent="0.25">
      <c r="A74" s="71"/>
      <c r="B74" s="91"/>
      <c r="C74" s="78"/>
      <c r="D74" s="15"/>
    </row>
    <row r="75" spans="1:4" ht="15" x14ac:dyDescent="0.25">
      <c r="A75" s="72" t="s">
        <v>104</v>
      </c>
      <c r="B75" s="89"/>
      <c r="C75" s="74" t="s">
        <v>145</v>
      </c>
      <c r="D75" s="15"/>
    </row>
    <row r="76" spans="1:4" ht="15" x14ac:dyDescent="0.25">
      <c r="A76" s="71"/>
      <c r="B76" s="92"/>
      <c r="C76" s="74"/>
      <c r="D76" s="15"/>
    </row>
    <row r="77" spans="1:4" ht="30" x14ac:dyDescent="0.25">
      <c r="A77" s="71"/>
      <c r="B77" s="93" t="s">
        <v>21</v>
      </c>
      <c r="C77" s="72">
        <v>8.3381000000000007</v>
      </c>
      <c r="D77" s="15"/>
    </row>
    <row r="78" spans="1:4" ht="15" x14ac:dyDescent="0.25">
      <c r="A78" s="71"/>
      <c r="B78" s="93"/>
      <c r="C78" s="71"/>
      <c r="D78" s="15"/>
    </row>
    <row r="79" spans="1:4" ht="30" x14ac:dyDescent="0.25">
      <c r="A79" s="71"/>
      <c r="B79" s="93" t="s">
        <v>22</v>
      </c>
      <c r="C79" s="94">
        <v>2620.61</v>
      </c>
      <c r="D79" s="15"/>
    </row>
    <row r="80" spans="1:4" ht="15" x14ac:dyDescent="0.25">
      <c r="A80" s="71"/>
      <c r="B80" s="71"/>
      <c r="C80" s="72"/>
      <c r="D80" s="15"/>
    </row>
    <row r="81" spans="1:4" ht="15" x14ac:dyDescent="0.25">
      <c r="A81" s="72" t="s">
        <v>23</v>
      </c>
      <c r="B81" s="71"/>
      <c r="C81" s="83">
        <f xml:space="preserve"> C79 * 12</f>
        <v>31447.32</v>
      </c>
      <c r="D81" s="15"/>
    </row>
    <row r="82" spans="1:4" x14ac:dyDescent="0.2">
      <c r="A82" s="71" t="s">
        <v>24</v>
      </c>
      <c r="B82" s="76">
        <f>C10</f>
        <v>260000</v>
      </c>
      <c r="C82" s="95"/>
      <c r="D82" s="15"/>
    </row>
    <row r="83" spans="1:4" ht="15" x14ac:dyDescent="0.25">
      <c r="A83" s="71" t="s">
        <v>36</v>
      </c>
      <c r="B83" s="76">
        <f>C24</f>
        <v>4617.1399999999994</v>
      </c>
      <c r="C83" s="77">
        <f>SUM(C82:C82)</f>
        <v>0</v>
      </c>
      <c r="D83" s="15"/>
    </row>
    <row r="84" spans="1:4" x14ac:dyDescent="0.2">
      <c r="A84" s="71" t="s">
        <v>38</v>
      </c>
      <c r="B84" s="76">
        <f>C42</f>
        <v>12186.66</v>
      </c>
      <c r="C84" s="95"/>
      <c r="D84" s="71"/>
    </row>
    <row r="85" spans="1:4" x14ac:dyDescent="0.2">
      <c r="A85" s="71" t="s">
        <v>26</v>
      </c>
      <c r="B85" s="76">
        <f>C56</f>
        <v>16224</v>
      </c>
      <c r="C85" s="95"/>
      <c r="D85" s="71"/>
    </row>
    <row r="86" spans="1:4" x14ac:dyDescent="0.2">
      <c r="A86" s="71" t="s">
        <v>27</v>
      </c>
      <c r="B86" s="76">
        <f>C81</f>
        <v>31447.32</v>
      </c>
      <c r="C86" s="95"/>
      <c r="D86" s="71"/>
    </row>
    <row r="87" spans="1:4" x14ac:dyDescent="0.2">
      <c r="A87" s="71" t="s">
        <v>77</v>
      </c>
      <c r="B87" s="76">
        <v>10000</v>
      </c>
      <c r="C87" s="95"/>
      <c r="D87" s="71"/>
    </row>
    <row r="88" spans="1:4" ht="15" x14ac:dyDescent="0.25">
      <c r="A88" s="72" t="s">
        <v>28</v>
      </c>
      <c r="B88" s="83"/>
      <c r="C88" s="95"/>
      <c r="D88" s="71"/>
    </row>
    <row r="89" spans="1:4" ht="15" x14ac:dyDescent="0.25">
      <c r="A89" s="72" t="s">
        <v>37</v>
      </c>
      <c r="B89" s="87">
        <f>SUM(B82:B88)</f>
        <v>334475.12</v>
      </c>
      <c r="C89" s="73"/>
      <c r="D89" s="71"/>
    </row>
    <row r="90" spans="1:4" ht="15" x14ac:dyDescent="0.25">
      <c r="A90" s="96"/>
      <c r="B90" s="96"/>
      <c r="C90" s="97"/>
      <c r="D90" s="96"/>
    </row>
    <row r="91" spans="1:4" x14ac:dyDescent="0.2">
      <c r="C91" s="98"/>
      <c r="D91" s="96"/>
    </row>
    <row r="92" spans="1:4" x14ac:dyDescent="0.2">
      <c r="C92" s="96"/>
      <c r="D92" s="96"/>
    </row>
    <row r="93" spans="1:4" x14ac:dyDescent="0.2">
      <c r="D93" s="96"/>
    </row>
    <row r="94" spans="1:4" x14ac:dyDescent="0.2">
      <c r="D94" s="96"/>
    </row>
  </sheetData>
  <mergeCells count="2">
    <mergeCell ref="A2:C2"/>
    <mergeCell ref="A56:B57"/>
  </mergeCells>
  <phoneticPr fontId="0" type="noConversion"/>
  <pageMargins left="1.5" right="1" top="1" bottom="1" header="0" footer="0"/>
  <pageSetup orientation="portrait" horizontalDpi="180" verticalDpi="144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1"/>
  <sheetViews>
    <sheetView zoomScale="80" zoomScaleNormal="80" workbookViewId="0">
      <selection activeCell="F5" sqref="F5"/>
    </sheetView>
  </sheetViews>
  <sheetFormatPr defaultRowHeight="12.75" x14ac:dyDescent="0.2"/>
  <cols>
    <col min="1" max="1" width="26.42578125" style="8" customWidth="1"/>
    <col min="2" max="2" width="22.7109375" customWidth="1"/>
    <col min="3" max="3" width="19" customWidth="1"/>
    <col min="4" max="4" width="19.140625" customWidth="1"/>
    <col min="5" max="5" width="18" customWidth="1"/>
    <col min="6" max="6" width="20.5703125" customWidth="1"/>
  </cols>
  <sheetData>
    <row r="1" spans="1:9" ht="15" x14ac:dyDescent="0.25">
      <c r="A1" s="121" t="s">
        <v>41</v>
      </c>
      <c r="B1" s="121"/>
      <c r="C1" s="121"/>
      <c r="D1" s="121"/>
      <c r="E1" s="121"/>
      <c r="F1" s="121"/>
    </row>
    <row r="2" spans="1:9" ht="15" x14ac:dyDescent="0.25">
      <c r="A2" s="121" t="s">
        <v>48</v>
      </c>
      <c r="B2" s="121"/>
      <c r="C2" s="121"/>
      <c r="D2" s="121"/>
      <c r="E2" s="121"/>
      <c r="F2" s="121"/>
    </row>
    <row r="3" spans="1:9" ht="15" x14ac:dyDescent="0.25">
      <c r="A3" s="12"/>
      <c r="B3" s="100" t="s">
        <v>42</v>
      </c>
      <c r="C3" s="100" t="s">
        <v>43</v>
      </c>
      <c r="D3" s="100" t="s">
        <v>44</v>
      </c>
      <c r="E3" s="100" t="s">
        <v>45</v>
      </c>
      <c r="F3" s="100" t="s">
        <v>46</v>
      </c>
    </row>
    <row r="4" spans="1:9" ht="14.25" x14ac:dyDescent="0.2">
      <c r="A4" s="12" t="s">
        <v>24</v>
      </c>
      <c r="B4" s="101">
        <v>260000</v>
      </c>
      <c r="C4" s="102">
        <f xml:space="preserve"> B4 * 10 % + B4</f>
        <v>286000</v>
      </c>
      <c r="D4" s="102">
        <f xml:space="preserve"> C4 * 10 % + C4</f>
        <v>314600</v>
      </c>
      <c r="E4" s="102">
        <f xml:space="preserve"> D4 * 10 % + D4</f>
        <v>346060</v>
      </c>
      <c r="F4" s="102">
        <f xml:space="preserve"> E4 * 10 % + E4</f>
        <v>380666</v>
      </c>
    </row>
    <row r="5" spans="1:9" ht="14.25" x14ac:dyDescent="0.2">
      <c r="A5" s="12" t="s">
        <v>25</v>
      </c>
      <c r="B5" s="101">
        <v>26674.29</v>
      </c>
      <c r="C5" s="101">
        <f>B5*10%+B5</f>
        <v>29341.719000000001</v>
      </c>
      <c r="D5" s="101">
        <f>C5*10%+C5</f>
        <v>32275.890900000002</v>
      </c>
      <c r="E5" s="101">
        <f>D5*10%+D5</f>
        <v>35503.47999</v>
      </c>
      <c r="F5" s="101">
        <f>E5*10%+E5</f>
        <v>39053.827988999998</v>
      </c>
    </row>
    <row r="6" spans="1:9" ht="14.25" x14ac:dyDescent="0.2">
      <c r="A6" s="12" t="s">
        <v>26</v>
      </c>
      <c r="B6" s="101">
        <v>30668</v>
      </c>
      <c r="C6" s="102">
        <f t="shared" ref="C6:F8" si="0" xml:space="preserve"> B6 * 10 % + B6</f>
        <v>33734.800000000003</v>
      </c>
      <c r="D6" s="102">
        <f t="shared" si="0"/>
        <v>37108.280000000006</v>
      </c>
      <c r="E6" s="102">
        <f t="shared" si="0"/>
        <v>40819.108000000007</v>
      </c>
      <c r="F6" s="102">
        <f t="shared" si="0"/>
        <v>44901.018800000005</v>
      </c>
      <c r="I6" s="2"/>
    </row>
    <row r="7" spans="1:9" ht="14.25" x14ac:dyDescent="0.2">
      <c r="A7" s="12" t="s">
        <v>27</v>
      </c>
      <c r="B7" s="101">
        <v>43644.6</v>
      </c>
      <c r="C7" s="102">
        <f t="shared" si="0"/>
        <v>48009.06</v>
      </c>
      <c r="D7" s="102">
        <f t="shared" si="0"/>
        <v>52809.966</v>
      </c>
      <c r="E7" s="102">
        <f t="shared" si="0"/>
        <v>58090.962599999999</v>
      </c>
      <c r="F7" s="102">
        <f t="shared" si="0"/>
        <v>63900.058859999997</v>
      </c>
    </row>
    <row r="8" spans="1:9" ht="14.25" x14ac:dyDescent="0.2">
      <c r="A8" s="12" t="s">
        <v>76</v>
      </c>
      <c r="B8" s="103">
        <v>5000</v>
      </c>
      <c r="C8" s="104">
        <f t="shared" si="0"/>
        <v>5500</v>
      </c>
      <c r="D8" s="104">
        <f t="shared" si="0"/>
        <v>6050</v>
      </c>
      <c r="E8" s="104">
        <f t="shared" si="0"/>
        <v>6655</v>
      </c>
      <c r="F8" s="104">
        <f t="shared" si="0"/>
        <v>7320.5</v>
      </c>
    </row>
    <row r="9" spans="1:9" ht="30" x14ac:dyDescent="0.25">
      <c r="A9" s="105" t="s">
        <v>28</v>
      </c>
      <c r="B9" s="106"/>
      <c r="C9" s="11"/>
      <c r="D9" s="11"/>
      <c r="E9" s="11"/>
      <c r="F9" s="11"/>
    </row>
    <row r="10" spans="1:9" ht="30" x14ac:dyDescent="0.25">
      <c r="A10" s="105" t="s">
        <v>29</v>
      </c>
      <c r="B10" s="107">
        <f>SUM(B4:B9)</f>
        <v>365986.88999999996</v>
      </c>
      <c r="C10" s="108">
        <f>SUM(C4:C9)</f>
        <v>402585.57899999997</v>
      </c>
      <c r="D10" s="108">
        <f>SUM(D4:D9)</f>
        <v>442844.13690000004</v>
      </c>
      <c r="E10" s="108">
        <f>SUM(E4:E9)</f>
        <v>487128.55059</v>
      </c>
      <c r="F10" s="108">
        <f>SUM(F4:F9)</f>
        <v>535841.40564900008</v>
      </c>
    </row>
    <row r="11" spans="1:9" ht="14.25" x14ac:dyDescent="0.2">
      <c r="A11" s="12"/>
      <c r="B11" s="11"/>
      <c r="C11" s="11"/>
      <c r="D11" s="11"/>
      <c r="E11" s="11"/>
      <c r="F11" s="11"/>
    </row>
    <row r="12" spans="1:9" ht="15" x14ac:dyDescent="0.25">
      <c r="A12" s="121" t="s">
        <v>49</v>
      </c>
      <c r="B12" s="121"/>
      <c r="C12" s="121"/>
      <c r="D12" s="121"/>
      <c r="E12" s="121"/>
      <c r="F12" s="121"/>
    </row>
    <row r="13" spans="1:9" ht="15" x14ac:dyDescent="0.25">
      <c r="A13" s="12"/>
      <c r="B13" s="100" t="s">
        <v>42</v>
      </c>
      <c r="C13" s="100" t="s">
        <v>43</v>
      </c>
      <c r="D13" s="100" t="s">
        <v>44</v>
      </c>
      <c r="E13" s="100" t="s">
        <v>45</v>
      </c>
      <c r="F13" s="100" t="s">
        <v>46</v>
      </c>
    </row>
    <row r="14" spans="1:9" ht="14.25" x14ac:dyDescent="0.2">
      <c r="A14" s="12" t="s">
        <v>24</v>
      </c>
      <c r="B14" s="101">
        <v>260000</v>
      </c>
      <c r="C14" s="102">
        <f xml:space="preserve"> B14 * 10 % + B14</f>
        <v>286000</v>
      </c>
      <c r="D14" s="102">
        <f xml:space="preserve"> C14 * 10 % + C14</f>
        <v>314600</v>
      </c>
      <c r="E14" s="102">
        <f xml:space="preserve"> D14 * 10 % + D14</f>
        <v>346060</v>
      </c>
      <c r="F14" s="102">
        <f xml:space="preserve"> E14 * 10 % + E14</f>
        <v>380666</v>
      </c>
    </row>
    <row r="15" spans="1:9" ht="14.25" x14ac:dyDescent="0.2">
      <c r="A15" s="12" t="s">
        <v>36</v>
      </c>
      <c r="B15" s="101">
        <v>4617.1400000000003</v>
      </c>
      <c r="C15" s="101">
        <f>B15*10%+B15</f>
        <v>5078.8540000000003</v>
      </c>
      <c r="D15" s="101">
        <f>C15*10%+C15</f>
        <v>5586.7394000000004</v>
      </c>
      <c r="E15" s="101">
        <f>D15*10%+D15</f>
        <v>6145.4133400000001</v>
      </c>
      <c r="F15" s="101">
        <f>E15*10%+E15</f>
        <v>6759.9546740000005</v>
      </c>
    </row>
    <row r="16" spans="1:9" ht="28.5" x14ac:dyDescent="0.2">
      <c r="A16" s="12" t="s">
        <v>38</v>
      </c>
      <c r="B16" s="101">
        <v>12186.66</v>
      </c>
      <c r="C16" s="101">
        <f>+B16*10%+B16</f>
        <v>13405.325999999999</v>
      </c>
      <c r="D16" s="101">
        <f>C16*10%+C16</f>
        <v>14745.8586</v>
      </c>
      <c r="E16" s="101">
        <f>D16*10%+D16</f>
        <v>16220.444459999999</v>
      </c>
      <c r="F16" s="101">
        <f>E16*10%+E16</f>
        <v>17842.488905999999</v>
      </c>
    </row>
    <row r="17" spans="1:6" ht="14.25" x14ac:dyDescent="0.2">
      <c r="A17" s="12" t="s">
        <v>26</v>
      </c>
      <c r="B17" s="101">
        <v>16224</v>
      </c>
      <c r="C17" s="102">
        <f t="shared" ref="C17:F19" si="1" xml:space="preserve"> B17 * 10 % + B17</f>
        <v>17846.400000000001</v>
      </c>
      <c r="D17" s="102">
        <f t="shared" si="1"/>
        <v>19631.04</v>
      </c>
      <c r="E17" s="102">
        <f xml:space="preserve"> D17 * 10 % + D17</f>
        <v>21594.144</v>
      </c>
      <c r="F17" s="102">
        <f t="shared" si="1"/>
        <v>23753.558400000002</v>
      </c>
    </row>
    <row r="18" spans="1:6" ht="14.25" x14ac:dyDescent="0.2">
      <c r="A18" s="12" t="s">
        <v>27</v>
      </c>
      <c r="B18" s="101">
        <v>31447.32</v>
      </c>
      <c r="C18" s="102">
        <f t="shared" si="1"/>
        <v>34592.051999999996</v>
      </c>
      <c r="D18" s="102">
        <f t="shared" si="1"/>
        <v>38051.257199999993</v>
      </c>
      <c r="E18" s="102">
        <f t="shared" si="1"/>
        <v>41856.382919999989</v>
      </c>
      <c r="F18" s="102">
        <f t="shared" si="1"/>
        <v>46042.021211999985</v>
      </c>
    </row>
    <row r="19" spans="1:6" ht="14.25" x14ac:dyDescent="0.2">
      <c r="A19" s="12" t="s">
        <v>76</v>
      </c>
      <c r="B19" s="103">
        <v>10000</v>
      </c>
      <c r="C19" s="104">
        <f t="shared" si="1"/>
        <v>11000</v>
      </c>
      <c r="D19" s="104">
        <f t="shared" si="1"/>
        <v>12100</v>
      </c>
      <c r="E19" s="104">
        <f t="shared" si="1"/>
        <v>13310</v>
      </c>
      <c r="F19" s="104">
        <f t="shared" si="1"/>
        <v>14641</v>
      </c>
    </row>
    <row r="20" spans="1:6" ht="30" x14ac:dyDescent="0.25">
      <c r="A20" s="105" t="s">
        <v>28</v>
      </c>
      <c r="B20" s="106"/>
      <c r="C20" s="11"/>
      <c r="D20" s="11"/>
      <c r="E20" s="11"/>
      <c r="F20" s="11"/>
    </row>
    <row r="21" spans="1:6" ht="30" x14ac:dyDescent="0.25">
      <c r="A21" s="105" t="s">
        <v>37</v>
      </c>
      <c r="B21" s="109">
        <f>SUM(B14:B20)</f>
        <v>334475.12</v>
      </c>
      <c r="C21" s="110">
        <f>SUM(C14:C20)</f>
        <v>367922.63199999998</v>
      </c>
      <c r="D21" s="110">
        <f>SUM(D14:D20)</f>
        <v>404714.89519999997</v>
      </c>
      <c r="E21" s="110">
        <f>SUM(E14:E20)</f>
        <v>445186.38471999997</v>
      </c>
      <c r="F21" s="110">
        <f>SUM(F14:F20)</f>
        <v>489705.02319199994</v>
      </c>
    </row>
    <row r="22" spans="1:6" ht="43.5" x14ac:dyDescent="0.25">
      <c r="A22" s="12" t="s">
        <v>47</v>
      </c>
      <c r="B22" s="109"/>
      <c r="C22" s="110"/>
      <c r="D22" s="110"/>
      <c r="E22" s="110"/>
      <c r="F22" s="110"/>
    </row>
    <row r="23" spans="1:6" ht="15" x14ac:dyDescent="0.25">
      <c r="A23" s="12"/>
      <c r="B23" s="109"/>
      <c r="C23" s="110"/>
      <c r="D23" s="110"/>
      <c r="E23" s="110"/>
      <c r="F23" s="110"/>
    </row>
    <row r="24" spans="1:6" ht="15" x14ac:dyDescent="0.25">
      <c r="A24" s="105" t="s">
        <v>80</v>
      </c>
      <c r="B24" s="108">
        <f xml:space="preserve"> B10 -B21</f>
        <v>31511.76999999996</v>
      </c>
      <c r="C24" s="108">
        <f xml:space="preserve"> C10 -C21</f>
        <v>34662.946999999986</v>
      </c>
      <c r="D24" s="108">
        <f xml:space="preserve"> D10 -D21</f>
        <v>38129.241700000071</v>
      </c>
      <c r="E24" s="108">
        <f xml:space="preserve"> E10 -E21</f>
        <v>41942.165870000026</v>
      </c>
      <c r="F24" s="108">
        <f xml:space="preserve"> F10 -F21</f>
        <v>46136.382457000145</v>
      </c>
    </row>
    <row r="25" spans="1:6" ht="90" x14ac:dyDescent="0.25">
      <c r="A25" s="105" t="s">
        <v>81</v>
      </c>
      <c r="B25" s="11"/>
      <c r="C25" s="11"/>
      <c r="D25" s="11"/>
      <c r="E25" s="11"/>
      <c r="F25" s="11"/>
    </row>
    <row r="26" spans="1:6" ht="15" x14ac:dyDescent="0.25">
      <c r="A26" s="105"/>
      <c r="B26" s="11"/>
      <c r="C26" s="11"/>
      <c r="D26" s="11"/>
      <c r="E26" s="11"/>
      <c r="F26" s="11"/>
    </row>
    <row r="27" spans="1:6" ht="15" x14ac:dyDescent="0.25">
      <c r="A27" s="121" t="s">
        <v>82</v>
      </c>
      <c r="B27" s="121"/>
      <c r="C27" s="121"/>
      <c r="D27" s="121"/>
      <c r="E27" s="121"/>
      <c r="F27" s="121"/>
    </row>
    <row r="28" spans="1:6" ht="15" x14ac:dyDescent="0.25">
      <c r="A28" s="12"/>
      <c r="B28" s="100" t="s">
        <v>42</v>
      </c>
      <c r="C28" s="100" t="s">
        <v>43</v>
      </c>
      <c r="D28" s="100" t="s">
        <v>44</v>
      </c>
      <c r="E28" s="100" t="s">
        <v>45</v>
      </c>
      <c r="F28" s="100" t="s">
        <v>46</v>
      </c>
    </row>
    <row r="29" spans="1:6" ht="15" x14ac:dyDescent="0.25">
      <c r="A29" s="12" t="s">
        <v>50</v>
      </c>
      <c r="B29" s="111">
        <f>SUM(B10:B21)</f>
        <v>1034937.1299999999</v>
      </c>
      <c r="C29" s="112" t="s">
        <v>51</v>
      </c>
      <c r="D29" s="112" t="s">
        <v>51</v>
      </c>
      <c r="E29" s="112" t="s">
        <v>51</v>
      </c>
      <c r="F29" s="112" t="s">
        <v>51</v>
      </c>
    </row>
    <row r="30" spans="1:6" ht="14.25" x14ac:dyDescent="0.2">
      <c r="A30" s="12" t="s">
        <v>53</v>
      </c>
      <c r="B30" s="112"/>
      <c r="C30" s="101">
        <v>10000</v>
      </c>
      <c r="D30" s="101">
        <v>15000</v>
      </c>
      <c r="E30" s="101">
        <v>20000</v>
      </c>
      <c r="F30" s="101">
        <v>30000</v>
      </c>
    </row>
    <row r="31" spans="1:6" ht="14.25" x14ac:dyDescent="0.2">
      <c r="A31" s="12"/>
      <c r="B31" s="113"/>
      <c r="C31" s="113"/>
      <c r="D31" s="113"/>
      <c r="E31" s="113"/>
      <c r="F31" s="113"/>
    </row>
    <row r="32" spans="1:6" ht="15" x14ac:dyDescent="0.25">
      <c r="A32" s="105" t="s">
        <v>52</v>
      </c>
      <c r="B32" s="114">
        <f>SUM(B29:B31)</f>
        <v>1034937.1299999999</v>
      </c>
      <c r="C32" s="115">
        <f>SUM(C30:C31)</f>
        <v>10000</v>
      </c>
      <c r="D32" s="115">
        <f>SUM(D30:D31)</f>
        <v>15000</v>
      </c>
      <c r="E32" s="115">
        <f>SUM(E30:E31)</f>
        <v>20000</v>
      </c>
      <c r="F32" s="115">
        <f>SUM(F30:F31)</f>
        <v>30000</v>
      </c>
    </row>
    <row r="33" spans="1:6" ht="28.5" x14ac:dyDescent="0.2">
      <c r="A33" s="12" t="s">
        <v>54</v>
      </c>
      <c r="B33" s="11"/>
      <c r="C33" s="11"/>
      <c r="D33" s="11"/>
      <c r="E33" s="11"/>
      <c r="F33" s="11"/>
    </row>
    <row r="34" spans="1:6" ht="15" x14ac:dyDescent="0.25">
      <c r="A34" s="105" t="s">
        <v>78</v>
      </c>
      <c r="B34" s="107">
        <f xml:space="preserve"> B10 - (B21+B32)</f>
        <v>-1003425.3600000001</v>
      </c>
      <c r="C34" s="107">
        <f xml:space="preserve"> C10 - (C21+C32)</f>
        <v>24662.946999999986</v>
      </c>
      <c r="D34" s="107">
        <f xml:space="preserve"> D10 - (D21+D32)</f>
        <v>23129.241700000071</v>
      </c>
      <c r="E34" s="107">
        <f xml:space="preserve"> E10 - (E21+E32)</f>
        <v>21942.165870000026</v>
      </c>
      <c r="F34" s="107">
        <f xml:space="preserve"> F10 - (F21+F32)</f>
        <v>16136.382457000145</v>
      </c>
    </row>
    <row r="35" spans="1:6" ht="90" x14ac:dyDescent="0.25">
      <c r="A35" s="105" t="s">
        <v>79</v>
      </c>
      <c r="B35" s="116"/>
      <c r="C35" s="116"/>
      <c r="D35" s="116"/>
      <c r="E35" s="116"/>
      <c r="F35" s="116"/>
    </row>
    <row r="36" spans="1:6" ht="15.75" x14ac:dyDescent="0.25">
      <c r="A36" s="5"/>
      <c r="B36" s="4"/>
      <c r="C36" s="4"/>
      <c r="D36" s="4"/>
      <c r="E36" s="4"/>
      <c r="F36" s="4"/>
    </row>
    <row r="37" spans="1:6" ht="15.75" x14ac:dyDescent="0.25">
      <c r="A37" s="5"/>
      <c r="B37" s="4"/>
      <c r="C37" s="4"/>
      <c r="D37" s="4"/>
      <c r="E37" s="4"/>
      <c r="F37" s="4"/>
    </row>
    <row r="38" spans="1:6" ht="15.75" x14ac:dyDescent="0.25">
      <c r="A38" s="6"/>
      <c r="B38" s="3"/>
      <c r="C38" s="3"/>
      <c r="D38" s="3"/>
      <c r="E38" s="3"/>
      <c r="F38" s="3"/>
    </row>
    <row r="41" spans="1:6" x14ac:dyDescent="0.2">
      <c r="A41" s="7"/>
    </row>
  </sheetData>
  <mergeCells count="4">
    <mergeCell ref="A1:F1"/>
    <mergeCell ref="A2:F2"/>
    <mergeCell ref="A12:F12"/>
    <mergeCell ref="A27:F27"/>
  </mergeCells>
  <phoneticPr fontId="0" type="noConversion"/>
  <pageMargins left="1" right="1" top="1.5" bottom="1" header="0" footer="0"/>
  <pageSetup orientation="landscape" horizontalDpi="180" verticalDpi="144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1"/>
  <sheetViews>
    <sheetView topLeftCell="C25" zoomScale="90" zoomScaleNormal="90" workbookViewId="0">
      <selection activeCell="E48" sqref="E48"/>
    </sheetView>
  </sheetViews>
  <sheetFormatPr defaultRowHeight="14.25" x14ac:dyDescent="0.2"/>
  <cols>
    <col min="1" max="1" width="10.140625" style="13" customWidth="1"/>
    <col min="2" max="2" width="16.140625" style="14" customWidth="1"/>
    <col min="3" max="3" width="13.85546875" style="14" customWidth="1"/>
    <col min="4" max="4" width="14.28515625" style="14" customWidth="1"/>
    <col min="5" max="5" width="13" style="14" customWidth="1"/>
    <col min="6" max="6" width="12.5703125" style="14" customWidth="1"/>
    <col min="7" max="7" width="20.7109375" style="14" customWidth="1"/>
    <col min="8" max="16384" width="9.140625" style="14"/>
  </cols>
  <sheetData>
    <row r="1" spans="1:7" ht="6.75" customHeight="1" x14ac:dyDescent="0.25">
      <c r="A1" s="9"/>
      <c r="B1" s="10"/>
      <c r="C1" s="10"/>
      <c r="D1" s="10"/>
      <c r="E1" s="10"/>
      <c r="F1" s="10"/>
      <c r="G1" s="10"/>
    </row>
    <row r="2" spans="1:7" ht="19.5" customHeight="1" x14ac:dyDescent="0.25">
      <c r="A2" s="122" t="s">
        <v>55</v>
      </c>
      <c r="B2" s="122"/>
      <c r="C2" s="122"/>
      <c r="D2" s="122"/>
      <c r="E2" s="122"/>
      <c r="F2" s="122"/>
      <c r="G2" s="15"/>
    </row>
    <row r="3" spans="1:7" x14ac:dyDescent="0.2">
      <c r="A3" s="16"/>
      <c r="B3" s="15"/>
      <c r="C3" s="15"/>
      <c r="D3" s="15"/>
      <c r="E3" s="15"/>
      <c r="F3" s="15"/>
      <c r="G3" s="15"/>
    </row>
    <row r="4" spans="1:7" ht="15" x14ac:dyDescent="0.25">
      <c r="A4" s="17" t="s">
        <v>56</v>
      </c>
      <c r="B4" s="18" t="s">
        <v>57</v>
      </c>
      <c r="C4" s="18" t="s">
        <v>7</v>
      </c>
      <c r="D4" s="18" t="s">
        <v>59</v>
      </c>
      <c r="E4" s="18" t="s">
        <v>60</v>
      </c>
      <c r="F4" s="18" t="s">
        <v>61</v>
      </c>
      <c r="G4" s="15"/>
    </row>
    <row r="5" spans="1:7" ht="15" x14ac:dyDescent="0.25">
      <c r="A5" s="17"/>
      <c r="B5" s="18" t="s">
        <v>58</v>
      </c>
      <c r="C5" s="18" t="s">
        <v>84</v>
      </c>
      <c r="D5" s="19" t="s">
        <v>62</v>
      </c>
      <c r="E5" s="18"/>
      <c r="F5" s="18"/>
      <c r="G5" s="15"/>
    </row>
    <row r="6" spans="1:7" x14ac:dyDescent="0.2">
      <c r="A6" s="20">
        <v>1</v>
      </c>
      <c r="B6" s="21">
        <f>CBA!B29</f>
        <v>1034937.1299999999</v>
      </c>
      <c r="C6" s="22">
        <f>CBA!B24</f>
        <v>31511.76999999996</v>
      </c>
      <c r="D6" s="23">
        <f xml:space="preserve"> 1 / 1.1 ^A6</f>
        <v>0.90909090909090906</v>
      </c>
      <c r="E6" s="22">
        <f xml:space="preserve"> B6 * D6</f>
        <v>940851.93636363628</v>
      </c>
      <c r="F6" s="22">
        <f xml:space="preserve"> C6 *D6</f>
        <v>28647.0636363636</v>
      </c>
      <c r="G6" s="15"/>
    </row>
    <row r="7" spans="1:7" x14ac:dyDescent="0.2">
      <c r="A7" s="20">
        <v>2</v>
      </c>
      <c r="B7" s="22">
        <v>10000</v>
      </c>
      <c r="C7" s="22">
        <f>CBA!C24</f>
        <v>34662.946999999986</v>
      </c>
      <c r="D7" s="23">
        <f xml:space="preserve"> 1 / 1.1 ^A7</f>
        <v>0.82644628099173545</v>
      </c>
      <c r="E7" s="22">
        <f xml:space="preserve"> B7 * D7</f>
        <v>8264.4628099173551</v>
      </c>
      <c r="F7" s="22">
        <f xml:space="preserve"> C7 *D7</f>
        <v>28647.063636363622</v>
      </c>
      <c r="G7" s="15"/>
    </row>
    <row r="8" spans="1:7" x14ac:dyDescent="0.2">
      <c r="A8" s="20">
        <v>3</v>
      </c>
      <c r="B8" s="22">
        <v>15000</v>
      </c>
      <c r="C8" s="22">
        <f>CBA!D24</f>
        <v>38129.241700000071</v>
      </c>
      <c r="D8" s="23">
        <f xml:space="preserve"> 1 / 1.1 ^A8</f>
        <v>0.75131480090157754</v>
      </c>
      <c r="E8" s="22">
        <f xml:space="preserve"> B8 * D8</f>
        <v>11269.722013523664</v>
      </c>
      <c r="F8" s="22">
        <f xml:space="preserve"> C8 *D8</f>
        <v>28647.06363636368</v>
      </c>
      <c r="G8" s="15"/>
    </row>
    <row r="9" spans="1:7" x14ac:dyDescent="0.2">
      <c r="A9" s="20">
        <v>4</v>
      </c>
      <c r="B9" s="22">
        <v>20000</v>
      </c>
      <c r="C9" s="22">
        <f>CBA!E24</f>
        <v>41942.165870000026</v>
      </c>
      <c r="D9" s="23">
        <f xml:space="preserve"> 1 / 1.1 ^A9</f>
        <v>0.68301345536507052</v>
      </c>
      <c r="E9" s="22">
        <f xml:space="preserve"> B9 * D9</f>
        <v>13660.26910730141</v>
      </c>
      <c r="F9" s="22">
        <f xml:space="preserve"> C9 *D9</f>
        <v>28647.063636363648</v>
      </c>
      <c r="G9" s="15"/>
    </row>
    <row r="10" spans="1:7" x14ac:dyDescent="0.2">
      <c r="A10" s="20">
        <v>5</v>
      </c>
      <c r="B10" s="24">
        <v>30000</v>
      </c>
      <c r="C10" s="24">
        <f>CBA!F24</f>
        <v>46136.382457000145</v>
      </c>
      <c r="D10" s="25">
        <f xml:space="preserve"> 1 / 1.1 ^A10</f>
        <v>0.62092132305915493</v>
      </c>
      <c r="E10" s="24">
        <f xml:space="preserve"> B10 * D10</f>
        <v>18627.639691774646</v>
      </c>
      <c r="F10" s="24">
        <f xml:space="preserve"> C10 *D10</f>
        <v>28647.063636363717</v>
      </c>
      <c r="G10" s="15"/>
    </row>
    <row r="11" spans="1:7" x14ac:dyDescent="0.2">
      <c r="A11" s="20" t="s">
        <v>83</v>
      </c>
      <c r="B11" s="22">
        <f>SUM(B6:B10)</f>
        <v>1109937.1299999999</v>
      </c>
      <c r="C11" s="22">
        <f>SUM(C6:C10)</f>
        <v>192382.50702700019</v>
      </c>
      <c r="D11" s="26"/>
      <c r="E11" s="22">
        <f>SUM(E6:E10)</f>
        <v>992674.02998615336</v>
      </c>
      <c r="F11" s="22">
        <f>SUM(F6:F10)</f>
        <v>143235.31818181826</v>
      </c>
      <c r="G11" s="15"/>
    </row>
    <row r="12" spans="1:7" x14ac:dyDescent="0.2">
      <c r="A12" s="20"/>
      <c r="B12" s="22"/>
      <c r="C12" s="22"/>
      <c r="D12" s="22"/>
      <c r="E12" s="26"/>
      <c r="F12" s="22"/>
      <c r="G12" s="22"/>
    </row>
    <row r="13" spans="1:7" ht="15" x14ac:dyDescent="0.25">
      <c r="A13" s="27" t="s">
        <v>63</v>
      </c>
      <c r="B13" s="15"/>
      <c r="C13" s="15"/>
      <c r="D13" s="15"/>
      <c r="E13" s="15"/>
      <c r="F13" s="15"/>
      <c r="G13" s="15"/>
    </row>
    <row r="14" spans="1:7" ht="42.75" customHeight="1" x14ac:dyDescent="0.2">
      <c r="A14" s="125" t="s">
        <v>64</v>
      </c>
      <c r="B14" s="125"/>
      <c r="C14" s="15"/>
      <c r="D14" s="15" t="s">
        <v>66</v>
      </c>
      <c r="F14" s="15"/>
      <c r="G14" s="15"/>
    </row>
    <row r="15" spans="1:7" ht="30.75" customHeight="1" x14ac:dyDescent="0.2">
      <c r="A15" s="125" t="s">
        <v>146</v>
      </c>
      <c r="B15" s="125"/>
      <c r="C15" s="15"/>
      <c r="D15" s="15" t="s">
        <v>65</v>
      </c>
      <c r="F15" s="15"/>
      <c r="G15" s="15"/>
    </row>
    <row r="16" spans="1:7" x14ac:dyDescent="0.2">
      <c r="A16" s="16"/>
      <c r="B16" s="15"/>
      <c r="C16" s="15"/>
      <c r="D16" s="15"/>
      <c r="E16" s="15"/>
      <c r="F16" s="15"/>
      <c r="G16" s="15"/>
    </row>
    <row r="17" spans="1:7" ht="22.5" x14ac:dyDescent="0.2">
      <c r="A17" s="40" t="s">
        <v>67</v>
      </c>
      <c r="B17" s="15"/>
      <c r="C17" s="15"/>
      <c r="D17" s="15"/>
      <c r="E17" s="15"/>
      <c r="F17" s="15"/>
      <c r="G17" s="15"/>
    </row>
    <row r="18" spans="1:7" ht="30" x14ac:dyDescent="0.25">
      <c r="A18" s="17" t="s">
        <v>68</v>
      </c>
      <c r="B18" s="17" t="s">
        <v>69</v>
      </c>
      <c r="C18" s="17" t="s">
        <v>71</v>
      </c>
      <c r="D18" s="17" t="s">
        <v>85</v>
      </c>
      <c r="E18" s="17" t="s">
        <v>7</v>
      </c>
      <c r="F18" s="17" t="s">
        <v>72</v>
      </c>
    </row>
    <row r="19" spans="1:7" ht="15" x14ac:dyDescent="0.25">
      <c r="A19" s="16"/>
      <c r="B19" s="17" t="s">
        <v>70</v>
      </c>
      <c r="C19" s="17" t="s">
        <v>57</v>
      </c>
      <c r="D19" s="17" t="s">
        <v>57</v>
      </c>
      <c r="E19" s="17" t="s">
        <v>84</v>
      </c>
      <c r="F19" s="17"/>
    </row>
    <row r="20" spans="1:7" x14ac:dyDescent="0.2">
      <c r="A20" s="16">
        <v>1</v>
      </c>
      <c r="B20" s="22">
        <f>CBA!B29</f>
        <v>1034937.1299999999</v>
      </c>
      <c r="C20" s="28">
        <v>0</v>
      </c>
      <c r="D20" s="39">
        <f xml:space="preserve"> B20+C20</f>
        <v>1034937.1299999999</v>
      </c>
      <c r="E20" s="22">
        <v>212650.63</v>
      </c>
      <c r="F20" s="29">
        <f xml:space="preserve"> D20 -E20</f>
        <v>822286.49999999988</v>
      </c>
    </row>
    <row r="21" spans="1:7" x14ac:dyDescent="0.2">
      <c r="A21" s="16">
        <v>2</v>
      </c>
      <c r="B21" s="29">
        <v>1003425.36</v>
      </c>
      <c r="C21" s="22">
        <v>10000</v>
      </c>
      <c r="D21" s="39">
        <f xml:space="preserve"> B21+C21</f>
        <v>1013425.36</v>
      </c>
      <c r="E21" s="22">
        <v>233915.29</v>
      </c>
      <c r="F21" s="29">
        <f xml:space="preserve"> B21 -E21</f>
        <v>769510.07</v>
      </c>
    </row>
    <row r="22" spans="1:7" ht="14.25" customHeight="1" x14ac:dyDescent="0.2">
      <c r="A22" s="16"/>
      <c r="B22" s="22"/>
      <c r="C22" s="22"/>
      <c r="D22" s="22"/>
      <c r="E22" s="22"/>
      <c r="F22" s="22"/>
    </row>
    <row r="23" spans="1:7" ht="15" x14ac:dyDescent="0.25">
      <c r="A23" s="69"/>
      <c r="B23" s="22"/>
      <c r="C23" s="22"/>
      <c r="D23" s="22"/>
      <c r="E23" s="22"/>
      <c r="F23" s="17" t="s">
        <v>73</v>
      </c>
      <c r="G23" s="28"/>
    </row>
    <row r="24" spans="1:7" ht="15" x14ac:dyDescent="0.25">
      <c r="A24" s="69"/>
      <c r="B24" s="22"/>
      <c r="C24" s="22"/>
      <c r="D24" s="22"/>
      <c r="E24" s="22"/>
      <c r="F24" s="17" t="s">
        <v>74</v>
      </c>
      <c r="G24" s="28"/>
    </row>
    <row r="25" spans="1:7" x14ac:dyDescent="0.2">
      <c r="A25" s="69"/>
      <c r="B25" s="22"/>
      <c r="C25" s="22"/>
      <c r="D25" s="22"/>
      <c r="E25" s="22"/>
      <c r="F25" s="30">
        <v>1</v>
      </c>
      <c r="G25" s="28"/>
    </row>
    <row r="26" spans="1:7" x14ac:dyDescent="0.2">
      <c r="A26" s="69"/>
      <c r="B26" s="22"/>
      <c r="C26" s="22"/>
      <c r="D26" s="22"/>
      <c r="E26" s="22"/>
      <c r="F26" s="31">
        <f>D21/E21</f>
        <v>4.3324459893151914</v>
      </c>
      <c r="G26" s="28"/>
    </row>
    <row r="27" spans="1:7" x14ac:dyDescent="0.2">
      <c r="A27" s="69"/>
      <c r="B27" s="22"/>
      <c r="C27" s="22"/>
      <c r="D27" s="22"/>
      <c r="E27" s="22"/>
      <c r="F27" s="28" t="s">
        <v>139</v>
      </c>
      <c r="G27" s="28"/>
    </row>
    <row r="28" spans="1:7" x14ac:dyDescent="0.2">
      <c r="A28" s="69"/>
      <c r="B28" s="22"/>
      <c r="C28" s="15"/>
      <c r="D28" s="15"/>
      <c r="E28" s="68" t="s">
        <v>106</v>
      </c>
      <c r="F28" s="68"/>
      <c r="G28" s="28"/>
    </row>
    <row r="29" spans="1:7" x14ac:dyDescent="0.2">
      <c r="A29" s="69"/>
      <c r="B29" s="22"/>
      <c r="C29" s="124" t="s">
        <v>107</v>
      </c>
      <c r="D29" s="124"/>
      <c r="E29" s="124"/>
      <c r="F29" s="124"/>
    </row>
    <row r="30" spans="1:7" ht="14.25" customHeight="1" x14ac:dyDescent="0.2">
      <c r="A30" s="16"/>
      <c r="B30" s="15"/>
      <c r="C30" s="15"/>
    </row>
    <row r="31" spans="1:7" x14ac:dyDescent="0.2">
      <c r="A31" s="16"/>
      <c r="B31" s="15"/>
      <c r="C31" s="15"/>
    </row>
    <row r="32" spans="1:7" x14ac:dyDescent="0.2">
      <c r="A32" s="16"/>
      <c r="B32" s="15"/>
      <c r="C32" s="15"/>
      <c r="D32" s="15"/>
      <c r="E32" s="15"/>
      <c r="F32" s="15"/>
      <c r="G32" s="15"/>
    </row>
    <row r="33" spans="1:7" ht="15" x14ac:dyDescent="0.25">
      <c r="A33" s="122" t="s">
        <v>75</v>
      </c>
      <c r="B33" s="122"/>
      <c r="C33" s="122"/>
      <c r="D33" s="32"/>
      <c r="E33" s="15"/>
      <c r="F33" s="15"/>
      <c r="G33" s="15"/>
    </row>
    <row r="34" spans="1:7" ht="15" x14ac:dyDescent="0.25">
      <c r="A34" s="122" t="s">
        <v>147</v>
      </c>
      <c r="B34" s="122"/>
      <c r="C34" s="122"/>
      <c r="D34" s="122"/>
      <c r="E34" s="122"/>
      <c r="F34" s="15"/>
      <c r="G34" s="15"/>
    </row>
    <row r="35" spans="1:7" ht="15" x14ac:dyDescent="0.25">
      <c r="A35" s="27"/>
      <c r="B35" s="15"/>
      <c r="C35" s="15"/>
      <c r="D35" s="15"/>
      <c r="E35" s="15"/>
      <c r="F35" s="15"/>
      <c r="G35" s="15"/>
    </row>
    <row r="36" spans="1:7" ht="30" x14ac:dyDescent="0.25">
      <c r="A36" s="27" t="s">
        <v>86</v>
      </c>
      <c r="B36" s="33">
        <f xml:space="preserve"> C6 / B6 * 100%</f>
        <v>3.0448004121757584E-2</v>
      </c>
      <c r="C36" s="32" t="s">
        <v>88</v>
      </c>
      <c r="D36" s="33">
        <f xml:space="preserve"> C8 / B8 * 100%</f>
        <v>2.5419494466666714</v>
      </c>
      <c r="E36" s="15"/>
      <c r="F36" s="15"/>
      <c r="G36" s="15"/>
    </row>
    <row r="37" spans="1:7" ht="30" x14ac:dyDescent="0.25">
      <c r="A37" s="27" t="s">
        <v>87</v>
      </c>
      <c r="B37" s="33">
        <f xml:space="preserve"> C7 / B7 * 100%</f>
        <v>3.4662946999999984</v>
      </c>
      <c r="C37" s="32" t="s">
        <v>89</v>
      </c>
      <c r="D37" s="33">
        <f xml:space="preserve"> C9 / B9 * 100%</f>
        <v>2.0971082935000012</v>
      </c>
      <c r="E37" s="15"/>
      <c r="F37" s="15"/>
      <c r="G37" s="15"/>
    </row>
    <row r="38" spans="1:7" ht="15" x14ac:dyDescent="0.25">
      <c r="A38" s="16"/>
      <c r="B38" s="15"/>
      <c r="C38" s="32" t="s">
        <v>90</v>
      </c>
      <c r="D38" s="33">
        <f xml:space="preserve"> C10 / B10 * 100%</f>
        <v>1.5378794152333382</v>
      </c>
      <c r="E38" s="33"/>
      <c r="F38" s="15"/>
      <c r="G38" s="15"/>
    </row>
    <row r="39" spans="1:7" x14ac:dyDescent="0.2">
      <c r="A39" s="16"/>
      <c r="B39" s="15"/>
      <c r="C39" s="15"/>
      <c r="D39" s="15"/>
      <c r="E39" s="15"/>
      <c r="F39" s="15"/>
      <c r="G39" s="15"/>
    </row>
    <row r="40" spans="1:7" ht="15" x14ac:dyDescent="0.25">
      <c r="A40" s="122" t="s">
        <v>148</v>
      </c>
      <c r="B40" s="122"/>
      <c r="C40" s="122"/>
      <c r="D40" s="122"/>
      <c r="E40" s="122"/>
      <c r="F40" s="15"/>
      <c r="G40" s="15"/>
    </row>
    <row r="41" spans="1:7" ht="15" x14ac:dyDescent="0.25">
      <c r="A41" s="27"/>
      <c r="B41" s="32"/>
      <c r="C41" s="34"/>
      <c r="D41" s="34"/>
      <c r="E41" s="32"/>
      <c r="F41" s="15"/>
      <c r="G41" s="15"/>
    </row>
    <row r="42" spans="1:7" ht="16.5" x14ac:dyDescent="0.35">
      <c r="A42" s="122" t="s">
        <v>108</v>
      </c>
      <c r="B42" s="122"/>
      <c r="C42" s="35">
        <v>192382.51</v>
      </c>
      <c r="D42" s="15"/>
      <c r="E42" s="15"/>
      <c r="F42" s="15"/>
      <c r="G42" s="15"/>
    </row>
    <row r="43" spans="1:7" x14ac:dyDescent="0.2">
      <c r="A43" s="16"/>
      <c r="B43" s="15"/>
      <c r="C43" s="28">
        <v>5</v>
      </c>
      <c r="D43" s="15"/>
      <c r="E43" s="15"/>
      <c r="F43" s="15"/>
      <c r="G43" s="15"/>
    </row>
    <row r="44" spans="1:7" x14ac:dyDescent="0.2">
      <c r="A44" s="16"/>
      <c r="B44" s="15"/>
      <c r="C44" s="28"/>
      <c r="D44" s="15"/>
      <c r="E44" s="15"/>
      <c r="F44" s="15"/>
      <c r="G44" s="15"/>
    </row>
    <row r="45" spans="1:7" ht="15" x14ac:dyDescent="0.25">
      <c r="A45" s="16"/>
      <c r="B45" s="32" t="s">
        <v>109</v>
      </c>
      <c r="C45" s="36">
        <f>C11/5</f>
        <v>38476.501405400035</v>
      </c>
      <c r="D45" s="15"/>
      <c r="E45" s="15"/>
      <c r="F45" s="15"/>
      <c r="G45" s="15"/>
    </row>
    <row r="46" spans="1:7" x14ac:dyDescent="0.2">
      <c r="A46" s="16"/>
      <c r="B46" s="15"/>
      <c r="C46" s="15"/>
      <c r="D46" s="15"/>
      <c r="E46" s="15"/>
      <c r="F46" s="15"/>
      <c r="G46" s="15"/>
    </row>
    <row r="47" spans="1:7" ht="15" x14ac:dyDescent="0.25">
      <c r="A47" s="122" t="s">
        <v>110</v>
      </c>
      <c r="B47" s="122"/>
      <c r="C47" s="37">
        <f>C45</f>
        <v>38476.501405400035</v>
      </c>
      <c r="D47" s="123" t="s">
        <v>111</v>
      </c>
      <c r="E47" s="15"/>
      <c r="F47" s="15"/>
      <c r="G47" s="15"/>
    </row>
    <row r="48" spans="1:7" x14ac:dyDescent="0.2">
      <c r="A48" s="16"/>
      <c r="B48" s="15"/>
      <c r="C48" s="38">
        <f>B20</f>
        <v>1034937.1299999999</v>
      </c>
      <c r="D48" s="123"/>
      <c r="E48" s="15"/>
      <c r="F48" s="15"/>
      <c r="G48" s="15"/>
    </row>
    <row r="49" spans="1:7" x14ac:dyDescent="0.2">
      <c r="A49" s="16"/>
      <c r="B49" s="15"/>
      <c r="C49" s="15"/>
      <c r="D49" s="15"/>
      <c r="E49" s="15"/>
      <c r="F49" s="15"/>
      <c r="G49" s="15"/>
    </row>
    <row r="50" spans="1:7" ht="15" x14ac:dyDescent="0.25">
      <c r="A50" s="16"/>
      <c r="B50" s="32" t="s">
        <v>109</v>
      </c>
      <c r="C50" s="34">
        <f>3.72%</f>
        <v>3.7200000000000004E-2</v>
      </c>
      <c r="D50" s="15"/>
      <c r="E50" s="15"/>
      <c r="F50" s="15"/>
      <c r="G50" s="15"/>
    </row>
    <row r="51" spans="1:7" x14ac:dyDescent="0.2">
      <c r="A51" s="12"/>
      <c r="B51" s="11"/>
      <c r="C51" s="11"/>
      <c r="D51" s="11"/>
      <c r="E51" s="11"/>
      <c r="F51" s="11"/>
      <c r="G51" s="11"/>
    </row>
  </sheetData>
  <mergeCells count="10">
    <mergeCell ref="A2:F2"/>
    <mergeCell ref="A47:B47"/>
    <mergeCell ref="D47:D48"/>
    <mergeCell ref="A42:B42"/>
    <mergeCell ref="A40:E40"/>
    <mergeCell ref="A34:E34"/>
    <mergeCell ref="A33:C33"/>
    <mergeCell ref="C29:F29"/>
    <mergeCell ref="A14:B14"/>
    <mergeCell ref="A15:B15"/>
  </mergeCells>
  <phoneticPr fontId="0" type="noConversion"/>
  <pageMargins left="1.5" right="1" top="1.25" bottom="1" header="0" footer="0"/>
  <pageSetup orientation="landscape" horizontalDpi="180" verticalDpi="144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EXISTING</vt:lpstr>
      <vt:lpstr>PROPOSED</vt:lpstr>
      <vt:lpstr>CBA</vt:lpstr>
      <vt:lpstr>ROI</vt:lpstr>
      <vt:lpstr>CBA!Print_Area</vt:lpstr>
      <vt:lpstr>EXISTING!Print_Area</vt:lpstr>
      <vt:lpstr>PROPOSED!Print_Area</vt:lpstr>
      <vt:lpstr>ROI!Print_Area</vt:lpstr>
    </vt:vector>
  </TitlesOfParts>
  <Company>Reyes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satisfied Microsoft Office User</dc:creator>
  <cp:lastModifiedBy>Bryan Eduria</cp:lastModifiedBy>
  <cp:lastPrinted>2011-01-19T17:23:52Z</cp:lastPrinted>
  <dcterms:created xsi:type="dcterms:W3CDTF">2001-03-11T09:14:22Z</dcterms:created>
  <dcterms:modified xsi:type="dcterms:W3CDTF">2018-11-27T09:56:41Z</dcterms:modified>
</cp:coreProperties>
</file>