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brynl\Documents\Semester2\CISB\Tutorial 5\"/>
    </mc:Choice>
  </mc:AlternateContent>
  <bookViews>
    <workbookView xWindow="0" yWindow="0" windowWidth="28800" windowHeight="12330" firstSheet="3" activeTab="5" xr2:uid="{00000000-000D-0000-FFFF-FFFF00000000}"/>
  </bookViews>
  <sheets>
    <sheet name="Documentation" sheetId="1" r:id="rId1"/>
    <sheet name="Scenario PivotTable" sheetId="6" r:id="rId2"/>
    <sheet name="Income Statement" sheetId="2" r:id="rId3"/>
    <sheet name="Product Line" sheetId="3" r:id="rId4"/>
    <sheet name="Scenario Summary" sheetId="5" r:id="rId5"/>
    <sheet name="Answer Report" sheetId="7" r:id="rId6"/>
  </sheets>
  <definedNames>
    <definedName name="Average_Price_per_Unit">'Income Statement'!$B$7</definedName>
    <definedName name="Miscellaneous">'Income Statement'!$B$22</definedName>
    <definedName name="Net_Income">'Income Statement'!$B$28</definedName>
    <definedName name="Salaries_and_Benefits">'Income Statement'!$B$19</definedName>
    <definedName name="Shipping_and_Distribution">'Income Statement'!$B$20</definedName>
    <definedName name="solver_adj" localSheetId="3" hidden="1">'Product Line'!$B$11:$F$11</definedName>
    <definedName name="solver_cvg" localSheetId="3" hidden="1">0.0001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0" localSheetId="3" hidden="1">'Product Line'!$K$41:$K$58</definedName>
    <definedName name="solver_lhs1" localSheetId="3" hidden="1">'Product Line'!$B$11:$F$11</definedName>
    <definedName name="solver_lhs2" localSheetId="3" hidden="1">'Product Line'!$B$11:$F$11</definedName>
    <definedName name="solver_lhs3" localSheetId="3" hidden="1">'Product Line'!$C$19</definedName>
    <definedName name="solver_lhs4" localSheetId="3" hidden="1">'Product Line'!$K$29:$K$48</definedName>
    <definedName name="solver_lhs5" localSheetId="3" hidden="1">'Product Line'!$K$41:$K$48</definedName>
    <definedName name="solver_lhs6" localSheetId="3" hidden="1">'Product Line'!$K$41:$K$48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3" hidden="1">2147483647</definedName>
    <definedName name="solver_num" localSheetId="2" hidden="1">0</definedName>
    <definedName name="solver_num" localSheetId="3" hidden="1">4</definedName>
    <definedName name="solver_nwt" localSheetId="3" hidden="1">1</definedName>
    <definedName name="solver_opt" localSheetId="2" hidden="1">'Income Statement'!$A$1</definedName>
    <definedName name="solver_opt" localSheetId="3" hidden="1">'Product Line'!$C$24</definedName>
    <definedName name="solver_pre" localSheetId="3" hidden="1">0.000001</definedName>
    <definedName name="solver_rbv" localSheetId="3" hidden="1">1</definedName>
    <definedName name="solver_rel0" localSheetId="3" hidden="1">3</definedName>
    <definedName name="solver_rel1" localSheetId="3" hidden="1">4</definedName>
    <definedName name="solver_rel2" localSheetId="3" hidden="1">3</definedName>
    <definedName name="solver_rel3" localSheetId="3" hidden="1">2</definedName>
    <definedName name="solver_rel4" localSheetId="3" hidden="1">3</definedName>
    <definedName name="solver_rel5" localSheetId="3" hidden="1">3</definedName>
    <definedName name="solver_rel6" localSheetId="3" hidden="1">3</definedName>
    <definedName name="solver_rhs0" localSheetId="3" hidden="1">0</definedName>
    <definedName name="solver_rhs1" localSheetId="3" hidden="1">integer</definedName>
    <definedName name="solver_rhs2" localSheetId="3" hidden="1">700</definedName>
    <definedName name="solver_rhs3" localSheetId="3" hidden="1">6000</definedName>
    <definedName name="solver_rhs4" localSheetId="3" hidden="1">0</definedName>
    <definedName name="solver_rhs5" localSheetId="3" hidden="1">0</definedName>
    <definedName name="solver_rhs6" localSheetId="3" hidden="1">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  <definedName name="Stocking_and_Storage">'Income Statement'!$B$21</definedName>
    <definedName name="Total_Expenses">'Income Statement'!$B$27</definedName>
    <definedName name="Total_Revenue">'Income Statement'!$B$26</definedName>
    <definedName name="Units_Produced_and_Sold">'Income Statement'!$B$6</definedName>
  </definedNames>
  <calcPr calcId="171027"/>
  <pivotCaches>
    <pivotCache cacheId="1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4" i="3" l="1"/>
  <c r="A43" i="3"/>
  <c r="A42" i="3" a="1"/>
  <c r="A40" i="3" a="1"/>
  <c r="A40" i="3" s="1"/>
  <c r="A39" i="3" a="1"/>
  <c r="A39" i="3" s="1"/>
  <c r="A38" i="3"/>
  <c r="A34" i="3"/>
  <c r="A33" i="3"/>
  <c r="A32" i="3" a="1"/>
  <c r="A30" i="3" a="1"/>
  <c r="A30" i="3" s="1"/>
  <c r="A29" i="3" a="1"/>
  <c r="A29" i="3" s="1"/>
  <c r="A28" i="3"/>
  <c r="D6" i="2"/>
  <c r="J30" i="3" l="1"/>
  <c r="K30" i="3" s="1"/>
  <c r="J31" i="3"/>
  <c r="K31" i="3" s="1"/>
  <c r="J32" i="3"/>
  <c r="K32" i="3" s="1"/>
  <c r="J33" i="3"/>
  <c r="K33" i="3" s="1"/>
  <c r="J34" i="3"/>
  <c r="K34" i="3" s="1"/>
  <c r="J35" i="3"/>
  <c r="K35" i="3" s="1"/>
  <c r="J36" i="3"/>
  <c r="K36" i="3" s="1"/>
  <c r="J37" i="3"/>
  <c r="K37" i="3" s="1"/>
  <c r="J38" i="3"/>
  <c r="K38" i="3" s="1"/>
  <c r="J39" i="3"/>
  <c r="K39" i="3" s="1"/>
  <c r="J40" i="3"/>
  <c r="K40" i="3" s="1"/>
  <c r="J41" i="3"/>
  <c r="K41" i="3" s="1"/>
  <c r="J42" i="3"/>
  <c r="K42" i="3" s="1"/>
  <c r="J43" i="3"/>
  <c r="K43" i="3" s="1"/>
  <c r="J44" i="3"/>
  <c r="K44" i="3" s="1"/>
  <c r="J45" i="3"/>
  <c r="K45" i="3" s="1"/>
  <c r="J46" i="3"/>
  <c r="K46" i="3" s="1"/>
  <c r="J47" i="3"/>
  <c r="K47" i="3" s="1"/>
  <c r="J48" i="3"/>
  <c r="K48" i="3" s="1"/>
  <c r="J29" i="3"/>
  <c r="K29" i="3" s="1"/>
  <c r="A32" i="3" s="1"/>
  <c r="E14" i="3"/>
  <c r="E15" i="3"/>
  <c r="E12" i="3"/>
  <c r="A42" i="3" l="1"/>
  <c r="B11" i="2"/>
  <c r="C22" i="3" l="1"/>
  <c r="C21" i="3"/>
  <c r="A37" i="3" s="1"/>
  <c r="C19" i="3"/>
  <c r="A41" i="3" s="1"/>
  <c r="C15" i="3"/>
  <c r="D15" i="3"/>
  <c r="F15" i="3"/>
  <c r="B15" i="3"/>
  <c r="C14" i="3"/>
  <c r="D14" i="3"/>
  <c r="F14" i="3"/>
  <c r="B14" i="3"/>
  <c r="C12" i="3"/>
  <c r="D12" i="3"/>
  <c r="F12" i="3"/>
  <c r="B12" i="3"/>
  <c r="B19" i="3"/>
  <c r="A31" i="3" l="1"/>
  <c r="C16" i="3"/>
  <c r="B16" i="3"/>
  <c r="F16" i="3"/>
  <c r="D16" i="3"/>
  <c r="B20" i="3"/>
  <c r="D19" i="3"/>
  <c r="C20" i="3"/>
  <c r="D20" i="3" l="1"/>
  <c r="B22" i="3" l="1"/>
  <c r="D22" i="3" s="1"/>
  <c r="B21" i="3"/>
  <c r="D21" i="3" s="1"/>
  <c r="B23" i="2"/>
  <c r="C23" i="3" s="1"/>
  <c r="B13" i="2"/>
  <c r="B8" i="2"/>
  <c r="B26" i="2" s="1"/>
  <c r="E6" i="2" s="1"/>
  <c r="C24" i="3" l="1"/>
  <c r="B23" i="3"/>
  <c r="D23" i="3" s="1"/>
  <c r="B15" i="2"/>
  <c r="B16" i="2" s="1"/>
  <c r="B27" i="2" s="1"/>
  <c r="F6" i="2" s="1"/>
  <c r="A27" i="3" l="1"/>
  <c r="B24" i="3"/>
  <c r="D24" i="3" s="1"/>
  <c r="B28" i="2"/>
  <c r="G6" i="2" l="1"/>
  <c r="I6" i="2"/>
</calcChain>
</file>

<file path=xl/sharedStrings.xml><?xml version="1.0" encoding="utf-8"?>
<sst xmlns="http://schemas.openxmlformats.org/spreadsheetml/2006/main" count="305" uniqueCount="202">
  <si>
    <t>Author</t>
  </si>
  <si>
    <t>Date</t>
  </si>
  <si>
    <t>Purpose</t>
  </si>
  <si>
    <t>Revenue</t>
  </si>
  <si>
    <t>Net Income</t>
  </si>
  <si>
    <t>Average Price per Unit</t>
  </si>
  <si>
    <t>Total Revenue</t>
  </si>
  <si>
    <t>Variable Expenses</t>
  </si>
  <si>
    <t>Units Produced</t>
  </si>
  <si>
    <t>Average Material Cost per Unit</t>
  </si>
  <si>
    <t>Total Material Cost</t>
  </si>
  <si>
    <t>Average Manufacturing Cost per Unit</t>
  </si>
  <si>
    <t>Total Manufacturing Cost</t>
  </si>
  <si>
    <t>Total Variable Expenses</t>
  </si>
  <si>
    <t>Fixed Expenses</t>
  </si>
  <si>
    <t>Salaries and Benefits</t>
  </si>
  <si>
    <t>Miscellaneous</t>
  </si>
  <si>
    <t>Total Fixed Expenses</t>
  </si>
  <si>
    <t>Summary</t>
  </si>
  <si>
    <t>Total Expenses</t>
  </si>
  <si>
    <t>Product Mix Analysis</t>
  </si>
  <si>
    <t>Part</t>
  </si>
  <si>
    <t>Change</t>
  </si>
  <si>
    <t>Optimal</t>
  </si>
  <si>
    <t>Parts Available</t>
  </si>
  <si>
    <t>Available</t>
  </si>
  <si>
    <t>Used</t>
  </si>
  <si>
    <t>Remaining</t>
  </si>
  <si>
    <t>Stocking and Storage</t>
  </si>
  <si>
    <t>Shipping and Distribution</t>
  </si>
  <si>
    <t>Units Produced and Sold</t>
  </si>
  <si>
    <t>Optimal Product (Units)</t>
  </si>
  <si>
    <t>Sales Price per Unit</t>
  </si>
  <si>
    <t>Material Cost per Unit</t>
  </si>
  <si>
    <t>Manufacturing Cost per Unit</t>
  </si>
  <si>
    <t>Parts Required for Each Unit</t>
  </si>
  <si>
    <t>Income Analysis</t>
  </si>
  <si>
    <t>Revenue (Even Mix)</t>
  </si>
  <si>
    <t>Revenue (Optimal Mix)</t>
  </si>
  <si>
    <t>Coltivare Tool</t>
  </si>
  <si>
    <t>Break-Even Analysis</t>
  </si>
  <si>
    <t>Units Sold</t>
  </si>
  <si>
    <t>Expenses</t>
  </si>
  <si>
    <t>Net Income Analysis</t>
  </si>
  <si>
    <t>CT151</t>
  </si>
  <si>
    <t>CT111</t>
  </si>
  <si>
    <t>CT224</t>
  </si>
  <si>
    <t>CT227</t>
  </si>
  <si>
    <t>CT230</t>
  </si>
  <si>
    <t>Auger Drive Kit</t>
  </si>
  <si>
    <t>Friction Drive Kit</t>
  </si>
  <si>
    <t>Fuel Tank (1.41)</t>
  </si>
  <si>
    <t>Fuel Tank (2.61)</t>
  </si>
  <si>
    <t>Fuel Tank (2.71)</t>
  </si>
  <si>
    <t>Handlebar Kit</t>
  </si>
  <si>
    <t>Power Steering Kit</t>
  </si>
  <si>
    <t>Electric Starter</t>
  </si>
  <si>
    <t>Ergonomic Handle</t>
  </si>
  <si>
    <t>LED Headlights</t>
  </si>
  <si>
    <t>Heated Hand Grips</t>
  </si>
  <si>
    <t>Standard Tires</t>
  </si>
  <si>
    <t>Heavy Tread Tires</t>
  </si>
  <si>
    <t>High Speed Impeller</t>
  </si>
  <si>
    <t>Remote Chute Rotator</t>
  </si>
  <si>
    <t>Quiet Muffler</t>
  </si>
  <si>
    <t>Easy Access Fuel Cap</t>
  </si>
  <si>
    <t>Scraper Skirt</t>
  </si>
  <si>
    <t>Discharge Chute Type 1</t>
  </si>
  <si>
    <t>Discharge Chute Type 2</t>
  </si>
  <si>
    <t>To perform a break-even analysis of the Coltivare Tool line of snow blowers and to determine the product mix that optimizes company profits</t>
  </si>
  <si>
    <t>Balanced Product Mix (Units)</t>
  </si>
  <si>
    <t>Balanced</t>
  </si>
  <si>
    <t>Bryn Loftness</t>
  </si>
  <si>
    <t>$B$11</t>
  </si>
  <si>
    <t>Status Quo</t>
  </si>
  <si>
    <t>Assuming no change in values.</t>
  </si>
  <si>
    <t>Increased Production</t>
  </si>
  <si>
    <t>Assuming increased production</t>
  </si>
  <si>
    <t>Reduced Production</t>
  </si>
  <si>
    <t xml:space="preserve">Assuming Reduced Production
</t>
  </si>
  <si>
    <t>Winter Sale</t>
  </si>
  <si>
    <t>Assuming a Winter Sale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</si>
  <si>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</si>
  <si>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</si>
  <si>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</si>
  <si>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</si>
  <si>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</si>
  <si>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</si>
  <si>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</si>
  <si>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Scenario Report</t>
  </si>
  <si>
    <t>Maximum Net Income</t>
  </si>
  <si>
    <t>Minimum Material Cost</t>
  </si>
  <si>
    <t>Microsoft Excel 16.0 Answer Report</t>
  </si>
  <si>
    <t>Worksheet: [Snow Blowers.xlsx]Product Line</t>
  </si>
  <si>
    <t>Report Created: 3/3/2018 5:58:55 PM</t>
  </si>
  <si>
    <t>Result: Solver found a solution.  All Constraints and optimality conditions are satisfied.</t>
  </si>
  <si>
    <t>Solver Engine</t>
  </si>
  <si>
    <t>Engine: GRG Nonlinear</t>
  </si>
  <si>
    <t>Solution Time: 0.11 Seconds.</t>
  </si>
  <si>
    <t>Iterations: 6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</si>
  <si>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</si>
  <si>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</si>
  <si>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</si>
  <si>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</si>
  <si>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</si>
  <si>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</si>
  <si>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</si>
  <si>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</si>
  <si>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</si>
  <si>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</si>
  <si>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</si>
  <si>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</si>
  <si>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</si>
  <si>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</si>
  <si>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</si>
  <si>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</si>
  <si>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$C$24</t>
  </si>
  <si>
    <t>Net Income Optimal</t>
  </si>
  <si>
    <t>Optimal Product (Units) CT111</t>
  </si>
  <si>
    <t>$C$11</t>
  </si>
  <si>
    <t>Optimal Product (Units) CT151</t>
  </si>
  <si>
    <t>$D$11</t>
  </si>
  <si>
    <t>Optimal Product (Units) CT224</t>
  </si>
  <si>
    <t>$E$11</t>
  </si>
  <si>
    <t>Optimal Product (Units) CT227</t>
  </si>
  <si>
    <t>$F$11</t>
  </si>
  <si>
    <t>Optimal Product (Units) CT230</t>
  </si>
  <si>
    <t>$C$19</t>
  </si>
  <si>
    <t>Units Produced and Sold Optimal</t>
  </si>
  <si>
    <t>$C$19=6000</t>
  </si>
  <si>
    <t>Binding</t>
  </si>
  <si>
    <t>$K$29</t>
  </si>
  <si>
    <t>Auger Drive Kit Remaining</t>
  </si>
  <si>
    <t>$K$29&gt;=0</t>
  </si>
  <si>
    <t>Not Binding</t>
  </si>
  <si>
    <t>$K$30</t>
  </si>
  <si>
    <t>Friction Drive Kit Remaining</t>
  </si>
  <si>
    <t>$K$30&gt;=0</t>
  </si>
  <si>
    <t>$K$31</t>
  </si>
  <si>
    <t>Fuel Tank (1.41) Remaining</t>
  </si>
  <si>
    <t>$K$31&gt;=0</t>
  </si>
  <si>
    <t>$K$32</t>
  </si>
  <si>
    <t>Fuel Tank (2.61) Remaining</t>
  </si>
  <si>
    <t>$K$32&gt;=0</t>
  </si>
  <si>
    <t>$K$33</t>
  </si>
  <si>
    <t>Fuel Tank (2.71) Remaining</t>
  </si>
  <si>
    <t>$K$33&gt;=0</t>
  </si>
  <si>
    <t>$K$34</t>
  </si>
  <si>
    <t>Easy Access Fuel Cap Remaining</t>
  </si>
  <si>
    <t>$K$34&gt;=0</t>
  </si>
  <si>
    <t>$K$35</t>
  </si>
  <si>
    <t>Handlebar Kit Remaining</t>
  </si>
  <si>
    <t>$K$35&gt;=0</t>
  </si>
  <si>
    <t>$K$36</t>
  </si>
  <si>
    <t>Power Steering Kit Remaining</t>
  </si>
  <si>
    <t>$K$36&gt;=0</t>
  </si>
  <si>
    <t>$K$37</t>
  </si>
  <si>
    <t>Ergonomic Handle Remaining</t>
  </si>
  <si>
    <t>$K$37&gt;=0</t>
  </si>
  <si>
    <t>$K$38</t>
  </si>
  <si>
    <t>Heated Hand Grips Remaining</t>
  </si>
  <si>
    <t>$K$38&gt;=0</t>
  </si>
  <si>
    <t>$K$39</t>
  </si>
  <si>
    <t>Standard Tires Remaining</t>
  </si>
  <si>
    <t>$K$39&gt;=0</t>
  </si>
  <si>
    <t>$K$40</t>
  </si>
  <si>
    <t>Heavy Tread Tires Remaining</t>
  </si>
  <si>
    <t>$K$40&gt;=0</t>
  </si>
  <si>
    <t>$K$41</t>
  </si>
  <si>
    <t>Electric Starter Remaining</t>
  </si>
  <si>
    <t>$K$41&gt;=0</t>
  </si>
  <si>
    <t>$K$42</t>
  </si>
  <si>
    <t>LED Headlights Remaining</t>
  </si>
  <si>
    <t>$K$42&gt;=0</t>
  </si>
  <si>
    <t>$K$43</t>
  </si>
  <si>
    <t>High Speed Impeller Remaining</t>
  </si>
  <si>
    <t>$K$43&gt;=0</t>
  </si>
  <si>
    <t>$K$44</t>
  </si>
  <si>
    <t>Remote Chute Rotator Remaining</t>
  </si>
  <si>
    <t>$K$44&gt;=0</t>
  </si>
  <si>
    <t>$K$45</t>
  </si>
  <si>
    <t>Quiet Muffler Remaining</t>
  </si>
  <si>
    <t>$K$45&gt;=0</t>
  </si>
  <si>
    <t>$K$46</t>
  </si>
  <si>
    <t>Scraper Skirt Remaining</t>
  </si>
  <si>
    <t>$K$46&gt;=0</t>
  </si>
  <si>
    <t>$K$47</t>
  </si>
  <si>
    <t>Discharge Chute Type 1 Remaining</t>
  </si>
  <si>
    <t>$K$47&gt;=0</t>
  </si>
  <si>
    <t>$K$48</t>
  </si>
  <si>
    <t>Discharge Chute Type 2 Remaining</t>
  </si>
  <si>
    <t>$K$48&gt;=0</t>
  </si>
  <si>
    <t>$B$11&gt;=700</t>
  </si>
  <si>
    <t>$C$11&gt;=700</t>
  </si>
  <si>
    <t>$D$11&gt;=700</t>
  </si>
  <si>
    <t>$E$11&gt;=700</t>
  </si>
  <si>
    <t>$F$11&gt;=700</t>
  </si>
  <si>
    <t>$B$11:$F$11=Integer</t>
  </si>
  <si>
    <t>$B$11:$F$11</t>
  </si>
  <si>
    <t>$K$29:$K$48 &gt;= 0</t>
  </si>
  <si>
    <t>$B$11:$F$11 &gt;= 700</t>
  </si>
  <si>
    <t xml:space="preserve">Snowblower parts that are a binding constraint: Fuel Tank (2.61) Remaining, Ergonomic Handle Remaining, Heavy Tread Tires Remaining, Discharge Chute Type 2 Remaining,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</si>
</sst>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_);[Red]\(0\)"/>
    <numFmt numFmtId="166" formatCode="_(&quot;$&quot;* #,##0_);_(&quot;$&quot;* \(#,##0\);_(&quot;$&quot;* &quot;-&quot;??_);_(@_)"/>
    <numFmt numFmtId="167" formatCode="&quot;$&quot;#,##0"/>
    <numFmt numFmtId="168" formatCode="_(&quot;$&quot;* #,##0_);[Red]_(&quot;$&quot;* \(#,##0\);_(&quot;$&quot;* &quot;-&quot;??_);_(@_)"/>
    <numFmt numFmtId="169" formatCode="&quot;Units Sold&quot;"/>
  </numFmts>
  <fonts count="19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8"/>
      <color theme="3"/>
      <name val="Trebuchet MS"/>
      <family val="2"/>
      <scheme val="major"/>
    </font>
    <font>
      <b/>
      <sz val="15"/>
      <color theme="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26"/>
      <color theme="4"/>
      <name val="Copperplate Gothic Light"/>
      <family val="2"/>
    </font>
    <font>
      <sz val="12"/>
      <color theme="2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26"/>
      <color rgb="FF00B0F0"/>
      <name val="Copperplate Gothic Light"/>
      <family val="2"/>
    </font>
    <font>
      <sz val="11"/>
      <color rgb="FF00B0F0"/>
      <name val="Trebuchet MS"/>
      <family val="2"/>
      <scheme val="minor"/>
    </font>
    <font>
      <b/>
      <sz val="12"/>
      <color rgb="FF00B0F0"/>
      <name val="Copperplate Gothic Light"/>
      <family val="2"/>
    </font>
    <font>
      <sz val="12"/>
      <color rgb="FF00B0F0"/>
      <name val="Trebuchet MS"/>
      <family val="2"/>
      <scheme val="minor"/>
    </font>
    <font>
      <b/>
      <sz val="12"/>
      <color indexed="9"/>
      <name val="Trebuchet MS"/>
      <family val="2"/>
      <scheme val="minor"/>
    </font>
    <font>
      <b/>
      <sz val="11"/>
      <color indexed="8"/>
      <name val="Trebuchet MS"/>
      <family val="2"/>
      <scheme val="minor"/>
    </font>
    <font>
      <b/>
      <sz val="11"/>
      <color indexed="18"/>
      <name val="Trebuchet MS"/>
      <family val="2"/>
      <scheme val="minor"/>
    </font>
    <font>
      <sz val="10"/>
      <color indexed="9"/>
      <name val="Trebuchet MS"/>
      <family val="2"/>
      <scheme val="minor"/>
    </font>
    <font>
      <sz val="8"/>
      <color theme="1"/>
      <name val="Trebuchet MS"/>
      <family val="2"/>
      <scheme val="minor"/>
    </font>
    <font>
      <b/>
      <sz val="11"/>
      <name val="Trebuchet MS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0" applyNumberFormat="0" applyBorder="0" applyAlignment="0" applyProtection="0"/>
    <xf numFmtId="42" fontId="1" fillId="0" borderId="0" applyFont="0" applyFill="0" applyBorder="0" applyAlignment="0" applyProtection="0"/>
    <xf numFmtId="0" fontId="8" fillId="0" borderId="9" applyNumberFormat="0" applyFill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12" applyNumberFormat="0" applyFont="0" applyAlignment="0" applyProtection="0"/>
    <xf numFmtId="0" fontId="1" fillId="14" borderId="0" applyNumberFormat="0" applyBorder="0" applyAlignment="0" applyProtection="0"/>
  </cellStyleXfs>
  <cellXfs count="111">
    <xf numFmtId="0" fontId="0" fillId="0" borderId="0" xfId="0"/>
    <xf numFmtId="0" fontId="6" fillId="0" borderId="0" xfId="3" applyFont="1" applyAlignment="1">
      <alignment horizontal="left" vertical="center"/>
    </xf>
    <xf numFmtId="0" fontId="3" fillId="0" borderId="0" xfId="4" applyBorder="1"/>
    <xf numFmtId="164" fontId="0" fillId="0" borderId="0" xfId="1" applyNumberFormat="1" applyFont="1"/>
    <xf numFmtId="166" fontId="0" fillId="0" borderId="0" xfId="2" applyNumberFormat="1" applyFont="1"/>
    <xf numFmtId="8" fontId="0" fillId="0" borderId="0" xfId="0" applyNumberFormat="1"/>
    <xf numFmtId="0" fontId="0" fillId="0" borderId="2" xfId="5" applyFont="1" applyFill="1"/>
    <xf numFmtId="165" fontId="0" fillId="0" borderId="0" xfId="0" applyNumberFormat="1" applyBorder="1"/>
    <xf numFmtId="165" fontId="0" fillId="0" borderId="0" xfId="0" applyNumberFormat="1" applyFill="1" applyBorder="1"/>
    <xf numFmtId="164" fontId="0" fillId="0" borderId="0" xfId="0" applyNumberFormat="1"/>
    <xf numFmtId="166" fontId="0" fillId="3" borderId="0" xfId="2" applyNumberFormat="1" applyFont="1" applyFill="1"/>
    <xf numFmtId="166" fontId="1" fillId="3" borderId="2" xfId="2" applyNumberFormat="1" applyFont="1" applyFill="1" applyBorder="1"/>
    <xf numFmtId="164" fontId="0" fillId="3" borderId="0" xfId="1" applyNumberFormat="1" applyFont="1" applyFill="1"/>
    <xf numFmtId="167" fontId="0" fillId="0" borderId="0" xfId="1" applyNumberFormat="1" applyFont="1"/>
    <xf numFmtId="167" fontId="0" fillId="0" borderId="0" xfId="2" applyNumberFormat="1" applyFont="1"/>
    <xf numFmtId="165" fontId="0" fillId="0" borderId="3" xfId="0" applyNumberFormat="1" applyBorder="1"/>
    <xf numFmtId="165" fontId="0" fillId="0" borderId="3" xfId="0" applyNumberFormat="1" applyFill="1" applyBorder="1"/>
    <xf numFmtId="0" fontId="1" fillId="3" borderId="2" xfId="5" applyFont="1" applyFill="1"/>
    <xf numFmtId="0" fontId="0" fillId="3" borderId="0" xfId="0" applyFill="1"/>
    <xf numFmtId="164" fontId="0" fillId="3" borderId="0" xfId="0" applyNumberFormat="1" applyFill="1"/>
    <xf numFmtId="0" fontId="0" fillId="3" borderId="0" xfId="0" applyFill="1" applyBorder="1"/>
    <xf numFmtId="0" fontId="0" fillId="3" borderId="3" xfId="0" applyFill="1" applyBorder="1"/>
    <xf numFmtId="0" fontId="0" fillId="0" borderId="6" xfId="0" applyFill="1" applyBorder="1"/>
    <xf numFmtId="0" fontId="0" fillId="0" borderId="3" xfId="0" applyFill="1" applyBorder="1"/>
    <xf numFmtId="0" fontId="0" fillId="4" borderId="3" xfId="0" applyFill="1" applyBorder="1" applyAlignment="1">
      <alignment horizontal="center"/>
    </xf>
    <xf numFmtId="38" fontId="0" fillId="0" borderId="7" xfId="1" applyNumberFormat="1" applyFont="1" applyFill="1" applyBorder="1"/>
    <xf numFmtId="38" fontId="0" fillId="3" borderId="0" xfId="1" applyNumberFormat="1" applyFont="1" applyFill="1"/>
    <xf numFmtId="38" fontId="0" fillId="0" borderId="7" xfId="2" applyNumberFormat="1" applyFont="1" applyFill="1" applyBorder="1"/>
    <xf numFmtId="0" fontId="0" fillId="0" borderId="0" xfId="0"/>
    <xf numFmtId="38" fontId="0" fillId="0" borderId="0" xfId="1" applyNumberFormat="1" applyFont="1"/>
    <xf numFmtId="168" fontId="1" fillId="3" borderId="2" xfId="2" applyNumberFormat="1" applyFont="1" applyFill="1" applyBorder="1"/>
    <xf numFmtId="0" fontId="0" fillId="0" borderId="0" xfId="0"/>
    <xf numFmtId="38" fontId="0" fillId="0" borderId="0" xfId="0" applyNumberFormat="1" applyBorder="1"/>
    <xf numFmtId="38" fontId="0" fillId="0" borderId="3" xfId="0" applyNumberFormat="1" applyBorder="1"/>
    <xf numFmtId="38" fontId="0" fillId="0" borderId="3" xfId="0" applyNumberFormat="1" applyFill="1" applyBorder="1"/>
    <xf numFmtId="38" fontId="0" fillId="0" borderId="0" xfId="0" applyNumberFormat="1" applyFill="1" applyBorder="1"/>
    <xf numFmtId="0" fontId="9" fillId="0" borderId="0" xfId="3" applyFont="1" applyAlignment="1">
      <alignment horizontal="left" vertical="center"/>
    </xf>
    <xf numFmtId="0" fontId="10" fillId="0" borderId="8" xfId="0" applyFont="1" applyBorder="1" applyAlignment="1">
      <alignment vertical="top"/>
    </xf>
    <xf numFmtId="14" fontId="10" fillId="0" borderId="8" xfId="0" applyNumberFormat="1" applyFont="1" applyBorder="1" applyAlignment="1">
      <alignment vertical="top"/>
    </xf>
    <xf numFmtId="0" fontId="10" fillId="0" borderId="8" xfId="0" applyFont="1" applyBorder="1" applyAlignment="1">
      <alignment vertical="top" wrapText="1"/>
    </xf>
    <xf numFmtId="0" fontId="7" fillId="9" borderId="8" xfId="6" applyFont="1" applyFill="1" applyBorder="1" applyAlignment="1">
      <alignment vertical="top"/>
    </xf>
    <xf numFmtId="0" fontId="11" fillId="0" borderId="0" xfId="3" applyFont="1" applyAlignment="1">
      <alignment horizontal="left" vertical="center"/>
    </xf>
    <xf numFmtId="0" fontId="0" fillId="9" borderId="0" xfId="0" applyFill="1"/>
    <xf numFmtId="0" fontId="5" fillId="9" borderId="0" xfId="9" applyFont="1" applyFill="1" applyAlignment="1">
      <alignment horizontal="center"/>
    </xf>
    <xf numFmtId="164" fontId="1" fillId="11" borderId="3" xfId="10" applyNumberFormat="1" applyFill="1" applyBorder="1"/>
    <xf numFmtId="166" fontId="1" fillId="11" borderId="3" xfId="7" applyNumberFormat="1" applyFill="1" applyBorder="1"/>
    <xf numFmtId="164" fontId="0" fillId="11" borderId="11" xfId="1" applyNumberFormat="1" applyFont="1" applyFill="1" applyBorder="1"/>
    <xf numFmtId="6" fontId="0" fillId="11" borderId="3" xfId="0" applyNumberFormat="1" applyFill="1" applyBorder="1"/>
    <xf numFmtId="0" fontId="0" fillId="9" borderId="3" xfId="0" applyFill="1" applyBorder="1"/>
    <xf numFmtId="0" fontId="0" fillId="9" borderId="3" xfId="0" applyFill="1" applyBorder="1" applyAlignment="1">
      <alignment horizontal="center"/>
    </xf>
    <xf numFmtId="0" fontId="12" fillId="0" borderId="0" xfId="0" applyFont="1"/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13" borderId="4" xfId="0" applyFill="1" applyBorder="1"/>
    <xf numFmtId="0" fontId="0" fillId="13" borderId="5" xfId="1" applyNumberFormat="1" applyFont="1" applyFill="1" applyBorder="1"/>
    <xf numFmtId="0" fontId="0" fillId="13" borderId="2" xfId="5" applyFont="1" applyFill="1"/>
    <xf numFmtId="166" fontId="1" fillId="13" borderId="2" xfId="2" applyNumberFormat="1" applyFont="1" applyFill="1" applyBorder="1"/>
    <xf numFmtId="164" fontId="0" fillId="13" borderId="0" xfId="1" applyNumberFormat="1" applyFont="1" applyFill="1"/>
    <xf numFmtId="166" fontId="0" fillId="13" borderId="0" xfId="2" applyNumberFormat="1" applyFont="1" applyFill="1"/>
    <xf numFmtId="0" fontId="0" fillId="12" borderId="3" xfId="0" applyFill="1" applyBorder="1" applyAlignment="1">
      <alignment horizontal="center"/>
    </xf>
    <xf numFmtId="0" fontId="0" fillId="5" borderId="4" xfId="0" applyFill="1" applyBorder="1"/>
    <xf numFmtId="0" fontId="0" fillId="5" borderId="5" xfId="1" applyNumberFormat="1" applyFont="1" applyFill="1" applyBorder="1"/>
    <xf numFmtId="0" fontId="0" fillId="5" borderId="2" xfId="5" applyFont="1" applyFill="1"/>
    <xf numFmtId="164" fontId="1" fillId="5" borderId="2" xfId="1" applyNumberFormat="1" applyFont="1" applyFill="1" applyBorder="1"/>
    <xf numFmtId="164" fontId="0" fillId="5" borderId="0" xfId="1" applyNumberFormat="1" applyFont="1" applyFill="1"/>
    <xf numFmtId="166" fontId="0" fillId="5" borderId="0" xfId="2" applyNumberFormat="1" applyFont="1" applyFill="1"/>
    <xf numFmtId="166" fontId="1" fillId="5" borderId="2" xfId="2" applyNumberFormat="1" applyFont="1" applyFill="1" applyBorder="1"/>
    <xf numFmtId="0" fontId="0" fillId="10" borderId="3" xfId="0" applyFill="1" applyBorder="1" applyAlignment="1">
      <alignment horizontal="center"/>
    </xf>
    <xf numFmtId="169" fontId="0" fillId="0" borderId="0" xfId="0" applyNumberFormat="1"/>
    <xf numFmtId="167" fontId="0" fillId="0" borderId="0" xfId="0" applyNumberFormat="1"/>
    <xf numFmtId="166" fontId="0" fillId="0" borderId="0" xfId="0" applyNumberFormat="1"/>
    <xf numFmtId="0" fontId="0" fillId="0" borderId="0" xfId="0" applyFill="1" applyBorder="1" applyAlignment="1"/>
    <xf numFmtId="0" fontId="13" fillId="15" borderId="3" xfId="0" applyFont="1" applyFill="1" applyBorder="1" applyAlignment="1">
      <alignment horizontal="left"/>
    </xf>
    <xf numFmtId="0" fontId="13" fillId="15" borderId="21" xfId="0" applyFont="1" applyFill="1" applyBorder="1" applyAlignment="1">
      <alignment horizontal="left"/>
    </xf>
    <xf numFmtId="0" fontId="0" fillId="0" borderId="23" xfId="0" applyFill="1" applyBorder="1" applyAlignment="1"/>
    <xf numFmtId="0" fontId="14" fillId="16" borderId="0" xfId="0" applyFont="1" applyFill="1" applyBorder="1" applyAlignment="1">
      <alignment horizontal="left"/>
    </xf>
    <xf numFmtId="0" fontId="15" fillId="16" borderId="23" xfId="0" applyFont="1" applyFill="1" applyBorder="1" applyAlignment="1">
      <alignment horizontal="left"/>
    </xf>
    <xf numFmtId="0" fontId="14" fillId="16" borderId="22" xfId="0" applyFont="1" applyFill="1" applyBorder="1" applyAlignment="1">
      <alignment horizontal="left"/>
    </xf>
    <xf numFmtId="0" fontId="16" fillId="15" borderId="21" xfId="0" applyFont="1" applyFill="1" applyBorder="1" applyAlignment="1">
      <alignment horizontal="right"/>
    </xf>
    <xf numFmtId="0" fontId="16" fillId="15" borderId="3" xfId="0" applyFont="1" applyFill="1" applyBorder="1" applyAlignment="1">
      <alignment horizontal="right"/>
    </xf>
    <xf numFmtId="0" fontId="17" fillId="0" borderId="0" xfId="0" applyFont="1" applyFill="1" applyBorder="1" applyAlignment="1">
      <alignment vertical="top" wrapText="1"/>
    </xf>
    <xf numFmtId="166" fontId="0" fillId="0" borderId="0" xfId="2" applyNumberFormat="1" applyFont="1" applyFill="1" applyBorder="1" applyAlignment="1"/>
    <xf numFmtId="166" fontId="0" fillId="17" borderId="0" xfId="2" applyNumberFormat="1" applyFont="1" applyFill="1" applyBorder="1" applyAlignment="1"/>
    <xf numFmtId="166" fontId="0" fillId="0" borderId="22" xfId="2" applyNumberFormat="1" applyFont="1" applyFill="1" applyBorder="1" applyAlignment="1"/>
    <xf numFmtId="0" fontId="0" fillId="0" borderId="0" xfId="0" applyAlignment="1">
      <alignment horizontal="left"/>
    </xf>
    <xf numFmtId="0" fontId="1" fillId="14" borderId="0" xfId="12"/>
    <xf numFmtId="0" fontId="4" fillId="0" borderId="0" xfId="0" applyFont="1"/>
    <xf numFmtId="0" fontId="0" fillId="0" borderId="25" xfId="0" applyFill="1" applyBorder="1" applyAlignment="1"/>
    <xf numFmtId="0" fontId="15" fillId="0" borderId="24" xfId="0" applyFont="1" applyFill="1" applyBorder="1" applyAlignment="1">
      <alignment horizontal="center"/>
    </xf>
    <xf numFmtId="0" fontId="0" fillId="0" borderId="26" xfId="0" applyFill="1" applyBorder="1" applyAlignment="1"/>
    <xf numFmtId="166" fontId="0" fillId="0" borderId="25" xfId="0" applyNumberFormat="1" applyFill="1" applyBorder="1" applyAlignment="1"/>
    <xf numFmtId="0" fontId="0" fillId="0" borderId="26" xfId="0" applyNumberFormat="1" applyFill="1" applyBorder="1" applyAlignment="1"/>
    <xf numFmtId="0" fontId="0" fillId="0" borderId="25" xfId="0" applyNumberFormat="1" applyFill="1" applyBorder="1" applyAlignment="1"/>
    <xf numFmtId="0" fontId="0" fillId="0" borderId="0" xfId="0" applyNumberFormat="1" applyFill="1" applyBorder="1" applyAlignment="1"/>
    <xf numFmtId="164" fontId="0" fillId="0" borderId="26" xfId="0" applyNumberFormat="1" applyFill="1" applyBorder="1" applyAlignment="1"/>
    <xf numFmtId="38" fontId="0" fillId="0" borderId="26" xfId="0" applyNumberFormat="1" applyFill="1" applyBorder="1" applyAlignment="1"/>
    <xf numFmtId="0" fontId="15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left"/>
    </xf>
    <xf numFmtId="0" fontId="18" fillId="0" borderId="26" xfId="0" applyFont="1" applyFill="1" applyBorder="1" applyAlignment="1">
      <alignment horizontal="left"/>
    </xf>
    <xf numFmtId="0" fontId="2" fillId="0" borderId="0" xfId="3" applyAlignment="1">
      <alignment horizontal="left"/>
    </xf>
    <xf numFmtId="0" fontId="8" fillId="0" borderId="9" xfId="8" applyAlignment="1">
      <alignment horizontal="center"/>
    </xf>
    <xf numFmtId="0" fontId="5" fillId="9" borderId="10" xfId="9" applyFont="1" applyFill="1" applyBorder="1" applyAlignment="1">
      <alignment horizontal="center"/>
    </xf>
    <xf numFmtId="0" fontId="0" fillId="8" borderId="13" xfId="11" applyFont="1" applyBorder="1" applyAlignment="1">
      <alignment horizontal="left" vertical="top" wrapText="1"/>
    </xf>
    <xf numFmtId="0" fontId="0" fillId="8" borderId="14" xfId="11" applyFont="1" applyBorder="1" applyAlignment="1">
      <alignment horizontal="left" vertical="top" wrapText="1"/>
    </xf>
    <xf numFmtId="0" fontId="0" fillId="8" borderId="15" xfId="11" applyFont="1" applyBorder="1" applyAlignment="1">
      <alignment horizontal="left" vertical="top" wrapText="1"/>
    </xf>
    <xf numFmtId="0" fontId="0" fillId="8" borderId="16" xfId="11" applyFont="1" applyBorder="1" applyAlignment="1">
      <alignment horizontal="left" vertical="top" wrapText="1"/>
    </xf>
    <xf numFmtId="0" fontId="0" fillId="8" borderId="0" xfId="11" applyFont="1" applyBorder="1" applyAlignment="1">
      <alignment horizontal="left" vertical="top" wrapText="1"/>
    </xf>
    <xf numFmtId="0" fontId="0" fillId="8" borderId="17" xfId="11" applyFont="1" applyBorder="1" applyAlignment="1">
      <alignment horizontal="left" vertical="top" wrapText="1"/>
    </xf>
    <xf numFmtId="0" fontId="0" fillId="8" borderId="18" xfId="11" applyFont="1" applyBorder="1" applyAlignment="1">
      <alignment horizontal="left" vertical="top" wrapText="1"/>
    </xf>
    <xf numFmtId="0" fontId="0" fillId="8" borderId="19" xfId="11" applyFont="1" applyBorder="1" applyAlignment="1">
      <alignment horizontal="left" vertical="top" wrapText="1"/>
    </xf>
    <xf numFmtId="0" fontId="0" fillId="8" borderId="20" xfId="11" applyFont="1" applyBorder="1" applyAlignment="1">
      <alignment horizontal="left" vertical="top" wrapText="1"/>
    </xf>
  </cellXfs>
  <cellStyles count="13">
    <cellStyle name="20% - Accent2" xfId="12" builtinId="34"/>
    <cellStyle name="40% - Accent3" xfId="10" builtinId="39"/>
    <cellStyle name="Accent1" xfId="6" builtinId="29"/>
    <cellStyle name="Accent2" xfId="9" builtinId="33"/>
    <cellStyle name="Comma" xfId="1" builtinId="3"/>
    <cellStyle name="Currency" xfId="2" builtinId="4"/>
    <cellStyle name="Currency [0]" xfId="7" builtinId="7"/>
    <cellStyle name="Heading 1" xfId="4" builtinId="16"/>
    <cellStyle name="Heading 3" xfId="8" builtinId="18"/>
    <cellStyle name="Normal" xfId="0" builtinId="0"/>
    <cellStyle name="Note" xfId="11" builtinId="10"/>
    <cellStyle name="Title" xfId="3" builtinId="15"/>
    <cellStyle name="Total" xfId="5" builtinId="25"/>
  </cellStyles>
  <dxfs count="4">
    <dxf>
      <numFmt numFmtId="167" formatCode="&quot;$&quot;#,##0"/>
    </dxf>
    <dxf>
      <numFmt numFmtId="171" formatCode="&quot;$&quot;#,##0.0"/>
    </dxf>
    <dxf>
      <numFmt numFmtId="170" formatCode="&quot;$&quot;#,##0.00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[Snow Blowers.xlsx]Scenario PivotTable!PivotTable5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PivotTable'!$B$3</c:f>
              <c:strCache>
                <c:ptCount val="1"/>
                <c:pt idx="0">
                  <c:v>Total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'Scenario PivotTable'!$A$4:$A$7</c:f>
              <c:strCache>
                <c:ptCount val="4"/>
                <c:pt idx="0">
                  <c:v>Increased Production</c:v>
                </c:pt>
                <c:pt idx="1">
                  <c:v>Reduced Production</c:v>
                </c:pt>
                <c:pt idx="2">
                  <c:v>Status Quo</c:v>
                </c:pt>
                <c:pt idx="3">
                  <c:v>Winter Sale</c:v>
                </c:pt>
              </c:strCache>
            </c:strRef>
          </c:cat>
          <c:val>
            <c:numRef>
              <c:f>'Scenario PivotTable'!$B$4:$B$7</c:f>
              <c:numCache>
                <c:formatCode>"$"#,##0</c:formatCode>
                <c:ptCount val="4"/>
                <c:pt idx="0">
                  <c:v>3605000</c:v>
                </c:pt>
                <c:pt idx="1">
                  <c:v>2575000</c:v>
                </c:pt>
                <c:pt idx="2">
                  <c:v>3090000</c:v>
                </c:pt>
                <c:pt idx="3">
                  <c:v>3637500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4-4169-AB09-7AD09C0ADA31}"/>
            </c:ext>
          </c:extLst>
        </c:ser>
        <c:ser>
          <c:idx val="1"/>
          <c:order val="1"/>
          <c:tx>
            <c:strRef>
              <c:f>'Scenario PivotTable'!$C$3</c:f>
              <c:strCache>
                <c:ptCount val="1"/>
                <c:pt idx="0">
                  <c:v>Total 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'Scenario PivotTable'!$A$4:$A$7</c:f>
              <c:strCache>
                <c:ptCount val="4"/>
                <c:pt idx="0">
                  <c:v>Increased Production</c:v>
                </c:pt>
                <c:pt idx="1">
                  <c:v>Reduced Production</c:v>
                </c:pt>
                <c:pt idx="2">
                  <c:v>Status Quo</c:v>
                </c:pt>
                <c:pt idx="3">
                  <c:v>Winter Sale</c:v>
                </c:pt>
              </c:strCache>
            </c:strRef>
          </c:cat>
          <c:val>
            <c:numRef>
              <c:f>'Scenario PivotTable'!$C$4:$C$7</c:f>
              <c:numCache>
                <c:formatCode>"$"#,##0</c:formatCode>
                <c:ptCount val="4"/>
                <c:pt idx="0">
                  <c:v>2915000</c:v>
                </c:pt>
                <c:pt idx="1">
                  <c:v>2060000</c:v>
                </c:pt>
                <c:pt idx="2">
                  <c:v>2485000</c:v>
                </c:pt>
                <c:pt idx="3">
                  <c:v>2977500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04-4169-AB09-7AD09C0ADA31}"/>
            </c:ext>
          </c:extLst>
        </c:ser>
        <c:ser>
          <c:idx val="2"/>
          <c:order val="2"/>
          <c:tx>
            <c:strRef>
              <c:f>'Scenario PivotTable'!$D$3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'Scenario PivotTable'!$A$4:$A$7</c:f>
              <c:strCache>
                <c:ptCount val="4"/>
                <c:pt idx="0">
                  <c:v>Increased Production</c:v>
                </c:pt>
                <c:pt idx="1">
                  <c:v>Reduced Production</c:v>
                </c:pt>
                <c:pt idx="2">
                  <c:v>Status Quo</c:v>
                </c:pt>
                <c:pt idx="3">
                  <c:v>Winter Sale</c:v>
                </c:pt>
              </c:strCache>
            </c:strRef>
          </c:cat>
          <c:val>
            <c:numRef>
              <c:f>'Scenario PivotTable'!$D$4:$D$7</c:f>
              <c:numCache>
                <c:formatCode>"$"#,##0</c:formatCode>
                <c:ptCount val="4"/>
                <c:pt idx="0">
                  <c:v>690000</c:v>
                </c:pt>
                <c:pt idx="1">
                  <c:v>515000</c:v>
                </c:pt>
                <c:pt idx="2">
                  <c:v>605000</c:v>
                </c:pt>
                <c:pt idx="3">
                  <c:v>660000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04-4169-AB09-7AD09C0AD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9742767"/>
        <c:axId val="1370513087"/>
      </c:barChart>
      <c:catAx>
        <c:axId val="13597427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513087"/>
        <c:crosses val="autoZero"/>
        <c:auto val="1"/>
        <c:lblAlgn val="ctr"/>
        <c:lblOffset val="100"/>
        <c:noMultiLvlLbl val="0"/>
      </c:catAx>
      <c:valAx>
        <c:axId val="137051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74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'Income Statement'!$E$5</c:f>
              <c:strCache>
                <c:ptCount val="1"/>
                <c:pt idx="0">
                  <c:v>Revenue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'Income Statement'!$D$6:$D$16</c:f>
              <c:numCache>
                <c:formatCode>_(* #,##0_);_(* \(#,##0\);_(* "-"??_);_(@_)</c:formatCode>
                <c:ptCount val="11"/>
                <c:pt idx="0">
                  <c:v>6000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xVal>
          <c:yVal>
            <c:numRef>
              <c:f>'Income Statement'!$E$6:$E$16</c:f>
              <c:numCache>
                <c:formatCode>#,##0_);[Red]\(#,##0\)</c:formatCode>
                <c:ptCount val="11"/>
                <c:pt idx="0" formatCode="_(&quot;$&quot;* #,##0_);_(&quot;$&quot;* \(#,##0\);_(&quot;$&quot;* &quot;-&quot;??_);_(@_)">
                  <c:v>3090000</c:v>
                </c:pt>
                <c:pt idx="1">
                  <c:v>515000</c:v>
                </c:pt>
                <c:pt idx="2">
                  <c:v>1030000</c:v>
                </c:pt>
                <c:pt idx="3">
                  <c:v>1545000</c:v>
                </c:pt>
                <c:pt idx="4">
                  <c:v>2060000</c:v>
                </c:pt>
                <c:pt idx="5">
                  <c:v>2575000</c:v>
                </c:pt>
                <c:pt idx="6">
                  <c:v>3090000</c:v>
                </c:pt>
                <c:pt idx="7">
                  <c:v>3605000</c:v>
                </c:pt>
                <c:pt idx="8">
                  <c:v>4120000</c:v>
                </c:pt>
                <c:pt idx="9">
                  <c:v>4635000</c:v>
                </c:pt>
                <c:pt idx="10">
                  <c:v>5150000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05-4CB5-AB17-BF3DEFD668D2}"/>
            </c:ext>
          </c:extLst>
        </c:ser>
        <c:ser>
          <c:idx val="1"/>
          <c:order val="1"/>
          <c:tx>
            <c:strRef>
              <c:f>'Income Statement'!$F$5</c:f>
              <c:strCache>
                <c:ptCount val="1"/>
                <c:pt idx="0">
                  <c:v>Expenses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'Income Statement'!$D$6:$D$16</c:f>
              <c:numCache>
                <c:formatCode>_(* #,##0_);_(* \(#,##0\);_(* "-"??_);_(@_)</c:formatCode>
                <c:ptCount val="11"/>
                <c:pt idx="0">
                  <c:v>6000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xVal>
          <c:yVal>
            <c:numRef>
              <c:f>'Income Statement'!$F$6:$F$16</c:f>
              <c:numCache>
                <c:formatCode>#,##0_);[Red]\(#,##0\)</c:formatCode>
                <c:ptCount val="11"/>
                <c:pt idx="0" formatCode="_(&quot;$&quot;* #,##0_);_(&quot;$&quot;* \(#,##0\);_(&quot;$&quot;* &quot;-&quot;??_);_(@_)">
                  <c:v>2485000</c:v>
                </c:pt>
                <c:pt idx="1">
                  <c:v>1160000</c:v>
                </c:pt>
                <c:pt idx="2">
                  <c:v>1425000</c:v>
                </c:pt>
                <c:pt idx="3">
                  <c:v>1690000</c:v>
                </c:pt>
                <c:pt idx="4">
                  <c:v>1955000</c:v>
                </c:pt>
                <c:pt idx="5">
                  <c:v>2220000</c:v>
                </c:pt>
                <c:pt idx="6">
                  <c:v>2485000</c:v>
                </c:pt>
                <c:pt idx="7">
                  <c:v>2750000</c:v>
                </c:pt>
                <c:pt idx="8">
                  <c:v>3015000</c:v>
                </c:pt>
                <c:pt idx="9">
                  <c:v>3280000</c:v>
                </c:pt>
                <c:pt idx="10">
                  <c:v>3545000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05-4CB5-AB17-BF3DEFD66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127119"/>
        <c:axId val="1355990079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'Income Statement'!$G$5</c15:sqref>
                        </c15:formulaRef>
                      </c:ext>
                    </c:extLst>
                    <c:strCache>
                      <c:ptCount val="1"/>
                      <c:pt idx="0">
                        <c:v>Net Income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'Income Statement'!$D$6:$D$16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1"/>
                      <c:pt idx="0">
                        <c:v>6000</c:v>
                      </c:pt>
                      <c:pt idx="1">
                        <c:v>1000</c:v>
                      </c:pt>
                      <c:pt idx="2">
                        <c:v>2000</c:v>
                      </c:pt>
                      <c:pt idx="3">
                        <c:v>3000</c:v>
                      </c:pt>
                      <c:pt idx="4">
                        <c:v>4000</c:v>
                      </c:pt>
                      <c:pt idx="5">
                        <c:v>5000</c:v>
                      </c:pt>
                      <c:pt idx="6">
                        <c:v>6000</c:v>
                      </c:pt>
                      <c:pt idx="7">
                        <c:v>7000</c:v>
                      </c:pt>
                      <c:pt idx="8">
                        <c:v>8000</c:v>
                      </c:pt>
                      <c:pt idx="9">
                        <c:v>9000</c:v>
                      </c:pt>
                      <c:pt idx="10">
                        <c:v>10000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'Income Statement'!$G$6:$G$16</c15:sqref>
                        </c15:formulaRef>
                      </c:ext>
                    </c:extLst>
                    <c:numCache>
                      <c:formatCode>#,##0_);[Red]\(#,##0\)</c:formatCode>
                      <c:ptCount val="11"/>
                      <c:pt idx="0" formatCode="_(&quot;$&quot;* #,##0_);_(&quot;$&quot;* \(#,##0\);_(&quot;$&quot;* &quot;-&quot;??_);_(@_)">
                        <c:v>605000</c:v>
                      </c:pt>
                      <c:pt idx="1">
                        <c:v>-645000</c:v>
                      </c:pt>
                      <c:pt idx="2">
                        <c:v>-395000</c:v>
                      </c:pt>
                      <c:pt idx="3">
                        <c:v>-145000</c:v>
                      </c:pt>
                      <c:pt idx="4">
                        <c:v>105000</c:v>
                      </c:pt>
                      <c:pt idx="5">
                        <c:v>355000</c:v>
                      </c:pt>
                      <c:pt idx="6">
                        <c:v>605000</c:v>
                      </c:pt>
                      <c:pt idx="7">
                        <c:v>855000</c:v>
                      </c:pt>
                      <c:pt idx="8">
                        <c:v>1105000</c:v>
                      </c:pt>
                      <c:pt idx="9">
                        <c:v>1355000</c:v>
                      </c:pt>
                      <c:pt idx="10">
                        <c:v>1605000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E05-4CB5-AB17-BF3DEFD668D2}"/>
                  </c:ext>
                </c:extLst>
              </c15:ser>
            </c15:filteredScatterSeries>
          </c:ext>
        </c:extLst>
      </c:scatterChart>
      <c:valAx>
        <c:axId val="1118127119"/>
        <c:scaling>
          <c:orientation val="minMax"/>
          <c:max val="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990079"/>
        <c:crosses val="autoZero"/>
        <c:crossBetween val="midCat"/>
        <c:majorUnit val="2000"/>
        <c:minorUnit val="500"/>
      </c:valAx>
      <c:valAx>
        <c:axId val="135599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127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'Income Statement'!$J$6</c:f>
              <c:strCache>
                <c:ptCount val="1"/>
                <c:pt idx="0">
                  <c:v>$400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'Income Statement'!$I$7:$I$16</c:f>
              <c:numCache>
                <c:formatCode>_(* #,##0_);_(* \(#,##0\);_(* "-"??_);_(@_)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'Income Statement'!$J$7:$J$16</c:f>
              <c:numCache>
                <c:formatCode>#,##0_);[Red]\(#,##0\)</c:formatCode>
                <c:ptCount val="10"/>
                <c:pt idx="0">
                  <c:v>-601000</c:v>
                </c:pt>
                <c:pt idx="1">
                  <c:v>-201000</c:v>
                </c:pt>
                <c:pt idx="2">
                  <c:v>199000</c:v>
                </c:pt>
                <c:pt idx="3">
                  <c:v>599000</c:v>
                </c:pt>
                <c:pt idx="4">
                  <c:v>999000</c:v>
                </c:pt>
                <c:pt idx="5">
                  <c:v>1399000</c:v>
                </c:pt>
                <c:pt idx="6">
                  <c:v>1799000</c:v>
                </c:pt>
                <c:pt idx="7">
                  <c:v>2199000</c:v>
                </c:pt>
                <c:pt idx="8">
                  <c:v>2599000</c:v>
                </c:pt>
                <c:pt idx="9">
                  <c:v>2999000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A5-4D32-8C5F-AF28299560F7}"/>
            </c:ext>
          </c:extLst>
        </c:ser>
        <c:ser>
          <c:idx val="1"/>
          <c:order val="1"/>
          <c:tx>
            <c:strRef>
              <c:f>'Income Statement'!$K$6</c:f>
              <c:strCache>
                <c:ptCount val="1"/>
                <c:pt idx="0">
                  <c:v>$450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'Income Statement'!$I$7:$I$16</c:f>
              <c:numCache>
                <c:formatCode>_(* #,##0_);_(* \(#,##0\);_(* "-"??_);_(@_)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'Income Statement'!$K$7:$K$16</c:f>
              <c:numCache>
                <c:formatCode>#,##0_);[Red]\(#,##0\)</c:formatCode>
                <c:ptCount val="10"/>
                <c:pt idx="0">
                  <c:v>-564250</c:v>
                </c:pt>
                <c:pt idx="1">
                  <c:v>-114250</c:v>
                </c:pt>
                <c:pt idx="2">
                  <c:v>335750</c:v>
                </c:pt>
                <c:pt idx="3">
                  <c:v>785750</c:v>
                </c:pt>
                <c:pt idx="4">
                  <c:v>1235750</c:v>
                </c:pt>
                <c:pt idx="5">
                  <c:v>1685750</c:v>
                </c:pt>
                <c:pt idx="6">
                  <c:v>2135750</c:v>
                </c:pt>
                <c:pt idx="7">
                  <c:v>2585750</c:v>
                </c:pt>
                <c:pt idx="8">
                  <c:v>3035750</c:v>
                </c:pt>
                <c:pt idx="9">
                  <c:v>3485750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A5-4D32-8C5F-AF28299560F7}"/>
            </c:ext>
          </c:extLst>
        </c:ser>
        <c:ser>
          <c:idx val="2"/>
          <c:order val="2"/>
          <c:tx>
            <c:strRef>
              <c:f>'Income Statement'!$L$6</c:f>
              <c:strCache>
                <c:ptCount val="1"/>
                <c:pt idx="0">
                  <c:v>$500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'Income Statement'!$I$7:$I$16</c:f>
              <c:numCache>
                <c:formatCode>_(* #,##0_);_(* \(#,##0\);_(* "-"??_);_(@_)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'Income Statement'!$L$7:$L$16</c:f>
              <c:numCache>
                <c:formatCode>#,##0_);[Red]\(#,##0\)</c:formatCode>
                <c:ptCount val="10"/>
                <c:pt idx="0">
                  <c:v>-527500</c:v>
                </c:pt>
                <c:pt idx="1">
                  <c:v>-27500</c:v>
                </c:pt>
                <c:pt idx="2">
                  <c:v>472500</c:v>
                </c:pt>
                <c:pt idx="3">
                  <c:v>972500</c:v>
                </c:pt>
                <c:pt idx="4">
                  <c:v>1472500</c:v>
                </c:pt>
                <c:pt idx="5">
                  <c:v>1972500</c:v>
                </c:pt>
                <c:pt idx="6">
                  <c:v>2472500</c:v>
                </c:pt>
                <c:pt idx="7">
                  <c:v>2972500</c:v>
                </c:pt>
                <c:pt idx="8">
                  <c:v>3472500</c:v>
                </c:pt>
                <c:pt idx="9">
                  <c:v>3972500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A5-4D32-8C5F-AF28299560F7}"/>
            </c:ext>
          </c:extLst>
        </c:ser>
        <c:ser>
          <c:idx val="3"/>
          <c:order val="3"/>
          <c:tx>
            <c:strRef>
              <c:f>'Income Statement'!$M$6</c:f>
              <c:strCache>
                <c:ptCount val="1"/>
                <c:pt idx="0">
                  <c:v>$550 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'Income Statement'!$I$7:$I$16</c:f>
              <c:numCache>
                <c:formatCode>_(* #,##0_);_(* \(#,##0\);_(* "-"??_);_(@_)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'Income Statement'!$M$7:$M$16</c:f>
              <c:numCache>
                <c:formatCode>#,##0_);[Red]\(#,##0\)</c:formatCode>
                <c:ptCount val="10"/>
                <c:pt idx="0">
                  <c:v>-490750</c:v>
                </c:pt>
                <c:pt idx="1">
                  <c:v>59250</c:v>
                </c:pt>
                <c:pt idx="2">
                  <c:v>609250</c:v>
                </c:pt>
                <c:pt idx="3">
                  <c:v>1159250</c:v>
                </c:pt>
                <c:pt idx="4">
                  <c:v>1709250</c:v>
                </c:pt>
                <c:pt idx="5">
                  <c:v>2259250</c:v>
                </c:pt>
                <c:pt idx="6">
                  <c:v>2809250</c:v>
                </c:pt>
                <c:pt idx="7">
                  <c:v>3359250</c:v>
                </c:pt>
                <c:pt idx="8">
                  <c:v>3909250</c:v>
                </c:pt>
                <c:pt idx="9">
                  <c:v>4459250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A5-4D32-8C5F-AF28299560F7}"/>
            </c:ext>
          </c:extLst>
        </c:ser>
        <c:ser>
          <c:idx val="4"/>
          <c:order val="4"/>
          <c:tx>
            <c:strRef>
              <c:f>'Income Statement'!$N$6</c:f>
              <c:strCache>
                <c:ptCount val="1"/>
                <c:pt idx="0">
                  <c:v>$600 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'Income Statement'!$I$7:$I$16</c:f>
              <c:numCache>
                <c:formatCode>_(* #,##0_);_(* \(#,##0\);_(* "-"??_);_(@_)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'Income Statement'!$N$7:$N$16</c:f>
              <c:numCache>
                <c:formatCode>#,##0_);[Red]\(#,##0\)</c:formatCode>
                <c:ptCount val="10"/>
                <c:pt idx="0">
                  <c:v>-454000</c:v>
                </c:pt>
                <c:pt idx="1">
                  <c:v>146000</c:v>
                </c:pt>
                <c:pt idx="2">
                  <c:v>746000</c:v>
                </c:pt>
                <c:pt idx="3">
                  <c:v>1346000</c:v>
                </c:pt>
                <c:pt idx="4">
                  <c:v>1946000</c:v>
                </c:pt>
                <c:pt idx="5">
                  <c:v>2546000</c:v>
                </c:pt>
                <c:pt idx="6">
                  <c:v>3146000</c:v>
                </c:pt>
                <c:pt idx="7">
                  <c:v>3746000</c:v>
                </c:pt>
                <c:pt idx="8">
                  <c:v>4346000</c:v>
                </c:pt>
                <c:pt idx="9">
                  <c:v>4946000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A5-4D32-8C5F-AF2829956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646943"/>
        <c:axId val="1351070895"/>
      </c:scatterChart>
      <c:valAx>
        <c:axId val="117464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070895"/>
        <c:crosses val="autoZero"/>
        <c:crossBetween val="midCat"/>
      </c:valAx>
      <c:valAx>
        <c:axId val="135107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646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4482</xdr:rowOff>
    </xdr:from>
    <xdr:to>
      <xdr:col>3</xdr:col>
      <xdr:colOff>797858</xdr:colOff>
      <xdr:row>19</xdr:row>
      <xdr:rowOff>179294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66AFB2-2831-41DC-86C5-6C6F095F5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5443</xdr:colOff>
      <xdr:row>16</xdr:row>
      <xdr:rowOff>21772</xdr:rowOff>
    </xdr:from>
    <xdr:to>
      <xdr:col>7</xdr:col>
      <xdr:colOff>16329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41F8F4-4243-4B74-95B4-4954D88E4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32288</xdr:rowOff>
    </xdr:from>
    <xdr:to>
      <xdr:col>13</xdr:col>
      <xdr:colOff>1059050</xdr:colOff>
      <xdr:row>27</xdr:row>
      <xdr:rowOff>180814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22E842-3289-4B54-8FA7-E99351C0A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rynl" refreshedDate="43162.720014467595" createdVersion="6" refreshedVersion="6" minRefreshableVersion="3" recordCount="4" xr:uid="{E1722A46-537E-4A44-A265-808D2EC58923}">
  <cacheSource type="scenario"/>
  <cacheFields count="5">
    <cacheField name="Units_Produced_and_Sold,Average_Price_per_Unit,Salaries_and_Benefits,Shipping_and_Distribution,Stocking_and_Storage,Miscellaneous" numFmtId="0">
      <sharedItems containsNonDate="0" count="4">
        <s v="Status Quo"/>
        <s v="Increased Production"/>
        <s v="Reduced Production"/>
        <s v="Winter Sale"/>
      </sharedItems>
    </cacheField>
    <cacheField name="Units_Produced_and_Sold,$B$7,$" numFmtId="0">
      <sharedItems containsNonDate="0" count="1">
        <s v="brynl"/>
      </sharedItems>
    </cacheField>
    <cacheField name="res Total_Revenue" numFmtId="0">
      <sharedItems containsSemiMixedTypes="0" containsNonDate="0" containsString="0" containsNumber="1" containsInteger="1" minValue="2575000" maxValue="3637500" count="4">
        <n v="3090000"/>
        <n v="3605000"/>
        <n v="2575000"/>
        <n v="3637500"/>
      </sharedItems>
    </cacheField>
    <cacheField name="res Total_Expenses" numFmtId="0">
      <sharedItems containsSemiMixedTypes="0" containsNonDate="0" containsString="0" containsNumber="1" containsInteger="1" minValue="2060000" maxValue="2977500" count="4">
        <n v="2485000"/>
        <n v="2915000"/>
        <n v="2060000"/>
        <n v="2977500"/>
      </sharedItems>
    </cacheField>
    <cacheField name="res Net_Income" numFmtId="0">
      <sharedItems containsSemiMixedTypes="0" containsNonDate="0" containsString="0" containsNumber="1" containsInteger="1" minValue="515000" maxValue="690000" count="4">
        <n v="605000"/>
        <n v="690000"/>
        <n v="515000"/>
        <n v="66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0C0D92-8BAC-4376-A56F-991185086C9A}" name="PivotTable5" cacheId="10" dataPosition="0" applyNumberFormats="0" applyBorderFormats="0" applyFontFormats="0" applyPatternFormats="0" applyAlignmentFormats="0" applyWidthHeightFormats="1" dataCaption="Result Cells" updatedVersion="6" minRefreshableVersion="3" useAutoFormatting="1" rowGrandTotals="0" colGrandTotals="0" itemPrintTitles="1" createdVersion="6" indent="0" showHeaders="0" outline="1" outlineData="1" multipleFieldFilters="0" chartFormat="3" fieldListSortAscending="1">
  <location ref="A3:D7" firstHeaderRow="0" firstDataRow="1" firstDataCol="1"/>
  <pivotFields count="5">
    <pivotField name="Scenario" axis="axisRow" showAll="0" defaultSubtotal="0">
      <items count="4">
        <item x="1"/>
        <item x="2"/>
        <item x="0"/>
        <item x="3"/>
      </items>
    </pivotField>
    <pivotField showAll="0">
      <items count="2">
        <item x="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 Revenue" fld="2" baseField="0" baseItem="0"/>
    <dataField name="Total Expenses" fld="3" baseField="0" baseItem="0"/>
    <dataField name="Net Income" fld="4" baseField="0" baseItem="0"/>
  </dataFields>
  <formats count="4"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chartFormats count="1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"/>
  <sheetViews>
    <sheetView zoomScale="120" zoomScaleNormal="120" workbookViewId="0">
      <selection activeCell="B4" sqref="B4"/>
    </sheetView>
  </sheetViews>
  <sheetFormatPr defaultRowHeight="14.4" x14ac:dyDescent="0.55000000000000004"/>
  <cols>
    <col min="1" max="1" width="11.26171875" customWidth="1"/>
    <col min="2" max="2" width="44.26171875" customWidth="1"/>
  </cols>
  <sheetData>
    <row r="1" spans="1:2" ht="37.5" customHeight="1" x14ac:dyDescent="0.55000000000000004">
      <c r="A1" s="36" t="s">
        <v>39</v>
      </c>
    </row>
    <row r="3" spans="1:2" ht="15.3" x14ac:dyDescent="0.55000000000000004">
      <c r="A3" s="40" t="s">
        <v>0</v>
      </c>
      <c r="B3" s="37" t="s">
        <v>72</v>
      </c>
    </row>
    <row r="4" spans="1:2" ht="15.3" x14ac:dyDescent="0.55000000000000004">
      <c r="A4" s="40" t="s">
        <v>1</v>
      </c>
      <c r="B4" s="38"/>
    </row>
    <row r="5" spans="1:2" ht="57.6" x14ac:dyDescent="0.55000000000000004">
      <c r="A5" s="40" t="s">
        <v>2</v>
      </c>
      <c r="B5" s="39" t="s">
        <v>69</v>
      </c>
    </row>
  </sheetData>
  <pageMargins left="0.7" right="0.7" top="0.75" bottom="0.75" header="0.3" footer="0.3"/>
  <pageSetup orientation="portrait" horizontalDpi="4294967295" verticalDpi="4294967295" r:id="rId1"/>
  <headerFooter>
    <oddHeader>&amp;R&amp;D</oddHeader>
    <oddFooter>&amp;L&amp;F&amp;CPage &amp;P&amp;R&amp;A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70AE-13AC-4478-98F1-C1B0AD90E643}">
  <dimension ref="A1:D7"/>
  <sheetViews>
    <sheetView topLeftCell="A2" zoomScale="85" zoomScaleNormal="85" workbookViewId="0">
      <selection activeCell="C22" sqref="C22"/>
    </sheetView>
  </sheetViews>
  <sheetFormatPr defaultRowHeight="14.4" x14ac:dyDescent="0.55000000000000004"/>
  <cols>
    <col min="1" max="1" width="19.1015625" bestFit="1" customWidth="1"/>
    <col min="2" max="2" width="14.05078125" bestFit="1" customWidth="1"/>
    <col min="3" max="3" width="14.5234375" bestFit="1" customWidth="1"/>
    <col min="4" max="4" width="11.15625" bestFit="1" customWidth="1"/>
    <col min="5" max="5" width="20.20703125" bestFit="1" customWidth="1"/>
    <col min="6" max="6" width="19.26171875" bestFit="1" customWidth="1"/>
    <col min="7" max="7" width="10.62890625" bestFit="1" customWidth="1"/>
    <col min="8" max="8" width="11.3125" bestFit="1" customWidth="1"/>
    <col min="9" max="9" width="20.20703125" bestFit="1" customWidth="1"/>
    <col min="10" max="10" width="19.26171875" bestFit="1" customWidth="1"/>
    <col min="11" max="11" width="10.62890625" bestFit="1" customWidth="1"/>
    <col min="12" max="12" width="11.3125" bestFit="1" customWidth="1"/>
  </cols>
  <sheetData>
    <row r="1" spans="1:4" ht="23.4" x14ac:dyDescent="0.9">
      <c r="A1" s="99" t="s">
        <v>89</v>
      </c>
      <c r="B1" s="99"/>
    </row>
    <row r="3" spans="1:4" x14ac:dyDescent="0.55000000000000004">
      <c r="B3" s="31" t="s">
        <v>6</v>
      </c>
      <c r="C3" s="31" t="s">
        <v>19</v>
      </c>
      <c r="D3" s="31" t="s">
        <v>4</v>
      </c>
    </row>
    <row r="4" spans="1:4" x14ac:dyDescent="0.55000000000000004">
      <c r="A4" s="84" t="s">
        <v>76</v>
      </c>
      <c r="B4" s="69">
        <v>3605000</v>
      </c>
      <c r="C4" s="69">
        <v>2915000</v>
      </c>
      <c r="D4" s="69">
        <v>690000</v>
      </c>
    </row>
    <row r="5" spans="1:4" x14ac:dyDescent="0.55000000000000004">
      <c r="A5" s="84" t="s">
        <v>78</v>
      </c>
      <c r="B5" s="69">
        <v>2575000</v>
      </c>
      <c r="C5" s="69">
        <v>2060000</v>
      </c>
      <c r="D5" s="69">
        <v>515000</v>
      </c>
    </row>
    <row r="6" spans="1:4" x14ac:dyDescent="0.55000000000000004">
      <c r="A6" s="84" t="s">
        <v>74</v>
      </c>
      <c r="B6" s="69">
        <v>3090000</v>
      </c>
      <c r="C6" s="69">
        <v>2485000</v>
      </c>
      <c r="D6" s="69">
        <v>605000</v>
      </c>
    </row>
    <row r="7" spans="1:4" x14ac:dyDescent="0.55000000000000004">
      <c r="A7" s="84" t="s">
        <v>80</v>
      </c>
      <c r="B7" s="69">
        <v>3637500</v>
      </c>
      <c r="C7" s="69">
        <v>2977500</v>
      </c>
      <c r="D7" s="69">
        <v>660000</v>
      </c>
    </row>
  </sheetData>
  <mergeCells count="1">
    <mergeCell ref="A1:B1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9"/>
  <sheetViews>
    <sheetView zoomScale="59" zoomScaleNormal="59" workbookViewId="0">
      <selection activeCell="D6" sqref="D6 B8 B11"/>
    </sheetView>
  </sheetViews>
  <sheetFormatPr defaultRowHeight="14.4" x14ac:dyDescent="0.55000000000000004"/>
  <cols>
    <col min="1" max="1" width="34.734375" customWidth="1"/>
    <col min="2" max="2" width="18.62890625" customWidth="1"/>
    <col min="3" max="3" width="1.89453125" customWidth="1"/>
    <col min="4" max="4" width="12.3671875" customWidth="1"/>
    <col min="5" max="7" width="14.26171875" customWidth="1"/>
    <col min="8" max="8" width="2.47265625" customWidth="1"/>
    <col min="9" max="9" width="12.62890625" style="28" customWidth="1"/>
    <col min="10" max="14" width="14.734375" style="28" customWidth="1"/>
    <col min="15" max="16" width="9" style="28"/>
  </cols>
  <sheetData>
    <row r="1" spans="1:14" ht="37.5" customHeight="1" x14ac:dyDescent="0.55000000000000004">
      <c r="A1" s="36" t="s">
        <v>39</v>
      </c>
    </row>
    <row r="2" spans="1:14" ht="14.7" x14ac:dyDescent="0.55000000000000004">
      <c r="A2" s="41" t="s">
        <v>36</v>
      </c>
    </row>
    <row r="3" spans="1:14" ht="12.75" customHeight="1" x14ac:dyDescent="0.55000000000000004">
      <c r="A3" s="1"/>
    </row>
    <row r="4" spans="1:14" ht="20.25" customHeight="1" thickBot="1" x14ac:dyDescent="0.75">
      <c r="A4" s="2"/>
      <c r="D4" s="100" t="s">
        <v>40</v>
      </c>
      <c r="E4" s="100"/>
      <c r="F4" s="100"/>
      <c r="G4" s="100"/>
      <c r="I4" s="100" t="s">
        <v>43</v>
      </c>
      <c r="J4" s="100"/>
      <c r="K4" s="100"/>
      <c r="L4" s="100"/>
      <c r="M4" s="100"/>
      <c r="N4" s="100"/>
    </row>
    <row r="5" spans="1:14" x14ac:dyDescent="0.55000000000000004">
      <c r="A5" s="42" t="s">
        <v>3</v>
      </c>
      <c r="B5" s="42"/>
      <c r="D5" s="43" t="s">
        <v>41</v>
      </c>
      <c r="E5" s="43" t="s">
        <v>3</v>
      </c>
      <c r="F5" s="43" t="s">
        <v>42</v>
      </c>
      <c r="G5" s="43" t="s">
        <v>4</v>
      </c>
      <c r="I5" s="101" t="s">
        <v>5</v>
      </c>
      <c r="J5" s="101"/>
      <c r="K5" s="101"/>
      <c r="L5" s="101"/>
      <c r="M5" s="101"/>
      <c r="N5" s="101"/>
    </row>
    <row r="6" spans="1:14" x14ac:dyDescent="0.55000000000000004">
      <c r="A6" t="s">
        <v>30</v>
      </c>
      <c r="B6" s="3">
        <v>6000</v>
      </c>
      <c r="D6" s="44">
        <f>B6</f>
        <v>6000</v>
      </c>
      <c r="E6" s="45">
        <f>Total_Revenue</f>
        <v>3090000</v>
      </c>
      <c r="F6" s="45">
        <f>Total_Expenses</f>
        <v>2485000</v>
      </c>
      <c r="G6" s="45">
        <f>Net_Income</f>
        <v>605000</v>
      </c>
      <c r="I6" s="68">
        <f>Net_Income</f>
        <v>605000</v>
      </c>
      <c r="J6" s="47">
        <v>400</v>
      </c>
      <c r="K6" s="47">
        <v>450</v>
      </c>
      <c r="L6" s="47">
        <v>500</v>
      </c>
      <c r="M6" s="47">
        <v>550</v>
      </c>
      <c r="N6" s="47">
        <v>600</v>
      </c>
    </row>
    <row r="7" spans="1:14" x14ac:dyDescent="0.55000000000000004">
      <c r="A7" t="s">
        <v>5</v>
      </c>
      <c r="B7" s="14">
        <v>515</v>
      </c>
      <c r="D7" s="3">
        <v>1000</v>
      </c>
      <c r="E7" s="29">
        <f t="dataTable" ref="E7:G16" dt2D="0" dtr="0" r1="B6" ca="1"/>
        <v>515000</v>
      </c>
      <c r="F7" s="29">
        <v>1160000</v>
      </c>
      <c r="G7" s="29">
        <v>-645000</v>
      </c>
      <c r="I7" s="46">
        <v>1000</v>
      </c>
      <c r="J7" s="29">
        <f t="dataTable" ref="J7:N16" dt2D="1" dtr="1" r1="B6" r2="B7"/>
        <v>-601000</v>
      </c>
      <c r="K7" s="29">
        <v>-564250</v>
      </c>
      <c r="L7" s="29">
        <v>-527500</v>
      </c>
      <c r="M7" s="29">
        <v>-490750</v>
      </c>
      <c r="N7" s="29">
        <v>-454000</v>
      </c>
    </row>
    <row r="8" spans="1:14" ht="14.7" thickBot="1" x14ac:dyDescent="0.6">
      <c r="A8" s="17" t="s">
        <v>6</v>
      </c>
      <c r="B8" s="11">
        <f>B6*B7</f>
        <v>3090000</v>
      </c>
      <c r="D8" s="3">
        <v>2000</v>
      </c>
      <c r="E8" s="29">
        <v>1030000</v>
      </c>
      <c r="F8" s="29">
        <v>1425000</v>
      </c>
      <c r="G8" s="29">
        <v>-395000</v>
      </c>
      <c r="I8" s="46">
        <v>2000</v>
      </c>
      <c r="J8" s="29">
        <v>-201000</v>
      </c>
      <c r="K8" s="29">
        <v>-114250</v>
      </c>
      <c r="L8" s="29">
        <v>-27500</v>
      </c>
      <c r="M8" s="29">
        <v>59250</v>
      </c>
      <c r="N8" s="29">
        <v>146000</v>
      </c>
    </row>
    <row r="9" spans="1:14" ht="14.7" thickTop="1" x14ac:dyDescent="0.55000000000000004">
      <c r="B9" s="9"/>
      <c r="D9" s="3">
        <v>3000</v>
      </c>
      <c r="E9" s="29">
        <v>1545000</v>
      </c>
      <c r="F9" s="29">
        <v>1690000</v>
      </c>
      <c r="G9" s="29">
        <v>-145000</v>
      </c>
      <c r="I9" s="46">
        <v>3000</v>
      </c>
      <c r="J9" s="29">
        <v>199000</v>
      </c>
      <c r="K9" s="29">
        <v>335750</v>
      </c>
      <c r="L9" s="29">
        <v>472500</v>
      </c>
      <c r="M9" s="29">
        <v>609250</v>
      </c>
      <c r="N9" s="29">
        <v>746000</v>
      </c>
    </row>
    <row r="10" spans="1:14" x14ac:dyDescent="0.55000000000000004">
      <c r="A10" s="42" t="s">
        <v>7</v>
      </c>
      <c r="B10" s="42"/>
      <c r="D10" s="3">
        <v>4000</v>
      </c>
      <c r="E10" s="29">
        <v>2060000</v>
      </c>
      <c r="F10" s="29">
        <v>1955000</v>
      </c>
      <c r="G10" s="29">
        <v>105000</v>
      </c>
      <c r="I10" s="46">
        <v>4000</v>
      </c>
      <c r="J10" s="29">
        <v>599000</v>
      </c>
      <c r="K10" s="29">
        <v>785750</v>
      </c>
      <c r="L10" s="29">
        <v>972500</v>
      </c>
      <c r="M10" s="29">
        <v>1159250</v>
      </c>
      <c r="N10" s="29">
        <v>1346000</v>
      </c>
    </row>
    <row r="11" spans="1:14" x14ac:dyDescent="0.55000000000000004">
      <c r="A11" t="s">
        <v>8</v>
      </c>
      <c r="B11" s="3">
        <f>B6</f>
        <v>6000</v>
      </c>
      <c r="D11" s="3">
        <v>5000</v>
      </c>
      <c r="E11" s="29">
        <v>2575000</v>
      </c>
      <c r="F11" s="29">
        <v>2220000</v>
      </c>
      <c r="G11" s="29">
        <v>355000</v>
      </c>
      <c r="I11" s="46">
        <v>5000</v>
      </c>
      <c r="J11" s="29">
        <v>999000</v>
      </c>
      <c r="K11" s="29">
        <v>1235750</v>
      </c>
      <c r="L11" s="29">
        <v>1472500</v>
      </c>
      <c r="M11" s="29">
        <v>1709250</v>
      </c>
      <c r="N11" s="29">
        <v>1946000</v>
      </c>
    </row>
    <row r="12" spans="1:14" x14ac:dyDescent="0.55000000000000004">
      <c r="A12" t="s">
        <v>9</v>
      </c>
      <c r="B12" s="14">
        <v>175</v>
      </c>
      <c r="D12" s="3">
        <v>6000</v>
      </c>
      <c r="E12" s="29">
        <v>3090000</v>
      </c>
      <c r="F12" s="29">
        <v>2485000</v>
      </c>
      <c r="G12" s="29">
        <v>605000</v>
      </c>
      <c r="I12" s="46">
        <v>6000</v>
      </c>
      <c r="J12" s="29">
        <v>1399000</v>
      </c>
      <c r="K12" s="29">
        <v>1685750</v>
      </c>
      <c r="L12" s="29">
        <v>1972500</v>
      </c>
      <c r="M12" s="29">
        <v>2259250</v>
      </c>
      <c r="N12" s="29">
        <v>2546000</v>
      </c>
    </row>
    <row r="13" spans="1:14" x14ac:dyDescent="0.55000000000000004">
      <c r="A13" s="18" t="s">
        <v>10</v>
      </c>
      <c r="B13" s="19">
        <f>B11*B12</f>
        <v>1050000</v>
      </c>
      <c r="D13" s="3">
        <v>7000</v>
      </c>
      <c r="E13" s="29">
        <v>3605000</v>
      </c>
      <c r="F13" s="29">
        <v>2750000</v>
      </c>
      <c r="G13" s="29">
        <v>855000</v>
      </c>
      <c r="I13" s="46">
        <v>7000</v>
      </c>
      <c r="J13" s="29">
        <v>1799000</v>
      </c>
      <c r="K13" s="29">
        <v>2135750</v>
      </c>
      <c r="L13" s="29">
        <v>2472500</v>
      </c>
      <c r="M13" s="29">
        <v>2809250</v>
      </c>
      <c r="N13" s="29">
        <v>3146000</v>
      </c>
    </row>
    <row r="14" spans="1:14" x14ac:dyDescent="0.55000000000000004">
      <c r="A14" t="s">
        <v>11</v>
      </c>
      <c r="B14" s="14">
        <v>90</v>
      </c>
      <c r="D14" s="3">
        <v>8000</v>
      </c>
      <c r="E14" s="29">
        <v>4120000</v>
      </c>
      <c r="F14" s="29">
        <v>3015000</v>
      </c>
      <c r="G14" s="29">
        <v>1105000</v>
      </c>
      <c r="I14" s="46">
        <v>8000</v>
      </c>
      <c r="J14" s="29">
        <v>2199000</v>
      </c>
      <c r="K14" s="29">
        <v>2585750</v>
      </c>
      <c r="L14" s="29">
        <v>2972500</v>
      </c>
      <c r="M14" s="29">
        <v>3359250</v>
      </c>
      <c r="N14" s="29">
        <v>3746000</v>
      </c>
    </row>
    <row r="15" spans="1:14" x14ac:dyDescent="0.55000000000000004">
      <c r="A15" s="18" t="s">
        <v>12</v>
      </c>
      <c r="B15" s="19">
        <f>B11*B14</f>
        <v>540000</v>
      </c>
      <c r="D15" s="3">
        <v>9000</v>
      </c>
      <c r="E15" s="29">
        <v>4635000</v>
      </c>
      <c r="F15" s="29">
        <v>3280000</v>
      </c>
      <c r="G15" s="29">
        <v>1355000</v>
      </c>
      <c r="I15" s="46">
        <v>9000</v>
      </c>
      <c r="J15" s="29">
        <v>2599000</v>
      </c>
      <c r="K15" s="29">
        <v>3035750</v>
      </c>
      <c r="L15" s="29">
        <v>3472500</v>
      </c>
      <c r="M15" s="29">
        <v>3909250</v>
      </c>
      <c r="N15" s="29">
        <v>4346000</v>
      </c>
    </row>
    <row r="16" spans="1:14" ht="14.7" thickBot="1" x14ac:dyDescent="0.6">
      <c r="A16" s="17" t="s">
        <v>13</v>
      </c>
      <c r="B16" s="11">
        <f>B13+B15</f>
        <v>1590000</v>
      </c>
      <c r="D16" s="3">
        <v>10000</v>
      </c>
      <c r="E16" s="29">
        <v>5150000</v>
      </c>
      <c r="F16" s="29">
        <v>3545000</v>
      </c>
      <c r="G16" s="29">
        <v>1605000</v>
      </c>
      <c r="I16" s="46">
        <v>10000</v>
      </c>
      <c r="J16" s="29">
        <v>2999000</v>
      </c>
      <c r="K16" s="29">
        <v>3485750</v>
      </c>
      <c r="L16" s="29">
        <v>3972500</v>
      </c>
      <c r="M16" s="29">
        <v>4459250</v>
      </c>
      <c r="N16" s="29">
        <v>4946000</v>
      </c>
    </row>
    <row r="17" spans="1:2" ht="14.7" thickTop="1" x14ac:dyDescent="0.55000000000000004">
      <c r="B17" s="9"/>
    </row>
    <row r="18" spans="1:2" x14ac:dyDescent="0.55000000000000004">
      <c r="A18" s="42" t="s">
        <v>14</v>
      </c>
      <c r="B18" s="42"/>
    </row>
    <row r="19" spans="1:2" x14ac:dyDescent="0.55000000000000004">
      <c r="A19" t="s">
        <v>15</v>
      </c>
      <c r="B19" s="4">
        <v>625000</v>
      </c>
    </row>
    <row r="20" spans="1:2" x14ac:dyDescent="0.55000000000000004">
      <c r="A20" t="s">
        <v>29</v>
      </c>
      <c r="B20" s="9">
        <v>105000</v>
      </c>
    </row>
    <row r="21" spans="1:2" x14ac:dyDescent="0.55000000000000004">
      <c r="A21" t="s">
        <v>28</v>
      </c>
      <c r="B21" s="9">
        <v>90000</v>
      </c>
    </row>
    <row r="22" spans="1:2" x14ac:dyDescent="0.55000000000000004">
      <c r="A22" t="s">
        <v>16</v>
      </c>
      <c r="B22" s="9">
        <v>75000</v>
      </c>
    </row>
    <row r="23" spans="1:2" ht="14.7" thickBot="1" x14ac:dyDescent="0.6">
      <c r="A23" s="17" t="s">
        <v>17</v>
      </c>
      <c r="B23" s="11">
        <f>SUM(B19:B22)</f>
        <v>895000</v>
      </c>
    </row>
    <row r="24" spans="1:2" ht="14.7" thickTop="1" x14ac:dyDescent="0.55000000000000004">
      <c r="B24" s="9"/>
    </row>
    <row r="25" spans="1:2" x14ac:dyDescent="0.55000000000000004">
      <c r="A25" s="42" t="s">
        <v>18</v>
      </c>
      <c r="B25" s="42"/>
    </row>
    <row r="26" spans="1:2" x14ac:dyDescent="0.55000000000000004">
      <c r="A26" t="s">
        <v>6</v>
      </c>
      <c r="B26" s="29">
        <f>B8</f>
        <v>3090000</v>
      </c>
    </row>
    <row r="27" spans="1:2" x14ac:dyDescent="0.55000000000000004">
      <c r="A27" t="s">
        <v>19</v>
      </c>
      <c r="B27" s="29">
        <f>B16+B23</f>
        <v>2485000</v>
      </c>
    </row>
    <row r="28" spans="1:2" ht="14.7" thickBot="1" x14ac:dyDescent="0.6">
      <c r="A28" s="17" t="s">
        <v>4</v>
      </c>
      <c r="B28" s="30">
        <f>B26-B27</f>
        <v>605000</v>
      </c>
    </row>
    <row r="29" spans="1:2" ht="14.7" thickTop="1" x14ac:dyDescent="0.55000000000000004"/>
  </sheetData>
  <scenarios current="0" show="0" sqref="B26 B27 B28">
    <scenario name="Status Quo" locked="1" count="6" user="brynl" comment="Assuming no change in values.">
      <inputCells r="B6" val="6000" numFmtId="164"/>
      <inputCells r="B7" val="515" numFmtId="167"/>
      <inputCells r="B19" val="625000" numFmtId="166"/>
      <inputCells r="B20" val="105000" numFmtId="164"/>
      <inputCells r="B21" val="90000" numFmtId="164"/>
      <inputCells r="B22" val="75000" numFmtId="164"/>
    </scenario>
    <scenario name="Increased Production" locked="1" count="6" user="brynl" comment="Assuming increased production">
      <inputCells r="B6" val="7000" numFmtId="164"/>
      <inputCells r="B7" val="515" numFmtId="167"/>
      <inputCells r="B19" val="750000" numFmtId="166"/>
      <inputCells r="B20" val="125000" numFmtId="164"/>
      <inputCells r="B21" val="100000" numFmtId="164"/>
      <inputCells r="B22" val="85000" numFmtId="164"/>
    </scenario>
    <scenario name="Reduced Production" locked="1" count="6" user="brynl" comment="Assuming Reduced Production_x000a_">
      <inputCells r="B6" val="5000" numFmtId="164"/>
      <inputCells r="B7" val="515" numFmtId="167"/>
      <inputCells r="B19" val="515000" numFmtId="166"/>
      <inputCells r="B20" val="90000" numFmtId="164"/>
      <inputCells r="B21" val="75000" numFmtId="164"/>
      <inputCells r="B22" val="55000" numFmtId="164"/>
    </scenario>
    <scenario name="Winter Sale" locked="1" count="6" user="brynl" comment="Assuming a Winter Sale">
      <inputCells r="B6" val="7500" numFmtId="164"/>
      <inputCells r="B7" val="485" numFmtId="167"/>
      <inputCells r="B19" val="725000" numFmtId="166"/>
      <inputCells r="B20" val="115000" numFmtId="164"/>
      <inputCells r="B21" val="90000" numFmtId="164"/>
      <inputCells r="B22" val="60000" numFmtId="164"/>
    </scenario>
  </scenarios>
  <mergeCells count="3">
    <mergeCell ref="D4:G4"/>
    <mergeCell ref="I4:N4"/>
    <mergeCell ref="I5:N5"/>
  </mergeCells>
  <pageMargins left="0.7" right="0.7" top="0.75" bottom="0.75" header="0.3" footer="0.3"/>
  <pageSetup scale="60" orientation="landscape" horizontalDpi="4294967295" verticalDpi="4294967295" r:id="rId1"/>
  <headerFooter>
    <oddFooter>&amp;R&amp;F &amp;A 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59"/>
  <sheetViews>
    <sheetView zoomScale="70" zoomScaleNormal="70" workbookViewId="0">
      <selection activeCell="E44" sqref="E44"/>
    </sheetView>
  </sheetViews>
  <sheetFormatPr defaultRowHeight="14.4" x14ac:dyDescent="0.55000000000000004"/>
  <cols>
    <col min="1" max="1" width="28" customWidth="1"/>
    <col min="2" max="2" width="14.734375" customWidth="1"/>
    <col min="3" max="3" width="14.62890625" customWidth="1"/>
    <col min="4" max="4" width="15.26171875" customWidth="1"/>
    <col min="5" max="5" width="15.26171875" style="31" customWidth="1"/>
    <col min="6" max="6" width="14.62890625" customWidth="1"/>
    <col min="7" max="7" width="1.89453125" customWidth="1"/>
    <col min="8" max="8" width="28.47265625" customWidth="1"/>
    <col min="9" max="12" width="11.3671875" customWidth="1"/>
  </cols>
  <sheetData>
    <row r="1" spans="1:13" ht="30" customHeight="1" x14ac:dyDescent="0.55000000000000004">
      <c r="A1" s="36" t="s">
        <v>39</v>
      </c>
    </row>
    <row r="2" spans="1:13" ht="14.7" x14ac:dyDescent="0.55000000000000004">
      <c r="A2" s="41" t="s">
        <v>20</v>
      </c>
    </row>
    <row r="4" spans="1:13" ht="15.3" x14ac:dyDescent="0.55000000000000004">
      <c r="H4" s="50" t="s">
        <v>35</v>
      </c>
    </row>
    <row r="5" spans="1:13" x14ac:dyDescent="0.55000000000000004">
      <c r="A5" s="48" t="s">
        <v>20</v>
      </c>
      <c r="B5" s="49" t="s">
        <v>45</v>
      </c>
      <c r="C5" s="49" t="s">
        <v>44</v>
      </c>
      <c r="D5" s="49" t="s">
        <v>46</v>
      </c>
      <c r="E5" s="49" t="s">
        <v>47</v>
      </c>
      <c r="F5" s="49" t="s">
        <v>48</v>
      </c>
      <c r="H5" s="51" t="s">
        <v>21</v>
      </c>
      <c r="I5" s="52" t="s">
        <v>45</v>
      </c>
      <c r="J5" s="52" t="s">
        <v>44</v>
      </c>
      <c r="K5" s="52" t="s">
        <v>46</v>
      </c>
      <c r="L5" s="52" t="s">
        <v>47</v>
      </c>
      <c r="M5" s="52" t="s">
        <v>48</v>
      </c>
    </row>
    <row r="6" spans="1:13" x14ac:dyDescent="0.55000000000000004">
      <c r="A6" t="s">
        <v>32</v>
      </c>
      <c r="B6" s="14">
        <v>400</v>
      </c>
      <c r="C6" s="14">
        <v>450</v>
      </c>
      <c r="D6" s="14">
        <v>500</v>
      </c>
      <c r="E6" s="14">
        <v>575</v>
      </c>
      <c r="F6" s="14">
        <v>650</v>
      </c>
      <c r="H6" s="20" t="s">
        <v>49</v>
      </c>
      <c r="I6" s="7">
        <v>1</v>
      </c>
      <c r="J6" s="7">
        <v>1</v>
      </c>
      <c r="K6" s="7">
        <v>0</v>
      </c>
      <c r="L6" s="7">
        <v>0</v>
      </c>
      <c r="M6" s="8">
        <v>0</v>
      </c>
    </row>
    <row r="7" spans="1:13" x14ac:dyDescent="0.55000000000000004">
      <c r="A7" t="s">
        <v>33</v>
      </c>
      <c r="B7" s="13">
        <v>135</v>
      </c>
      <c r="C7" s="13">
        <v>150</v>
      </c>
      <c r="D7" s="13">
        <v>165</v>
      </c>
      <c r="E7" s="13">
        <v>190</v>
      </c>
      <c r="F7" s="13">
        <v>235</v>
      </c>
      <c r="G7" s="4"/>
      <c r="H7" s="21" t="s">
        <v>50</v>
      </c>
      <c r="I7" s="15">
        <v>0</v>
      </c>
      <c r="J7" s="15">
        <v>0</v>
      </c>
      <c r="K7" s="15">
        <v>1</v>
      </c>
      <c r="L7" s="15">
        <v>1</v>
      </c>
      <c r="M7" s="16">
        <v>1</v>
      </c>
    </row>
    <row r="8" spans="1:13" x14ac:dyDescent="0.55000000000000004">
      <c r="A8" t="s">
        <v>34</v>
      </c>
      <c r="B8" s="13">
        <v>70</v>
      </c>
      <c r="C8" s="13">
        <v>75</v>
      </c>
      <c r="D8" s="13">
        <v>90</v>
      </c>
      <c r="E8" s="13">
        <v>100</v>
      </c>
      <c r="F8" s="13">
        <v>115</v>
      </c>
      <c r="G8" s="4"/>
      <c r="H8" s="20" t="s">
        <v>51</v>
      </c>
      <c r="I8" s="7">
        <v>1</v>
      </c>
      <c r="J8" s="7">
        <v>1</v>
      </c>
      <c r="K8" s="7">
        <v>0</v>
      </c>
      <c r="L8" s="7">
        <v>0</v>
      </c>
      <c r="M8" s="8">
        <v>0</v>
      </c>
    </row>
    <row r="9" spans="1:13" x14ac:dyDescent="0.55000000000000004">
      <c r="H9" s="20" t="s">
        <v>52</v>
      </c>
      <c r="I9" s="7">
        <v>0</v>
      </c>
      <c r="J9" s="7">
        <v>0</v>
      </c>
      <c r="K9" s="7">
        <v>1</v>
      </c>
      <c r="L9" s="7">
        <v>1</v>
      </c>
      <c r="M9" s="8">
        <v>0</v>
      </c>
    </row>
    <row r="10" spans="1:13" x14ac:dyDescent="0.55000000000000004">
      <c r="A10" s="53" t="s">
        <v>70</v>
      </c>
      <c r="B10" s="54">
        <v>1200</v>
      </c>
      <c r="C10" s="54">
        <v>1200</v>
      </c>
      <c r="D10" s="54">
        <v>1200</v>
      </c>
      <c r="E10" s="54">
        <v>1200</v>
      </c>
      <c r="F10" s="54">
        <v>1200</v>
      </c>
      <c r="H10" s="20" t="s">
        <v>53</v>
      </c>
      <c r="I10" s="7">
        <v>0</v>
      </c>
      <c r="J10" s="7">
        <v>0</v>
      </c>
      <c r="K10" s="7">
        <v>0</v>
      </c>
      <c r="L10" s="7">
        <v>0</v>
      </c>
      <c r="M10" s="8">
        <v>1</v>
      </c>
    </row>
    <row r="11" spans="1:13" x14ac:dyDescent="0.55000000000000004">
      <c r="A11" s="60" t="s">
        <v>31</v>
      </c>
      <c r="B11" s="61">
        <v>1010</v>
      </c>
      <c r="C11" s="61">
        <v>839</v>
      </c>
      <c r="D11" s="61">
        <v>1665</v>
      </c>
      <c r="E11" s="61">
        <v>1149</v>
      </c>
      <c r="F11" s="61">
        <v>1337</v>
      </c>
      <c r="H11" s="21" t="s">
        <v>65</v>
      </c>
      <c r="I11" s="16">
        <v>1</v>
      </c>
      <c r="J11" s="16">
        <v>1</v>
      </c>
      <c r="K11" s="16">
        <v>0</v>
      </c>
      <c r="L11" s="16">
        <v>1</v>
      </c>
      <c r="M11" s="16">
        <v>0</v>
      </c>
    </row>
    <row r="12" spans="1:13" ht="14.7" thickBot="1" x14ac:dyDescent="0.6">
      <c r="A12" s="22" t="s">
        <v>22</v>
      </c>
      <c r="B12" s="25">
        <f>B11-B10</f>
        <v>-190</v>
      </c>
      <c r="C12" s="25">
        <f t="shared" ref="C12:F12" si="0">C11-C10</f>
        <v>-361</v>
      </c>
      <c r="D12" s="25">
        <f t="shared" si="0"/>
        <v>465</v>
      </c>
      <c r="E12" s="25">
        <f t="shared" si="0"/>
        <v>-51</v>
      </c>
      <c r="F12" s="25">
        <f t="shared" si="0"/>
        <v>137</v>
      </c>
      <c r="H12" s="20" t="s">
        <v>54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</row>
    <row r="13" spans="1:13" x14ac:dyDescent="0.55000000000000004">
      <c r="H13" s="20" t="s">
        <v>55</v>
      </c>
      <c r="I13" s="7">
        <v>0</v>
      </c>
      <c r="J13" s="7">
        <v>0</v>
      </c>
      <c r="K13" s="7">
        <v>0</v>
      </c>
      <c r="L13" s="7">
        <v>1</v>
      </c>
      <c r="M13" s="8">
        <v>1</v>
      </c>
    </row>
    <row r="14" spans="1:13" ht="14.7" thickBot="1" x14ac:dyDescent="0.6">
      <c r="A14" s="55" t="s">
        <v>37</v>
      </c>
      <c r="B14" s="56">
        <f>B10*B6</f>
        <v>480000</v>
      </c>
      <c r="C14" s="56">
        <f>C10*C6</f>
        <v>540000</v>
      </c>
      <c r="D14" s="56">
        <f>D10*D6</f>
        <v>600000</v>
      </c>
      <c r="E14" s="56">
        <f>E10*E6</f>
        <v>690000</v>
      </c>
      <c r="F14" s="56">
        <f>F10*F6</f>
        <v>780000</v>
      </c>
      <c r="H14" s="20" t="s">
        <v>57</v>
      </c>
      <c r="I14" s="7">
        <v>0</v>
      </c>
      <c r="J14" s="7">
        <v>1</v>
      </c>
      <c r="K14" s="7">
        <v>0</v>
      </c>
      <c r="L14" s="7">
        <v>1</v>
      </c>
      <c r="M14" s="8">
        <v>0</v>
      </c>
    </row>
    <row r="15" spans="1:13" ht="15" thickTop="1" thickBot="1" x14ac:dyDescent="0.6">
      <c r="A15" s="62" t="s">
        <v>38</v>
      </c>
      <c r="B15" s="63">
        <f>B11*B6</f>
        <v>404000</v>
      </c>
      <c r="C15" s="63">
        <f>C11*C6</f>
        <v>377550</v>
      </c>
      <c r="D15" s="63">
        <f>D11*D6</f>
        <v>832500</v>
      </c>
      <c r="E15" s="63">
        <f>E11*E6</f>
        <v>660675</v>
      </c>
      <c r="F15" s="63">
        <f>F11*F6</f>
        <v>869050</v>
      </c>
      <c r="H15" s="21" t="s">
        <v>59</v>
      </c>
      <c r="I15" s="15">
        <v>0</v>
      </c>
      <c r="J15" s="15">
        <v>0</v>
      </c>
      <c r="K15" s="15">
        <v>1</v>
      </c>
      <c r="L15" s="15">
        <v>1</v>
      </c>
      <c r="M15" s="16">
        <v>1</v>
      </c>
    </row>
    <row r="16" spans="1:13" ht="15" thickTop="1" thickBot="1" x14ac:dyDescent="0.6">
      <c r="A16" s="22" t="s">
        <v>22</v>
      </c>
      <c r="B16" s="27">
        <f>B15-B14</f>
        <v>-76000</v>
      </c>
      <c r="C16" s="27">
        <f t="shared" ref="C16:F16" si="1">C15-C14</f>
        <v>-162450</v>
      </c>
      <c r="D16" s="27">
        <f t="shared" si="1"/>
        <v>232500</v>
      </c>
      <c r="E16" s="27"/>
      <c r="F16" s="27">
        <f t="shared" si="1"/>
        <v>89050</v>
      </c>
      <c r="H16" s="20" t="s">
        <v>60</v>
      </c>
      <c r="I16" s="7">
        <v>2</v>
      </c>
      <c r="J16" s="7">
        <v>2</v>
      </c>
      <c r="K16" s="7">
        <v>2</v>
      </c>
      <c r="L16" s="7">
        <v>0</v>
      </c>
      <c r="M16" s="8">
        <v>0</v>
      </c>
    </row>
    <row r="17" spans="1:13" x14ac:dyDescent="0.55000000000000004">
      <c r="H17" s="21" t="s">
        <v>61</v>
      </c>
      <c r="I17" s="15">
        <v>0</v>
      </c>
      <c r="J17" s="15">
        <v>0</v>
      </c>
      <c r="K17" s="15">
        <v>0</v>
      </c>
      <c r="L17" s="15">
        <v>2</v>
      </c>
      <c r="M17" s="16">
        <v>2</v>
      </c>
    </row>
    <row r="18" spans="1:13" x14ac:dyDescent="0.55000000000000004">
      <c r="A18" s="23" t="s">
        <v>18</v>
      </c>
      <c r="B18" s="59" t="s">
        <v>71</v>
      </c>
      <c r="C18" s="67" t="s">
        <v>23</v>
      </c>
      <c r="D18" s="24" t="s">
        <v>22</v>
      </c>
      <c r="H18" s="20" t="s">
        <v>56</v>
      </c>
      <c r="I18" s="7">
        <v>0</v>
      </c>
      <c r="J18" s="7">
        <v>1</v>
      </c>
      <c r="K18" s="7">
        <v>1</v>
      </c>
      <c r="L18" s="7">
        <v>1</v>
      </c>
      <c r="M18" s="8">
        <v>1</v>
      </c>
    </row>
    <row r="19" spans="1:13" x14ac:dyDescent="0.55000000000000004">
      <c r="A19" t="s">
        <v>30</v>
      </c>
      <c r="B19" s="57">
        <f>SUM(B10:F10)</f>
        <v>6000</v>
      </c>
      <c r="C19" s="64">
        <f>SUM(B11:F11)</f>
        <v>6000</v>
      </c>
      <c r="D19" s="12">
        <f>C19-B19</f>
        <v>0</v>
      </c>
      <c r="H19" s="21" t="s">
        <v>58</v>
      </c>
      <c r="I19" s="15">
        <v>0</v>
      </c>
      <c r="J19" s="15">
        <v>1</v>
      </c>
      <c r="K19" s="15">
        <v>1</v>
      </c>
      <c r="L19" s="15">
        <v>1</v>
      </c>
      <c r="M19" s="16">
        <v>1</v>
      </c>
    </row>
    <row r="20" spans="1:13" x14ac:dyDescent="0.55000000000000004">
      <c r="A20" t="s">
        <v>6</v>
      </c>
      <c r="B20" s="58">
        <f>SUM(B14:F14)</f>
        <v>3090000</v>
      </c>
      <c r="C20" s="65">
        <f>SUM(B15:F15)</f>
        <v>3143775</v>
      </c>
      <c r="D20" s="10">
        <f t="shared" ref="D20:D24" si="2">C20-B20</f>
        <v>53775</v>
      </c>
      <c r="F20" s="5"/>
      <c r="H20" s="20" t="s">
        <v>62</v>
      </c>
      <c r="I20" s="7">
        <v>0</v>
      </c>
      <c r="J20" s="7">
        <v>0</v>
      </c>
      <c r="K20" s="7">
        <v>1</v>
      </c>
      <c r="L20" s="7">
        <v>1</v>
      </c>
      <c r="M20" s="8">
        <v>1</v>
      </c>
    </row>
    <row r="21" spans="1:13" x14ac:dyDescent="0.55000000000000004">
      <c r="A21" t="s">
        <v>10</v>
      </c>
      <c r="B21" s="57">
        <f>SUMPRODUCT(B10:F10,B7:F7)</f>
        <v>1050000</v>
      </c>
      <c r="C21" s="64">
        <f>SUMPRODUCT(B11:F11,B7:F7)</f>
        <v>1069430</v>
      </c>
      <c r="D21" s="26">
        <f t="shared" si="2"/>
        <v>19430</v>
      </c>
      <c r="H21" s="20" t="s">
        <v>63</v>
      </c>
      <c r="I21" s="8">
        <v>0</v>
      </c>
      <c r="J21" s="8">
        <v>1</v>
      </c>
      <c r="K21" s="8">
        <v>1</v>
      </c>
      <c r="L21" s="8">
        <v>1</v>
      </c>
      <c r="M21" s="8">
        <v>1</v>
      </c>
    </row>
    <row r="22" spans="1:13" x14ac:dyDescent="0.55000000000000004">
      <c r="A22" t="s">
        <v>12</v>
      </c>
      <c r="B22" s="57">
        <f>SUMPRODUCT(B10:F10,B8:F8)</f>
        <v>540000</v>
      </c>
      <c r="C22" s="64">
        <f>SUMPRODUCT(B11:F11,B8:F8)</f>
        <v>552130</v>
      </c>
      <c r="D22" s="26">
        <f t="shared" si="2"/>
        <v>12130</v>
      </c>
      <c r="H22" s="20" t="s">
        <v>64</v>
      </c>
      <c r="I22" s="8">
        <v>0</v>
      </c>
      <c r="J22" s="8">
        <v>0</v>
      </c>
      <c r="K22" s="8">
        <v>0</v>
      </c>
      <c r="L22" s="8">
        <v>1</v>
      </c>
      <c r="M22" s="8">
        <v>1</v>
      </c>
    </row>
    <row r="23" spans="1:13" x14ac:dyDescent="0.55000000000000004">
      <c r="A23" t="s">
        <v>17</v>
      </c>
      <c r="B23" s="57">
        <f>'Income Statement'!B23</f>
        <v>895000</v>
      </c>
      <c r="C23" s="64">
        <f>'Income Statement'!B23</f>
        <v>895000</v>
      </c>
      <c r="D23" s="26">
        <f t="shared" si="2"/>
        <v>0</v>
      </c>
      <c r="H23" s="21" t="s">
        <v>66</v>
      </c>
      <c r="I23" s="16">
        <v>1</v>
      </c>
      <c r="J23" s="16">
        <v>1</v>
      </c>
      <c r="K23" s="16">
        <v>0</v>
      </c>
      <c r="L23" s="16">
        <v>0</v>
      </c>
      <c r="M23" s="16">
        <v>0</v>
      </c>
    </row>
    <row r="24" spans="1:13" ht="14.7" thickBot="1" x14ac:dyDescent="0.6">
      <c r="A24" s="6" t="s">
        <v>4</v>
      </c>
      <c r="B24" s="56">
        <f>B20-(B21+B22+B23)</f>
        <v>605000</v>
      </c>
      <c r="C24" s="66">
        <f>C20-(C21+C22+C23)</f>
        <v>627215</v>
      </c>
      <c r="D24" s="11">
        <f t="shared" si="2"/>
        <v>22215</v>
      </c>
      <c r="H24" s="20" t="s">
        <v>67</v>
      </c>
      <c r="I24" s="8">
        <v>1</v>
      </c>
      <c r="J24" s="8">
        <v>1</v>
      </c>
      <c r="K24" s="8">
        <v>0</v>
      </c>
      <c r="L24" s="8">
        <v>1</v>
      </c>
      <c r="M24" s="8">
        <v>0</v>
      </c>
    </row>
    <row r="25" spans="1:13" ht="14.7" thickTop="1" x14ac:dyDescent="0.55000000000000004">
      <c r="H25" s="20" t="s">
        <v>68</v>
      </c>
      <c r="I25" s="8">
        <v>0</v>
      </c>
      <c r="J25" s="8">
        <v>0</v>
      </c>
      <c r="K25" s="8">
        <v>1</v>
      </c>
      <c r="L25" s="8">
        <v>0</v>
      </c>
      <c r="M25" s="8">
        <v>1</v>
      </c>
    </row>
    <row r="26" spans="1:13" x14ac:dyDescent="0.55000000000000004">
      <c r="A26" s="85" t="s">
        <v>90</v>
      </c>
      <c r="C26" s="102" t="s">
        <v>201</v>
      </c>
      <c r="D26" s="103"/>
      <c r="E26" s="104"/>
    </row>
    <row r="27" spans="1:13" ht="15.3" x14ac:dyDescent="0.55000000000000004">
      <c r="A27" s="70">
        <f>MAX($C$24)</f>
        <v>627215</v>
      </c>
      <c r="C27" s="105"/>
      <c r="D27" s="106"/>
      <c r="E27" s="107"/>
      <c r="H27" s="50" t="s">
        <v>24</v>
      </c>
    </row>
    <row r="28" spans="1:13" x14ac:dyDescent="0.55000000000000004">
      <c r="A28" s="31">
        <f>COUNT($B$11:$F$11)</f>
        <v>5</v>
      </c>
      <c r="C28" s="105"/>
      <c r="D28" s="106"/>
      <c r="E28" s="107"/>
      <c r="H28" s="48" t="s">
        <v>21</v>
      </c>
      <c r="I28" s="49" t="s">
        <v>25</v>
      </c>
      <c r="J28" s="49" t="s">
        <v>26</v>
      </c>
      <c r="K28" s="49" t="s">
        <v>27</v>
      </c>
    </row>
    <row r="29" spans="1:13" x14ac:dyDescent="0.55000000000000004">
      <c r="A29" s="31" t="b">
        <f t="array" ref="A29">$B$11:$F$11=INT($B$11:$F$11)</f>
        <v>1</v>
      </c>
      <c r="C29" s="105"/>
      <c r="D29" s="106"/>
      <c r="E29" s="107"/>
      <c r="H29" s="20" t="s">
        <v>49</v>
      </c>
      <c r="I29" s="32">
        <v>3771</v>
      </c>
      <c r="J29" s="32">
        <f>SUMPRODUCT($B$11:$F$11,I6:M6)</f>
        <v>1849</v>
      </c>
      <c r="K29" s="32">
        <f>I29-J29</f>
        <v>1922</v>
      </c>
    </row>
    <row r="30" spans="1:13" x14ac:dyDescent="0.55000000000000004">
      <c r="A30" s="31" t="b">
        <f t="array" ref="A30">$B$11:$F$11&gt;=700</f>
        <v>1</v>
      </c>
      <c r="C30" s="105"/>
      <c r="D30" s="106"/>
      <c r="E30" s="107"/>
      <c r="H30" s="21" t="s">
        <v>50</v>
      </c>
      <c r="I30" s="33">
        <v>6182</v>
      </c>
      <c r="J30" s="33">
        <f t="shared" ref="J30:J48" si="3">SUMPRODUCT($B$11:$F$11,I7:M7)</f>
        <v>4151</v>
      </c>
      <c r="K30" s="33">
        <f t="shared" ref="K30:K48" si="4">I30-J30</f>
        <v>2031</v>
      </c>
    </row>
    <row r="31" spans="1:13" x14ac:dyDescent="0.55000000000000004">
      <c r="A31" s="31" t="b">
        <f>$C$19=6000</f>
        <v>1</v>
      </c>
      <c r="C31" s="105"/>
      <c r="D31" s="106"/>
      <c r="E31" s="107"/>
      <c r="H31" s="20" t="s">
        <v>51</v>
      </c>
      <c r="I31" s="32">
        <v>2007</v>
      </c>
      <c r="J31" s="32">
        <f t="shared" si="3"/>
        <v>1849</v>
      </c>
      <c r="K31" s="32">
        <f t="shared" si="4"/>
        <v>158</v>
      </c>
    </row>
    <row r="32" spans="1:13" x14ac:dyDescent="0.55000000000000004">
      <c r="A32" s="31" t="b">
        <f t="array" ref="A32">$K$29:$K$48&gt;=0</f>
        <v>1</v>
      </c>
      <c r="C32" s="105"/>
      <c r="D32" s="106"/>
      <c r="E32" s="107"/>
      <c r="H32" s="20" t="s">
        <v>52</v>
      </c>
      <c r="I32" s="32">
        <v>2814</v>
      </c>
      <c r="J32" s="32">
        <f t="shared" si="3"/>
        <v>2814</v>
      </c>
      <c r="K32" s="32">
        <f t="shared" si="4"/>
        <v>0</v>
      </c>
    </row>
    <row r="33" spans="1:11" x14ac:dyDescent="0.55000000000000004">
      <c r="A33" s="31">
        <f>{32767,32767,0.000001,0.01,FALSE,FALSE,TRUE,1,1,1,0.0001,TRUE}</f>
        <v>32767</v>
      </c>
      <c r="C33" s="105"/>
      <c r="D33" s="106"/>
      <c r="E33" s="107"/>
      <c r="H33" s="20" t="s">
        <v>53</v>
      </c>
      <c r="I33" s="32">
        <v>2987</v>
      </c>
      <c r="J33" s="32">
        <f t="shared" si="3"/>
        <v>1337</v>
      </c>
      <c r="K33" s="32">
        <f t="shared" si="4"/>
        <v>1650</v>
      </c>
    </row>
    <row r="34" spans="1:11" x14ac:dyDescent="0.55000000000000004">
      <c r="A34" s="31">
        <f>{0,0,1,100,0,FALSE,TRUE,0.075,0,0,FALSE,30}</f>
        <v>0</v>
      </c>
      <c r="C34" s="105"/>
      <c r="D34" s="106"/>
      <c r="E34" s="107"/>
      <c r="H34" s="21" t="s">
        <v>65</v>
      </c>
      <c r="I34" s="34">
        <v>3587</v>
      </c>
      <c r="J34" s="34">
        <f t="shared" si="3"/>
        <v>2998</v>
      </c>
      <c r="K34" s="34">
        <f t="shared" si="4"/>
        <v>589</v>
      </c>
    </row>
    <row r="35" spans="1:11" x14ac:dyDescent="0.55000000000000004">
      <c r="A35" s="31"/>
      <c r="C35" s="108"/>
      <c r="D35" s="109"/>
      <c r="E35" s="110"/>
      <c r="H35" s="20" t="s">
        <v>54</v>
      </c>
      <c r="I35" s="35">
        <v>6233</v>
      </c>
      <c r="J35" s="35">
        <f t="shared" si="3"/>
        <v>6000</v>
      </c>
      <c r="K35" s="35">
        <f t="shared" si="4"/>
        <v>233</v>
      </c>
    </row>
    <row r="36" spans="1:11" x14ac:dyDescent="0.55000000000000004">
      <c r="A36" s="85" t="s">
        <v>91</v>
      </c>
      <c r="H36" s="20" t="s">
        <v>55</v>
      </c>
      <c r="I36" s="32">
        <v>2817</v>
      </c>
      <c r="J36" s="32">
        <f t="shared" si="3"/>
        <v>2486</v>
      </c>
      <c r="K36" s="32">
        <f t="shared" si="4"/>
        <v>331</v>
      </c>
    </row>
    <row r="37" spans="1:11" x14ac:dyDescent="0.55000000000000004">
      <c r="A37" s="70">
        <f>MIN($C$21)</f>
        <v>1069430</v>
      </c>
      <c r="H37" s="20" t="s">
        <v>57</v>
      </c>
      <c r="I37" s="32">
        <v>1988</v>
      </c>
      <c r="J37" s="32">
        <f t="shared" si="3"/>
        <v>1988</v>
      </c>
      <c r="K37" s="32">
        <f t="shared" si="4"/>
        <v>0</v>
      </c>
    </row>
    <row r="38" spans="1:11" x14ac:dyDescent="0.55000000000000004">
      <c r="A38" s="31">
        <f>COUNT($B$11:$F$11)</f>
        <v>5</v>
      </c>
      <c r="H38" s="21" t="s">
        <v>59</v>
      </c>
      <c r="I38" s="33">
        <v>4883</v>
      </c>
      <c r="J38" s="33">
        <f t="shared" si="3"/>
        <v>4151</v>
      </c>
      <c r="K38" s="33">
        <f t="shared" si="4"/>
        <v>732</v>
      </c>
    </row>
    <row r="39" spans="1:11" x14ac:dyDescent="0.55000000000000004">
      <c r="A39" s="31" t="b">
        <f t="array" ref="A39">$B$11:$F$11=INT($B$11:$F$11)</f>
        <v>1</v>
      </c>
      <c r="H39" s="20" t="s">
        <v>60</v>
      </c>
      <c r="I39" s="32">
        <v>9144</v>
      </c>
      <c r="J39" s="32">
        <f t="shared" si="3"/>
        <v>7028</v>
      </c>
      <c r="K39" s="32">
        <f t="shared" si="4"/>
        <v>2116</v>
      </c>
    </row>
    <row r="40" spans="1:11" x14ac:dyDescent="0.55000000000000004">
      <c r="A40" s="31" t="b">
        <f t="array" ref="A40">$B$11:$F$11&gt;=700</f>
        <v>1</v>
      </c>
      <c r="H40" s="21" t="s">
        <v>61</v>
      </c>
      <c r="I40" s="33">
        <v>4972</v>
      </c>
      <c r="J40" s="33">
        <f t="shared" si="3"/>
        <v>4972</v>
      </c>
      <c r="K40" s="33">
        <f t="shared" si="4"/>
        <v>0</v>
      </c>
    </row>
    <row r="41" spans="1:11" x14ac:dyDescent="0.55000000000000004">
      <c r="A41" s="31" t="b">
        <f>$C$19=6000</f>
        <v>1</v>
      </c>
      <c r="H41" s="20" t="s">
        <v>56</v>
      </c>
      <c r="I41" s="32">
        <v>6148</v>
      </c>
      <c r="J41" s="32">
        <f t="shared" si="3"/>
        <v>4990</v>
      </c>
      <c r="K41" s="32">
        <f t="shared" si="4"/>
        <v>1158</v>
      </c>
    </row>
    <row r="42" spans="1:11" x14ac:dyDescent="0.55000000000000004">
      <c r="A42" s="31" t="b">
        <f t="array" ref="A42">$K$29:$K$48&gt;=0</f>
        <v>1</v>
      </c>
      <c r="H42" s="21" t="s">
        <v>58</v>
      </c>
      <c r="I42" s="33">
        <v>5278</v>
      </c>
      <c r="J42" s="33">
        <f t="shared" si="3"/>
        <v>4990</v>
      </c>
      <c r="K42" s="33">
        <f t="shared" si="4"/>
        <v>288</v>
      </c>
    </row>
    <row r="43" spans="1:11" x14ac:dyDescent="0.55000000000000004">
      <c r="A43" s="31">
        <f>{32767,32767,0.000001,0.01,FALSE,FALSE,TRUE,1,1,1,0.0001,TRUE}</f>
        <v>32767</v>
      </c>
      <c r="H43" s="20" t="s">
        <v>62</v>
      </c>
      <c r="I43" s="32">
        <v>4887</v>
      </c>
      <c r="J43" s="32">
        <f t="shared" si="3"/>
        <v>4151</v>
      </c>
      <c r="K43" s="32">
        <f t="shared" si="4"/>
        <v>736</v>
      </c>
    </row>
    <row r="44" spans="1:11" x14ac:dyDescent="0.55000000000000004">
      <c r="A44" s="31">
        <f>{0,0,1,100,0,FALSE,TRUE,0.075,0,0,FALSE,30}</f>
        <v>0</v>
      </c>
      <c r="H44" s="20" t="s">
        <v>63</v>
      </c>
      <c r="I44" s="35">
        <v>5117</v>
      </c>
      <c r="J44" s="35">
        <f t="shared" si="3"/>
        <v>4990</v>
      </c>
      <c r="K44" s="35">
        <f t="shared" si="4"/>
        <v>127</v>
      </c>
    </row>
    <row r="45" spans="1:11" x14ac:dyDescent="0.55000000000000004">
      <c r="A45" s="31"/>
      <c r="H45" s="20" t="s">
        <v>64</v>
      </c>
      <c r="I45" s="35">
        <v>4812</v>
      </c>
      <c r="J45" s="35">
        <f t="shared" si="3"/>
        <v>2486</v>
      </c>
      <c r="K45" s="35">
        <f t="shared" si="4"/>
        <v>2326</v>
      </c>
    </row>
    <row r="46" spans="1:11" x14ac:dyDescent="0.55000000000000004">
      <c r="H46" s="21" t="s">
        <v>66</v>
      </c>
      <c r="I46" s="34">
        <v>3005</v>
      </c>
      <c r="J46" s="34">
        <f t="shared" si="3"/>
        <v>1849</v>
      </c>
      <c r="K46" s="34">
        <f t="shared" si="4"/>
        <v>1156</v>
      </c>
    </row>
    <row r="47" spans="1:11" x14ac:dyDescent="0.55000000000000004">
      <c r="H47" s="20" t="s">
        <v>67</v>
      </c>
      <c r="I47" s="35">
        <v>3278</v>
      </c>
      <c r="J47" s="35">
        <f t="shared" si="3"/>
        <v>2998</v>
      </c>
      <c r="K47" s="35">
        <f t="shared" si="4"/>
        <v>280</v>
      </c>
    </row>
    <row r="48" spans="1:11" x14ac:dyDescent="0.55000000000000004">
      <c r="H48" s="20" t="s">
        <v>68</v>
      </c>
      <c r="I48" s="35">
        <v>3002</v>
      </c>
      <c r="J48" s="35">
        <f t="shared" si="3"/>
        <v>3002</v>
      </c>
      <c r="K48" s="35">
        <f t="shared" si="4"/>
        <v>0</v>
      </c>
    </row>
    <row r="49" spans="8:11" x14ac:dyDescent="0.55000000000000004">
      <c r="H49" s="31"/>
      <c r="I49" s="31"/>
      <c r="J49" s="31"/>
      <c r="K49" s="31"/>
    </row>
    <row r="50" spans="8:11" x14ac:dyDescent="0.55000000000000004">
      <c r="H50" s="31"/>
      <c r="I50" s="31"/>
      <c r="J50" s="31"/>
      <c r="K50" s="31"/>
    </row>
    <row r="51" spans="8:11" x14ac:dyDescent="0.55000000000000004">
      <c r="H51" s="31"/>
      <c r="I51" s="31"/>
      <c r="J51" s="31"/>
      <c r="K51" s="31"/>
    </row>
    <row r="52" spans="8:11" x14ac:dyDescent="0.55000000000000004">
      <c r="H52" s="31"/>
      <c r="I52" s="31"/>
      <c r="J52" s="31"/>
      <c r="K52" s="31"/>
    </row>
    <row r="53" spans="8:11" x14ac:dyDescent="0.55000000000000004">
      <c r="H53" s="31"/>
      <c r="I53" s="31"/>
      <c r="J53" s="31"/>
      <c r="K53" s="31"/>
    </row>
    <row r="54" spans="8:11" x14ac:dyDescent="0.55000000000000004">
      <c r="H54" s="31"/>
      <c r="I54" s="31"/>
      <c r="J54" s="31"/>
      <c r="K54" s="31"/>
    </row>
    <row r="55" spans="8:11" x14ac:dyDescent="0.55000000000000004">
      <c r="H55" s="31"/>
      <c r="I55" s="31"/>
      <c r="J55" s="31"/>
      <c r="K55" s="31"/>
    </row>
    <row r="56" spans="8:11" x14ac:dyDescent="0.55000000000000004">
      <c r="H56" s="31"/>
      <c r="I56" s="31"/>
      <c r="J56" s="31"/>
      <c r="K56" s="31"/>
    </row>
    <row r="57" spans="8:11" x14ac:dyDescent="0.55000000000000004">
      <c r="H57" s="31"/>
      <c r="I57" s="31"/>
      <c r="J57" s="31"/>
      <c r="K57" s="31"/>
    </row>
    <row r="58" spans="8:11" x14ac:dyDescent="0.55000000000000004">
      <c r="H58" s="31"/>
      <c r="I58" s="31"/>
      <c r="J58" s="31"/>
      <c r="K58" s="31"/>
    </row>
    <row r="59" spans="8:11" x14ac:dyDescent="0.55000000000000004">
      <c r="H59" s="31"/>
      <c r="I59" s="31"/>
      <c r="J59" s="31"/>
      <c r="K59" s="31"/>
    </row>
  </sheetData>
  <scenarios current="0">
    <scenario name="Minimum Material Cost" count="5" user="brynl" comment="Created by brynl on 3/3/2018">
      <inputCells r="B11" val="1010"/>
      <inputCells r="C11" val="839"/>
      <inputCells r="D11" val="1665"/>
      <inputCells r="E11" val="1149"/>
      <inputCells r="F11" val="1337"/>
    </scenario>
    <scenario name="Maximum Net Income Answer Report" count="5" user="brynl" comment="Created by brynl on 3/3/2018">
      <inputCells r="B11" val="1010"/>
      <inputCells r="C11" val="839"/>
      <inputCells r="D11" val="1665"/>
      <inputCells r="E11" val="1149"/>
      <inputCells r="F11" val="1337"/>
    </scenario>
  </scenarios>
  <mergeCells count="1">
    <mergeCell ref="C26:E35"/>
  </mergeCells>
  <pageMargins left="0.7" right="0.7" top="0.75" bottom="0.75" header="0.3" footer="0.3"/>
  <pageSetup scale="72" orientation="landscape" horizontalDpi="4294967295" verticalDpi="4294967295" r:id="rId1"/>
  <headerFooter>
    <oddFooter>&amp;R&amp;F &amp;A 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E60A-F74F-46B4-B730-5074F2B02A92}">
  <sheetPr>
    <outlinePr summaryBelow="0"/>
  </sheetPr>
  <dimension ref="B1:H18"/>
  <sheetViews>
    <sheetView showGridLines="0" zoomScale="46" zoomScaleNormal="46" workbookViewId="0">
      <selection activeCell="J12" sqref="J12"/>
    </sheetView>
  </sheetViews>
  <sheetFormatPr defaultRowHeight="14.4" outlineLevelRow="1" outlineLevelCol="1" x14ac:dyDescent="0.55000000000000004"/>
  <cols>
    <col min="3" max="3" width="25.26171875" bestFit="1" customWidth="1"/>
    <col min="4" max="8" width="17.05078125" bestFit="1" customWidth="1" outlineLevel="1"/>
  </cols>
  <sheetData>
    <row r="1" spans="2:8" ht="14.7" thickBot="1" x14ac:dyDescent="0.6"/>
    <row r="2" spans="2:8" ht="15.3" x14ac:dyDescent="0.55000000000000004">
      <c r="B2" s="73" t="s">
        <v>82</v>
      </c>
      <c r="C2" s="73"/>
      <c r="D2" s="78"/>
      <c r="E2" s="78"/>
      <c r="F2" s="78"/>
      <c r="G2" s="78"/>
      <c r="H2" s="78"/>
    </row>
    <row r="3" spans="2:8" ht="15.3" collapsed="1" x14ac:dyDescent="0.55000000000000004">
      <c r="B3" s="72"/>
      <c r="C3" s="72"/>
      <c r="D3" s="79" t="s">
        <v>84</v>
      </c>
      <c r="E3" s="79" t="s">
        <v>74</v>
      </c>
      <c r="F3" s="79" t="s">
        <v>76</v>
      </c>
      <c r="G3" s="79" t="s">
        <v>78</v>
      </c>
      <c r="H3" s="79" t="s">
        <v>80</v>
      </c>
    </row>
    <row r="4" spans="2:8" ht="33.299999999999997" hidden="1" outlineLevel="1" x14ac:dyDescent="0.55000000000000004">
      <c r="B4" s="75"/>
      <c r="C4" s="75"/>
      <c r="D4" s="71"/>
      <c r="E4" s="80" t="s">
        <v>75</v>
      </c>
      <c r="F4" s="80" t="s">
        <v>77</v>
      </c>
      <c r="G4" s="80" t="s">
        <v>79</v>
      </c>
      <c r="H4" s="80" t="s">
        <v>81</v>
      </c>
    </row>
    <row r="5" spans="2:8" x14ac:dyDescent="0.55000000000000004">
      <c r="B5" s="76" t="s">
        <v>83</v>
      </c>
      <c r="C5" s="76"/>
      <c r="D5" s="74"/>
      <c r="E5" s="74"/>
      <c r="F5" s="74"/>
      <c r="G5" s="74"/>
      <c r="H5" s="74"/>
    </row>
    <row r="6" spans="2:8" outlineLevel="1" x14ac:dyDescent="0.55000000000000004">
      <c r="B6" s="75"/>
      <c r="C6" s="75" t="s">
        <v>30</v>
      </c>
      <c r="D6" s="81">
        <v>6000</v>
      </c>
      <c r="E6" s="82">
        <v>6000</v>
      </c>
      <c r="F6" s="82">
        <v>7000</v>
      </c>
      <c r="G6" s="82">
        <v>5000</v>
      </c>
      <c r="H6" s="82">
        <v>7500</v>
      </c>
    </row>
    <row r="7" spans="2:8" outlineLevel="1" x14ac:dyDescent="0.55000000000000004">
      <c r="B7" s="75"/>
      <c r="C7" s="75" t="s">
        <v>5</v>
      </c>
      <c r="D7" s="81">
        <v>515</v>
      </c>
      <c r="E7" s="82">
        <v>515</v>
      </c>
      <c r="F7" s="82">
        <v>515</v>
      </c>
      <c r="G7" s="82">
        <v>515</v>
      </c>
      <c r="H7" s="82">
        <v>485</v>
      </c>
    </row>
    <row r="8" spans="2:8" outlineLevel="1" x14ac:dyDescent="0.55000000000000004">
      <c r="B8" s="75"/>
      <c r="C8" s="75" t="s">
        <v>15</v>
      </c>
      <c r="D8" s="81">
        <v>625000</v>
      </c>
      <c r="E8" s="82">
        <v>625000</v>
      </c>
      <c r="F8" s="82">
        <v>750000</v>
      </c>
      <c r="G8" s="82">
        <v>515000</v>
      </c>
      <c r="H8" s="82">
        <v>725000</v>
      </c>
    </row>
    <row r="9" spans="2:8" outlineLevel="1" x14ac:dyDescent="0.55000000000000004">
      <c r="B9" s="75"/>
      <c r="C9" s="75" t="s">
        <v>29</v>
      </c>
      <c r="D9" s="81">
        <v>105000</v>
      </c>
      <c r="E9" s="82">
        <v>105000</v>
      </c>
      <c r="F9" s="82">
        <v>125000</v>
      </c>
      <c r="G9" s="82">
        <v>90000</v>
      </c>
      <c r="H9" s="82">
        <v>115000</v>
      </c>
    </row>
    <row r="10" spans="2:8" outlineLevel="1" x14ac:dyDescent="0.55000000000000004">
      <c r="B10" s="75"/>
      <c r="C10" s="75" t="s">
        <v>28</v>
      </c>
      <c r="D10" s="81">
        <v>90000</v>
      </c>
      <c r="E10" s="82">
        <v>90000</v>
      </c>
      <c r="F10" s="82">
        <v>100000</v>
      </c>
      <c r="G10" s="82">
        <v>75000</v>
      </c>
      <c r="H10" s="82">
        <v>90000</v>
      </c>
    </row>
    <row r="11" spans="2:8" outlineLevel="1" x14ac:dyDescent="0.55000000000000004">
      <c r="B11" s="75"/>
      <c r="C11" s="75" t="s">
        <v>16</v>
      </c>
      <c r="D11" s="81">
        <v>75000</v>
      </c>
      <c r="E11" s="82">
        <v>75000</v>
      </c>
      <c r="F11" s="82">
        <v>85000</v>
      </c>
      <c r="G11" s="82">
        <v>55000</v>
      </c>
      <c r="H11" s="82">
        <v>60000</v>
      </c>
    </row>
    <row r="12" spans="2:8" x14ac:dyDescent="0.55000000000000004">
      <c r="B12" s="76" t="s">
        <v>85</v>
      </c>
      <c r="C12" s="76"/>
      <c r="D12" s="74"/>
      <c r="E12" s="74"/>
      <c r="F12" s="74"/>
      <c r="G12" s="74"/>
      <c r="H12" s="74"/>
    </row>
    <row r="13" spans="2:8" outlineLevel="1" x14ac:dyDescent="0.55000000000000004">
      <c r="B13" s="75"/>
      <c r="C13" s="75" t="s">
        <v>6</v>
      </c>
      <c r="D13" s="81">
        <v>3090000</v>
      </c>
      <c r="E13" s="81">
        <v>3090000</v>
      </c>
      <c r="F13" s="81">
        <v>3605000</v>
      </c>
      <c r="G13" s="81">
        <v>2575000</v>
      </c>
      <c r="H13" s="81">
        <v>3637500</v>
      </c>
    </row>
    <row r="14" spans="2:8" outlineLevel="1" x14ac:dyDescent="0.55000000000000004">
      <c r="B14" s="75"/>
      <c r="C14" s="75" t="s">
        <v>19</v>
      </c>
      <c r="D14" s="81">
        <v>2485000</v>
      </c>
      <c r="E14" s="81">
        <v>2485000</v>
      </c>
      <c r="F14" s="81">
        <v>2915000</v>
      </c>
      <c r="G14" s="81">
        <v>2060000</v>
      </c>
      <c r="H14" s="81">
        <v>2977500</v>
      </c>
    </row>
    <row r="15" spans="2:8" ht="14.7" outlineLevel="1" thickBot="1" x14ac:dyDescent="0.6">
      <c r="B15" s="77"/>
      <c r="C15" s="77" t="s">
        <v>4</v>
      </c>
      <c r="D15" s="83">
        <v>605000</v>
      </c>
      <c r="E15" s="83">
        <v>605000</v>
      </c>
      <c r="F15" s="83">
        <v>690000</v>
      </c>
      <c r="G15" s="83">
        <v>515000</v>
      </c>
      <c r="H15" s="83">
        <v>660000</v>
      </c>
    </row>
    <row r="16" spans="2:8" x14ac:dyDescent="0.55000000000000004">
      <c r="B16" t="s">
        <v>86</v>
      </c>
    </row>
    <row r="17" spans="2:2" x14ac:dyDescent="0.55000000000000004">
      <c r="B17" t="s">
        <v>87</v>
      </c>
    </row>
    <row r="18" spans="2:2" x14ac:dyDescent="0.55000000000000004">
      <c r="B18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CCFA-5E4F-41DA-91B5-42635F004A7D}">
  <dimension ref="A1:G62"/>
  <sheetViews>
    <sheetView showGridLines="0" tabSelected="1" workbookViewId="0">
      <selection activeCell="C53" sqref="C53"/>
    </sheetView>
  </sheetViews>
  <sheetFormatPr defaultRowHeight="14.4" outlineLevelRow="1" x14ac:dyDescent="0.55000000000000004"/>
  <cols>
    <col min="1" max="1" width="2.1015625" customWidth="1"/>
    <col min="2" max="2" width="18.83984375" bestFit="1" customWidth="1"/>
    <col min="3" max="3" width="31.05078125" bestFit="1" customWidth="1"/>
    <col min="4" max="4" width="13.68359375" bestFit="1" customWidth="1"/>
    <col min="5" max="5" width="11" bestFit="1" customWidth="1"/>
    <col min="6" max="6" width="10.83984375" bestFit="1" customWidth="1"/>
    <col min="7" max="7" width="6.15625" bestFit="1" customWidth="1"/>
  </cols>
  <sheetData>
    <row r="1" spans="1:5" x14ac:dyDescent="0.55000000000000004">
      <c r="A1" s="86" t="s">
        <v>92</v>
      </c>
    </row>
    <row r="2" spans="1:5" x14ac:dyDescent="0.55000000000000004">
      <c r="A2" s="86" t="s">
        <v>93</v>
      </c>
    </row>
    <row r="3" spans="1:5" x14ac:dyDescent="0.55000000000000004">
      <c r="A3" s="86" t="s">
        <v>94</v>
      </c>
    </row>
    <row r="4" spans="1:5" x14ac:dyDescent="0.55000000000000004">
      <c r="A4" s="86" t="s">
        <v>95</v>
      </c>
    </row>
    <row r="5" spans="1:5" x14ac:dyDescent="0.55000000000000004">
      <c r="A5" s="86" t="s">
        <v>96</v>
      </c>
    </row>
    <row r="6" spans="1:5" outlineLevel="1" x14ac:dyDescent="0.55000000000000004">
      <c r="A6" s="86"/>
      <c r="B6" t="s">
        <v>97</v>
      </c>
    </row>
    <row r="7" spans="1:5" outlineLevel="1" x14ac:dyDescent="0.55000000000000004">
      <c r="A7" s="86"/>
      <c r="B7" t="s">
        <v>98</v>
      </c>
    </row>
    <row r="8" spans="1:5" outlineLevel="1" x14ac:dyDescent="0.55000000000000004">
      <c r="A8" s="86"/>
      <c r="B8" t="s">
        <v>99</v>
      </c>
    </row>
    <row r="9" spans="1:5" x14ac:dyDescent="0.55000000000000004">
      <c r="A9" s="86" t="s">
        <v>100</v>
      </c>
    </row>
    <row r="10" spans="1:5" outlineLevel="1" x14ac:dyDescent="0.55000000000000004">
      <c r="B10" t="s">
        <v>101</v>
      </c>
    </row>
    <row r="11" spans="1:5" outlineLevel="1" x14ac:dyDescent="0.55000000000000004">
      <c r="B11" t="s">
        <v>102</v>
      </c>
    </row>
    <row r="12" spans="1:5" outlineLevel="1" x14ac:dyDescent="0.55000000000000004">
      <c r="B12" t="s">
        <v>103</v>
      </c>
    </row>
    <row r="14" spans="1:5" ht="14.7" thickBot="1" x14ac:dyDescent="0.6">
      <c r="A14" t="s">
        <v>104</v>
      </c>
    </row>
    <row r="15" spans="1:5" ht="14.7" thickBot="1" x14ac:dyDescent="0.6">
      <c r="B15" s="88" t="s">
        <v>105</v>
      </c>
      <c r="C15" s="88" t="s">
        <v>106</v>
      </c>
      <c r="D15" s="88" t="s">
        <v>107</v>
      </c>
      <c r="E15" s="88" t="s">
        <v>108</v>
      </c>
    </row>
    <row r="16" spans="1:5" ht="14.7" thickBot="1" x14ac:dyDescent="0.6">
      <c r="B16" s="87" t="s">
        <v>116</v>
      </c>
      <c r="C16" s="87" t="s">
        <v>117</v>
      </c>
      <c r="D16" s="90">
        <v>605000</v>
      </c>
      <c r="E16" s="90">
        <v>627215</v>
      </c>
    </row>
    <row r="19" spans="1:7" ht="14.7" thickBot="1" x14ac:dyDescent="0.6">
      <c r="A19" t="s">
        <v>109</v>
      </c>
    </row>
    <row r="20" spans="1:7" ht="14.7" thickBot="1" x14ac:dyDescent="0.6">
      <c r="B20" s="88" t="s">
        <v>105</v>
      </c>
      <c r="C20" s="88" t="s">
        <v>106</v>
      </c>
      <c r="D20" s="88" t="s">
        <v>107</v>
      </c>
      <c r="E20" s="88" t="s">
        <v>108</v>
      </c>
      <c r="F20" s="88" t="s">
        <v>110</v>
      </c>
    </row>
    <row r="21" spans="1:7" s="31" customFormat="1" x14ac:dyDescent="0.55000000000000004">
      <c r="B21" s="97" t="s">
        <v>198</v>
      </c>
      <c r="C21" s="96"/>
      <c r="D21" s="96"/>
      <c r="E21" s="96"/>
      <c r="F21" s="96"/>
    </row>
    <row r="22" spans="1:7" outlineLevel="1" x14ac:dyDescent="0.55000000000000004">
      <c r="B22" s="89" t="s">
        <v>73</v>
      </c>
      <c r="C22" s="89" t="s">
        <v>118</v>
      </c>
      <c r="D22" s="91">
        <v>1200</v>
      </c>
      <c r="E22" s="91">
        <v>1010</v>
      </c>
      <c r="F22" s="89" t="s">
        <v>110</v>
      </c>
    </row>
    <row r="23" spans="1:7" outlineLevel="1" x14ac:dyDescent="0.55000000000000004">
      <c r="B23" s="89" t="s">
        <v>119</v>
      </c>
      <c r="C23" s="89" t="s">
        <v>120</v>
      </c>
      <c r="D23" s="91">
        <v>1200</v>
      </c>
      <c r="E23" s="91">
        <v>839</v>
      </c>
      <c r="F23" s="89" t="s">
        <v>110</v>
      </c>
    </row>
    <row r="24" spans="1:7" outlineLevel="1" x14ac:dyDescent="0.55000000000000004">
      <c r="B24" s="89" t="s">
        <v>121</v>
      </c>
      <c r="C24" s="89" t="s">
        <v>122</v>
      </c>
      <c r="D24" s="91">
        <v>1200</v>
      </c>
      <c r="E24" s="91">
        <v>1665</v>
      </c>
      <c r="F24" s="89" t="s">
        <v>110</v>
      </c>
    </row>
    <row r="25" spans="1:7" outlineLevel="1" x14ac:dyDescent="0.55000000000000004">
      <c r="B25" s="89" t="s">
        <v>123</v>
      </c>
      <c r="C25" s="89" t="s">
        <v>124</v>
      </c>
      <c r="D25" s="91">
        <v>1200</v>
      </c>
      <c r="E25" s="91">
        <v>1149</v>
      </c>
      <c r="F25" s="89" t="s">
        <v>110</v>
      </c>
    </row>
    <row r="26" spans="1:7" ht="14.7" outlineLevel="1" thickBot="1" x14ac:dyDescent="0.6">
      <c r="B26" s="87" t="s">
        <v>125</v>
      </c>
      <c r="C26" s="87" t="s">
        <v>126</v>
      </c>
      <c r="D26" s="92">
        <v>1200</v>
      </c>
      <c r="E26" s="92">
        <v>1337</v>
      </c>
      <c r="F26" s="87" t="s">
        <v>110</v>
      </c>
    </row>
    <row r="27" spans="1:7" s="31" customFormat="1" x14ac:dyDescent="0.55000000000000004">
      <c r="B27" s="71"/>
      <c r="C27" s="71"/>
      <c r="D27" s="93"/>
      <c r="E27" s="93"/>
      <c r="F27" s="71"/>
    </row>
    <row r="30" spans="1:7" ht="14.7" thickBot="1" x14ac:dyDescent="0.6">
      <c r="A30" t="s">
        <v>111</v>
      </c>
    </row>
    <row r="31" spans="1:7" ht="14.7" thickBot="1" x14ac:dyDescent="0.6">
      <c r="B31" s="88" t="s">
        <v>105</v>
      </c>
      <c r="C31" s="88" t="s">
        <v>106</v>
      </c>
      <c r="D31" s="88" t="s">
        <v>112</v>
      </c>
      <c r="E31" s="88" t="s">
        <v>113</v>
      </c>
      <c r="F31" s="88" t="s">
        <v>114</v>
      </c>
      <c r="G31" s="88" t="s">
        <v>115</v>
      </c>
    </row>
    <row r="32" spans="1:7" x14ac:dyDescent="0.55000000000000004">
      <c r="B32" s="89" t="s">
        <v>127</v>
      </c>
      <c r="C32" s="89" t="s">
        <v>128</v>
      </c>
      <c r="D32" s="94">
        <v>6000</v>
      </c>
      <c r="E32" s="89" t="s">
        <v>129</v>
      </c>
      <c r="F32" s="89" t="s">
        <v>130</v>
      </c>
      <c r="G32" s="89">
        <v>0</v>
      </c>
    </row>
    <row r="33" spans="2:7" s="31" customFormat="1" x14ac:dyDescent="0.55000000000000004">
      <c r="B33" s="98" t="s">
        <v>199</v>
      </c>
      <c r="C33" s="89"/>
      <c r="D33" s="94"/>
      <c r="E33" s="89"/>
      <c r="F33" s="89"/>
      <c r="G33" s="89"/>
    </row>
    <row r="34" spans="2:7" outlineLevel="1" x14ac:dyDescent="0.55000000000000004">
      <c r="B34" s="89" t="s">
        <v>131</v>
      </c>
      <c r="C34" s="89" t="s">
        <v>132</v>
      </c>
      <c r="D34" s="95">
        <v>1922</v>
      </c>
      <c r="E34" s="89" t="s">
        <v>133</v>
      </c>
      <c r="F34" s="89" t="s">
        <v>134</v>
      </c>
      <c r="G34" s="95">
        <v>1922</v>
      </c>
    </row>
    <row r="35" spans="2:7" outlineLevel="1" x14ac:dyDescent="0.55000000000000004">
      <c r="B35" s="89" t="s">
        <v>135</v>
      </c>
      <c r="C35" s="89" t="s">
        <v>136</v>
      </c>
      <c r="D35" s="95">
        <v>2031</v>
      </c>
      <c r="E35" s="89" t="s">
        <v>137</v>
      </c>
      <c r="F35" s="89" t="s">
        <v>134</v>
      </c>
      <c r="G35" s="95">
        <v>2031</v>
      </c>
    </row>
    <row r="36" spans="2:7" outlineLevel="1" x14ac:dyDescent="0.55000000000000004">
      <c r="B36" s="89" t="s">
        <v>138</v>
      </c>
      <c r="C36" s="89" t="s">
        <v>139</v>
      </c>
      <c r="D36" s="95">
        <v>158</v>
      </c>
      <c r="E36" s="89" t="s">
        <v>140</v>
      </c>
      <c r="F36" s="89" t="s">
        <v>134</v>
      </c>
      <c r="G36" s="95">
        <v>158</v>
      </c>
    </row>
    <row r="37" spans="2:7" outlineLevel="1" x14ac:dyDescent="0.55000000000000004">
      <c r="B37" s="89" t="s">
        <v>141</v>
      </c>
      <c r="C37" s="89" t="s">
        <v>142</v>
      </c>
      <c r="D37" s="95">
        <v>0</v>
      </c>
      <c r="E37" s="89" t="s">
        <v>143</v>
      </c>
      <c r="F37" s="89" t="s">
        <v>130</v>
      </c>
      <c r="G37" s="95">
        <v>0</v>
      </c>
    </row>
    <row r="38" spans="2:7" outlineLevel="1" x14ac:dyDescent="0.55000000000000004">
      <c r="B38" s="89" t="s">
        <v>144</v>
      </c>
      <c r="C38" s="89" t="s">
        <v>145</v>
      </c>
      <c r="D38" s="95">
        <v>1650</v>
      </c>
      <c r="E38" s="89" t="s">
        <v>146</v>
      </c>
      <c r="F38" s="89" t="s">
        <v>134</v>
      </c>
      <c r="G38" s="95">
        <v>1650</v>
      </c>
    </row>
    <row r="39" spans="2:7" outlineLevel="1" x14ac:dyDescent="0.55000000000000004">
      <c r="B39" s="89" t="s">
        <v>147</v>
      </c>
      <c r="C39" s="89" t="s">
        <v>148</v>
      </c>
      <c r="D39" s="95">
        <v>589</v>
      </c>
      <c r="E39" s="89" t="s">
        <v>149</v>
      </c>
      <c r="F39" s="89" t="s">
        <v>134</v>
      </c>
      <c r="G39" s="95">
        <v>589</v>
      </c>
    </row>
    <row r="40" spans="2:7" outlineLevel="1" x14ac:dyDescent="0.55000000000000004">
      <c r="B40" s="89" t="s">
        <v>150</v>
      </c>
      <c r="C40" s="89" t="s">
        <v>151</v>
      </c>
      <c r="D40" s="95">
        <v>233</v>
      </c>
      <c r="E40" s="89" t="s">
        <v>152</v>
      </c>
      <c r="F40" s="89" t="s">
        <v>134</v>
      </c>
      <c r="G40" s="95">
        <v>233</v>
      </c>
    </row>
    <row r="41" spans="2:7" outlineLevel="1" x14ac:dyDescent="0.55000000000000004">
      <c r="B41" s="89" t="s">
        <v>153</v>
      </c>
      <c r="C41" s="89" t="s">
        <v>154</v>
      </c>
      <c r="D41" s="95">
        <v>331</v>
      </c>
      <c r="E41" s="89" t="s">
        <v>155</v>
      </c>
      <c r="F41" s="89" t="s">
        <v>134</v>
      </c>
      <c r="G41" s="95">
        <v>331</v>
      </c>
    </row>
    <row r="42" spans="2:7" outlineLevel="1" x14ac:dyDescent="0.55000000000000004">
      <c r="B42" s="89" t="s">
        <v>156</v>
      </c>
      <c r="C42" s="89" t="s">
        <v>157</v>
      </c>
      <c r="D42" s="95">
        <v>0</v>
      </c>
      <c r="E42" s="89" t="s">
        <v>158</v>
      </c>
      <c r="F42" s="89" t="s">
        <v>130</v>
      </c>
      <c r="G42" s="95">
        <v>0</v>
      </c>
    </row>
    <row r="43" spans="2:7" outlineLevel="1" x14ac:dyDescent="0.55000000000000004">
      <c r="B43" s="89" t="s">
        <v>159</v>
      </c>
      <c r="C43" s="89" t="s">
        <v>160</v>
      </c>
      <c r="D43" s="95">
        <v>732</v>
      </c>
      <c r="E43" s="89" t="s">
        <v>161</v>
      </c>
      <c r="F43" s="89" t="s">
        <v>134</v>
      </c>
      <c r="G43" s="95">
        <v>732</v>
      </c>
    </row>
    <row r="44" spans="2:7" outlineLevel="1" x14ac:dyDescent="0.55000000000000004">
      <c r="B44" s="89" t="s">
        <v>162</v>
      </c>
      <c r="C44" s="89" t="s">
        <v>163</v>
      </c>
      <c r="D44" s="95">
        <v>2116</v>
      </c>
      <c r="E44" s="89" t="s">
        <v>164</v>
      </c>
      <c r="F44" s="89" t="s">
        <v>134</v>
      </c>
      <c r="G44" s="95">
        <v>2116</v>
      </c>
    </row>
    <row r="45" spans="2:7" outlineLevel="1" x14ac:dyDescent="0.55000000000000004">
      <c r="B45" s="89" t="s">
        <v>165</v>
      </c>
      <c r="C45" s="89" t="s">
        <v>166</v>
      </c>
      <c r="D45" s="95">
        <v>0</v>
      </c>
      <c r="E45" s="89" t="s">
        <v>167</v>
      </c>
      <c r="F45" s="89" t="s">
        <v>130</v>
      </c>
      <c r="G45" s="95">
        <v>0</v>
      </c>
    </row>
    <row r="46" spans="2:7" outlineLevel="1" x14ac:dyDescent="0.55000000000000004">
      <c r="B46" s="89" t="s">
        <v>168</v>
      </c>
      <c r="C46" s="89" t="s">
        <v>169</v>
      </c>
      <c r="D46" s="95">
        <v>1158</v>
      </c>
      <c r="E46" s="89" t="s">
        <v>170</v>
      </c>
      <c r="F46" s="89" t="s">
        <v>134</v>
      </c>
      <c r="G46" s="95">
        <v>1158</v>
      </c>
    </row>
    <row r="47" spans="2:7" outlineLevel="1" x14ac:dyDescent="0.55000000000000004">
      <c r="B47" s="89" t="s">
        <v>171</v>
      </c>
      <c r="C47" s="89" t="s">
        <v>172</v>
      </c>
      <c r="D47" s="95">
        <v>288</v>
      </c>
      <c r="E47" s="89" t="s">
        <v>173</v>
      </c>
      <c r="F47" s="89" t="s">
        <v>134</v>
      </c>
      <c r="G47" s="95">
        <v>288</v>
      </c>
    </row>
    <row r="48" spans="2:7" outlineLevel="1" x14ac:dyDescent="0.55000000000000004">
      <c r="B48" s="89" t="s">
        <v>174</v>
      </c>
      <c r="C48" s="89" t="s">
        <v>175</v>
      </c>
      <c r="D48" s="95">
        <v>736</v>
      </c>
      <c r="E48" s="89" t="s">
        <v>176</v>
      </c>
      <c r="F48" s="89" t="s">
        <v>134</v>
      </c>
      <c r="G48" s="95">
        <v>736</v>
      </c>
    </row>
    <row r="49" spans="2:7" outlineLevel="1" x14ac:dyDescent="0.55000000000000004">
      <c r="B49" s="89" t="s">
        <v>177</v>
      </c>
      <c r="C49" s="89" t="s">
        <v>178</v>
      </c>
      <c r="D49" s="95">
        <v>127</v>
      </c>
      <c r="E49" s="89" t="s">
        <v>179</v>
      </c>
      <c r="F49" s="89" t="s">
        <v>134</v>
      </c>
      <c r="G49" s="95">
        <v>127</v>
      </c>
    </row>
    <row r="50" spans="2:7" outlineLevel="1" x14ac:dyDescent="0.55000000000000004">
      <c r="B50" s="89" t="s">
        <v>180</v>
      </c>
      <c r="C50" s="89" t="s">
        <v>181</v>
      </c>
      <c r="D50" s="95">
        <v>2326</v>
      </c>
      <c r="E50" s="89" t="s">
        <v>182</v>
      </c>
      <c r="F50" s="89" t="s">
        <v>134</v>
      </c>
      <c r="G50" s="95">
        <v>2326</v>
      </c>
    </row>
    <row r="51" spans="2:7" outlineLevel="1" x14ac:dyDescent="0.55000000000000004">
      <c r="B51" s="89" t="s">
        <v>183</v>
      </c>
      <c r="C51" s="89" t="s">
        <v>184</v>
      </c>
      <c r="D51" s="95">
        <v>1156</v>
      </c>
      <c r="E51" s="89" t="s">
        <v>185</v>
      </c>
      <c r="F51" s="89" t="s">
        <v>134</v>
      </c>
      <c r="G51" s="95">
        <v>1156</v>
      </c>
    </row>
    <row r="52" spans="2:7" outlineLevel="1" x14ac:dyDescent="0.55000000000000004">
      <c r="B52" s="89" t="s">
        <v>186</v>
      </c>
      <c r="C52" s="89" t="s">
        <v>187</v>
      </c>
      <c r="D52" s="95">
        <v>280</v>
      </c>
      <c r="E52" s="89" t="s">
        <v>188</v>
      </c>
      <c r="F52" s="89" t="s">
        <v>134</v>
      </c>
      <c r="G52" s="95">
        <v>280</v>
      </c>
    </row>
    <row r="53" spans="2:7" outlineLevel="1" x14ac:dyDescent="0.55000000000000004">
      <c r="B53" s="89" t="s">
        <v>189</v>
      </c>
      <c r="C53" s="89" t="s">
        <v>190</v>
      </c>
      <c r="D53" s="95">
        <v>0</v>
      </c>
      <c r="E53" s="89" t="s">
        <v>191</v>
      </c>
      <c r="F53" s="89" t="s">
        <v>130</v>
      </c>
      <c r="G53" s="95">
        <v>0</v>
      </c>
    </row>
    <row r="54" spans="2:7" s="31" customFormat="1" x14ac:dyDescent="0.55000000000000004">
      <c r="B54" s="89"/>
      <c r="C54" s="89"/>
      <c r="D54" s="95"/>
      <c r="E54" s="89"/>
      <c r="F54" s="89"/>
      <c r="G54" s="95"/>
    </row>
    <row r="55" spans="2:7" s="31" customFormat="1" x14ac:dyDescent="0.55000000000000004">
      <c r="B55" s="98" t="s">
        <v>200</v>
      </c>
      <c r="C55" s="89"/>
      <c r="D55" s="95"/>
      <c r="E55" s="89"/>
      <c r="F55" s="89"/>
      <c r="G55" s="95"/>
    </row>
    <row r="56" spans="2:7" outlineLevel="1" x14ac:dyDescent="0.55000000000000004">
      <c r="B56" s="89" t="s">
        <v>73</v>
      </c>
      <c r="C56" s="89" t="s">
        <v>118</v>
      </c>
      <c r="D56" s="91">
        <v>1010</v>
      </c>
      <c r="E56" s="89" t="s">
        <v>192</v>
      </c>
      <c r="F56" s="89" t="s">
        <v>134</v>
      </c>
      <c r="G56" s="91">
        <v>310</v>
      </c>
    </row>
    <row r="57" spans="2:7" outlineLevel="1" x14ac:dyDescent="0.55000000000000004">
      <c r="B57" s="89" t="s">
        <v>119</v>
      </c>
      <c r="C57" s="89" t="s">
        <v>120</v>
      </c>
      <c r="D57" s="91">
        <v>839</v>
      </c>
      <c r="E57" s="89" t="s">
        <v>193</v>
      </c>
      <c r="F57" s="89" t="s">
        <v>134</v>
      </c>
      <c r="G57" s="91">
        <v>139</v>
      </c>
    </row>
    <row r="58" spans="2:7" outlineLevel="1" x14ac:dyDescent="0.55000000000000004">
      <c r="B58" s="89" t="s">
        <v>121</v>
      </c>
      <c r="C58" s="89" t="s">
        <v>122</v>
      </c>
      <c r="D58" s="91">
        <v>1665</v>
      </c>
      <c r="E58" s="89" t="s">
        <v>194</v>
      </c>
      <c r="F58" s="89" t="s">
        <v>134</v>
      </c>
      <c r="G58" s="91">
        <v>965</v>
      </c>
    </row>
    <row r="59" spans="2:7" outlineLevel="1" x14ac:dyDescent="0.55000000000000004">
      <c r="B59" s="89" t="s">
        <v>123</v>
      </c>
      <c r="C59" s="89" t="s">
        <v>124</v>
      </c>
      <c r="D59" s="91">
        <v>1149</v>
      </c>
      <c r="E59" s="89" t="s">
        <v>195</v>
      </c>
      <c r="F59" s="89" t="s">
        <v>134</v>
      </c>
      <c r="G59" s="91">
        <v>449</v>
      </c>
    </row>
    <row r="60" spans="2:7" outlineLevel="1" x14ac:dyDescent="0.55000000000000004">
      <c r="B60" s="89" t="s">
        <v>125</v>
      </c>
      <c r="C60" s="89" t="s">
        <v>126</v>
      </c>
      <c r="D60" s="91">
        <v>1337</v>
      </c>
      <c r="E60" s="89" t="s">
        <v>196</v>
      </c>
      <c r="F60" s="89" t="s">
        <v>134</v>
      </c>
      <c r="G60" s="91">
        <v>637</v>
      </c>
    </row>
    <row r="61" spans="2:7" s="31" customFormat="1" x14ac:dyDescent="0.55000000000000004">
      <c r="B61" s="89"/>
      <c r="C61" s="89"/>
      <c r="D61" s="91"/>
      <c r="E61" s="89"/>
      <c r="F61" s="89"/>
      <c r="G61" s="91"/>
    </row>
    <row r="62" spans="2:7" ht="14.7" thickBot="1" x14ac:dyDescent="0.6">
      <c r="B62" s="87" t="s">
        <v>197</v>
      </c>
      <c r="C62" s="87"/>
      <c r="D62" s="87"/>
      <c r="E62" s="87"/>
      <c r="F62" s="87"/>
      <c r="G62" s="8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Documentation</vt:lpstr>
      <vt:lpstr>Scenario PivotTable</vt:lpstr>
      <vt:lpstr>Income Statement</vt:lpstr>
      <vt:lpstr>Product Line</vt:lpstr>
      <vt:lpstr>Scenario Summary</vt:lpstr>
      <vt:lpstr>Answer Report</vt:lpstr>
      <vt:lpstr>Average_Price_per_Unit</vt:lpstr>
      <vt:lpstr>Miscellaneous</vt:lpstr>
      <vt:lpstr>Net_Income</vt:lpstr>
      <vt:lpstr>Salaries_and_Benefits</vt:lpstr>
      <vt:lpstr>Shipping_and_Distribution</vt:lpstr>
      <vt:lpstr>Stocking_and_Storage</vt:lpstr>
      <vt:lpstr>Total_Expenses</vt:lpstr>
      <vt:lpstr>Total_Revenue</vt:lpstr>
      <vt:lpstr>Units_Produced_and_Sold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brynl</dc:creator>
  <cp:lastModifiedBy>brynl</cp:lastModifiedBy>
  <cp:lastPrinted>2015-12-05T16:17:39Z</cp:lastPrinted>
  <dcterms:created xsi:type="dcterms:W3CDTF">2015-12-03T20:26:44Z</dcterms:created>
  <dcterms:modified xsi:type="dcterms:W3CDTF">2018-03-04T03:47:53Z</dcterms:modified>
</cp:coreProperties>
</file>