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trtim/Develop/resource-potentials/data/electricity-intensive-industry/"/>
    </mc:Choice>
  </mc:AlternateContent>
  <xr:revisionPtr revIDLastSave="0" documentId="12_ncr:500000_{B491DA1E-6017-4145-BDCB-AE9737583872}" xr6:coauthVersionLast="31" xr6:coauthVersionMax="31" xr10:uidLastSave="{00000000-0000-0000-0000-000000000000}"/>
  <bookViews>
    <workbookView xWindow="4160" yWindow="460" windowWidth="31060" windowHeight="19740" tabRatio="672" activeTab="7" xr2:uid="{00000000-000D-0000-FFFF-FFFF00000000}"/>
  </bookViews>
  <sheets>
    <sheet name="Total steel" sheetId="3" r:id="rId1"/>
    <sheet name="Act5" sheetId="1" r:id="rId2"/>
    <sheet name="Act24+4" sheetId="2" r:id="rId3"/>
    <sheet name="Total aluminium" sheetId="6" r:id="rId4"/>
    <sheet name="Act26 (prim. Al)" sheetId="4" r:id="rId5"/>
    <sheet name="Act 27 (second. Al)" sheetId="5" r:id="rId6"/>
    <sheet name="Total cement" sheetId="9" r:id="rId7"/>
    <sheet name="Act 29 (cement clinker)" sheetId="8" r:id="rId8"/>
    <sheet name="Total chloralkali" sheetId="11" r:id="rId9"/>
    <sheet name="Chloralkali raw" sheetId="10" r:id="rId10"/>
  </sheet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76" i="11" l="1"/>
  <c r="G76" i="11"/>
  <c r="H76" i="11"/>
  <c r="K72" i="11"/>
  <c r="S25" i="11"/>
  <c r="S24" i="11"/>
  <c r="S23" i="11"/>
  <c r="S12" i="11"/>
  <c r="S11" i="11"/>
  <c r="E5" i="11"/>
  <c r="E76" i="11"/>
  <c r="S3" i="11"/>
  <c r="I76" i="11"/>
  <c r="D9" i="11"/>
  <c r="R3" i="10"/>
  <c r="R4" i="10"/>
  <c r="R5" i="10"/>
  <c r="R6" i="10"/>
  <c r="R7" i="10"/>
  <c r="R8" i="10"/>
  <c r="R9" i="10"/>
  <c r="R10" i="10"/>
  <c r="R11" i="10"/>
  <c r="R12" i="10"/>
  <c r="R13" i="10"/>
  <c r="R14" i="10"/>
  <c r="R15" i="10"/>
  <c r="R16" i="10"/>
  <c r="R17" i="10"/>
  <c r="R18" i="10"/>
  <c r="R19" i="10"/>
  <c r="R20" i="10"/>
  <c r="R21" i="10"/>
  <c r="R22" i="10"/>
  <c r="R23" i="10"/>
  <c r="R24" i="10"/>
  <c r="R25" i="10"/>
  <c r="R26" i="10"/>
  <c r="R27" i="10"/>
  <c r="R28" i="10"/>
  <c r="R29" i="10"/>
  <c r="R30" i="10"/>
  <c r="R31" i="10"/>
  <c r="R32" i="10"/>
  <c r="R33" i="10"/>
  <c r="R34" i="10"/>
  <c r="R35" i="10"/>
  <c r="R36" i="10"/>
  <c r="R37" i="10"/>
  <c r="R38" i="10"/>
  <c r="R39" i="10"/>
  <c r="R40" i="10"/>
  <c r="R41" i="10"/>
  <c r="R42" i="10"/>
  <c r="R43" i="10"/>
  <c r="R44" i="10"/>
  <c r="R45" i="10"/>
  <c r="R46" i="10"/>
  <c r="R47" i="10"/>
  <c r="R48" i="10"/>
  <c r="R49" i="10"/>
  <c r="R50" i="10"/>
  <c r="R51" i="10"/>
  <c r="R52" i="10"/>
  <c r="R53" i="10"/>
  <c r="R54" i="10"/>
  <c r="R55" i="10"/>
  <c r="R56" i="10"/>
  <c r="R57" i="10"/>
  <c r="R58" i="10"/>
  <c r="R59" i="10"/>
  <c r="R60" i="10"/>
  <c r="R61" i="10"/>
  <c r="R62" i="10"/>
  <c r="R63" i="10"/>
  <c r="R64" i="10"/>
  <c r="R65" i="10"/>
  <c r="R66" i="10"/>
  <c r="R67" i="10"/>
  <c r="R68" i="10"/>
  <c r="R69" i="10"/>
  <c r="R70" i="10"/>
  <c r="R71" i="10"/>
  <c r="R72" i="10"/>
  <c r="R73" i="10"/>
  <c r="R74" i="10"/>
  <c r="R75" i="10"/>
  <c r="R76" i="10"/>
  <c r="R77" i="10"/>
  <c r="R78" i="10"/>
  <c r="R79" i="10"/>
  <c r="R80" i="10"/>
  <c r="R81" i="10"/>
  <c r="R82" i="10"/>
  <c r="R83" i="10"/>
  <c r="R84" i="10"/>
  <c r="R85" i="10"/>
  <c r="R86" i="10"/>
  <c r="R87" i="10"/>
  <c r="R88" i="10"/>
  <c r="R89" i="10"/>
  <c r="R90" i="10"/>
  <c r="R91" i="10"/>
  <c r="R92" i="10"/>
  <c r="R93" i="10"/>
  <c r="R94" i="10"/>
  <c r="R95" i="10"/>
  <c r="R96" i="10"/>
  <c r="R97" i="10"/>
  <c r="R98" i="10"/>
  <c r="R99" i="10"/>
  <c r="R100" i="10"/>
  <c r="R101" i="10"/>
  <c r="R102" i="10"/>
  <c r="R103" i="10"/>
  <c r="R104" i="10"/>
  <c r="R105" i="10"/>
  <c r="Q3" i="10"/>
  <c r="Q4" i="10"/>
  <c r="Q5" i="10"/>
  <c r="Q6" i="10"/>
  <c r="Q7" i="10"/>
  <c r="Q8" i="10"/>
  <c r="Q9" i="10"/>
  <c r="Q10" i="10"/>
  <c r="Q11" i="10"/>
  <c r="Q12" i="10"/>
  <c r="Q13" i="10"/>
  <c r="Q14" i="10"/>
  <c r="Q15" i="10"/>
  <c r="Q16" i="10"/>
  <c r="Q17" i="10"/>
  <c r="Q18" i="10"/>
  <c r="Q19" i="10"/>
  <c r="Q20" i="10"/>
  <c r="Q21" i="10"/>
  <c r="Q22" i="10"/>
  <c r="Q23" i="10"/>
  <c r="Q24" i="10"/>
  <c r="Q25" i="10"/>
  <c r="Q26" i="10"/>
  <c r="Q27" i="10"/>
  <c r="Q28" i="10"/>
  <c r="Q29" i="10"/>
  <c r="Q30" i="10"/>
  <c r="Q31" i="10"/>
  <c r="Q32" i="10"/>
  <c r="Q33" i="10"/>
  <c r="Q34" i="10"/>
  <c r="Q35" i="10"/>
  <c r="Q36" i="10"/>
  <c r="Q37" i="10"/>
  <c r="Q38" i="10"/>
  <c r="Q39" i="10"/>
  <c r="Q40" i="10"/>
  <c r="Q41" i="10"/>
  <c r="Q42" i="10"/>
  <c r="Q43" i="10"/>
  <c r="Q44" i="10"/>
  <c r="Q45" i="10"/>
  <c r="Q46" i="10"/>
  <c r="Q47" i="10"/>
  <c r="Q48" i="10"/>
  <c r="Q49" i="10"/>
  <c r="Q50" i="10"/>
  <c r="Q51" i="10"/>
  <c r="Q52" i="10"/>
  <c r="Q53" i="10"/>
  <c r="Q54" i="10"/>
  <c r="Q55" i="10"/>
  <c r="Q56" i="10"/>
  <c r="Q57" i="10"/>
  <c r="Q58" i="10"/>
  <c r="Q59" i="10"/>
  <c r="Q60" i="10"/>
  <c r="Q61" i="10"/>
  <c r="Q62" i="10"/>
  <c r="Q63" i="10"/>
  <c r="Q64" i="10"/>
  <c r="Q65" i="10"/>
  <c r="Q66" i="10"/>
  <c r="Q67" i="10"/>
  <c r="Q68" i="10"/>
  <c r="Q69" i="10"/>
  <c r="Q70" i="10"/>
  <c r="Q71" i="10"/>
  <c r="Q72" i="10"/>
  <c r="Q73" i="10"/>
  <c r="Q74" i="10"/>
  <c r="Q75" i="10"/>
  <c r="Q76" i="10"/>
  <c r="Q77" i="10"/>
  <c r="Q78" i="10"/>
  <c r="Q79" i="10"/>
  <c r="Q80" i="10"/>
  <c r="Q81" i="10"/>
  <c r="Q82" i="10"/>
  <c r="Q83" i="10"/>
  <c r="Q84" i="10"/>
  <c r="Q85" i="10"/>
  <c r="Q86" i="10"/>
  <c r="Q87" i="10"/>
  <c r="Q88" i="10"/>
  <c r="Q89" i="10"/>
  <c r="Q90" i="10"/>
  <c r="Q91" i="10"/>
  <c r="Q92" i="10"/>
  <c r="Q93" i="10"/>
  <c r="Q94" i="10"/>
  <c r="Q95" i="10"/>
  <c r="Q96" i="10"/>
  <c r="Q97" i="10"/>
  <c r="Q98" i="10"/>
  <c r="Q99" i="10"/>
  <c r="Q100" i="10"/>
  <c r="Q101" i="10"/>
  <c r="Q102" i="10"/>
  <c r="Q103" i="10"/>
  <c r="Q104" i="10"/>
  <c r="Q105" i="10"/>
  <c r="N3" i="10"/>
  <c r="O3" i="10"/>
  <c r="P3" i="10"/>
  <c r="N4" i="10"/>
  <c r="O4" i="10"/>
  <c r="P4" i="10"/>
  <c r="N5" i="10"/>
  <c r="O5" i="10"/>
  <c r="P5" i="10"/>
  <c r="N6" i="10"/>
  <c r="O6" i="10"/>
  <c r="P6" i="10"/>
  <c r="N7" i="10"/>
  <c r="O7" i="10"/>
  <c r="P7" i="10"/>
  <c r="N8" i="10"/>
  <c r="O8" i="10"/>
  <c r="P8" i="10"/>
  <c r="N9" i="10"/>
  <c r="O9" i="10"/>
  <c r="P9" i="10"/>
  <c r="N10" i="10"/>
  <c r="O10" i="10"/>
  <c r="P10" i="10"/>
  <c r="N11" i="10"/>
  <c r="O11" i="10"/>
  <c r="P11" i="10"/>
  <c r="N12" i="10"/>
  <c r="O12" i="10"/>
  <c r="P12" i="10"/>
  <c r="N13" i="10"/>
  <c r="O13" i="10"/>
  <c r="P13" i="10"/>
  <c r="N14" i="10"/>
  <c r="O14" i="10"/>
  <c r="P14" i="10"/>
  <c r="N15" i="10"/>
  <c r="O15" i="10"/>
  <c r="P15" i="10"/>
  <c r="N16" i="10"/>
  <c r="O16" i="10"/>
  <c r="P16" i="10"/>
  <c r="N17" i="10"/>
  <c r="O17" i="10"/>
  <c r="P17" i="10"/>
  <c r="N18" i="10"/>
  <c r="O18" i="10"/>
  <c r="P18" i="10"/>
  <c r="N19" i="10"/>
  <c r="O19" i="10"/>
  <c r="P19" i="10"/>
  <c r="N20" i="10"/>
  <c r="O20" i="10"/>
  <c r="P20" i="10"/>
  <c r="N21" i="10"/>
  <c r="O21" i="10"/>
  <c r="P21" i="10"/>
  <c r="N22" i="10"/>
  <c r="O22" i="10"/>
  <c r="P22" i="10"/>
  <c r="N23" i="10"/>
  <c r="O23" i="10"/>
  <c r="P23" i="10"/>
  <c r="N24" i="10"/>
  <c r="O24" i="10"/>
  <c r="P24" i="10"/>
  <c r="N25" i="10"/>
  <c r="O25" i="10"/>
  <c r="P25" i="10"/>
  <c r="N26" i="10"/>
  <c r="O26" i="10"/>
  <c r="P26" i="10"/>
  <c r="N27" i="10"/>
  <c r="O27" i="10"/>
  <c r="P27" i="10"/>
  <c r="N28" i="10"/>
  <c r="O28" i="10"/>
  <c r="P28" i="10"/>
  <c r="N29" i="10"/>
  <c r="O29" i="10"/>
  <c r="P29" i="10"/>
  <c r="N30" i="10"/>
  <c r="O30" i="10"/>
  <c r="P30" i="10"/>
  <c r="N31" i="10"/>
  <c r="O31" i="10"/>
  <c r="P31" i="10"/>
  <c r="N32" i="10"/>
  <c r="O32" i="10"/>
  <c r="P32" i="10"/>
  <c r="N33" i="10"/>
  <c r="O33" i="10"/>
  <c r="P33" i="10"/>
  <c r="N34" i="10"/>
  <c r="O34" i="10"/>
  <c r="P34" i="10"/>
  <c r="N35" i="10"/>
  <c r="O35" i="10"/>
  <c r="P35" i="10"/>
  <c r="N36" i="10"/>
  <c r="O36" i="10"/>
  <c r="P36" i="10"/>
  <c r="N37" i="10"/>
  <c r="O37" i="10"/>
  <c r="P37" i="10"/>
  <c r="N38" i="10"/>
  <c r="O38" i="10"/>
  <c r="P38" i="10"/>
  <c r="N39" i="10"/>
  <c r="O39" i="10"/>
  <c r="P39" i="10"/>
  <c r="N40" i="10"/>
  <c r="O40" i="10"/>
  <c r="P40" i="10"/>
  <c r="N41" i="10"/>
  <c r="O41" i="10"/>
  <c r="P41" i="10"/>
  <c r="N42" i="10"/>
  <c r="O42" i="10"/>
  <c r="P42" i="10"/>
  <c r="N43" i="10"/>
  <c r="O43" i="10"/>
  <c r="P43" i="10"/>
  <c r="N44" i="10"/>
  <c r="O44" i="10"/>
  <c r="P44" i="10"/>
  <c r="N45" i="10"/>
  <c r="O45" i="10"/>
  <c r="P45" i="10"/>
  <c r="N46" i="10"/>
  <c r="O46" i="10"/>
  <c r="P46" i="10"/>
  <c r="N47" i="10"/>
  <c r="O47" i="10"/>
  <c r="P47" i="10"/>
  <c r="N48" i="10"/>
  <c r="O48" i="10"/>
  <c r="P48" i="10"/>
  <c r="N49" i="10"/>
  <c r="O49" i="10"/>
  <c r="P49" i="10"/>
  <c r="N50" i="10"/>
  <c r="O50" i="10"/>
  <c r="P50" i="10"/>
  <c r="N51" i="10"/>
  <c r="O51" i="10"/>
  <c r="P51" i="10"/>
  <c r="N52" i="10"/>
  <c r="O52" i="10"/>
  <c r="P52" i="10"/>
  <c r="N53" i="10"/>
  <c r="O53" i="10"/>
  <c r="P53" i="10"/>
  <c r="N54" i="10"/>
  <c r="O54" i="10"/>
  <c r="P54" i="10"/>
  <c r="N55" i="10"/>
  <c r="O55" i="10"/>
  <c r="P55" i="10"/>
  <c r="N56" i="10"/>
  <c r="O56" i="10"/>
  <c r="P56" i="10"/>
  <c r="N57" i="10"/>
  <c r="O57" i="10"/>
  <c r="P57" i="10"/>
  <c r="N58" i="10"/>
  <c r="O58" i="10"/>
  <c r="P58" i="10"/>
  <c r="N59" i="10"/>
  <c r="O59" i="10"/>
  <c r="P59" i="10"/>
  <c r="N60" i="10"/>
  <c r="O60" i="10"/>
  <c r="P60" i="10"/>
  <c r="N61" i="10"/>
  <c r="O61" i="10"/>
  <c r="P61" i="10"/>
  <c r="N62" i="10"/>
  <c r="O62" i="10"/>
  <c r="P62" i="10"/>
  <c r="N63" i="10"/>
  <c r="O63" i="10"/>
  <c r="P63" i="10"/>
  <c r="N64" i="10"/>
  <c r="O64" i="10"/>
  <c r="P64" i="10"/>
  <c r="N65" i="10"/>
  <c r="O65" i="10"/>
  <c r="P65" i="10"/>
  <c r="N66" i="10"/>
  <c r="O66" i="10"/>
  <c r="P66" i="10"/>
  <c r="N67" i="10"/>
  <c r="O67" i="10"/>
  <c r="P67" i="10"/>
  <c r="N68" i="10"/>
  <c r="O68" i="10"/>
  <c r="P68" i="10"/>
  <c r="N69" i="10"/>
  <c r="O69" i="10"/>
  <c r="P69" i="10"/>
  <c r="N70" i="10"/>
  <c r="O70" i="10"/>
  <c r="P70" i="10"/>
  <c r="N71" i="10"/>
  <c r="O71" i="10"/>
  <c r="P71" i="10"/>
  <c r="N72" i="10"/>
  <c r="O72" i="10"/>
  <c r="P72" i="10"/>
  <c r="N73" i="10"/>
  <c r="O73" i="10"/>
  <c r="P73" i="10"/>
  <c r="N74" i="10"/>
  <c r="O74" i="10"/>
  <c r="P74" i="10"/>
  <c r="N75" i="10"/>
  <c r="O75" i="10"/>
  <c r="P75" i="10"/>
  <c r="N76" i="10"/>
  <c r="O76" i="10"/>
  <c r="P76" i="10"/>
  <c r="N77" i="10"/>
  <c r="O77" i="10"/>
  <c r="P77" i="10"/>
  <c r="N78" i="10"/>
  <c r="O78" i="10"/>
  <c r="P78" i="10"/>
  <c r="N79" i="10"/>
  <c r="O79" i="10"/>
  <c r="P79" i="10"/>
  <c r="N80" i="10"/>
  <c r="O80" i="10"/>
  <c r="P80" i="10"/>
  <c r="N81" i="10"/>
  <c r="O81" i="10"/>
  <c r="P81" i="10"/>
  <c r="N82" i="10"/>
  <c r="O82" i="10"/>
  <c r="P82" i="10"/>
  <c r="N83" i="10"/>
  <c r="O83" i="10"/>
  <c r="P83" i="10"/>
  <c r="N84" i="10"/>
  <c r="O84" i="10"/>
  <c r="P84" i="10"/>
  <c r="N85" i="10"/>
  <c r="O85" i="10"/>
  <c r="P85" i="10"/>
  <c r="N86" i="10"/>
  <c r="O86" i="10"/>
  <c r="P86" i="10"/>
  <c r="N87" i="10"/>
  <c r="O87" i="10"/>
  <c r="P87" i="10"/>
  <c r="N88" i="10"/>
  <c r="O88" i="10"/>
  <c r="P88" i="10"/>
  <c r="N89" i="10"/>
  <c r="O89" i="10"/>
  <c r="P89" i="10"/>
  <c r="N90" i="10"/>
  <c r="O90" i="10"/>
  <c r="P90" i="10"/>
  <c r="N91" i="10"/>
  <c r="O91" i="10"/>
  <c r="P91" i="10"/>
  <c r="N92" i="10"/>
  <c r="O92" i="10"/>
  <c r="P92" i="10"/>
  <c r="N93" i="10"/>
  <c r="O93" i="10"/>
  <c r="P93" i="10"/>
  <c r="N94" i="10"/>
  <c r="O94" i="10"/>
  <c r="P94" i="10"/>
  <c r="N95" i="10"/>
  <c r="O95" i="10"/>
  <c r="P95" i="10"/>
  <c r="N96" i="10"/>
  <c r="O96" i="10"/>
  <c r="P96" i="10"/>
  <c r="N97" i="10"/>
  <c r="O97" i="10"/>
  <c r="P97" i="10"/>
  <c r="N98" i="10"/>
  <c r="O98" i="10"/>
  <c r="P98" i="10"/>
  <c r="N99" i="10"/>
  <c r="O99" i="10"/>
  <c r="P99" i="10"/>
  <c r="N100" i="10"/>
  <c r="O100" i="10"/>
  <c r="P100" i="10"/>
  <c r="N101" i="10"/>
  <c r="O101" i="10"/>
  <c r="P101" i="10"/>
  <c r="N102" i="10"/>
  <c r="O102" i="10"/>
  <c r="P102" i="10"/>
  <c r="N103" i="10"/>
  <c r="O103" i="10"/>
  <c r="P103" i="10"/>
  <c r="N104" i="10"/>
  <c r="O104" i="10"/>
  <c r="P104" i="10"/>
  <c r="N105" i="10"/>
  <c r="O105" i="10"/>
  <c r="P105" i="10"/>
  <c r="M3" i="10"/>
  <c r="M4" i="10"/>
  <c r="M5" i="10"/>
  <c r="M6" i="10"/>
  <c r="M7" i="10"/>
  <c r="M8" i="10"/>
  <c r="M9" i="10"/>
  <c r="M10" i="10"/>
  <c r="M11" i="10"/>
  <c r="M12" i="10"/>
  <c r="M13" i="10"/>
  <c r="M14" i="10"/>
  <c r="M15" i="10"/>
  <c r="M16" i="10"/>
  <c r="M17" i="10"/>
  <c r="M18" i="10"/>
  <c r="M19" i="10"/>
  <c r="M20" i="10"/>
  <c r="M21" i="10"/>
  <c r="M22" i="10"/>
  <c r="M23" i="10"/>
  <c r="M24" i="10"/>
  <c r="M25" i="10"/>
  <c r="M26" i="10"/>
  <c r="M27" i="10"/>
  <c r="M28" i="10"/>
  <c r="M29" i="10"/>
  <c r="M30" i="10"/>
  <c r="M31" i="10"/>
  <c r="M32" i="10"/>
  <c r="M33" i="10"/>
  <c r="M34" i="10"/>
  <c r="M35" i="10"/>
  <c r="M36" i="10"/>
  <c r="M37" i="10"/>
  <c r="M38" i="10"/>
  <c r="M39" i="10"/>
  <c r="M40" i="10"/>
  <c r="M41" i="10"/>
  <c r="M42" i="10"/>
  <c r="M43" i="10"/>
  <c r="M44" i="10"/>
  <c r="M45" i="10"/>
  <c r="M46" i="10"/>
  <c r="M47" i="10"/>
  <c r="M48" i="10"/>
  <c r="M49" i="10"/>
  <c r="M50" i="10"/>
  <c r="M51" i="10"/>
  <c r="M52" i="10"/>
  <c r="M53" i="10"/>
  <c r="M54" i="10"/>
  <c r="M55" i="10"/>
  <c r="M56" i="10"/>
  <c r="M57" i="10"/>
  <c r="M58" i="10"/>
  <c r="M59" i="10"/>
  <c r="M60" i="10"/>
  <c r="M61" i="10"/>
  <c r="M62" i="10"/>
  <c r="M63" i="10"/>
  <c r="M64" i="10"/>
  <c r="M65" i="10"/>
  <c r="M66" i="10"/>
  <c r="M67" i="10"/>
  <c r="M68" i="10"/>
  <c r="M69" i="10"/>
  <c r="M70" i="10"/>
  <c r="M71" i="10"/>
  <c r="M72" i="10"/>
  <c r="M73" i="10"/>
  <c r="M74" i="10"/>
  <c r="M75" i="10"/>
  <c r="M76" i="10"/>
  <c r="M77" i="10"/>
  <c r="M78" i="10"/>
  <c r="M79" i="10"/>
  <c r="M80" i="10"/>
  <c r="M81" i="10"/>
  <c r="M82" i="10"/>
  <c r="M83" i="10"/>
  <c r="M84" i="10"/>
  <c r="M85" i="10"/>
  <c r="M86" i="10"/>
  <c r="M87" i="10"/>
  <c r="M88" i="10"/>
  <c r="M89" i="10"/>
  <c r="M90" i="10"/>
  <c r="M91" i="10"/>
  <c r="M92" i="10"/>
  <c r="M93" i="10"/>
  <c r="M94" i="10"/>
  <c r="M95" i="10"/>
  <c r="M96" i="10"/>
  <c r="M97" i="10"/>
  <c r="M98" i="10"/>
  <c r="M99" i="10"/>
  <c r="M100" i="10"/>
  <c r="M101" i="10"/>
  <c r="M102" i="10"/>
  <c r="M103" i="10"/>
  <c r="M104" i="10"/>
  <c r="M105" i="10"/>
  <c r="L4" i="10"/>
  <c r="L5" i="10"/>
  <c r="L6" i="10"/>
  <c r="L7" i="10"/>
  <c r="L8" i="10"/>
  <c r="L9" i="10"/>
  <c r="L10" i="10"/>
  <c r="L11" i="10"/>
  <c r="L12" i="10"/>
  <c r="L13" i="10"/>
  <c r="L14" i="10"/>
  <c r="L15" i="10"/>
  <c r="L16" i="10"/>
  <c r="L17" i="10"/>
  <c r="L18" i="10"/>
  <c r="L19" i="10"/>
  <c r="L20" i="10"/>
  <c r="L21" i="10"/>
  <c r="L22" i="10"/>
  <c r="L23" i="10"/>
  <c r="L24" i="10"/>
  <c r="L25" i="10"/>
  <c r="L26" i="10"/>
  <c r="L27" i="10"/>
  <c r="L28" i="10"/>
  <c r="L29" i="10"/>
  <c r="L30" i="10"/>
  <c r="L31" i="10"/>
  <c r="L32" i="10"/>
  <c r="L33" i="10"/>
  <c r="L34" i="10"/>
  <c r="L35" i="10"/>
  <c r="L36" i="10"/>
  <c r="L37" i="10"/>
  <c r="L38" i="10"/>
  <c r="L39" i="10"/>
  <c r="L40" i="10"/>
  <c r="L41" i="10"/>
  <c r="L42" i="10"/>
  <c r="L43" i="10"/>
  <c r="L44" i="10"/>
  <c r="L45" i="10"/>
  <c r="L46" i="10"/>
  <c r="L47" i="10"/>
  <c r="L48" i="10"/>
  <c r="L49" i="10"/>
  <c r="L50" i="10"/>
  <c r="L51" i="10"/>
  <c r="L52" i="10"/>
  <c r="L53" i="10"/>
  <c r="L54" i="10"/>
  <c r="L55" i="10"/>
  <c r="L56" i="10"/>
  <c r="L57" i="10"/>
  <c r="L58" i="10"/>
  <c r="L59" i="10"/>
  <c r="L60" i="10"/>
  <c r="L61" i="10"/>
  <c r="L62" i="10"/>
  <c r="L63" i="10"/>
  <c r="L64" i="10"/>
  <c r="L65" i="10"/>
  <c r="L66" i="10"/>
  <c r="L67" i="10"/>
  <c r="L68" i="10"/>
  <c r="L69" i="10"/>
  <c r="L70" i="10"/>
  <c r="L71" i="10"/>
  <c r="L72" i="10"/>
  <c r="L73" i="10"/>
  <c r="L74" i="10"/>
  <c r="L75" i="10"/>
  <c r="L76" i="10"/>
  <c r="L77" i="10"/>
  <c r="L78" i="10"/>
  <c r="L79" i="10"/>
  <c r="L80" i="10"/>
  <c r="L81" i="10"/>
  <c r="L82" i="10"/>
  <c r="L83" i="10"/>
  <c r="L84" i="10"/>
  <c r="L85" i="10"/>
  <c r="L86" i="10"/>
  <c r="L87" i="10"/>
  <c r="L88" i="10"/>
  <c r="L89" i="10"/>
  <c r="L90" i="10"/>
  <c r="L91" i="10"/>
  <c r="L92" i="10"/>
  <c r="L93" i="10"/>
  <c r="L94" i="10"/>
  <c r="L95" i="10"/>
  <c r="L96" i="10"/>
  <c r="L97" i="10"/>
  <c r="L98" i="10"/>
  <c r="L99" i="10"/>
  <c r="L100" i="10"/>
  <c r="L101" i="10"/>
  <c r="L102" i="10"/>
  <c r="L103" i="10"/>
  <c r="L104" i="10"/>
  <c r="L105" i="10"/>
  <c r="L3" i="10"/>
  <c r="K8" i="9"/>
  <c r="K7" i="9"/>
  <c r="A3" i="9"/>
  <c r="B3" i="9"/>
  <c r="C3" i="9"/>
  <c r="D3" i="9"/>
  <c r="A4" i="9"/>
  <c r="B4" i="9"/>
  <c r="C4" i="9"/>
  <c r="D4" i="9"/>
  <c r="A5" i="9"/>
  <c r="B5" i="9"/>
  <c r="C5" i="9"/>
  <c r="D5" i="9"/>
  <c r="A6" i="9"/>
  <c r="B6" i="9"/>
  <c r="C6" i="9"/>
  <c r="D6" i="9"/>
  <c r="A7" i="9"/>
  <c r="B7" i="9"/>
  <c r="C7" i="9"/>
  <c r="D7" i="9"/>
  <c r="A8" i="9"/>
  <c r="B8" i="9"/>
  <c r="C8" i="9"/>
  <c r="D8" i="9"/>
  <c r="A9" i="9"/>
  <c r="B9" i="9"/>
  <c r="C9" i="9"/>
  <c r="D9" i="9"/>
  <c r="A10" i="9"/>
  <c r="B10" i="9"/>
  <c r="C10" i="9"/>
  <c r="D10" i="9"/>
  <c r="A11" i="9"/>
  <c r="B11" i="9"/>
  <c r="C11" i="9"/>
  <c r="D11" i="9"/>
  <c r="A12" i="9"/>
  <c r="B12" i="9"/>
  <c r="C12" i="9"/>
  <c r="D12" i="9"/>
  <c r="A13" i="9"/>
  <c r="B13" i="9"/>
  <c r="C13" i="9"/>
  <c r="D13" i="9"/>
  <c r="A14" i="9"/>
  <c r="B14" i="9"/>
  <c r="C14" i="9"/>
  <c r="D14" i="9"/>
  <c r="A15" i="9"/>
  <c r="B15" i="9"/>
  <c r="C15" i="9"/>
  <c r="D15" i="9"/>
  <c r="A16" i="9"/>
  <c r="B16" i="9"/>
  <c r="C16" i="9"/>
  <c r="D16" i="9"/>
  <c r="A17" i="9"/>
  <c r="B17" i="9"/>
  <c r="C17" i="9"/>
  <c r="D17" i="9"/>
  <c r="A18" i="9"/>
  <c r="B18" i="9"/>
  <c r="C18" i="9"/>
  <c r="D18" i="9"/>
  <c r="A19" i="9"/>
  <c r="B19" i="9"/>
  <c r="C19" i="9"/>
  <c r="D19" i="9"/>
  <c r="A20" i="9"/>
  <c r="B20" i="9"/>
  <c r="C20" i="9"/>
  <c r="D20" i="9"/>
  <c r="A21" i="9"/>
  <c r="B21" i="9"/>
  <c r="C21" i="9"/>
  <c r="D21" i="9"/>
  <c r="A22" i="9"/>
  <c r="B22" i="9"/>
  <c r="C22" i="9"/>
  <c r="D22" i="9"/>
  <c r="A23" i="9"/>
  <c r="B23" i="9"/>
  <c r="C23" i="9"/>
  <c r="D23" i="9"/>
  <c r="A24" i="9"/>
  <c r="B24" i="9"/>
  <c r="C24" i="9"/>
  <c r="D24" i="9"/>
  <c r="A25" i="9"/>
  <c r="B25" i="9"/>
  <c r="C25" i="9"/>
  <c r="D25" i="9"/>
  <c r="A26" i="9"/>
  <c r="B26" i="9"/>
  <c r="C26" i="9"/>
  <c r="D26" i="9"/>
  <c r="A27" i="9"/>
  <c r="B27" i="9"/>
  <c r="C27" i="9"/>
  <c r="D27" i="9"/>
  <c r="A28" i="9"/>
  <c r="B28" i="9"/>
  <c r="C28" i="9"/>
  <c r="D28" i="9"/>
  <c r="A29" i="9"/>
  <c r="B29" i="9"/>
  <c r="C29" i="9"/>
  <c r="D29" i="9"/>
  <c r="A30" i="9"/>
  <c r="B30" i="9"/>
  <c r="C30" i="9"/>
  <c r="D30" i="9"/>
  <c r="A31" i="9"/>
  <c r="B31" i="9"/>
  <c r="C31" i="9"/>
  <c r="D31" i="9"/>
  <c r="A32" i="9"/>
  <c r="B32" i="9"/>
  <c r="C32" i="9"/>
  <c r="D32" i="9"/>
  <c r="A33" i="9"/>
  <c r="B33" i="9"/>
  <c r="C33" i="9"/>
  <c r="D33" i="9"/>
  <c r="A34" i="9"/>
  <c r="B34" i="9"/>
  <c r="C34" i="9"/>
  <c r="D34" i="9"/>
  <c r="A35" i="9"/>
  <c r="B35" i="9"/>
  <c r="C35" i="9"/>
  <c r="D35" i="9"/>
  <c r="A36" i="9"/>
  <c r="B36" i="9"/>
  <c r="C36" i="9"/>
  <c r="D36" i="9"/>
  <c r="A37" i="9"/>
  <c r="B37" i="9"/>
  <c r="C37" i="9"/>
  <c r="D37" i="9"/>
  <c r="A38" i="9"/>
  <c r="B38" i="9"/>
  <c r="C38" i="9"/>
  <c r="D38" i="9"/>
  <c r="A39" i="9"/>
  <c r="B39" i="9"/>
  <c r="C39" i="9"/>
  <c r="D39" i="9"/>
  <c r="A40" i="9"/>
  <c r="B40" i="9"/>
  <c r="C40" i="9"/>
  <c r="D40" i="9"/>
  <c r="A41" i="9"/>
  <c r="B41" i="9"/>
  <c r="C41" i="9"/>
  <c r="D41" i="9"/>
  <c r="A42" i="9"/>
  <c r="B42" i="9"/>
  <c r="C42" i="9"/>
  <c r="D42" i="9"/>
  <c r="A43" i="9"/>
  <c r="B43" i="9"/>
  <c r="C43" i="9"/>
  <c r="D43" i="9"/>
  <c r="A44" i="9"/>
  <c r="B44" i="9"/>
  <c r="C44" i="9"/>
  <c r="D44" i="9"/>
  <c r="A45" i="9"/>
  <c r="B45" i="9"/>
  <c r="C45" i="9"/>
  <c r="D45" i="9"/>
  <c r="A46" i="9"/>
  <c r="B46" i="9"/>
  <c r="C46" i="9"/>
  <c r="D46" i="9"/>
  <c r="A47" i="9"/>
  <c r="B47" i="9"/>
  <c r="C47" i="9"/>
  <c r="D47" i="9"/>
  <c r="A48" i="9"/>
  <c r="B48" i="9"/>
  <c r="C48" i="9"/>
  <c r="D48" i="9"/>
  <c r="A49" i="9"/>
  <c r="B49" i="9"/>
  <c r="C49" i="9"/>
  <c r="D49" i="9"/>
  <c r="A50" i="9"/>
  <c r="B50" i="9"/>
  <c r="C50" i="9"/>
  <c r="D50" i="9"/>
  <c r="A51" i="9"/>
  <c r="B51" i="9"/>
  <c r="C51" i="9"/>
  <c r="D51" i="9"/>
  <c r="A52" i="9"/>
  <c r="B52" i="9"/>
  <c r="C52" i="9"/>
  <c r="D52" i="9"/>
  <c r="A53" i="9"/>
  <c r="B53" i="9"/>
  <c r="C53" i="9"/>
  <c r="D53" i="9"/>
  <c r="A54" i="9"/>
  <c r="B54" i="9"/>
  <c r="C54" i="9"/>
  <c r="D54" i="9"/>
  <c r="A55" i="9"/>
  <c r="B55" i="9"/>
  <c r="C55" i="9"/>
  <c r="D55" i="9"/>
  <c r="A56" i="9"/>
  <c r="B56" i="9"/>
  <c r="C56" i="9"/>
  <c r="D56" i="9"/>
  <c r="A57" i="9"/>
  <c r="B57" i="9"/>
  <c r="C57" i="9"/>
  <c r="D57" i="9"/>
  <c r="A58" i="9"/>
  <c r="B58" i="9"/>
  <c r="C58" i="9"/>
  <c r="D58" i="9"/>
  <c r="A59" i="9"/>
  <c r="B59" i="9"/>
  <c r="C59" i="9"/>
  <c r="D59" i="9"/>
  <c r="A60" i="9"/>
  <c r="B60" i="9"/>
  <c r="C60" i="9"/>
  <c r="D60" i="9"/>
  <c r="A61" i="9"/>
  <c r="B61" i="9"/>
  <c r="C61" i="9"/>
  <c r="D61" i="9"/>
  <c r="A62" i="9"/>
  <c r="B62" i="9"/>
  <c r="C62" i="9"/>
  <c r="D62" i="9"/>
  <c r="A63" i="9"/>
  <c r="B63" i="9"/>
  <c r="C63" i="9"/>
  <c r="D63" i="9"/>
  <c r="A64" i="9"/>
  <c r="B64" i="9"/>
  <c r="C64" i="9"/>
  <c r="D64" i="9"/>
  <c r="A65" i="9"/>
  <c r="B65" i="9"/>
  <c r="C65" i="9"/>
  <c r="D65" i="9"/>
  <c r="A66" i="9"/>
  <c r="B66" i="9"/>
  <c r="C66" i="9"/>
  <c r="D66" i="9"/>
  <c r="A67" i="9"/>
  <c r="B67" i="9"/>
  <c r="C67" i="9"/>
  <c r="D67" i="9"/>
  <c r="A68" i="9"/>
  <c r="B68" i="9"/>
  <c r="C68" i="9"/>
  <c r="D68" i="9"/>
  <c r="A69" i="9"/>
  <c r="B69" i="9"/>
  <c r="C69" i="9"/>
  <c r="D69" i="9"/>
  <c r="A70" i="9"/>
  <c r="B70" i="9"/>
  <c r="C70" i="9"/>
  <c r="D70" i="9"/>
  <c r="A71" i="9"/>
  <c r="B71" i="9"/>
  <c r="C71" i="9"/>
  <c r="D71" i="9"/>
  <c r="A72" i="9"/>
  <c r="B72" i="9"/>
  <c r="C72" i="9"/>
  <c r="D72" i="9"/>
  <c r="A73" i="9"/>
  <c r="B73" i="9"/>
  <c r="C73" i="9"/>
  <c r="D73" i="9"/>
  <c r="A74" i="9"/>
  <c r="B74" i="9"/>
  <c r="C74" i="9"/>
  <c r="D74" i="9"/>
  <c r="A75" i="9"/>
  <c r="B75" i="9"/>
  <c r="C75" i="9"/>
  <c r="D75" i="9"/>
  <c r="A76" i="9"/>
  <c r="B76" i="9"/>
  <c r="C76" i="9"/>
  <c r="D76" i="9"/>
  <c r="A77" i="9"/>
  <c r="B77" i="9"/>
  <c r="C77" i="9"/>
  <c r="D77" i="9"/>
  <c r="A78" i="9"/>
  <c r="B78" i="9"/>
  <c r="C78" i="9"/>
  <c r="D78" i="9"/>
  <c r="A79" i="9"/>
  <c r="B79" i="9"/>
  <c r="C79" i="9"/>
  <c r="D79" i="9"/>
  <c r="D2" i="9"/>
  <c r="C2" i="9"/>
  <c r="B2" i="9"/>
  <c r="A2" i="9"/>
  <c r="J59" i="8"/>
  <c r="J152" i="8"/>
  <c r="J48" i="8"/>
  <c r="J39" i="8"/>
  <c r="F39" i="9" s="1"/>
  <c r="J28" i="8"/>
  <c r="F28" i="9" s="1"/>
  <c r="J21" i="8"/>
  <c r="F21" i="9" s="1"/>
  <c r="J20" i="8"/>
  <c r="F20" i="9" s="1"/>
  <c r="J19" i="8"/>
  <c r="F19" i="9" s="1"/>
  <c r="J18" i="8"/>
  <c r="F18" i="9" s="1"/>
  <c r="J17" i="8"/>
  <c r="F17" i="9" s="1"/>
  <c r="J16" i="8"/>
  <c r="F16" i="9" s="1"/>
  <c r="J15" i="8"/>
  <c r="F15" i="9" s="1"/>
  <c r="J14" i="8"/>
  <c r="F14" i="9" s="1"/>
  <c r="J13" i="8"/>
  <c r="F13" i="9" s="1"/>
  <c r="J12" i="8"/>
  <c r="F12" i="9" s="1"/>
  <c r="J11" i="8"/>
  <c r="F11" i="9" s="1"/>
  <c r="J10" i="8"/>
  <c r="F10" i="9" s="1"/>
  <c r="J9" i="8"/>
  <c r="F9" i="9" s="1"/>
  <c r="J8" i="8"/>
  <c r="F8" i="9" s="1"/>
  <c r="J7" i="8"/>
  <c r="F7" i="9" s="1"/>
  <c r="J6" i="8"/>
  <c r="F6" i="9" s="1"/>
  <c r="J5" i="8"/>
  <c r="F5" i="9" s="1"/>
  <c r="J4" i="8"/>
  <c r="F4" i="9" s="1"/>
  <c r="J3" i="8"/>
  <c r="F3" i="9" s="1"/>
  <c r="J2" i="8"/>
  <c r="F2" i="9" s="1"/>
  <c r="J27" i="8"/>
  <c r="F27" i="9" s="1"/>
  <c r="J26" i="8"/>
  <c r="F26" i="9" s="1"/>
  <c r="J25" i="8"/>
  <c r="J24" i="8"/>
  <c r="F24" i="9" s="1"/>
  <c r="J23" i="8"/>
  <c r="F23" i="9" s="1"/>
  <c r="J22" i="8"/>
  <c r="F22" i="9" s="1"/>
  <c r="J38" i="8"/>
  <c r="F38" i="9" s="1"/>
  <c r="J37" i="8"/>
  <c r="F37" i="9" s="1"/>
  <c r="J36" i="8"/>
  <c r="F36" i="9" s="1"/>
  <c r="J35" i="8"/>
  <c r="F35" i="9" s="1"/>
  <c r="J34" i="8"/>
  <c r="F34" i="9" s="1"/>
  <c r="J33" i="8"/>
  <c r="F33" i="9" s="1"/>
  <c r="J32" i="8"/>
  <c r="F32" i="9" s="1"/>
  <c r="J31" i="8"/>
  <c r="F31" i="9" s="1"/>
  <c r="J30" i="8"/>
  <c r="F30" i="9" s="1"/>
  <c r="J29" i="8"/>
  <c r="F29" i="9" s="1"/>
  <c r="J47" i="8"/>
  <c r="J46" i="8"/>
  <c r="F46" i="9" s="1"/>
  <c r="J45" i="8"/>
  <c r="F45" i="9" s="1"/>
  <c r="J44" i="8"/>
  <c r="F44" i="9" s="1"/>
  <c r="J43" i="8"/>
  <c r="F43" i="9" s="1"/>
  <c r="J42" i="8"/>
  <c r="F42" i="9" s="1"/>
  <c r="J41" i="8"/>
  <c r="J40" i="8"/>
  <c r="F40" i="9" s="1"/>
  <c r="J58" i="8"/>
  <c r="F58" i="9" s="1"/>
  <c r="J57" i="8"/>
  <c r="F57" i="9" s="1"/>
  <c r="J56" i="8"/>
  <c r="F56" i="9" s="1"/>
  <c r="J55" i="8"/>
  <c r="J54" i="8"/>
  <c r="F54" i="9" s="1"/>
  <c r="J53" i="8"/>
  <c r="F53" i="9" s="1"/>
  <c r="J52" i="8"/>
  <c r="F52" i="9" s="1"/>
  <c r="J51" i="8"/>
  <c r="F51" i="9" s="1"/>
  <c r="J50" i="8"/>
  <c r="F50" i="9" s="1"/>
  <c r="J49" i="8"/>
  <c r="J60" i="8"/>
  <c r="F60" i="9" s="1"/>
  <c r="J61" i="8"/>
  <c r="F61" i="9" s="1"/>
  <c r="J62" i="8"/>
  <c r="F62" i="9" s="1"/>
  <c r="J63" i="8"/>
  <c r="J64" i="8"/>
  <c r="F64" i="9" s="1"/>
  <c r="J65" i="8"/>
  <c r="F65" i="9" s="1"/>
  <c r="J66" i="8"/>
  <c r="F66" i="9" s="1"/>
  <c r="J67" i="8"/>
  <c r="J68" i="8"/>
  <c r="F68" i="9" s="1"/>
  <c r="J69" i="8"/>
  <c r="F69" i="9" s="1"/>
  <c r="J70" i="8"/>
  <c r="F70" i="9" s="1"/>
  <c r="J71" i="8"/>
  <c r="J72" i="8"/>
  <c r="F72" i="9" s="1"/>
  <c r="J73" i="8"/>
  <c r="F73" i="9" s="1"/>
  <c r="J74" i="8"/>
  <c r="F74" i="9" s="1"/>
  <c r="J75" i="8"/>
  <c r="J76" i="8"/>
  <c r="F76" i="9" s="1"/>
  <c r="J77" i="8"/>
  <c r="F77" i="9" s="1"/>
  <c r="J78" i="8"/>
  <c r="F78" i="9" s="1"/>
  <c r="J79" i="8"/>
  <c r="J80" i="8"/>
  <c r="J81" i="8"/>
  <c r="J82" i="8"/>
  <c r="J83" i="8"/>
  <c r="J84" i="8"/>
  <c r="J85" i="8"/>
  <c r="J86" i="8"/>
  <c r="J87" i="8"/>
  <c r="J88" i="8"/>
  <c r="J89" i="8"/>
  <c r="J90" i="8"/>
  <c r="J91" i="8"/>
  <c r="J92" i="8"/>
  <c r="J93" i="8"/>
  <c r="J94" i="8"/>
  <c r="J95" i="8"/>
  <c r="J96" i="8"/>
  <c r="J97" i="8"/>
  <c r="J98" i="8"/>
  <c r="J99" i="8"/>
  <c r="J100" i="8"/>
  <c r="J101" i="8"/>
  <c r="J102" i="8"/>
  <c r="J103" i="8"/>
  <c r="J104" i="8"/>
  <c r="J105" i="8"/>
  <c r="J106" i="8"/>
  <c r="J107" i="8"/>
  <c r="J108" i="8"/>
  <c r="J109" i="8"/>
  <c r="J110" i="8"/>
  <c r="J111" i="8"/>
  <c r="J112" i="8"/>
  <c r="J113" i="8"/>
  <c r="J114" i="8"/>
  <c r="J115" i="8"/>
  <c r="J116" i="8"/>
  <c r="J117" i="8"/>
  <c r="J118" i="8"/>
  <c r="J119" i="8"/>
  <c r="J120" i="8"/>
  <c r="J121" i="8"/>
  <c r="J122" i="8"/>
  <c r="J123" i="8"/>
  <c r="J124" i="8"/>
  <c r="J125" i="8"/>
  <c r="J126" i="8"/>
  <c r="J127" i="8"/>
  <c r="J128" i="8"/>
  <c r="J129" i="8"/>
  <c r="J130" i="8"/>
  <c r="J131" i="8"/>
  <c r="J132" i="8"/>
  <c r="J133" i="8"/>
  <c r="J134" i="8"/>
  <c r="J135" i="8"/>
  <c r="J136" i="8"/>
  <c r="J137" i="8"/>
  <c r="J138" i="8"/>
  <c r="J139" i="8"/>
  <c r="J140" i="8"/>
  <c r="J141" i="8"/>
  <c r="J142" i="8"/>
  <c r="J143" i="8"/>
  <c r="J144" i="8"/>
  <c r="J145" i="8"/>
  <c r="J146" i="8"/>
  <c r="J147" i="8"/>
  <c r="J148" i="8"/>
  <c r="J149" i="8"/>
  <c r="J150" i="8"/>
  <c r="J151" i="8"/>
  <c r="I152" i="8"/>
  <c r="I151" i="8"/>
  <c r="I150" i="8"/>
  <c r="I149" i="8"/>
  <c r="I148" i="8"/>
  <c r="I147" i="8"/>
  <c r="I146" i="8"/>
  <c r="I145" i="8"/>
  <c r="I144" i="8"/>
  <c r="I143" i="8"/>
  <c r="I142" i="8"/>
  <c r="I141" i="8"/>
  <c r="I140" i="8"/>
  <c r="I139" i="8"/>
  <c r="I138" i="8"/>
  <c r="I137" i="8"/>
  <c r="I136" i="8"/>
  <c r="I135" i="8"/>
  <c r="I134" i="8"/>
  <c r="I133" i="8"/>
  <c r="I132" i="8"/>
  <c r="I131" i="8"/>
  <c r="I130" i="8"/>
  <c r="I129" i="8"/>
  <c r="I128" i="8"/>
  <c r="I127" i="8"/>
  <c r="I126" i="8"/>
  <c r="I125" i="8"/>
  <c r="I124" i="8"/>
  <c r="I123" i="8"/>
  <c r="I122" i="8"/>
  <c r="I121" i="8"/>
  <c r="I120" i="8"/>
  <c r="I119" i="8"/>
  <c r="I118" i="8"/>
  <c r="I117" i="8"/>
  <c r="I116" i="8"/>
  <c r="I115" i="8"/>
  <c r="I114" i="8"/>
  <c r="I113" i="8"/>
  <c r="I112" i="8"/>
  <c r="I111" i="8"/>
  <c r="I110" i="8"/>
  <c r="I109" i="8"/>
  <c r="I108" i="8"/>
  <c r="I107" i="8"/>
  <c r="I106" i="8"/>
  <c r="I105" i="8"/>
  <c r="I104" i="8"/>
  <c r="I103" i="8"/>
  <c r="I102" i="8"/>
  <c r="I101" i="8"/>
  <c r="I100" i="8"/>
  <c r="I99" i="8"/>
  <c r="I98" i="8"/>
  <c r="I97" i="8"/>
  <c r="I96" i="8"/>
  <c r="I95" i="8"/>
  <c r="I94" i="8"/>
  <c r="I93" i="8"/>
  <c r="I92" i="8"/>
  <c r="I91" i="8"/>
  <c r="I90" i="8"/>
  <c r="I89" i="8"/>
  <c r="I88" i="8"/>
  <c r="I87" i="8"/>
  <c r="I86" i="8"/>
  <c r="I85" i="8"/>
  <c r="I84" i="8"/>
  <c r="I83" i="8"/>
  <c r="I82" i="8"/>
  <c r="I81" i="8"/>
  <c r="I80" i="8"/>
  <c r="I79" i="8"/>
  <c r="I78" i="8"/>
  <c r="I77" i="8"/>
  <c r="I76" i="8"/>
  <c r="I75" i="8"/>
  <c r="I74" i="8"/>
  <c r="I73" i="8"/>
  <c r="I72" i="8"/>
  <c r="I71" i="8"/>
  <c r="I70" i="8"/>
  <c r="I69" i="8"/>
  <c r="I68" i="8"/>
  <c r="I67" i="8"/>
  <c r="I66" i="8"/>
  <c r="I65" i="8"/>
  <c r="I64" i="8"/>
  <c r="I63" i="8"/>
  <c r="I62" i="8"/>
  <c r="I61" i="8"/>
  <c r="I60" i="8"/>
  <c r="I59" i="8"/>
  <c r="I58" i="8"/>
  <c r="I57" i="8"/>
  <c r="I56" i="8"/>
  <c r="I55" i="8"/>
  <c r="I54" i="8"/>
  <c r="I53" i="8"/>
  <c r="I52" i="8"/>
  <c r="I51" i="8"/>
  <c r="I50" i="8"/>
  <c r="I49" i="8"/>
  <c r="I48" i="8"/>
  <c r="I47" i="8"/>
  <c r="I46" i="8"/>
  <c r="I45" i="8"/>
  <c r="I44" i="8"/>
  <c r="I43" i="8"/>
  <c r="I42" i="8"/>
  <c r="I41" i="8"/>
  <c r="I40" i="8"/>
  <c r="I39" i="8"/>
  <c r="I38" i="8"/>
  <c r="I37" i="8"/>
  <c r="I36" i="8"/>
  <c r="I35" i="8"/>
  <c r="I34" i="8"/>
  <c r="I33" i="8"/>
  <c r="I32" i="8"/>
  <c r="I31" i="8"/>
  <c r="I30" i="8"/>
  <c r="I29" i="8"/>
  <c r="I28" i="8"/>
  <c r="I27" i="8"/>
  <c r="I26" i="8"/>
  <c r="I25" i="8"/>
  <c r="I24" i="8"/>
  <c r="I23" i="8"/>
  <c r="I22" i="8"/>
  <c r="I21" i="8"/>
  <c r="I20" i="8"/>
  <c r="I19" i="8"/>
  <c r="I18" i="8"/>
  <c r="I17" i="8"/>
  <c r="I16" i="8"/>
  <c r="I15" i="8"/>
  <c r="I14" i="8"/>
  <c r="I13" i="8"/>
  <c r="I12" i="8"/>
  <c r="I11" i="8"/>
  <c r="I10" i="8"/>
  <c r="I9" i="8"/>
  <c r="I8" i="8"/>
  <c r="I7" i="8"/>
  <c r="I6" i="8"/>
  <c r="I5" i="8"/>
  <c r="I4" i="8"/>
  <c r="I3" i="8"/>
  <c r="I2" i="8"/>
  <c r="B28" i="6"/>
  <c r="C28" i="6"/>
  <c r="D28" i="6"/>
  <c r="E28" i="6"/>
  <c r="F28" i="6"/>
  <c r="G28" i="6"/>
  <c r="H28" i="6"/>
  <c r="A28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29" i="6"/>
  <c r="A48" i="6"/>
  <c r="A49" i="6"/>
  <c r="A50" i="6"/>
  <c r="A51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29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" i="6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" i="6"/>
  <c r="O3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2" i="5"/>
  <c r="U7" i="4"/>
  <c r="U8" i="4"/>
  <c r="U9" i="4"/>
  <c r="U10" i="4"/>
  <c r="U11" i="4"/>
  <c r="U12" i="4"/>
  <c r="U13" i="4"/>
  <c r="U14" i="4"/>
  <c r="U15" i="4"/>
  <c r="U16" i="4"/>
  <c r="U17" i="4"/>
  <c r="U18" i="4"/>
  <c r="U19" i="4"/>
  <c r="U20" i="4"/>
  <c r="U21" i="4"/>
  <c r="U22" i="4"/>
  <c r="U23" i="4"/>
  <c r="U24" i="4"/>
  <c r="U25" i="4"/>
  <c r="U26" i="4"/>
  <c r="U27" i="4"/>
  <c r="U28" i="4"/>
  <c r="U29" i="4"/>
  <c r="U3" i="4"/>
  <c r="U4" i="4"/>
  <c r="U5" i="4"/>
  <c r="U6" i="4"/>
  <c r="U2" i="4"/>
  <c r="J2" i="4"/>
  <c r="F2" i="6" s="1"/>
  <c r="J3" i="4"/>
  <c r="F3" i="6" s="1"/>
  <c r="J4" i="4"/>
  <c r="F4" i="6" s="1"/>
  <c r="J5" i="4"/>
  <c r="F5" i="6" s="1"/>
  <c r="J6" i="4"/>
  <c r="F6" i="6" s="1"/>
  <c r="J7" i="4"/>
  <c r="F7" i="6" s="1"/>
  <c r="J8" i="4"/>
  <c r="F8" i="6" s="1"/>
  <c r="J9" i="4"/>
  <c r="F9" i="6" s="1"/>
  <c r="J10" i="4"/>
  <c r="F10" i="6" s="1"/>
  <c r="J11" i="4"/>
  <c r="F11" i="6" s="1"/>
  <c r="J12" i="4"/>
  <c r="F12" i="6" s="1"/>
  <c r="J13" i="4"/>
  <c r="F13" i="6" s="1"/>
  <c r="J14" i="4"/>
  <c r="F14" i="6" s="1"/>
  <c r="J15" i="4"/>
  <c r="F15" i="6" s="1"/>
  <c r="J16" i="4"/>
  <c r="F16" i="6" s="1"/>
  <c r="J17" i="4"/>
  <c r="F17" i="6" s="1"/>
  <c r="J18" i="4"/>
  <c r="F18" i="6" s="1"/>
  <c r="J19" i="4"/>
  <c r="F19" i="6" s="1"/>
  <c r="J20" i="4"/>
  <c r="F20" i="6" s="1"/>
  <c r="J21" i="4"/>
  <c r="F21" i="6" s="1"/>
  <c r="J22" i="4"/>
  <c r="F22" i="6" s="1"/>
  <c r="J23" i="4"/>
  <c r="F23" i="6" s="1"/>
  <c r="J24" i="4"/>
  <c r="F24" i="6" s="1"/>
  <c r="J25" i="4"/>
  <c r="F25" i="6" s="1"/>
  <c r="J26" i="4"/>
  <c r="J27" i="4"/>
  <c r="J28" i="4"/>
  <c r="J29" i="4"/>
  <c r="I2" i="5"/>
  <c r="J2" i="5"/>
  <c r="F29" i="6" s="1"/>
  <c r="I3" i="5"/>
  <c r="J3" i="5"/>
  <c r="F30" i="6" s="1"/>
  <c r="I4" i="5"/>
  <c r="J4" i="5"/>
  <c r="F31" i="6" s="1"/>
  <c r="I5" i="5"/>
  <c r="J5" i="5"/>
  <c r="F32" i="6" s="1"/>
  <c r="I6" i="5"/>
  <c r="J6" i="5"/>
  <c r="F33" i="6" s="1"/>
  <c r="I7" i="5"/>
  <c r="J7" i="5"/>
  <c r="F34" i="6" s="1"/>
  <c r="I8" i="5"/>
  <c r="J8" i="5"/>
  <c r="F35" i="6" s="1"/>
  <c r="I9" i="5"/>
  <c r="J9" i="5"/>
  <c r="I10" i="5"/>
  <c r="J10" i="5"/>
  <c r="F36" i="6" s="1"/>
  <c r="I11" i="5"/>
  <c r="J11" i="5"/>
  <c r="I12" i="5"/>
  <c r="J12" i="5"/>
  <c r="F37" i="6" s="1"/>
  <c r="I13" i="5"/>
  <c r="J13" i="5"/>
  <c r="F38" i="6" s="1"/>
  <c r="I14" i="5"/>
  <c r="J14" i="5"/>
  <c r="F39" i="6" s="1"/>
  <c r="I15" i="5"/>
  <c r="J15" i="5"/>
  <c r="F40" i="6" s="1"/>
  <c r="I16" i="5"/>
  <c r="J16" i="5"/>
  <c r="F41" i="6" s="1"/>
  <c r="I17" i="5"/>
  <c r="J17" i="5"/>
  <c r="F42" i="6" s="1"/>
  <c r="I18" i="5"/>
  <c r="J18" i="5"/>
  <c r="F43" i="6" s="1"/>
  <c r="I19" i="5"/>
  <c r="J19" i="5"/>
  <c r="F44" i="6" s="1"/>
  <c r="I20" i="5"/>
  <c r="J20" i="5"/>
  <c r="F45" i="6" s="1"/>
  <c r="I21" i="5"/>
  <c r="J21" i="5"/>
  <c r="F46" i="6" s="1"/>
  <c r="I22" i="5"/>
  <c r="J22" i="5"/>
  <c r="F47" i="6" s="1"/>
  <c r="I23" i="5"/>
  <c r="J23" i="5"/>
  <c r="F48" i="6" s="1"/>
  <c r="I24" i="5"/>
  <c r="J24" i="5"/>
  <c r="F49" i="6" s="1"/>
  <c r="I25" i="5"/>
  <c r="J25" i="5"/>
  <c r="F50" i="6" s="1"/>
  <c r="I26" i="5"/>
  <c r="J26" i="5"/>
  <c r="F51" i="6" s="1"/>
  <c r="I27" i="5"/>
  <c r="J27" i="5"/>
  <c r="I28" i="5"/>
  <c r="J28" i="5"/>
  <c r="I29" i="5"/>
  <c r="J29" i="5"/>
  <c r="I13" i="4"/>
  <c r="I17" i="4"/>
  <c r="I26" i="4"/>
  <c r="I27" i="4"/>
  <c r="I15" i="4"/>
  <c r="I20" i="4"/>
  <c r="I28" i="4"/>
  <c r="I23" i="4"/>
  <c r="I22" i="4"/>
  <c r="I5" i="4"/>
  <c r="I2" i="4"/>
  <c r="I16" i="4"/>
  <c r="I4" i="4"/>
  <c r="I14" i="4"/>
  <c r="I24" i="4"/>
  <c r="I29" i="4"/>
  <c r="I21" i="4"/>
  <c r="I18" i="4"/>
  <c r="I6" i="4"/>
  <c r="I25" i="4"/>
  <c r="I10" i="4"/>
  <c r="I3" i="4"/>
  <c r="I8" i="4"/>
  <c r="I19" i="4"/>
  <c r="I9" i="4"/>
  <c r="I12" i="4"/>
  <c r="I11" i="4"/>
  <c r="I7" i="4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22" i="3"/>
  <c r="A39" i="3"/>
  <c r="B39" i="3"/>
  <c r="C39" i="3"/>
  <c r="E39" i="3"/>
  <c r="F39" i="3"/>
  <c r="A22" i="3"/>
  <c r="B22" i="3"/>
  <c r="C22" i="3"/>
  <c r="E22" i="3"/>
  <c r="F22" i="3"/>
  <c r="A23" i="3"/>
  <c r="B23" i="3"/>
  <c r="C23" i="3"/>
  <c r="E23" i="3"/>
  <c r="F23" i="3"/>
  <c r="A24" i="3"/>
  <c r="B24" i="3"/>
  <c r="C24" i="3"/>
  <c r="E24" i="3"/>
  <c r="F24" i="3"/>
  <c r="A25" i="3"/>
  <c r="B25" i="3"/>
  <c r="C25" i="3"/>
  <c r="E25" i="3"/>
  <c r="F25" i="3"/>
  <c r="A26" i="3"/>
  <c r="B26" i="3"/>
  <c r="C26" i="3"/>
  <c r="E26" i="3"/>
  <c r="F26" i="3"/>
  <c r="A27" i="3"/>
  <c r="B27" i="3"/>
  <c r="C27" i="3"/>
  <c r="E27" i="3"/>
  <c r="F27" i="3"/>
  <c r="A28" i="3"/>
  <c r="B28" i="3"/>
  <c r="C28" i="3"/>
  <c r="E28" i="3"/>
  <c r="F28" i="3"/>
  <c r="A29" i="3"/>
  <c r="B29" i="3"/>
  <c r="C29" i="3"/>
  <c r="E29" i="3"/>
  <c r="F29" i="3"/>
  <c r="A30" i="3"/>
  <c r="B30" i="3"/>
  <c r="C30" i="3"/>
  <c r="E30" i="3"/>
  <c r="F30" i="3"/>
  <c r="A31" i="3"/>
  <c r="B31" i="3"/>
  <c r="C31" i="3"/>
  <c r="E31" i="3"/>
  <c r="F31" i="3"/>
  <c r="A32" i="3"/>
  <c r="B32" i="3"/>
  <c r="C32" i="3"/>
  <c r="E32" i="3"/>
  <c r="F32" i="3"/>
  <c r="A33" i="3"/>
  <c r="B33" i="3"/>
  <c r="C33" i="3"/>
  <c r="E33" i="3"/>
  <c r="F33" i="3"/>
  <c r="A34" i="3"/>
  <c r="B34" i="3"/>
  <c r="C34" i="3"/>
  <c r="E34" i="3"/>
  <c r="F34" i="3"/>
  <c r="A35" i="3"/>
  <c r="B35" i="3"/>
  <c r="C35" i="3"/>
  <c r="E35" i="3"/>
  <c r="F35" i="3"/>
  <c r="A36" i="3"/>
  <c r="B36" i="3"/>
  <c r="C36" i="3"/>
  <c r="E36" i="3"/>
  <c r="F36" i="3"/>
  <c r="A37" i="3"/>
  <c r="B37" i="3"/>
  <c r="C37" i="3"/>
  <c r="E37" i="3"/>
  <c r="F37" i="3"/>
  <c r="A38" i="3"/>
  <c r="B38" i="3"/>
  <c r="C38" i="3"/>
  <c r="E38" i="3"/>
  <c r="F38" i="3"/>
  <c r="C21" i="3"/>
  <c r="E21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" i="3"/>
  <c r="F21" i="3"/>
  <c r="D21" i="3"/>
  <c r="B21" i="3"/>
  <c r="A21" i="3"/>
  <c r="A20" i="3"/>
  <c r="B20" i="3"/>
  <c r="C20" i="3"/>
  <c r="D20" i="3"/>
  <c r="A3" i="3"/>
  <c r="B3" i="3"/>
  <c r="C3" i="3"/>
  <c r="D3" i="3"/>
  <c r="A4" i="3"/>
  <c r="B4" i="3"/>
  <c r="C4" i="3"/>
  <c r="D4" i="3"/>
  <c r="A5" i="3"/>
  <c r="B5" i="3"/>
  <c r="C5" i="3"/>
  <c r="D5" i="3"/>
  <c r="A6" i="3"/>
  <c r="B6" i="3"/>
  <c r="C6" i="3"/>
  <c r="D6" i="3"/>
  <c r="F6" i="3"/>
  <c r="A7" i="3"/>
  <c r="B7" i="3"/>
  <c r="C7" i="3"/>
  <c r="D7" i="3"/>
  <c r="A8" i="3"/>
  <c r="B8" i="3"/>
  <c r="C8" i="3"/>
  <c r="D8" i="3"/>
  <c r="A9" i="3"/>
  <c r="B9" i="3"/>
  <c r="C9" i="3"/>
  <c r="D9" i="3"/>
  <c r="A10" i="3"/>
  <c r="B10" i="3"/>
  <c r="C10" i="3"/>
  <c r="D10" i="3"/>
  <c r="F10" i="3"/>
  <c r="A11" i="3"/>
  <c r="B11" i="3"/>
  <c r="C11" i="3"/>
  <c r="D11" i="3"/>
  <c r="A12" i="3"/>
  <c r="B12" i="3"/>
  <c r="C12" i="3"/>
  <c r="D12" i="3"/>
  <c r="A13" i="3"/>
  <c r="B13" i="3"/>
  <c r="C13" i="3"/>
  <c r="D13" i="3"/>
  <c r="A14" i="3"/>
  <c r="B14" i="3"/>
  <c r="C14" i="3"/>
  <c r="D14" i="3"/>
  <c r="F14" i="3"/>
  <c r="A15" i="3"/>
  <c r="B15" i="3"/>
  <c r="C15" i="3"/>
  <c r="D15" i="3"/>
  <c r="A16" i="3"/>
  <c r="B16" i="3"/>
  <c r="C16" i="3"/>
  <c r="D16" i="3"/>
  <c r="A17" i="3"/>
  <c r="B17" i="3"/>
  <c r="C17" i="3"/>
  <c r="D17" i="3"/>
  <c r="A18" i="3"/>
  <c r="B18" i="3"/>
  <c r="C18" i="3"/>
  <c r="D18" i="3"/>
  <c r="F18" i="3"/>
  <c r="A19" i="3"/>
  <c r="B19" i="3"/>
  <c r="C19" i="3"/>
  <c r="D19" i="3"/>
  <c r="D2" i="3"/>
  <c r="C2" i="3"/>
  <c r="B2" i="3"/>
  <c r="A2" i="3"/>
  <c r="J23" i="2"/>
  <c r="I23" i="2"/>
  <c r="J4" i="2"/>
  <c r="F4" i="3" s="1"/>
  <c r="J2" i="2"/>
  <c r="F2" i="3" s="1"/>
  <c r="J3" i="2"/>
  <c r="F3" i="3" s="1"/>
  <c r="J5" i="2"/>
  <c r="F5" i="3" s="1"/>
  <c r="J6" i="2"/>
  <c r="J7" i="2"/>
  <c r="F7" i="3" s="1"/>
  <c r="J8" i="2"/>
  <c r="F8" i="3" s="1"/>
  <c r="J9" i="2"/>
  <c r="F9" i="3" s="1"/>
  <c r="J10" i="2"/>
  <c r="J11" i="2"/>
  <c r="F11" i="3" s="1"/>
  <c r="J12" i="2"/>
  <c r="F12" i="3" s="1"/>
  <c r="J13" i="2"/>
  <c r="F13" i="3" s="1"/>
  <c r="J14" i="2"/>
  <c r="J15" i="2"/>
  <c r="F15" i="3" s="1"/>
  <c r="J16" i="2"/>
  <c r="F16" i="3" s="1"/>
  <c r="J17" i="2"/>
  <c r="F17" i="3" s="1"/>
  <c r="J18" i="2"/>
  <c r="J19" i="2"/>
  <c r="F19" i="3" s="1"/>
  <c r="J20" i="2"/>
  <c r="F20" i="3" s="1"/>
  <c r="J21" i="2"/>
  <c r="J22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I2" i="2"/>
  <c r="I32" i="2"/>
  <c r="I153" i="2"/>
  <c r="I140" i="2"/>
  <c r="I72" i="2"/>
  <c r="I39" i="2"/>
  <c r="I149" i="2"/>
  <c r="I91" i="2"/>
  <c r="I114" i="2"/>
  <c r="I12" i="2"/>
  <c r="I34" i="2"/>
  <c r="I116" i="2"/>
  <c r="I97" i="2"/>
  <c r="I13" i="2"/>
  <c r="I133" i="2"/>
  <c r="I20" i="2"/>
  <c r="I29" i="2"/>
  <c r="I49" i="2"/>
  <c r="I85" i="2"/>
  <c r="I106" i="2"/>
  <c r="I48" i="2"/>
  <c r="I64" i="2"/>
  <c r="I69" i="2"/>
  <c r="I77" i="2"/>
  <c r="I28" i="2"/>
  <c r="I62" i="2"/>
  <c r="I128" i="2"/>
  <c r="I87" i="2"/>
  <c r="I92" i="2"/>
  <c r="I129" i="2"/>
  <c r="I134" i="2"/>
  <c r="I119" i="2"/>
  <c r="I105" i="2"/>
  <c r="I108" i="2"/>
  <c r="I118" i="2"/>
  <c r="I8" i="2"/>
  <c r="I10" i="2"/>
  <c r="I54" i="2"/>
  <c r="I60" i="2"/>
  <c r="I22" i="2"/>
  <c r="I53" i="2"/>
  <c r="I27" i="2"/>
  <c r="I50" i="2"/>
  <c r="I4" i="2"/>
  <c r="I111" i="2"/>
  <c r="I96" i="2"/>
  <c r="I33" i="2"/>
  <c r="I15" i="2"/>
  <c r="I9" i="2"/>
  <c r="I125" i="2"/>
  <c r="I65" i="2"/>
  <c r="I24" i="2"/>
  <c r="I35" i="2"/>
  <c r="I121" i="2"/>
  <c r="I152" i="2"/>
  <c r="I84" i="2"/>
  <c r="I90" i="2"/>
  <c r="I31" i="2"/>
  <c r="I21" i="2"/>
  <c r="I18" i="2"/>
  <c r="I40" i="2"/>
  <c r="I41" i="2"/>
  <c r="I7" i="2"/>
  <c r="I25" i="2"/>
  <c r="I104" i="2"/>
  <c r="I88" i="2"/>
  <c r="I79" i="2"/>
  <c r="I38" i="2"/>
  <c r="I126" i="2"/>
  <c r="I136" i="2"/>
  <c r="I110" i="2"/>
  <c r="I30" i="2"/>
  <c r="I42" i="2"/>
  <c r="I52" i="2"/>
  <c r="I47" i="2"/>
  <c r="I37" i="2"/>
  <c r="I83" i="2"/>
  <c r="I63" i="2"/>
  <c r="I107" i="2"/>
  <c r="I144" i="2"/>
  <c r="I55" i="2"/>
  <c r="I57" i="2"/>
  <c r="I66" i="2"/>
  <c r="I71" i="2"/>
  <c r="I112" i="2"/>
  <c r="I5" i="2"/>
  <c r="I94" i="2"/>
  <c r="I127" i="2"/>
  <c r="I102" i="2"/>
  <c r="I139" i="2"/>
  <c r="I19" i="2"/>
  <c r="I137" i="2"/>
  <c r="I89" i="2"/>
  <c r="I68" i="2"/>
  <c r="I81" i="2"/>
  <c r="I78" i="2"/>
  <c r="I86" i="2"/>
  <c r="I17" i="2"/>
  <c r="I43" i="2"/>
  <c r="I46" i="2"/>
  <c r="I132" i="2"/>
  <c r="I115" i="2"/>
  <c r="I58" i="2"/>
  <c r="I70" i="2"/>
  <c r="I122" i="2"/>
  <c r="I75" i="2"/>
  <c r="I26" i="2"/>
  <c r="I3" i="2"/>
  <c r="I59" i="2"/>
  <c r="I100" i="2"/>
  <c r="I101" i="2"/>
  <c r="I145" i="2"/>
  <c r="I124" i="2"/>
  <c r="I138" i="2"/>
  <c r="I135" i="2"/>
  <c r="I151" i="2"/>
  <c r="I142" i="2"/>
  <c r="I113" i="2"/>
  <c r="I120" i="2"/>
  <c r="I117" i="2"/>
  <c r="I82" i="2"/>
  <c r="I123" i="2"/>
  <c r="I103" i="2"/>
  <c r="I6" i="2"/>
  <c r="I51" i="2"/>
  <c r="I109" i="2"/>
  <c r="I73" i="2"/>
  <c r="I130" i="2"/>
  <c r="I98" i="2"/>
  <c r="I36" i="2"/>
  <c r="I14" i="2"/>
  <c r="I16" i="2"/>
  <c r="I56" i="2"/>
  <c r="I67" i="2"/>
  <c r="I44" i="2"/>
  <c r="I74" i="2"/>
  <c r="I76" i="2"/>
  <c r="I80" i="2"/>
  <c r="I150" i="2"/>
  <c r="I143" i="2"/>
  <c r="I141" i="2"/>
  <c r="I95" i="2"/>
  <c r="I147" i="2"/>
  <c r="I154" i="2"/>
  <c r="I146" i="2"/>
  <c r="I99" i="2"/>
  <c r="I93" i="2"/>
  <c r="I131" i="2"/>
  <c r="I148" i="2"/>
  <c r="I61" i="2"/>
  <c r="I45" i="2"/>
  <c r="I11" i="2"/>
  <c r="J91" i="1"/>
  <c r="K4" i="1" l="1"/>
  <c r="L4" i="1" s="1"/>
  <c r="G19" i="3"/>
  <c r="H19" i="3" s="1"/>
  <c r="I19" i="3" s="1"/>
  <c r="G11" i="3"/>
  <c r="H11" i="3" s="1"/>
  <c r="I11" i="3" s="1"/>
  <c r="G7" i="3"/>
  <c r="H7" i="3" s="1"/>
  <c r="I7" i="3" s="1"/>
  <c r="G2" i="3"/>
  <c r="F40" i="3"/>
  <c r="G15" i="3" s="1"/>
  <c r="H15" i="3" s="1"/>
  <c r="I15" i="3" s="1"/>
  <c r="G18" i="3"/>
  <c r="H18" i="3" s="1"/>
  <c r="I18" i="3" s="1"/>
  <c r="G35" i="3"/>
  <c r="H35" i="3" s="1"/>
  <c r="I35" i="3" s="1"/>
  <c r="G31" i="3"/>
  <c r="H31" i="3" s="1"/>
  <c r="I31" i="3" s="1"/>
  <c r="G27" i="3"/>
  <c r="H27" i="3" s="1"/>
  <c r="I27" i="3" s="1"/>
  <c r="G23" i="3"/>
  <c r="H23" i="3" s="1"/>
  <c r="I23" i="3" s="1"/>
  <c r="K147" i="8"/>
  <c r="K131" i="8"/>
  <c r="K115" i="8"/>
  <c r="K99" i="8"/>
  <c r="K83" i="8"/>
  <c r="K67" i="8"/>
  <c r="K6" i="1"/>
  <c r="K2" i="1"/>
  <c r="K3" i="1" s="1"/>
  <c r="L3" i="1" s="1"/>
  <c r="G4" i="3"/>
  <c r="H4" i="3" s="1"/>
  <c r="I4" i="3" s="1"/>
  <c r="G14" i="3"/>
  <c r="H14" i="3" s="1"/>
  <c r="I14" i="3" s="1"/>
  <c r="G38" i="3"/>
  <c r="H38" i="3" s="1"/>
  <c r="I38" i="3" s="1"/>
  <c r="G34" i="3"/>
  <c r="H34" i="3" s="1"/>
  <c r="I34" i="3" s="1"/>
  <c r="G30" i="3"/>
  <c r="H30" i="3" s="1"/>
  <c r="I30" i="3" s="1"/>
  <c r="G26" i="3"/>
  <c r="H26" i="3" s="1"/>
  <c r="I26" i="3" s="1"/>
  <c r="G22" i="3"/>
  <c r="H22" i="3" s="1"/>
  <c r="I22" i="3" s="1"/>
  <c r="K9" i="5"/>
  <c r="K138" i="8"/>
  <c r="K122" i="8"/>
  <c r="K106" i="8"/>
  <c r="K90" i="8"/>
  <c r="K152" i="8"/>
  <c r="J155" i="2"/>
  <c r="K152" i="2" s="1"/>
  <c r="G17" i="3"/>
  <c r="H17" i="3" s="1"/>
  <c r="I17" i="3" s="1"/>
  <c r="G13" i="3"/>
  <c r="H13" i="3" s="1"/>
  <c r="I13" i="3" s="1"/>
  <c r="G9" i="3"/>
  <c r="H9" i="3" s="1"/>
  <c r="I9" i="3" s="1"/>
  <c r="G5" i="3"/>
  <c r="H5" i="3" s="1"/>
  <c r="I5" i="3" s="1"/>
  <c r="G10" i="3"/>
  <c r="H10" i="3" s="1"/>
  <c r="I10" i="3" s="1"/>
  <c r="G37" i="3"/>
  <c r="H37" i="3" s="1"/>
  <c r="I37" i="3" s="1"/>
  <c r="G33" i="3"/>
  <c r="H33" i="3" s="1"/>
  <c r="I33" i="3" s="1"/>
  <c r="G29" i="3"/>
  <c r="H29" i="3" s="1"/>
  <c r="I29" i="3" s="1"/>
  <c r="G25" i="3"/>
  <c r="H25" i="3" s="1"/>
  <c r="I25" i="3" s="1"/>
  <c r="G39" i="3"/>
  <c r="H39" i="3" s="1"/>
  <c r="I39" i="3" s="1"/>
  <c r="K149" i="8"/>
  <c r="K133" i="8"/>
  <c r="K117" i="8"/>
  <c r="K101" i="8"/>
  <c r="K85" i="8"/>
  <c r="K55" i="8"/>
  <c r="K5" i="1"/>
  <c r="L5" i="1" s="1"/>
  <c r="G20" i="3"/>
  <c r="H20" i="3" s="1"/>
  <c r="I20" i="3" s="1"/>
  <c r="G16" i="3"/>
  <c r="H16" i="3" s="1"/>
  <c r="I16" i="3" s="1"/>
  <c r="G12" i="3"/>
  <c r="H12" i="3" s="1"/>
  <c r="I12" i="3" s="1"/>
  <c r="G8" i="3"/>
  <c r="H8" i="3" s="1"/>
  <c r="I8" i="3" s="1"/>
  <c r="G3" i="3"/>
  <c r="H3" i="3" s="1"/>
  <c r="I3" i="3" s="1"/>
  <c r="G6" i="3"/>
  <c r="H6" i="3" s="1"/>
  <c r="I6" i="3" s="1"/>
  <c r="G21" i="3"/>
  <c r="H21" i="3" s="1"/>
  <c r="I21" i="3" s="1"/>
  <c r="G36" i="3"/>
  <c r="H36" i="3" s="1"/>
  <c r="I36" i="3" s="1"/>
  <c r="G32" i="3"/>
  <c r="H32" i="3" s="1"/>
  <c r="I32" i="3" s="1"/>
  <c r="G28" i="3"/>
  <c r="H28" i="3" s="1"/>
  <c r="I28" i="3" s="1"/>
  <c r="G24" i="3"/>
  <c r="H24" i="3" s="1"/>
  <c r="I24" i="3" s="1"/>
  <c r="K144" i="8"/>
  <c r="K128" i="8"/>
  <c r="K112" i="8"/>
  <c r="K96" i="8"/>
  <c r="K80" i="8"/>
  <c r="K41" i="8"/>
  <c r="K17" i="5"/>
  <c r="J153" i="8"/>
  <c r="K78" i="8"/>
  <c r="K66" i="8"/>
  <c r="K62" i="8"/>
  <c r="K50" i="8"/>
  <c r="K46" i="8"/>
  <c r="K22" i="8"/>
  <c r="F79" i="9"/>
  <c r="F75" i="9"/>
  <c r="F71" i="9"/>
  <c r="F67" i="9"/>
  <c r="F63" i="9"/>
  <c r="F59" i="9"/>
  <c r="F55" i="9"/>
  <c r="F49" i="9"/>
  <c r="F41" i="9"/>
  <c r="F25" i="9"/>
  <c r="J30" i="4"/>
  <c r="F26" i="6"/>
  <c r="G19" i="6" s="1"/>
  <c r="H19" i="6" s="1"/>
  <c r="I19" i="6" s="1"/>
  <c r="K16" i="5"/>
  <c r="K77" i="8"/>
  <c r="K69" i="8"/>
  <c r="K65" i="8"/>
  <c r="K61" i="8"/>
  <c r="K53" i="8"/>
  <c r="K45" i="8"/>
  <c r="K37" i="8"/>
  <c r="K29" i="8"/>
  <c r="K21" i="8"/>
  <c r="K17" i="8"/>
  <c r="K9" i="8"/>
  <c r="K5" i="8"/>
  <c r="F48" i="9"/>
  <c r="G13" i="6"/>
  <c r="H13" i="6" s="1"/>
  <c r="I13" i="6" s="1"/>
  <c r="J30" i="5"/>
  <c r="K29" i="5" s="1"/>
  <c r="K23" i="5"/>
  <c r="K7" i="5"/>
  <c r="K3" i="5"/>
  <c r="K76" i="8"/>
  <c r="K72" i="8"/>
  <c r="K64" i="8"/>
  <c r="K60" i="8"/>
  <c r="K56" i="8"/>
  <c r="K44" i="8"/>
  <c r="K40" i="8"/>
  <c r="K36" i="8"/>
  <c r="K28" i="8"/>
  <c r="K24" i="8"/>
  <c r="K20" i="8"/>
  <c r="K12" i="8"/>
  <c r="K8" i="8"/>
  <c r="K4" i="8"/>
  <c r="F47" i="9"/>
  <c r="F52" i="6"/>
  <c r="G42" i="6" s="1"/>
  <c r="H42" i="6" s="1"/>
  <c r="I42" i="6" s="1"/>
  <c r="G16" i="6"/>
  <c r="H16" i="6" s="1"/>
  <c r="I16" i="6" s="1"/>
  <c r="K2" i="5"/>
  <c r="K18" i="5"/>
  <c r="K14" i="5"/>
  <c r="K51" i="8"/>
  <c r="K43" i="8"/>
  <c r="K35" i="8"/>
  <c r="K31" i="8"/>
  <c r="K27" i="8"/>
  <c r="K19" i="8"/>
  <c r="K15" i="8"/>
  <c r="K11" i="8"/>
  <c r="K3" i="8"/>
  <c r="J25" i="11"/>
  <c r="J52" i="11"/>
  <c r="J12" i="11"/>
  <c r="J74" i="11"/>
  <c r="J8" i="11"/>
  <c r="J2" i="11"/>
  <c r="J26" i="11"/>
  <c r="J47" i="11"/>
  <c r="J13" i="11"/>
  <c r="J60" i="11"/>
  <c r="J4" i="11"/>
  <c r="J70" i="11"/>
  <c r="J58" i="11"/>
  <c r="J39" i="11"/>
  <c r="J23" i="11"/>
  <c r="J55" i="11"/>
  <c r="J6" i="11"/>
  <c r="J5" i="11"/>
  <c r="J41" i="11"/>
  <c r="J40" i="11"/>
  <c r="J61" i="11"/>
  <c r="J7" i="11"/>
  <c r="J18" i="11"/>
  <c r="J42" i="11"/>
  <c r="J10" i="11"/>
  <c r="J21" i="11"/>
  <c r="J16" i="11"/>
  <c r="J24" i="11"/>
  <c r="J34" i="11"/>
  <c r="J38" i="11"/>
  <c r="J50" i="11"/>
  <c r="J68" i="11"/>
  <c r="J54" i="11"/>
  <c r="J37" i="11"/>
  <c r="J3" i="11"/>
  <c r="J75" i="11"/>
  <c r="J46" i="11"/>
  <c r="J62" i="11"/>
  <c r="J15" i="11"/>
  <c r="J31" i="11"/>
  <c r="J35" i="11"/>
  <c r="J29" i="11"/>
  <c r="J28" i="11"/>
  <c r="J51" i="11"/>
  <c r="J64" i="11"/>
  <c r="J66" i="11"/>
  <c r="J48" i="11"/>
  <c r="J56" i="11"/>
  <c r="J72" i="11"/>
  <c r="J44" i="11"/>
  <c r="J27" i="11"/>
  <c r="J73" i="11"/>
  <c r="J17" i="11"/>
  <c r="J22" i="11"/>
  <c r="J45" i="11"/>
  <c r="J57" i="11"/>
  <c r="J30" i="11"/>
  <c r="J11" i="11"/>
  <c r="J19" i="11"/>
  <c r="J71" i="11"/>
  <c r="J59" i="11"/>
  <c r="J14" i="11"/>
  <c r="J69" i="11"/>
  <c r="S13" i="11"/>
  <c r="J65" i="11"/>
  <c r="J67" i="11"/>
  <c r="J63" i="11"/>
  <c r="J32" i="11"/>
  <c r="J20" i="11"/>
  <c r="J33" i="11"/>
  <c r="J76" i="11"/>
  <c r="J9" i="11"/>
  <c r="J49" i="11"/>
  <c r="J53" i="11"/>
  <c r="J43" i="11"/>
  <c r="J36" i="11"/>
  <c r="K75" i="11"/>
  <c r="K46" i="11"/>
  <c r="K27" i="11"/>
  <c r="K62" i="11"/>
  <c r="K65" i="11"/>
  <c r="K15" i="11"/>
  <c r="K49" i="11"/>
  <c r="K29" i="11"/>
  <c r="K24" i="11"/>
  <c r="K63" i="11"/>
  <c r="K59" i="11"/>
  <c r="K64" i="11"/>
  <c r="K50" i="11"/>
  <c r="K22" i="11"/>
  <c r="K36" i="11"/>
  <c r="K56" i="11"/>
  <c r="K37" i="11"/>
  <c r="K25" i="11"/>
  <c r="K52" i="11"/>
  <c r="K12" i="11"/>
  <c r="K74" i="11"/>
  <c r="K8" i="11"/>
  <c r="K5" i="11"/>
  <c r="K40" i="11"/>
  <c r="K7" i="11"/>
  <c r="K18" i="11"/>
  <c r="K47" i="11"/>
  <c r="K67" i="11"/>
  <c r="K73" i="11"/>
  <c r="K70" i="11"/>
  <c r="K17" i="11"/>
  <c r="K32" i="11"/>
  <c r="K55" i="11"/>
  <c r="K20" i="11"/>
  <c r="K45" i="11"/>
  <c r="K33" i="11"/>
  <c r="K57" i="11"/>
  <c r="K42" i="11"/>
  <c r="K10" i="11"/>
  <c r="K26" i="11"/>
  <c r="K21" i="11"/>
  <c r="K16" i="11"/>
  <c r="K4" i="11"/>
  <c r="K34" i="11"/>
  <c r="K38" i="11"/>
  <c r="K23" i="11"/>
  <c r="K68" i="11"/>
  <c r="K54" i="11"/>
  <c r="K3" i="11"/>
  <c r="K6" i="11"/>
  <c r="K9" i="11"/>
  <c r="K13" i="11"/>
  <c r="K53" i="11"/>
  <c r="K43" i="11"/>
  <c r="K41" i="11"/>
  <c r="K2" i="11"/>
  <c r="K35" i="11"/>
  <c r="K28" i="11"/>
  <c r="K39" i="11"/>
  <c r="K48" i="11"/>
  <c r="K30" i="11"/>
  <c r="K11" i="11"/>
  <c r="K19" i="11"/>
  <c r="K71" i="11"/>
  <c r="K58" i="11"/>
  <c r="K14" i="11"/>
  <c r="K69" i="11"/>
  <c r="K61" i="11"/>
  <c r="K31" i="11"/>
  <c r="K60" i="11"/>
  <c r="K51" i="11"/>
  <c r="K66" i="11"/>
  <c r="K44" i="11"/>
  <c r="K76" i="11"/>
  <c r="M59" i="11" l="1"/>
  <c r="P59" i="11"/>
  <c r="O34" i="11"/>
  <c r="P34" i="11"/>
  <c r="G7" i="6"/>
  <c r="H7" i="6" s="1"/>
  <c r="I7" i="6" s="1"/>
  <c r="G23" i="6"/>
  <c r="H23" i="6" s="1"/>
  <c r="I23" i="6" s="1"/>
  <c r="L6" i="1"/>
  <c r="K7" i="1"/>
  <c r="G40" i="3"/>
  <c r="H2" i="3"/>
  <c r="M20" i="11"/>
  <c r="P61" i="11"/>
  <c r="M25" i="11"/>
  <c r="O25" i="11"/>
  <c r="G18" i="6"/>
  <c r="H18" i="6" s="1"/>
  <c r="I18" i="6" s="1"/>
  <c r="G47" i="6"/>
  <c r="H47" i="6" s="1"/>
  <c r="I47" i="6" s="1"/>
  <c r="G46" i="6"/>
  <c r="H46" i="6" s="1"/>
  <c r="I46" i="6" s="1"/>
  <c r="O9" i="11"/>
  <c r="L30" i="11"/>
  <c r="P30" i="11" s="1"/>
  <c r="L42" i="11"/>
  <c r="L9" i="11"/>
  <c r="M9" i="11" s="1"/>
  <c r="L10" i="11"/>
  <c r="M10" i="11" s="1"/>
  <c r="L11" i="11"/>
  <c r="O11" i="11" s="1"/>
  <c r="L19" i="11"/>
  <c r="L35" i="11"/>
  <c r="L16" i="11"/>
  <c r="P16" i="11" s="1"/>
  <c r="L73" i="11"/>
  <c r="O73" i="11" s="1"/>
  <c r="L53" i="11"/>
  <c r="L51" i="11"/>
  <c r="M51" i="11" s="1"/>
  <c r="L38" i="11"/>
  <c r="O38" i="11" s="1"/>
  <c r="L32" i="11"/>
  <c r="P32" i="11" s="1"/>
  <c r="L14" i="11"/>
  <c r="L48" i="11"/>
  <c r="L54" i="11"/>
  <c r="O54" i="11" s="1"/>
  <c r="L45" i="11"/>
  <c r="P45" i="11" s="1"/>
  <c r="L6" i="11"/>
  <c r="L75" i="11"/>
  <c r="O75" i="11" s="1"/>
  <c r="L76" i="11"/>
  <c r="M76" i="11" s="1"/>
  <c r="N76" i="11" s="1"/>
  <c r="L46" i="11"/>
  <c r="P46" i="11" s="1"/>
  <c r="L27" i="11"/>
  <c r="L62" i="11"/>
  <c r="L65" i="11"/>
  <c r="M65" i="11" s="1"/>
  <c r="N65" i="11" s="1"/>
  <c r="L15" i="11"/>
  <c r="O15" i="11" s="1"/>
  <c r="L52" i="11"/>
  <c r="L74" i="11"/>
  <c r="O74" i="11" s="1"/>
  <c r="L63" i="11"/>
  <c r="M63" i="11" s="1"/>
  <c r="N63" i="11" s="1"/>
  <c r="L13" i="11"/>
  <c r="M13" i="11" s="1"/>
  <c r="N13" i="11" s="1"/>
  <c r="L71" i="11"/>
  <c r="L22" i="11"/>
  <c r="L58" i="11"/>
  <c r="P58" i="11" s="1"/>
  <c r="L43" i="11"/>
  <c r="M43" i="11" s="1"/>
  <c r="N43" i="11" s="1"/>
  <c r="L69" i="11"/>
  <c r="L5" i="11"/>
  <c r="L40" i="11"/>
  <c r="P40" i="11" s="1"/>
  <c r="L7" i="11"/>
  <c r="M7" i="11" s="1"/>
  <c r="N7" i="11" s="1"/>
  <c r="L18" i="11"/>
  <c r="L24" i="11"/>
  <c r="P24" i="11" s="1"/>
  <c r="L47" i="11"/>
  <c r="P47" i="11" s="1"/>
  <c r="L67" i="11"/>
  <c r="M67" i="11" s="1"/>
  <c r="N67" i="11" s="1"/>
  <c r="L50" i="11"/>
  <c r="L70" i="11"/>
  <c r="M70" i="11" s="1"/>
  <c r="L17" i="11"/>
  <c r="P17" i="11" s="1"/>
  <c r="L37" i="11"/>
  <c r="P37" i="11" s="1"/>
  <c r="L55" i="11"/>
  <c r="L20" i="11"/>
  <c r="O20" i="11" s="1"/>
  <c r="L33" i="11"/>
  <c r="P33" i="11" s="1"/>
  <c r="L57" i="11"/>
  <c r="O57" i="11" s="1"/>
  <c r="L25" i="11"/>
  <c r="P25" i="11" s="1"/>
  <c r="L61" i="11"/>
  <c r="M61" i="11" s="1"/>
  <c r="L49" i="11"/>
  <c r="M49" i="11" s="1"/>
  <c r="N49" i="11" s="1"/>
  <c r="L31" i="11"/>
  <c r="O31" i="11" s="1"/>
  <c r="L60" i="11"/>
  <c r="L36" i="11"/>
  <c r="L66" i="11"/>
  <c r="O66" i="11" s="1"/>
  <c r="L72" i="11"/>
  <c r="M72" i="11" s="1"/>
  <c r="N72" i="11" s="1"/>
  <c r="L44" i="11"/>
  <c r="L12" i="11"/>
  <c r="L26" i="11"/>
  <c r="M26" i="11" s="1"/>
  <c r="N26" i="11" s="1"/>
  <c r="L64" i="11"/>
  <c r="P64" i="11" s="1"/>
  <c r="L34" i="11"/>
  <c r="M34" i="11" s="1"/>
  <c r="N34" i="11" s="1"/>
  <c r="L23" i="11"/>
  <c r="L3" i="11"/>
  <c r="M3" i="11" s="1"/>
  <c r="N3" i="11" s="1"/>
  <c r="L41" i="11"/>
  <c r="O41" i="11" s="1"/>
  <c r="L2" i="11"/>
  <c r="L59" i="11"/>
  <c r="O59" i="11" s="1"/>
  <c r="L28" i="11"/>
  <c r="P28" i="11" s="1"/>
  <c r="L39" i="11"/>
  <c r="P39" i="11" s="1"/>
  <c r="L8" i="11"/>
  <c r="L29" i="11"/>
  <c r="L21" i="11"/>
  <c r="P21" i="11" s="1"/>
  <c r="L4" i="11"/>
  <c r="O4" i="11" s="1"/>
  <c r="L56" i="11"/>
  <c r="L68" i="11"/>
  <c r="M71" i="11"/>
  <c r="O71" i="11"/>
  <c r="P71" i="11"/>
  <c r="M56" i="11"/>
  <c r="P56" i="11"/>
  <c r="O56" i="11"/>
  <c r="P51" i="11"/>
  <c r="O51" i="11"/>
  <c r="M31" i="11"/>
  <c r="M75" i="11"/>
  <c r="P75" i="11"/>
  <c r="M68" i="11"/>
  <c r="O68" i="11"/>
  <c r="P68" i="11"/>
  <c r="M24" i="11"/>
  <c r="O24" i="11"/>
  <c r="M42" i="11"/>
  <c r="P42" i="11"/>
  <c r="O42" i="11"/>
  <c r="M40" i="11"/>
  <c r="O40" i="11"/>
  <c r="M55" i="11"/>
  <c r="P55" i="11"/>
  <c r="O55" i="11"/>
  <c r="P70" i="11"/>
  <c r="O70" i="11"/>
  <c r="M47" i="11"/>
  <c r="M74" i="11"/>
  <c r="P74" i="11"/>
  <c r="G4" i="6"/>
  <c r="H4" i="6" s="1"/>
  <c r="I4" i="6" s="1"/>
  <c r="G20" i="6"/>
  <c r="H20" i="6" s="1"/>
  <c r="I20" i="6" s="1"/>
  <c r="G31" i="6"/>
  <c r="H31" i="6" s="1"/>
  <c r="I31" i="6" s="1"/>
  <c r="G45" i="6"/>
  <c r="H45" i="6" s="1"/>
  <c r="I45" i="6" s="1"/>
  <c r="G17" i="6"/>
  <c r="H17" i="6" s="1"/>
  <c r="I17" i="6" s="1"/>
  <c r="G40" i="6"/>
  <c r="H40" i="6" s="1"/>
  <c r="I40" i="6" s="1"/>
  <c r="K4" i="5"/>
  <c r="K20" i="5"/>
  <c r="G6" i="6"/>
  <c r="H6" i="6" s="1"/>
  <c r="I6" i="6" s="1"/>
  <c r="G22" i="6"/>
  <c r="H22" i="6" s="1"/>
  <c r="I22" i="6" s="1"/>
  <c r="G36" i="6"/>
  <c r="H36" i="6" s="1"/>
  <c r="I36" i="6" s="1"/>
  <c r="G51" i="6"/>
  <c r="H51" i="6" s="1"/>
  <c r="I51" i="6" s="1"/>
  <c r="G49" i="9"/>
  <c r="H49" i="9" s="1"/>
  <c r="I49" i="9" s="1"/>
  <c r="K2" i="8"/>
  <c r="K6" i="8"/>
  <c r="K10" i="8"/>
  <c r="K14" i="8"/>
  <c r="K18" i="8"/>
  <c r="K30" i="8"/>
  <c r="K34" i="8"/>
  <c r="K38" i="8"/>
  <c r="K21" i="5"/>
  <c r="G11" i="6"/>
  <c r="H11" i="6" s="1"/>
  <c r="I11" i="6" s="1"/>
  <c r="G32" i="6"/>
  <c r="H32" i="6" s="1"/>
  <c r="I32" i="6" s="1"/>
  <c r="G50" i="6"/>
  <c r="H50" i="6" s="1"/>
  <c r="I50" i="6" s="1"/>
  <c r="K84" i="8"/>
  <c r="K100" i="8"/>
  <c r="K116" i="8"/>
  <c r="K132" i="8"/>
  <c r="K148" i="8"/>
  <c r="K89" i="8"/>
  <c r="K105" i="8"/>
  <c r="K121" i="8"/>
  <c r="K137" i="8"/>
  <c r="K94" i="8"/>
  <c r="K110" i="8"/>
  <c r="K126" i="8"/>
  <c r="K142" i="8"/>
  <c r="K11" i="5"/>
  <c r="K71" i="8"/>
  <c r="K87" i="8"/>
  <c r="K103" i="8"/>
  <c r="K119" i="8"/>
  <c r="K135" i="8"/>
  <c r="K151" i="8"/>
  <c r="O49" i="11"/>
  <c r="M30" i="11"/>
  <c r="P35" i="11"/>
  <c r="O35" i="11"/>
  <c r="M35" i="11"/>
  <c r="P10" i="11"/>
  <c r="O10" i="11"/>
  <c r="O13" i="11"/>
  <c r="M57" i="11"/>
  <c r="P57" i="11"/>
  <c r="O43" i="11"/>
  <c r="P43" i="11"/>
  <c r="O63" i="11"/>
  <c r="M45" i="11"/>
  <c r="M28" i="11"/>
  <c r="O28" i="11"/>
  <c r="M50" i="11"/>
  <c r="P50" i="11"/>
  <c r="O50" i="11"/>
  <c r="M18" i="11"/>
  <c r="O18" i="11"/>
  <c r="P18" i="11"/>
  <c r="M41" i="11"/>
  <c r="M4" i="11"/>
  <c r="P4" i="11"/>
  <c r="P26" i="11"/>
  <c r="O26" i="11"/>
  <c r="M12" i="11"/>
  <c r="P12" i="11"/>
  <c r="O12" i="11"/>
  <c r="K6" i="5"/>
  <c r="K22" i="5"/>
  <c r="G8" i="6"/>
  <c r="H8" i="6" s="1"/>
  <c r="I8" i="6" s="1"/>
  <c r="G24" i="6"/>
  <c r="H24" i="6" s="1"/>
  <c r="I24" i="6" s="1"/>
  <c r="G35" i="6"/>
  <c r="H35" i="6" s="1"/>
  <c r="I35" i="6" s="1"/>
  <c r="G49" i="6"/>
  <c r="H49" i="6" s="1"/>
  <c r="I49" i="6" s="1"/>
  <c r="K15" i="5"/>
  <c r="G5" i="6"/>
  <c r="H5" i="6" s="1"/>
  <c r="I5" i="6" s="1"/>
  <c r="G21" i="6"/>
  <c r="H21" i="6" s="1"/>
  <c r="I21" i="6" s="1"/>
  <c r="G44" i="6"/>
  <c r="H44" i="6" s="1"/>
  <c r="I44" i="6" s="1"/>
  <c r="K8" i="5"/>
  <c r="K24" i="5"/>
  <c r="G10" i="6"/>
  <c r="H10" i="6" s="1"/>
  <c r="I10" i="6" s="1"/>
  <c r="K30" i="4"/>
  <c r="K4" i="4"/>
  <c r="K6" i="4"/>
  <c r="K8" i="4"/>
  <c r="K10" i="4"/>
  <c r="K12" i="4"/>
  <c r="K14" i="4"/>
  <c r="K16" i="4"/>
  <c r="K18" i="4"/>
  <c r="K20" i="4"/>
  <c r="K22" i="4"/>
  <c r="K24" i="4"/>
  <c r="K26" i="4"/>
  <c r="K28" i="4"/>
  <c r="K3" i="4"/>
  <c r="K2" i="4"/>
  <c r="L2" i="4" s="1"/>
  <c r="K5" i="4"/>
  <c r="K7" i="4"/>
  <c r="K9" i="4"/>
  <c r="K11" i="4"/>
  <c r="K13" i="4"/>
  <c r="K15" i="4"/>
  <c r="K17" i="4"/>
  <c r="K19" i="4"/>
  <c r="K21" i="4"/>
  <c r="K23" i="4"/>
  <c r="K25" i="4"/>
  <c r="K27" i="4"/>
  <c r="K29" i="4"/>
  <c r="G39" i="6"/>
  <c r="H39" i="6" s="1"/>
  <c r="I39" i="6" s="1"/>
  <c r="G71" i="9"/>
  <c r="H71" i="9" s="1"/>
  <c r="I71" i="9" s="1"/>
  <c r="K26" i="8"/>
  <c r="K54" i="8"/>
  <c r="K70" i="8"/>
  <c r="K5" i="5"/>
  <c r="K25" i="5"/>
  <c r="G15" i="6"/>
  <c r="H15" i="6" s="1"/>
  <c r="I15" i="6" s="1"/>
  <c r="G38" i="6"/>
  <c r="H38" i="6" s="1"/>
  <c r="I38" i="6" s="1"/>
  <c r="K25" i="8"/>
  <c r="K88" i="8"/>
  <c r="K104" i="8"/>
  <c r="K120" i="8"/>
  <c r="K136" i="8"/>
  <c r="K28" i="5"/>
  <c r="K59" i="8"/>
  <c r="K93" i="8"/>
  <c r="K109" i="8"/>
  <c r="K125" i="8"/>
  <c r="K141" i="8"/>
  <c r="K82" i="8"/>
  <c r="K98" i="8"/>
  <c r="K114" i="8"/>
  <c r="K130" i="8"/>
  <c r="K146" i="8"/>
  <c r="K27" i="5"/>
  <c r="K49" i="8"/>
  <c r="K75" i="8"/>
  <c r="K91" i="8"/>
  <c r="K107" i="8"/>
  <c r="K123" i="8"/>
  <c r="K139" i="8"/>
  <c r="P65" i="11"/>
  <c r="O65" i="11"/>
  <c r="P72" i="11"/>
  <c r="P54" i="11"/>
  <c r="M6" i="11"/>
  <c r="P6" i="11"/>
  <c r="O6" i="11"/>
  <c r="M8" i="11"/>
  <c r="P8" i="11"/>
  <c r="O8" i="11"/>
  <c r="L2" i="5"/>
  <c r="L3" i="5" s="1"/>
  <c r="G41" i="6"/>
  <c r="H41" i="6" s="1"/>
  <c r="I41" i="6" s="1"/>
  <c r="G34" i="6"/>
  <c r="H34" i="6" s="1"/>
  <c r="I34" i="6" s="1"/>
  <c r="G33" i="6"/>
  <c r="H33" i="6" s="1"/>
  <c r="I33" i="6" s="1"/>
  <c r="M36" i="11"/>
  <c r="P36" i="11"/>
  <c r="O36" i="11"/>
  <c r="M32" i="11"/>
  <c r="M73" i="11"/>
  <c r="P73" i="11"/>
  <c r="M69" i="11"/>
  <c r="P69" i="11"/>
  <c r="O69" i="11"/>
  <c r="M19" i="11"/>
  <c r="P19" i="11"/>
  <c r="O19" i="11"/>
  <c r="M27" i="11"/>
  <c r="P27" i="11"/>
  <c r="O27" i="11"/>
  <c r="P48" i="11"/>
  <c r="O48" i="11"/>
  <c r="M48" i="11"/>
  <c r="P15" i="11"/>
  <c r="M15" i="11"/>
  <c r="P3" i="11"/>
  <c r="O3" i="11"/>
  <c r="M16" i="11"/>
  <c r="M23" i="11"/>
  <c r="P23" i="11"/>
  <c r="O23" i="11"/>
  <c r="M53" i="11"/>
  <c r="P53" i="11"/>
  <c r="O53" i="11"/>
  <c r="M33" i="11"/>
  <c r="O33" i="11"/>
  <c r="P67" i="11"/>
  <c r="M14" i="11"/>
  <c r="P14" i="11"/>
  <c r="O14" i="11"/>
  <c r="M11" i="11"/>
  <c r="P11" i="11"/>
  <c r="M22" i="11"/>
  <c r="P22" i="11"/>
  <c r="O22" i="11"/>
  <c r="M44" i="11"/>
  <c r="P44" i="11"/>
  <c r="O44" i="11"/>
  <c r="M66" i="11"/>
  <c r="M29" i="11"/>
  <c r="P29" i="11"/>
  <c r="O29" i="11"/>
  <c r="M62" i="11"/>
  <c r="P62" i="11"/>
  <c r="O62" i="11"/>
  <c r="O37" i="11"/>
  <c r="P38" i="11"/>
  <c r="M21" i="11"/>
  <c r="O21" i="11"/>
  <c r="O7" i="11"/>
  <c r="P7" i="11"/>
  <c r="M5" i="11"/>
  <c r="O5" i="11"/>
  <c r="P5" i="11"/>
  <c r="M39" i="11"/>
  <c r="M60" i="11"/>
  <c r="P60" i="11"/>
  <c r="O60" i="11"/>
  <c r="M2" i="11"/>
  <c r="P2" i="11"/>
  <c r="O2" i="11"/>
  <c r="M52" i="11"/>
  <c r="P52" i="11"/>
  <c r="O52" i="11"/>
  <c r="K7" i="8"/>
  <c r="K23" i="8"/>
  <c r="K39" i="8"/>
  <c r="K10" i="5"/>
  <c r="K26" i="5"/>
  <c r="G12" i="6"/>
  <c r="H12" i="6" s="1"/>
  <c r="I12" i="6" s="1"/>
  <c r="G29" i="6"/>
  <c r="G37" i="6"/>
  <c r="H37" i="6" s="1"/>
  <c r="I37" i="6" s="1"/>
  <c r="G47" i="9"/>
  <c r="H47" i="9" s="1"/>
  <c r="I47" i="9" s="1"/>
  <c r="K16" i="8"/>
  <c r="K32" i="8"/>
  <c r="K52" i="8"/>
  <c r="K68" i="8"/>
  <c r="K19" i="5"/>
  <c r="G9" i="6"/>
  <c r="H9" i="6" s="1"/>
  <c r="I9" i="6" s="1"/>
  <c r="G25" i="6"/>
  <c r="H25" i="6" s="1"/>
  <c r="I25" i="6" s="1"/>
  <c r="G48" i="6"/>
  <c r="H48" i="6" s="1"/>
  <c r="I48" i="6" s="1"/>
  <c r="K13" i="8"/>
  <c r="K33" i="8"/>
  <c r="K57" i="8"/>
  <c r="K73" i="8"/>
  <c r="K12" i="5"/>
  <c r="G2" i="6"/>
  <c r="G14" i="6"/>
  <c r="H14" i="6" s="1"/>
  <c r="I14" i="6" s="1"/>
  <c r="G30" i="6"/>
  <c r="H30" i="6" s="1"/>
  <c r="I30" i="6" s="1"/>
  <c r="G43" i="6"/>
  <c r="H43" i="6" s="1"/>
  <c r="I43" i="6" s="1"/>
  <c r="G59" i="9"/>
  <c r="H59" i="9" s="1"/>
  <c r="I59" i="9" s="1"/>
  <c r="G75" i="9"/>
  <c r="H75" i="9" s="1"/>
  <c r="I75" i="9" s="1"/>
  <c r="K42" i="8"/>
  <c r="K58" i="8"/>
  <c r="K74" i="8"/>
  <c r="K13" i="5"/>
  <c r="G3" i="6"/>
  <c r="H3" i="6" s="1"/>
  <c r="I3" i="6" s="1"/>
  <c r="K92" i="8"/>
  <c r="K108" i="8"/>
  <c r="K124" i="8"/>
  <c r="K140" i="8"/>
  <c r="F80" i="9"/>
  <c r="K81" i="8"/>
  <c r="K97" i="8"/>
  <c r="K113" i="8"/>
  <c r="K129" i="8"/>
  <c r="K145" i="8"/>
  <c r="K3" i="2"/>
  <c r="L3" i="2" s="1"/>
  <c r="K23" i="2"/>
  <c r="K6" i="2"/>
  <c r="K9" i="2"/>
  <c r="K14" i="2"/>
  <c r="K17" i="2"/>
  <c r="K22" i="2"/>
  <c r="K25" i="2"/>
  <c r="K27" i="2"/>
  <c r="K29" i="2"/>
  <c r="K31" i="2"/>
  <c r="K33" i="2"/>
  <c r="K35" i="2"/>
  <c r="K37" i="2"/>
  <c r="K39" i="2"/>
  <c r="K41" i="2"/>
  <c r="K43" i="2"/>
  <c r="K45" i="2"/>
  <c r="K47" i="2"/>
  <c r="K49" i="2"/>
  <c r="K51" i="2"/>
  <c r="K53" i="2"/>
  <c r="K55" i="2"/>
  <c r="K57" i="2"/>
  <c r="K59" i="2"/>
  <c r="K61" i="2"/>
  <c r="K63" i="2"/>
  <c r="K65" i="2"/>
  <c r="K67" i="2"/>
  <c r="K69" i="2"/>
  <c r="K71" i="2"/>
  <c r="K73" i="2"/>
  <c r="K75" i="2"/>
  <c r="K77" i="2"/>
  <c r="K79" i="2"/>
  <c r="K81" i="2"/>
  <c r="K83" i="2"/>
  <c r="K85" i="2"/>
  <c r="K87" i="2"/>
  <c r="K89" i="2"/>
  <c r="K91" i="2"/>
  <c r="K93" i="2"/>
  <c r="K95" i="2"/>
  <c r="K97" i="2"/>
  <c r="K99" i="2"/>
  <c r="K101" i="2"/>
  <c r="K103" i="2"/>
  <c r="K105" i="2"/>
  <c r="K107" i="2"/>
  <c r="K109" i="2"/>
  <c r="K111" i="2"/>
  <c r="K113" i="2"/>
  <c r="K115" i="2"/>
  <c r="K117" i="2"/>
  <c r="K119" i="2"/>
  <c r="K121" i="2"/>
  <c r="K123" i="2"/>
  <c r="K125" i="2"/>
  <c r="K127" i="2"/>
  <c r="K129" i="2"/>
  <c r="K131" i="2"/>
  <c r="K133" i="2"/>
  <c r="K135" i="2"/>
  <c r="K137" i="2"/>
  <c r="K139" i="2"/>
  <c r="K141" i="2"/>
  <c r="K143" i="2"/>
  <c r="K145" i="2"/>
  <c r="K147" i="2"/>
  <c r="K149" i="2"/>
  <c r="K151" i="2"/>
  <c r="K153" i="2"/>
  <c r="K155" i="2"/>
  <c r="K7" i="2"/>
  <c r="K12" i="2"/>
  <c r="K15" i="2"/>
  <c r="K20" i="2"/>
  <c r="K4" i="2"/>
  <c r="K5" i="2"/>
  <c r="K10" i="2"/>
  <c r="K13" i="2"/>
  <c r="K18" i="2"/>
  <c r="K21" i="2"/>
  <c r="K24" i="2"/>
  <c r="K26" i="2"/>
  <c r="K28" i="2"/>
  <c r="K30" i="2"/>
  <c r="K32" i="2"/>
  <c r="K34" i="2"/>
  <c r="K36" i="2"/>
  <c r="K38" i="2"/>
  <c r="K40" i="2"/>
  <c r="K42" i="2"/>
  <c r="K44" i="2"/>
  <c r="K46" i="2"/>
  <c r="K48" i="2"/>
  <c r="K50" i="2"/>
  <c r="K52" i="2"/>
  <c r="K54" i="2"/>
  <c r="K56" i="2"/>
  <c r="K58" i="2"/>
  <c r="K60" i="2"/>
  <c r="K62" i="2"/>
  <c r="K64" i="2"/>
  <c r="K66" i="2"/>
  <c r="K68" i="2"/>
  <c r="K70" i="2"/>
  <c r="K72" i="2"/>
  <c r="K74" i="2"/>
  <c r="K76" i="2"/>
  <c r="K78" i="2"/>
  <c r="K80" i="2"/>
  <c r="K82" i="2"/>
  <c r="K84" i="2"/>
  <c r="K86" i="2"/>
  <c r="K88" i="2"/>
  <c r="K90" i="2"/>
  <c r="K92" i="2"/>
  <c r="K94" i="2"/>
  <c r="K96" i="2"/>
  <c r="K98" i="2"/>
  <c r="K100" i="2"/>
  <c r="K102" i="2"/>
  <c r="K104" i="2"/>
  <c r="K106" i="2"/>
  <c r="K108" i="2"/>
  <c r="K110" i="2"/>
  <c r="K112" i="2"/>
  <c r="K114" i="2"/>
  <c r="K116" i="2"/>
  <c r="K118" i="2"/>
  <c r="K120" i="2"/>
  <c r="K122" i="2"/>
  <c r="K124" i="2"/>
  <c r="K126" i="2"/>
  <c r="K128" i="2"/>
  <c r="K130" i="2"/>
  <c r="K132" i="2"/>
  <c r="K134" i="2"/>
  <c r="K136" i="2"/>
  <c r="K138" i="2"/>
  <c r="K140" i="2"/>
  <c r="K142" i="2"/>
  <c r="K144" i="2"/>
  <c r="K146" i="2"/>
  <c r="K150" i="2"/>
  <c r="K154" i="2"/>
  <c r="K2" i="2"/>
  <c r="L2" i="2" s="1"/>
  <c r="K8" i="2"/>
  <c r="K11" i="2"/>
  <c r="K16" i="2"/>
  <c r="K19" i="2"/>
  <c r="K47" i="8"/>
  <c r="K86" i="8"/>
  <c r="K102" i="8"/>
  <c r="K118" i="8"/>
  <c r="K134" i="8"/>
  <c r="K150" i="8"/>
  <c r="K48" i="8"/>
  <c r="K63" i="8"/>
  <c r="K79" i="8"/>
  <c r="K95" i="8"/>
  <c r="K111" i="8"/>
  <c r="K127" i="8"/>
  <c r="K143" i="8"/>
  <c r="K148" i="2"/>
  <c r="N10" i="11" l="1"/>
  <c r="N61" i="11"/>
  <c r="N70" i="11"/>
  <c r="N51" i="11"/>
  <c r="N9" i="11"/>
  <c r="N66" i="11"/>
  <c r="N14" i="11"/>
  <c r="N23" i="11"/>
  <c r="N32" i="11"/>
  <c r="N41" i="11"/>
  <c r="N45" i="11"/>
  <c r="N30" i="11"/>
  <c r="N47" i="11"/>
  <c r="N42" i="11"/>
  <c r="N31" i="11"/>
  <c r="N25" i="11"/>
  <c r="O46" i="11"/>
  <c r="O17" i="11"/>
  <c r="N20" i="11"/>
  <c r="M58" i="11"/>
  <c r="N58" i="11" s="1"/>
  <c r="O64" i="11"/>
  <c r="N60" i="11"/>
  <c r="N11" i="11"/>
  <c r="N53" i="11"/>
  <c r="N73" i="11"/>
  <c r="N6" i="11"/>
  <c r="N4" i="11"/>
  <c r="N28" i="11"/>
  <c r="N74" i="11"/>
  <c r="N40" i="11"/>
  <c r="N75" i="11"/>
  <c r="N71" i="11"/>
  <c r="M46" i="11"/>
  <c r="N46" i="11" s="1"/>
  <c r="M17" i="11"/>
  <c r="N17" i="11" s="1"/>
  <c r="I2" i="3"/>
  <c r="I40" i="3" s="1"/>
  <c r="H40" i="3"/>
  <c r="L7" i="1"/>
  <c r="K8" i="1"/>
  <c r="M64" i="11"/>
  <c r="N64" i="11" s="1"/>
  <c r="N59" i="11"/>
  <c r="N39" i="11"/>
  <c r="N33" i="11"/>
  <c r="N16" i="11"/>
  <c r="N69" i="11"/>
  <c r="L5" i="2"/>
  <c r="L6" i="2" s="1"/>
  <c r="L7" i="2" s="1"/>
  <c r="L8" i="2" s="1"/>
  <c r="L9" i="2" s="1"/>
  <c r="L10" i="2" s="1"/>
  <c r="L11" i="2" s="1"/>
  <c r="L12" i="2" s="1"/>
  <c r="L13" i="2" s="1"/>
  <c r="L14" i="2" s="1"/>
  <c r="L15" i="2" s="1"/>
  <c r="L16" i="2" s="1"/>
  <c r="L17" i="2" s="1"/>
  <c r="L18" i="2" s="1"/>
  <c r="L19" i="2" s="1"/>
  <c r="L20" i="2" s="1"/>
  <c r="L21" i="2" s="1"/>
  <c r="L22" i="2" s="1"/>
  <c r="G70" i="9"/>
  <c r="H70" i="9" s="1"/>
  <c r="I70" i="9" s="1"/>
  <c r="G65" i="9"/>
  <c r="H65" i="9" s="1"/>
  <c r="I65" i="9" s="1"/>
  <c r="G29" i="9"/>
  <c r="H29" i="9" s="1"/>
  <c r="I29" i="9" s="1"/>
  <c r="G76" i="9"/>
  <c r="H76" i="9" s="1"/>
  <c r="I76" i="9" s="1"/>
  <c r="G60" i="9"/>
  <c r="H60" i="9" s="1"/>
  <c r="I60" i="9" s="1"/>
  <c r="G45" i="9"/>
  <c r="H45" i="9" s="1"/>
  <c r="I45" i="9" s="1"/>
  <c r="G31" i="9"/>
  <c r="H31" i="9" s="1"/>
  <c r="I31" i="9" s="1"/>
  <c r="G3" i="9"/>
  <c r="H3" i="9" s="1"/>
  <c r="I3" i="9" s="1"/>
  <c r="G19" i="9"/>
  <c r="H19" i="9" s="1"/>
  <c r="I19" i="9" s="1"/>
  <c r="G54" i="9"/>
  <c r="H54" i="9" s="1"/>
  <c r="I54" i="9" s="1"/>
  <c r="G23" i="9"/>
  <c r="H23" i="9" s="1"/>
  <c r="I23" i="9" s="1"/>
  <c r="G12" i="9"/>
  <c r="H12" i="9" s="1"/>
  <c r="I12" i="9" s="1"/>
  <c r="G40" i="9"/>
  <c r="H40" i="9" s="1"/>
  <c r="I40" i="9" s="1"/>
  <c r="G9" i="9"/>
  <c r="H9" i="9" s="1"/>
  <c r="I9" i="9" s="1"/>
  <c r="G38" i="9"/>
  <c r="H38" i="9" s="1"/>
  <c r="I38" i="9" s="1"/>
  <c r="G18" i="9"/>
  <c r="H18" i="9" s="1"/>
  <c r="I18" i="9" s="1"/>
  <c r="G8" i="9"/>
  <c r="H8" i="9" s="1"/>
  <c r="I8" i="9" s="1"/>
  <c r="G34" i="9"/>
  <c r="H34" i="9" s="1"/>
  <c r="I34" i="9" s="1"/>
  <c r="G66" i="9"/>
  <c r="H66" i="9" s="1"/>
  <c r="I66" i="9" s="1"/>
  <c r="G17" i="9"/>
  <c r="H17" i="9" s="1"/>
  <c r="I17" i="9" s="1"/>
  <c r="G77" i="9"/>
  <c r="H77" i="9" s="1"/>
  <c r="I77" i="9" s="1"/>
  <c r="G61" i="9"/>
  <c r="H61" i="9" s="1"/>
  <c r="I61" i="9" s="1"/>
  <c r="G33" i="9"/>
  <c r="H33" i="9" s="1"/>
  <c r="I33" i="9" s="1"/>
  <c r="G72" i="9"/>
  <c r="H72" i="9" s="1"/>
  <c r="I72" i="9" s="1"/>
  <c r="G52" i="9"/>
  <c r="H52" i="9" s="1"/>
  <c r="I52" i="9" s="1"/>
  <c r="G35" i="9"/>
  <c r="H35" i="9" s="1"/>
  <c r="I35" i="9" s="1"/>
  <c r="G7" i="9"/>
  <c r="H7" i="9" s="1"/>
  <c r="I7" i="9" s="1"/>
  <c r="G39" i="9"/>
  <c r="H39" i="9" s="1"/>
  <c r="I39" i="9" s="1"/>
  <c r="G43" i="9"/>
  <c r="H43" i="9" s="1"/>
  <c r="I43" i="9" s="1"/>
  <c r="G27" i="9"/>
  <c r="H27" i="9" s="1"/>
  <c r="I27" i="9" s="1"/>
  <c r="G16" i="9"/>
  <c r="H16" i="9" s="1"/>
  <c r="I16" i="9" s="1"/>
  <c r="G44" i="9"/>
  <c r="H44" i="9" s="1"/>
  <c r="I44" i="9" s="1"/>
  <c r="G13" i="9"/>
  <c r="H13" i="9" s="1"/>
  <c r="I13" i="9" s="1"/>
  <c r="G6" i="9"/>
  <c r="H6" i="9" s="1"/>
  <c r="I6" i="9" s="1"/>
  <c r="G28" i="9"/>
  <c r="H28" i="9" s="1"/>
  <c r="I28" i="9" s="1"/>
  <c r="G50" i="9"/>
  <c r="H50" i="9" s="1"/>
  <c r="I50" i="9" s="1"/>
  <c r="G14" i="9"/>
  <c r="H14" i="9" s="1"/>
  <c r="I14" i="9" s="1"/>
  <c r="G53" i="9"/>
  <c r="H53" i="9" s="1"/>
  <c r="I53" i="9" s="1"/>
  <c r="G78" i="9"/>
  <c r="H78" i="9" s="1"/>
  <c r="I78" i="9" s="1"/>
  <c r="G62" i="9"/>
  <c r="H62" i="9" s="1"/>
  <c r="I62" i="9" s="1"/>
  <c r="G21" i="9"/>
  <c r="H21" i="9" s="1"/>
  <c r="I21" i="9" s="1"/>
  <c r="G73" i="9"/>
  <c r="H73" i="9" s="1"/>
  <c r="I73" i="9" s="1"/>
  <c r="G51" i="9"/>
  <c r="H51" i="9" s="1"/>
  <c r="I51" i="9" s="1"/>
  <c r="G37" i="9"/>
  <c r="H37" i="9" s="1"/>
  <c r="I37" i="9" s="1"/>
  <c r="G68" i="9"/>
  <c r="H68" i="9" s="1"/>
  <c r="I68" i="9" s="1"/>
  <c r="G56" i="9"/>
  <c r="H56" i="9" s="1"/>
  <c r="I56" i="9" s="1"/>
  <c r="G42" i="9"/>
  <c r="H42" i="9" s="1"/>
  <c r="I42" i="9" s="1"/>
  <c r="G22" i="9"/>
  <c r="H22" i="9" s="1"/>
  <c r="I22" i="9" s="1"/>
  <c r="G11" i="9"/>
  <c r="H11" i="9" s="1"/>
  <c r="I11" i="9" s="1"/>
  <c r="G32" i="9"/>
  <c r="H32" i="9" s="1"/>
  <c r="I32" i="9" s="1"/>
  <c r="G4" i="9"/>
  <c r="H4" i="9" s="1"/>
  <c r="I4" i="9" s="1"/>
  <c r="G20" i="9"/>
  <c r="H20" i="9" s="1"/>
  <c r="I20" i="9" s="1"/>
  <c r="G24" i="9"/>
  <c r="H24" i="9" s="1"/>
  <c r="I24" i="9" s="1"/>
  <c r="G30" i="9"/>
  <c r="H30" i="9" s="1"/>
  <c r="I30" i="9" s="1"/>
  <c r="G10" i="9"/>
  <c r="H10" i="9" s="1"/>
  <c r="I10" i="9" s="1"/>
  <c r="G5" i="9"/>
  <c r="H5" i="9" s="1"/>
  <c r="I5" i="9" s="1"/>
  <c r="G57" i="9"/>
  <c r="H57" i="9" s="1"/>
  <c r="I57" i="9" s="1"/>
  <c r="G74" i="9"/>
  <c r="H74" i="9" s="1"/>
  <c r="I74" i="9" s="1"/>
  <c r="G58" i="9"/>
  <c r="H58" i="9" s="1"/>
  <c r="I58" i="9" s="1"/>
  <c r="G69" i="9"/>
  <c r="H69" i="9" s="1"/>
  <c r="I69" i="9" s="1"/>
  <c r="G2" i="9"/>
  <c r="G64" i="9"/>
  <c r="H64" i="9" s="1"/>
  <c r="I64" i="9" s="1"/>
  <c r="G46" i="9"/>
  <c r="H46" i="9" s="1"/>
  <c r="I46" i="9" s="1"/>
  <c r="G26" i="9"/>
  <c r="H26" i="9" s="1"/>
  <c r="I26" i="9" s="1"/>
  <c r="G15" i="9"/>
  <c r="H15" i="9" s="1"/>
  <c r="I15" i="9" s="1"/>
  <c r="G36" i="9"/>
  <c r="H36" i="9" s="1"/>
  <c r="I36" i="9" s="1"/>
  <c r="G25" i="9"/>
  <c r="H25" i="9" s="1"/>
  <c r="I25" i="9" s="1"/>
  <c r="H2" i="6"/>
  <c r="G26" i="6"/>
  <c r="H29" i="6"/>
  <c r="G52" i="6"/>
  <c r="N2" i="11"/>
  <c r="O39" i="11"/>
  <c r="M38" i="11"/>
  <c r="N38" i="11" s="1"/>
  <c r="M37" i="11"/>
  <c r="N37" i="11" s="1"/>
  <c r="N62" i="11"/>
  <c r="P66" i="11"/>
  <c r="N22" i="11"/>
  <c r="O67" i="11"/>
  <c r="O16" i="11"/>
  <c r="O76" i="11" s="1"/>
  <c r="N48" i="11"/>
  <c r="N19" i="11"/>
  <c r="O32" i="11"/>
  <c r="G63" i="9"/>
  <c r="H63" i="9" s="1"/>
  <c r="I63" i="9" s="1"/>
  <c r="K30" i="5"/>
  <c r="N8" i="11"/>
  <c r="M54" i="11"/>
  <c r="N54" i="11" s="1"/>
  <c r="O72" i="11"/>
  <c r="G55" i="9"/>
  <c r="H55" i="9" s="1"/>
  <c r="I55" i="9" s="1"/>
  <c r="L3" i="4"/>
  <c r="L4" i="4" s="1"/>
  <c r="L5" i="4" s="1"/>
  <c r="L6" i="4" s="1"/>
  <c r="L7" i="4" s="1"/>
  <c r="L8" i="4" s="1"/>
  <c r="L9" i="4" s="1"/>
  <c r="L10" i="4" s="1"/>
  <c r="L11" i="4" s="1"/>
  <c r="L12" i="4" s="1"/>
  <c r="L13" i="4" s="1"/>
  <c r="L14" i="4" s="1"/>
  <c r="L15" i="4" s="1"/>
  <c r="L16" i="4" s="1"/>
  <c r="L17" i="4" s="1"/>
  <c r="L18" i="4" s="1"/>
  <c r="L19" i="4" s="1"/>
  <c r="L20" i="4" s="1"/>
  <c r="L21" i="4" s="1"/>
  <c r="L22" i="4" s="1"/>
  <c r="L23" i="4" s="1"/>
  <c r="L24" i="4" s="1"/>
  <c r="L25" i="4" s="1"/>
  <c r="L26" i="4" s="1"/>
  <c r="L27" i="4" s="1"/>
  <c r="L28" i="4" s="1"/>
  <c r="L29" i="4" s="1"/>
  <c r="P41" i="11"/>
  <c r="N50" i="11"/>
  <c r="O45" i="11"/>
  <c r="P63" i="11"/>
  <c r="P13" i="11"/>
  <c r="O30" i="11"/>
  <c r="P49" i="11"/>
  <c r="L4" i="5"/>
  <c r="L5" i="5" s="1"/>
  <c r="L6" i="5" s="1"/>
  <c r="L7" i="5" s="1"/>
  <c r="L8" i="5" s="1"/>
  <c r="L9" i="5" s="1"/>
  <c r="L10" i="5" s="1"/>
  <c r="L11" i="5" s="1"/>
  <c r="L12" i="5" s="1"/>
  <c r="L13" i="5" s="1"/>
  <c r="L14" i="5" s="1"/>
  <c r="L15" i="5" s="1"/>
  <c r="L16" i="5" s="1"/>
  <c r="L17" i="5" s="1"/>
  <c r="L18" i="5" s="1"/>
  <c r="L19" i="5" s="1"/>
  <c r="L20" i="5" s="1"/>
  <c r="L21" i="5" s="1"/>
  <c r="L22" i="5" s="1"/>
  <c r="L23" i="5" s="1"/>
  <c r="L24" i="5" s="1"/>
  <c r="L25" i="5" s="1"/>
  <c r="L26" i="5" s="1"/>
  <c r="L27" i="5" s="1"/>
  <c r="L28" i="5" s="1"/>
  <c r="L29" i="5" s="1"/>
  <c r="O47" i="11"/>
  <c r="N55" i="11"/>
  <c r="N24" i="11"/>
  <c r="N68" i="11"/>
  <c r="P31" i="11"/>
  <c r="N56" i="11"/>
  <c r="P9" i="11"/>
  <c r="P76" i="11" s="1"/>
  <c r="G79" i="9"/>
  <c r="H79" i="9" s="1"/>
  <c r="I79" i="9" s="1"/>
  <c r="O61" i="11"/>
  <c r="P20" i="11"/>
  <c r="K12" i="3"/>
  <c r="K4" i="3"/>
  <c r="K17" i="3"/>
  <c r="O58" i="11"/>
  <c r="N15" i="11"/>
  <c r="N21" i="11"/>
  <c r="N29" i="11"/>
  <c r="N57" i="11"/>
  <c r="L4" i="2"/>
  <c r="N52" i="11"/>
  <c r="N5" i="11"/>
  <c r="N44" i="11"/>
  <c r="N27" i="11"/>
  <c r="N36" i="11"/>
  <c r="N12" i="11"/>
  <c r="N18" i="11"/>
  <c r="N35" i="11"/>
  <c r="L2" i="8"/>
  <c r="L3" i="8" s="1"/>
  <c r="L4" i="8" s="1"/>
  <c r="L5" i="8" s="1"/>
  <c r="L6" i="8" s="1"/>
  <c r="L7" i="8" s="1"/>
  <c r="L8" i="8" s="1"/>
  <c r="L9" i="8" s="1"/>
  <c r="L10" i="8" s="1"/>
  <c r="L11" i="8" s="1"/>
  <c r="L12" i="8" s="1"/>
  <c r="L13" i="8" s="1"/>
  <c r="L14" i="8" s="1"/>
  <c r="L15" i="8" s="1"/>
  <c r="L16" i="8" s="1"/>
  <c r="L17" i="8" s="1"/>
  <c r="L18" i="8" s="1"/>
  <c r="L19" i="8" s="1"/>
  <c r="L20" i="8" s="1"/>
  <c r="L21" i="8" s="1"/>
  <c r="L22" i="8" s="1"/>
  <c r="L23" i="8" s="1"/>
  <c r="L24" i="8" s="1"/>
  <c r="L25" i="8" s="1"/>
  <c r="L26" i="8" s="1"/>
  <c r="L27" i="8" s="1"/>
  <c r="L28" i="8" s="1"/>
  <c r="L29" i="8" s="1"/>
  <c r="L30" i="8" s="1"/>
  <c r="L31" i="8" s="1"/>
  <c r="L32" i="8" s="1"/>
  <c r="L33" i="8" s="1"/>
  <c r="L34" i="8" s="1"/>
  <c r="L35" i="8" s="1"/>
  <c r="L36" i="8" s="1"/>
  <c r="L37" i="8" s="1"/>
  <c r="L38" i="8" s="1"/>
  <c r="L39" i="8" s="1"/>
  <c r="L40" i="8" s="1"/>
  <c r="L41" i="8" s="1"/>
  <c r="L42" i="8" s="1"/>
  <c r="L43" i="8" s="1"/>
  <c r="L44" i="8" s="1"/>
  <c r="L45" i="8" s="1"/>
  <c r="L46" i="8" s="1"/>
  <c r="L47" i="8" s="1"/>
  <c r="L48" i="8" s="1"/>
  <c r="L49" i="8" s="1"/>
  <c r="L50" i="8" s="1"/>
  <c r="L51" i="8" s="1"/>
  <c r="L52" i="8" s="1"/>
  <c r="L53" i="8" s="1"/>
  <c r="L54" i="8" s="1"/>
  <c r="L55" i="8" s="1"/>
  <c r="L56" i="8" s="1"/>
  <c r="L57" i="8" s="1"/>
  <c r="L58" i="8" s="1"/>
  <c r="L59" i="8" s="1"/>
  <c r="L60" i="8" s="1"/>
  <c r="L61" i="8" s="1"/>
  <c r="L62" i="8" s="1"/>
  <c r="L63" i="8" s="1"/>
  <c r="L64" i="8" s="1"/>
  <c r="L65" i="8" s="1"/>
  <c r="L66" i="8" s="1"/>
  <c r="L67" i="8" s="1"/>
  <c r="L68" i="8" s="1"/>
  <c r="L69" i="8" s="1"/>
  <c r="L70" i="8" s="1"/>
  <c r="L71" i="8" s="1"/>
  <c r="L72" i="8" s="1"/>
  <c r="L73" i="8" s="1"/>
  <c r="L74" i="8" s="1"/>
  <c r="L75" i="8" s="1"/>
  <c r="L76" i="8" s="1"/>
  <c r="L77" i="8" s="1"/>
  <c r="L78" i="8" s="1"/>
  <c r="L79" i="8" s="1"/>
  <c r="L80" i="8" s="1"/>
  <c r="L81" i="8" s="1"/>
  <c r="L82" i="8" s="1"/>
  <c r="L83" i="8" s="1"/>
  <c r="L84" i="8" s="1"/>
  <c r="L85" i="8" s="1"/>
  <c r="L86" i="8" s="1"/>
  <c r="L87" i="8" s="1"/>
  <c r="L88" i="8" s="1"/>
  <c r="L89" i="8" s="1"/>
  <c r="L90" i="8" s="1"/>
  <c r="L91" i="8" s="1"/>
  <c r="L92" i="8" s="1"/>
  <c r="L93" i="8" s="1"/>
  <c r="L94" i="8" s="1"/>
  <c r="L95" i="8" s="1"/>
  <c r="L96" i="8" s="1"/>
  <c r="L97" i="8" s="1"/>
  <c r="L98" i="8" s="1"/>
  <c r="L99" i="8" s="1"/>
  <c r="L100" i="8" s="1"/>
  <c r="L101" i="8" s="1"/>
  <c r="L102" i="8" s="1"/>
  <c r="L103" i="8" s="1"/>
  <c r="L104" i="8" s="1"/>
  <c r="L105" i="8" s="1"/>
  <c r="L106" i="8" s="1"/>
  <c r="L107" i="8" s="1"/>
  <c r="L108" i="8" s="1"/>
  <c r="L109" i="8" s="1"/>
  <c r="L110" i="8" s="1"/>
  <c r="L111" i="8" s="1"/>
  <c r="L112" i="8" s="1"/>
  <c r="L113" i="8" s="1"/>
  <c r="L114" i="8" s="1"/>
  <c r="L115" i="8" s="1"/>
  <c r="L116" i="8" s="1"/>
  <c r="L117" i="8" s="1"/>
  <c r="L118" i="8" s="1"/>
  <c r="L119" i="8" s="1"/>
  <c r="L120" i="8" s="1"/>
  <c r="L121" i="8" s="1"/>
  <c r="L122" i="8" s="1"/>
  <c r="L123" i="8" s="1"/>
  <c r="L124" i="8" s="1"/>
  <c r="L125" i="8" s="1"/>
  <c r="L126" i="8" s="1"/>
  <c r="L127" i="8" s="1"/>
  <c r="L128" i="8" s="1"/>
  <c r="L129" i="8" s="1"/>
  <c r="L130" i="8" s="1"/>
  <c r="L131" i="8" s="1"/>
  <c r="L132" i="8" s="1"/>
  <c r="L133" i="8" s="1"/>
  <c r="L134" i="8" s="1"/>
  <c r="L135" i="8" s="1"/>
  <c r="L136" i="8" s="1"/>
  <c r="L137" i="8" s="1"/>
  <c r="L138" i="8" s="1"/>
  <c r="L139" i="8" s="1"/>
  <c r="L140" i="8" s="1"/>
  <c r="L141" i="8" s="1"/>
  <c r="L142" i="8" s="1"/>
  <c r="L143" i="8" s="1"/>
  <c r="L144" i="8" s="1"/>
  <c r="L145" i="8" s="1"/>
  <c r="L146" i="8" s="1"/>
  <c r="L147" i="8" s="1"/>
  <c r="L148" i="8" s="1"/>
  <c r="L149" i="8" s="1"/>
  <c r="L150" i="8" s="1"/>
  <c r="L151" i="8" s="1"/>
  <c r="L152" i="8" s="1"/>
  <c r="K153" i="8"/>
  <c r="G67" i="9"/>
  <c r="H67" i="9" s="1"/>
  <c r="I67" i="9" s="1"/>
  <c r="G48" i="9"/>
  <c r="H48" i="9" s="1"/>
  <c r="I48" i="9" s="1"/>
  <c r="G41" i="9"/>
  <c r="H41" i="9" s="1"/>
  <c r="I41" i="9" s="1"/>
  <c r="L23" i="2" l="1"/>
  <c r="L24" i="2"/>
  <c r="L25" i="2" s="1"/>
  <c r="L26" i="2" s="1"/>
  <c r="L27" i="2" s="1"/>
  <c r="L28" i="2" s="1"/>
  <c r="L29" i="2" s="1"/>
  <c r="L30" i="2" s="1"/>
  <c r="L31" i="2" s="1"/>
  <c r="L32" i="2" s="1"/>
  <c r="L33" i="2" s="1"/>
  <c r="L34" i="2" s="1"/>
  <c r="L35" i="2" s="1"/>
  <c r="L36" i="2" s="1"/>
  <c r="L37" i="2" s="1"/>
  <c r="L38" i="2" s="1"/>
  <c r="L39" i="2" s="1"/>
  <c r="L40" i="2" s="1"/>
  <c r="L41" i="2" s="1"/>
  <c r="L42" i="2" s="1"/>
  <c r="L43" i="2" s="1"/>
  <c r="L44" i="2" s="1"/>
  <c r="L45" i="2" s="1"/>
  <c r="L46" i="2" s="1"/>
  <c r="L47" i="2" s="1"/>
  <c r="L48" i="2" s="1"/>
  <c r="L49" i="2" s="1"/>
  <c r="L50" i="2" s="1"/>
  <c r="L51" i="2" s="1"/>
  <c r="L52" i="2" s="1"/>
  <c r="L53" i="2" s="1"/>
  <c r="L54" i="2" s="1"/>
  <c r="L55" i="2" s="1"/>
  <c r="L56" i="2" s="1"/>
  <c r="L57" i="2" s="1"/>
  <c r="L58" i="2" s="1"/>
  <c r="L59" i="2" s="1"/>
  <c r="L60" i="2" s="1"/>
  <c r="L61" i="2" s="1"/>
  <c r="L62" i="2" s="1"/>
  <c r="L63" i="2" s="1"/>
  <c r="L64" i="2" s="1"/>
  <c r="L65" i="2" s="1"/>
  <c r="L66" i="2" s="1"/>
  <c r="L67" i="2" s="1"/>
  <c r="L68" i="2" s="1"/>
  <c r="L69" i="2" s="1"/>
  <c r="L70" i="2" s="1"/>
  <c r="L71" i="2" s="1"/>
  <c r="L72" i="2" s="1"/>
  <c r="L73" i="2" s="1"/>
  <c r="L74" i="2" s="1"/>
  <c r="L75" i="2" s="1"/>
  <c r="L76" i="2" s="1"/>
  <c r="L77" i="2" s="1"/>
  <c r="L78" i="2" s="1"/>
  <c r="L79" i="2" s="1"/>
  <c r="L80" i="2" s="1"/>
  <c r="L81" i="2" s="1"/>
  <c r="L82" i="2" s="1"/>
  <c r="L83" i="2" s="1"/>
  <c r="L84" i="2" s="1"/>
  <c r="L85" i="2" s="1"/>
  <c r="L86" i="2" s="1"/>
  <c r="L87" i="2" s="1"/>
  <c r="L88" i="2" s="1"/>
  <c r="L89" i="2" s="1"/>
  <c r="L90" i="2" s="1"/>
  <c r="L91" i="2" s="1"/>
  <c r="L92" i="2" s="1"/>
  <c r="L93" i="2" s="1"/>
  <c r="L94" i="2" s="1"/>
  <c r="L95" i="2" s="1"/>
  <c r="L96" i="2" s="1"/>
  <c r="L97" i="2" s="1"/>
  <c r="L98" i="2" s="1"/>
  <c r="L99" i="2" s="1"/>
  <c r="L100" i="2" s="1"/>
  <c r="L101" i="2" s="1"/>
  <c r="L102" i="2" s="1"/>
  <c r="L103" i="2" s="1"/>
  <c r="L104" i="2" s="1"/>
  <c r="L105" i="2" s="1"/>
  <c r="L106" i="2" s="1"/>
  <c r="L107" i="2" s="1"/>
  <c r="L108" i="2" s="1"/>
  <c r="L109" i="2" s="1"/>
  <c r="L110" i="2" s="1"/>
  <c r="L111" i="2" s="1"/>
  <c r="L112" i="2" s="1"/>
  <c r="L113" i="2" s="1"/>
  <c r="L114" i="2" s="1"/>
  <c r="L115" i="2" s="1"/>
  <c r="L116" i="2" s="1"/>
  <c r="L117" i="2" s="1"/>
  <c r="L118" i="2" s="1"/>
  <c r="L119" i="2" s="1"/>
  <c r="L120" i="2" s="1"/>
  <c r="L121" i="2" s="1"/>
  <c r="L122" i="2" s="1"/>
  <c r="L123" i="2" s="1"/>
  <c r="L124" i="2" s="1"/>
  <c r="L125" i="2" s="1"/>
  <c r="L126" i="2" s="1"/>
  <c r="L127" i="2" s="1"/>
  <c r="L128" i="2" s="1"/>
  <c r="L129" i="2" s="1"/>
  <c r="L130" i="2" s="1"/>
  <c r="L131" i="2" s="1"/>
  <c r="L132" i="2" s="1"/>
  <c r="L133" i="2" s="1"/>
  <c r="L134" i="2" s="1"/>
  <c r="L135" i="2" s="1"/>
  <c r="L136" i="2" s="1"/>
  <c r="L137" i="2" s="1"/>
  <c r="L138" i="2" s="1"/>
  <c r="L139" i="2" s="1"/>
  <c r="L140" i="2" s="1"/>
  <c r="L141" i="2" s="1"/>
  <c r="L142" i="2" s="1"/>
  <c r="L143" i="2" s="1"/>
  <c r="L144" i="2" s="1"/>
  <c r="L145" i="2" s="1"/>
  <c r="L146" i="2" s="1"/>
  <c r="L147" i="2" s="1"/>
  <c r="L148" i="2" s="1"/>
  <c r="L149" i="2" s="1"/>
  <c r="L150" i="2" s="1"/>
  <c r="L151" i="2" s="1"/>
  <c r="L152" i="2" s="1"/>
  <c r="L153" i="2" s="1"/>
  <c r="L154" i="2" s="1"/>
  <c r="K5" i="6"/>
  <c r="L8" i="1"/>
  <c r="K9" i="1"/>
  <c r="I29" i="6"/>
  <c r="I52" i="6" s="1"/>
  <c r="H52" i="6"/>
  <c r="I2" i="6"/>
  <c r="I26" i="6" s="1"/>
  <c r="H26" i="6"/>
  <c r="G80" i="9"/>
  <c r="K9" i="9" s="1"/>
  <c r="H2" i="9"/>
  <c r="H80" i="9" l="1"/>
  <c r="K17" i="9" s="1"/>
  <c r="I2" i="9"/>
  <c r="I80" i="9" s="1"/>
  <c r="K14" i="6"/>
  <c r="L9" i="1"/>
  <c r="K10" i="1"/>
  <c r="L10" i="1" l="1"/>
  <c r="K11" i="1"/>
  <c r="L11" i="1" l="1"/>
  <c r="K12" i="1"/>
  <c r="L12" i="1" l="1"/>
  <c r="K13" i="1"/>
  <c r="L13" i="1" l="1"/>
  <c r="K14" i="1"/>
  <c r="L14" i="1" l="1"/>
  <c r="K15" i="1"/>
  <c r="L15" i="1" l="1"/>
  <c r="K16" i="1"/>
  <c r="L16" i="1" l="1"/>
  <c r="K17" i="1"/>
  <c r="L17" i="1" l="1"/>
  <c r="K18" i="1"/>
  <c r="L18" i="1" l="1"/>
  <c r="K19" i="1"/>
  <c r="L19" i="1" l="1"/>
  <c r="K20" i="1"/>
  <c r="L20" i="1" l="1"/>
  <c r="K21" i="1"/>
  <c r="L21" i="1" l="1"/>
  <c r="K22" i="1"/>
  <c r="L22" i="1" l="1"/>
  <c r="K23" i="1"/>
  <c r="L23" i="1" l="1"/>
  <c r="K24" i="1"/>
  <c r="L24" i="1" l="1"/>
  <c r="K25" i="1"/>
  <c r="L25" i="1" l="1"/>
  <c r="K26" i="1"/>
  <c r="L26" i="1" l="1"/>
  <c r="K27" i="1"/>
  <c r="L27" i="1" l="1"/>
  <c r="K28" i="1"/>
  <c r="L28" i="1" l="1"/>
  <c r="K29" i="1"/>
  <c r="L29" i="1" l="1"/>
  <c r="K30" i="1"/>
  <c r="L30" i="1" l="1"/>
  <c r="K31" i="1"/>
  <c r="L31" i="1" l="1"/>
  <c r="K32" i="1"/>
  <c r="L32" i="1" l="1"/>
  <c r="K33" i="1"/>
  <c r="L33" i="1" l="1"/>
  <c r="K34" i="1"/>
  <c r="L34" i="1" l="1"/>
  <c r="K35" i="1"/>
  <c r="L35" i="1" l="1"/>
  <c r="K36" i="1"/>
  <c r="L36" i="1" l="1"/>
  <c r="K37" i="1"/>
  <c r="L37" i="1" l="1"/>
  <c r="K38" i="1"/>
  <c r="L38" i="1" l="1"/>
  <c r="K39" i="1"/>
  <c r="L39" i="1" l="1"/>
  <c r="K40" i="1"/>
  <c r="L40" i="1" l="1"/>
  <c r="K41" i="1"/>
  <c r="L41" i="1" l="1"/>
  <c r="K42" i="1"/>
  <c r="L42" i="1" l="1"/>
  <c r="K43" i="1"/>
  <c r="L43" i="1" l="1"/>
  <c r="K44" i="1"/>
  <c r="L44" i="1" l="1"/>
  <c r="K45" i="1"/>
  <c r="L45" i="1" l="1"/>
  <c r="K46" i="1"/>
  <c r="L46" i="1" l="1"/>
  <c r="K47" i="1"/>
  <c r="L47" i="1" l="1"/>
  <c r="K48" i="1"/>
  <c r="K49" i="1" l="1"/>
  <c r="L48" i="1"/>
  <c r="L49" i="1" l="1"/>
  <c r="K50" i="1"/>
  <c r="K51" i="1" l="1"/>
  <c r="L50" i="1"/>
  <c r="L51" i="1" l="1"/>
  <c r="K52" i="1"/>
  <c r="K53" i="1" l="1"/>
  <c r="L52" i="1"/>
  <c r="L53" i="1" l="1"/>
  <c r="K54" i="1"/>
  <c r="L54" i="1" l="1"/>
  <c r="K55" i="1"/>
  <c r="L55" i="1" l="1"/>
  <c r="K56" i="1"/>
  <c r="K57" i="1" l="1"/>
  <c r="L56" i="1"/>
  <c r="L57" i="1" l="1"/>
  <c r="K58" i="1"/>
  <c r="L58" i="1" l="1"/>
  <c r="K59" i="1"/>
  <c r="L59" i="1" l="1"/>
  <c r="K60" i="1"/>
  <c r="L60" i="1" l="1"/>
  <c r="K61" i="1"/>
  <c r="L61" i="1" l="1"/>
  <c r="K62" i="1"/>
  <c r="L62" i="1" l="1"/>
  <c r="K63" i="1"/>
  <c r="L63" i="1" l="1"/>
  <c r="K64" i="1"/>
  <c r="K65" i="1" l="1"/>
  <c r="L64" i="1"/>
  <c r="L65" i="1" l="1"/>
  <c r="K66" i="1"/>
  <c r="L66" i="1" l="1"/>
  <c r="K67" i="1"/>
  <c r="L67" i="1" l="1"/>
  <c r="K68" i="1"/>
  <c r="K69" i="1" l="1"/>
  <c r="L68" i="1"/>
  <c r="L69" i="1" l="1"/>
  <c r="K70" i="1"/>
  <c r="K71" i="1" l="1"/>
  <c r="L70" i="1"/>
  <c r="L71" i="1" l="1"/>
  <c r="K72" i="1"/>
  <c r="K73" i="1" l="1"/>
  <c r="L72" i="1"/>
  <c r="L73" i="1" l="1"/>
  <c r="K74" i="1"/>
  <c r="L74" i="1" l="1"/>
  <c r="K75" i="1"/>
  <c r="L75" i="1" l="1"/>
  <c r="K76" i="1"/>
  <c r="K77" i="1" l="1"/>
  <c r="L76" i="1"/>
  <c r="L77" i="1" l="1"/>
  <c r="K78" i="1"/>
  <c r="L78" i="1" l="1"/>
  <c r="K79" i="1"/>
  <c r="L79" i="1" l="1"/>
  <c r="K80" i="1"/>
  <c r="K81" i="1" l="1"/>
  <c r="L80" i="1"/>
  <c r="L81" i="1" l="1"/>
  <c r="K82" i="1"/>
  <c r="L82" i="1" l="1"/>
  <c r="K83" i="1"/>
  <c r="K84" i="1" l="1"/>
  <c r="L83" i="1"/>
  <c r="K85" i="1" l="1"/>
  <c r="L84" i="1"/>
  <c r="L85" i="1" l="1"/>
  <c r="K86" i="1"/>
  <c r="L86" i="1" l="1"/>
  <c r="K87" i="1"/>
  <c r="K88" i="1" l="1"/>
  <c r="L87" i="1"/>
  <c r="L88" i="1" l="1"/>
  <c r="K89" i="1"/>
  <c r="L89" i="1" l="1"/>
  <c r="K90" i="1"/>
  <c r="L90" i="1" s="1"/>
</calcChain>
</file>

<file path=xl/sharedStrings.xml><?xml version="1.0" encoding="utf-8"?>
<sst xmlns="http://schemas.openxmlformats.org/spreadsheetml/2006/main" count="4555" uniqueCount="2335">
  <si>
    <t>AT</t>
  </si>
  <si>
    <t>Breitenfelder Edelstahl Mitterdorf</t>
  </si>
  <si>
    <t>IES069</t>
  </si>
  <si>
    <t>Stahlproduktion Böhler Edelstahl Kapfenberg</t>
  </si>
  <si>
    <t>IES067</t>
  </si>
  <si>
    <t>Stahlwerk Marienhütte GmbH</t>
  </si>
  <si>
    <t>IES070</t>
  </si>
  <si>
    <t>BE</t>
  </si>
  <si>
    <t>035 Aperam Stainless Belgium</t>
  </si>
  <si>
    <t>Aperam Stainless Belgium</t>
  </si>
  <si>
    <t>VL202</t>
  </si>
  <si>
    <t>114 ArcelorMittal Liège Upstream Cokerie Seraing</t>
  </si>
  <si>
    <t>ArcelorMittal Liège Upstream Cokerie Seraing</t>
  </si>
  <si>
    <t>WAI005P034</t>
  </si>
  <si>
    <t>274 Elwood Steel Seraing</t>
  </si>
  <si>
    <t>Elwood Steel Seraing</t>
  </si>
  <si>
    <t>WAI058P069</t>
  </si>
  <si>
    <t>106 Ferblatil Recuit continu</t>
  </si>
  <si>
    <t>Ferbatil (API)</t>
  </si>
  <si>
    <t>WAI146P042</t>
  </si>
  <si>
    <t>115 GALVA Flémalle</t>
  </si>
  <si>
    <t>Galva prépeint - Flémalle</t>
  </si>
  <si>
    <t>WAI085P043</t>
  </si>
  <si>
    <t>194 Industeel Acierie Electrique</t>
  </si>
  <si>
    <t>Industeel Acierie Electrique</t>
  </si>
  <si>
    <t>WAI068P102</t>
  </si>
  <si>
    <t>108 Recuit de Kessales Jemeppe sur Meuse</t>
  </si>
  <si>
    <t>Kessales</t>
  </si>
  <si>
    <t>WAI147P041</t>
  </si>
  <si>
    <t>109 Revêtement organique Ivoz Ramet</t>
  </si>
  <si>
    <t>Ramet (lignes de peinture-LP)</t>
  </si>
  <si>
    <t>WAI149P045</t>
  </si>
  <si>
    <t>107 GALVA VII Ivoz Ramet</t>
  </si>
  <si>
    <t>Ramet - Galvanisation</t>
  </si>
  <si>
    <t>WAI148P044</t>
  </si>
  <si>
    <t>238 Riva Aciérie électrique Thy Marcinelle</t>
  </si>
  <si>
    <t>Riva Aciérie électrique Thy Marcinelle</t>
  </si>
  <si>
    <t>WAI094P082</t>
  </si>
  <si>
    <t>197 Segal Ivoz Ramet</t>
  </si>
  <si>
    <t>Segal Ivoz Ramet</t>
  </si>
  <si>
    <t>WAI100P073</t>
  </si>
  <si>
    <t>CZ</t>
  </si>
  <si>
    <t>ArcelorMittal F-M a.s.</t>
  </si>
  <si>
    <t>ArcelorMittal Frýdek-Místek a.s.</t>
  </si>
  <si>
    <t>CZ-0053-05</t>
  </si>
  <si>
    <t>ArcelorMittal Tubular Prod</t>
  </si>
  <si>
    <t>ArcelorMittal Tubular Products Ostrava</t>
  </si>
  <si>
    <t>CZ-0435-07</t>
  </si>
  <si>
    <t>VIADRUS a.s.</t>
  </si>
  <si>
    <t>CZ-0479-12</t>
  </si>
  <si>
    <t>FI</t>
  </si>
  <si>
    <t>CO2 Imatra Steel:FI127</t>
  </si>
  <si>
    <t>Imatran terästehdas</t>
  </si>
  <si>
    <t>FI-27531104</t>
  </si>
  <si>
    <t>Raahen terästehdas:FI373</t>
  </si>
  <si>
    <t>Raahen terästehdas</t>
  </si>
  <si>
    <t>FI-58931104</t>
  </si>
  <si>
    <t>Outokumpu Tornio:FI318</t>
  </si>
  <si>
    <t>Tornion tehtaat</t>
  </si>
  <si>
    <t>FI-33631104</t>
  </si>
  <si>
    <t>FR</t>
  </si>
  <si>
    <t>ASCOMETAL - Usine d'Hagondange</t>
  </si>
  <si>
    <t>ASCOMETAL - Usine d' Hagondange</t>
  </si>
  <si>
    <t>06201313</t>
  </si>
  <si>
    <t>ASCOMETAL - Usine de Fos sur Mer</t>
  </si>
  <si>
    <t>ASCOMETAL - Usine de Fos-sur-Mer</t>
  </si>
  <si>
    <t>06401019</t>
  </si>
  <si>
    <t>ASCOMETAL- Usine des dunes</t>
  </si>
  <si>
    <t>ASCOMETAL - Usine des Dunes</t>
  </si>
  <si>
    <t>07000673</t>
  </si>
  <si>
    <t>CPTE CELSA FRANCE</t>
  </si>
  <si>
    <t>CELSA FRANCE</t>
  </si>
  <si>
    <t>05202511</t>
  </si>
  <si>
    <t>GB</t>
  </si>
  <si>
    <t>Outokumpu Stainless</t>
  </si>
  <si>
    <t>Outokumpu Stainless Ltd</t>
  </si>
  <si>
    <t>UK-E-IN-11756</t>
  </si>
  <si>
    <t>Operator Account</t>
  </si>
  <si>
    <t>Tata Steel Speciality - Rotterham</t>
  </si>
  <si>
    <t>UK-E-IN-11705</t>
  </si>
  <si>
    <t>SSI UK Trading</t>
  </si>
  <si>
    <t>Teesside Integrated Iron &amp; Steel Works</t>
  </si>
  <si>
    <t>UK-E-IN-12040</t>
  </si>
  <si>
    <t>Teeside Integrated Iron &amp; Steel Works</t>
  </si>
  <si>
    <t>UK-E-IN-11678</t>
  </si>
  <si>
    <t>HU</t>
  </si>
  <si>
    <t>Operator Account:HU54</t>
  </si>
  <si>
    <t>Nagyolvasztó és Konverteres Acélgyártómu</t>
  </si>
  <si>
    <t>HU-UHG5408-5-04</t>
  </si>
  <si>
    <t>Operator Account:HU169</t>
  </si>
  <si>
    <t>Rába Futómu Kft. Reptéri telephely</t>
  </si>
  <si>
    <t>HU-UHG5568-5-04</t>
  </si>
  <si>
    <t>IT</t>
  </si>
  <si>
    <t>ACCIAIERIE DI CALVISANO</t>
  </si>
  <si>
    <t>IT-A-196</t>
  </si>
  <si>
    <t>ACCIAIERIE DI SICILIA S.p.A.</t>
  </si>
  <si>
    <t>IT-A-814</t>
  </si>
  <si>
    <t>ACCIAIERIE VENETE S.p.A. Stabilimento di Sarezzo</t>
  </si>
  <si>
    <t>IT-A-214</t>
  </si>
  <si>
    <t>ACCIAIERIE VENETE STABILIMENTO DI CAMIN</t>
  </si>
  <si>
    <t>IT-A-351</t>
  </si>
  <si>
    <t>AFV ACCIAIERIE BELTRAME SPA</t>
  </si>
  <si>
    <t>IT-A-19</t>
  </si>
  <si>
    <t>IT-A-305</t>
  </si>
  <si>
    <t>ALFA ACCIAI S.p.A.</t>
  </si>
  <si>
    <t>IT-A-195</t>
  </si>
  <si>
    <t>ASO SIDERURGICA SRL</t>
  </si>
  <si>
    <t>IT-A-210</t>
  </si>
  <si>
    <t>Acciaieria Arvedi S.p.A.</t>
  </si>
  <si>
    <t>IT-A-230</t>
  </si>
  <si>
    <t>Acciaierie Bertoli Safau S.p.A.</t>
  </si>
  <si>
    <t>IT-A-370</t>
  </si>
  <si>
    <t>BARI FONDERIE MERIDIONALI SPA (BFM SpA)</t>
  </si>
  <si>
    <t>IT-A-1220</t>
  </si>
  <si>
    <t>BREDINA SRL</t>
  </si>
  <si>
    <t>IT-A-206</t>
  </si>
  <si>
    <t>Dalmine S.p.A.-Stabilimento di Dalmine</t>
  </si>
  <si>
    <t>IT-A-174</t>
  </si>
  <si>
    <t>F.LLI GIOVANNINI SPA</t>
  </si>
  <si>
    <t>IT-A-1065</t>
  </si>
  <si>
    <t>FORONI SPA</t>
  </si>
  <si>
    <t>IT-A-1080</t>
  </si>
  <si>
    <t>Feralpi Siderurgica S.p.A,. Stabilimento di Lonato</t>
  </si>
  <si>
    <t>IT-A-1289</t>
  </si>
  <si>
    <t>Ferriere Nord Spa - Stabilimento di Osoppo</t>
  </si>
  <si>
    <t>IT-A-368</t>
  </si>
  <si>
    <t>Ilva S.p.A - Taranto</t>
  </si>
  <si>
    <t>ILVA S.P.A. - Stabilimento di Taranto</t>
  </si>
  <si>
    <t>IT-A-762</t>
  </si>
  <si>
    <t>Ilva S.p.A - Genova</t>
  </si>
  <si>
    <t>ILVA S.p.A. Stabilimento di Genova Cornigliano</t>
  </si>
  <si>
    <t>IT-A-106</t>
  </si>
  <si>
    <t>ITALFOND SPA</t>
  </si>
  <si>
    <t>IT-A-184</t>
  </si>
  <si>
    <t>Industrie Riunite Odolesi I.R.O. s.p.a.</t>
  </si>
  <si>
    <t>IT-A-205</t>
  </si>
  <si>
    <t>Metalcam S.p.A.</t>
  </si>
  <si>
    <t>IT-A-185</t>
  </si>
  <si>
    <t>Acciaierie Grigoli Trading</t>
  </si>
  <si>
    <t>NLMK VERONA S.P.A.</t>
  </si>
  <si>
    <t>IT-A-1205</t>
  </si>
  <si>
    <t>Nunki Steel Spa.Trading</t>
  </si>
  <si>
    <t>Nunki Steel Spa</t>
  </si>
  <si>
    <t>IT-A-1573</t>
  </si>
  <si>
    <t>O.R.I. MARTIN S.P.A.</t>
  </si>
  <si>
    <t>IT-A-194</t>
  </si>
  <si>
    <t>OLIFER- ACP SPA STABILIMENTO DI CIVIDATE AL PIANO</t>
  </si>
  <si>
    <t>IT-A-1119</t>
  </si>
  <si>
    <t>Profilatinave S.p.A. - stabilimento di Montirone</t>
  </si>
  <si>
    <t>IT-A-201</t>
  </si>
  <si>
    <t>Riva Acciaio S.p.A - Lesegno</t>
  </si>
  <si>
    <t>RIVA Acciaio - Stabilimento di Lesegno</t>
  </si>
  <si>
    <t>IT-A-70</t>
  </si>
  <si>
    <t>Riva Acciaio S.p.A - Verona</t>
  </si>
  <si>
    <t>Riva Acciaio S.p.A. - Stabilimento di Verona</t>
  </si>
  <si>
    <t>IT-A-285</t>
  </si>
  <si>
    <t>SAN ZENO ACCIAI - DUFERCO SRL</t>
  </si>
  <si>
    <t>IT-A-213</t>
  </si>
  <si>
    <t>STABILIMENTO DI PIOMBINO</t>
  </si>
  <si>
    <t>IT-A-620</t>
  </si>
  <si>
    <t>STEFANA  S.p.A.  STABILIMENTO  DI  OSPITALETTO</t>
  </si>
  <si>
    <t>IT-A-209</t>
  </si>
  <si>
    <t>Sito produttivo di Terni</t>
  </si>
  <si>
    <t>IT-A-662</t>
  </si>
  <si>
    <t>Stabilimento Siderpotenza - Potenza</t>
  </si>
  <si>
    <t>IT-A-774</t>
  </si>
  <si>
    <t>Stabilimento Siderurgico di Aosta</t>
  </si>
  <si>
    <t>IT-A-92</t>
  </si>
  <si>
    <t>Stabilimento di Bolzano</t>
  </si>
  <si>
    <t>IT-A-251</t>
  </si>
  <si>
    <t>Riva Acciaio S.p.A - Caronno P.lla</t>
  </si>
  <si>
    <t>Stabilimento di Caronno Pertusella</t>
  </si>
  <si>
    <t>IT-A-116</t>
  </si>
  <si>
    <t>Stabilimento di Lovere</t>
  </si>
  <si>
    <t>IT-A-175</t>
  </si>
  <si>
    <t>Stabilimento di Odolo ( BS )</t>
  </si>
  <si>
    <t>IT-A-207</t>
  </si>
  <si>
    <t>Stabilimento di Vicenza</t>
  </si>
  <si>
    <t>IT-A-307</t>
  </si>
  <si>
    <t>LU</t>
  </si>
  <si>
    <t>31- ArcelorMittal Belval &amp; Differd. Site de Belval</t>
  </si>
  <si>
    <t>ArcelorMittal Belval &amp; Differdange-Site de Belval</t>
  </si>
  <si>
    <t>EQE200513</t>
  </si>
  <si>
    <t>30 - ArcelorMittal Belval et Differdange-Site Diff</t>
  </si>
  <si>
    <t>ArcelorMittal Belval et Differdange - site Differd</t>
  </si>
  <si>
    <t>EQE200512</t>
  </si>
  <si>
    <t>NO</t>
  </si>
  <si>
    <t>Celsa Armeringsstål AS</t>
  </si>
  <si>
    <t>NO-2006-89</t>
  </si>
  <si>
    <t>SE</t>
  </si>
  <si>
    <t>AB Sandvik Materials Technology</t>
  </si>
  <si>
    <t>21-563-12803-2004</t>
  </si>
  <si>
    <t>Avesta Jernverk</t>
  </si>
  <si>
    <t>20-563-015387-2004</t>
  </si>
  <si>
    <t>Erasteel Söderfors</t>
  </si>
  <si>
    <t>03-563-013707-2004</t>
  </si>
  <si>
    <t>Hagfors Jernverk</t>
  </si>
  <si>
    <t>17-563-013210-2004</t>
  </si>
  <si>
    <t>Halmstadsverken</t>
  </si>
  <si>
    <t>13-563-010858-2004</t>
  </si>
  <si>
    <t>Höganäs</t>
  </si>
  <si>
    <t>12-563-43428-2004</t>
  </si>
  <si>
    <t>Outokumpu Stainless, Degerfors</t>
  </si>
  <si>
    <t>18-563-013320-2004</t>
  </si>
  <si>
    <t>Ovako Bar AB</t>
  </si>
  <si>
    <t>20-563-015326-2004</t>
  </si>
  <si>
    <t>Ovako Steel AB, Hofors</t>
  </si>
  <si>
    <t>Ovako Hofors AB, Hofors</t>
  </si>
  <si>
    <t>21-563-13214-2004</t>
  </si>
  <si>
    <t>SSAB Luleå</t>
  </si>
  <si>
    <t>25-563-17244-04</t>
  </si>
  <si>
    <t>SSAB Oxelösund</t>
  </si>
  <si>
    <t>04-563-011683-2004</t>
  </si>
  <si>
    <t>Sandvik Heating Technology AB</t>
  </si>
  <si>
    <t>19-563-11220-04</t>
  </si>
  <si>
    <t>Special Coil Nyby</t>
  </si>
  <si>
    <t>Thin Strip Nyby</t>
  </si>
  <si>
    <t>04-563-17031-2007</t>
  </si>
  <si>
    <t>SI</t>
  </si>
  <si>
    <t>ACRONI</t>
  </si>
  <si>
    <t>Acroni, d.o.o.</t>
  </si>
  <si>
    <t>SI-35433-23-2004</t>
  </si>
  <si>
    <t>METAL RAVNE</t>
  </si>
  <si>
    <t>Metal Ravne d.o.o.</t>
  </si>
  <si>
    <t>SI-35433-82-2004</t>
  </si>
  <si>
    <t>ŠTORE STEEL</t>
  </si>
  <si>
    <t>ŠTORE STEEL D.O.O.</t>
  </si>
  <si>
    <t>SI-35433-24-2004</t>
  </si>
  <si>
    <t>REGISTRY_CODE</t>
  </si>
  <si>
    <t>IDENTIFIER_IN_REG</t>
  </si>
  <si>
    <t>INSTALLATION_NAME</t>
  </si>
  <si>
    <t>INSTALLATION_IDENTIFIER</t>
  </si>
  <si>
    <t>PERMIT_IDENTIFIER</t>
  </si>
  <si>
    <t>MAIN_ACTIVITY_TYPE_CODE</t>
  </si>
  <si>
    <t>ALLOCATED_2014</t>
  </si>
  <si>
    <t>ALLOCATED_RESERVE_2014</t>
  </si>
  <si>
    <t>ALLOCATED_TRANSITIONAL_2014</t>
  </si>
  <si>
    <t>VERIFIED_EMISSIONS_2014</t>
  </si>
  <si>
    <t>Cumulative share</t>
  </si>
  <si>
    <t>addition to cumulative</t>
  </si>
  <si>
    <t>11435690158</t>
  </si>
  <si>
    <t>PRODUCTION_PIG_IRON_STEEL_CONT_CASTING_INSTALLATIONS</t>
  </si>
  <si>
    <t>ACTIVE</t>
  </si>
  <si>
    <t>TARANTO</t>
  </si>
  <si>
    <t>74100</t>
  </si>
  <si>
    <t>Via APPIA Km 648, SNC</t>
  </si>
  <si>
    <t>Company Registration Nr of Account Holder</t>
  </si>
  <si>
    <t>MS Registry</t>
  </si>
  <si>
    <t>Installation ID</t>
  </si>
  <si>
    <t>Installation Name</t>
  </si>
  <si>
    <t>Activity Type</t>
  </si>
  <si>
    <t>Permit ID</t>
  </si>
  <si>
    <t>Permit Status</t>
  </si>
  <si>
    <t>Contact Country</t>
  </si>
  <si>
    <t>Contact City</t>
  </si>
  <si>
    <t>Contact PCode</t>
  </si>
  <si>
    <t>Contact Region</t>
  </si>
  <si>
    <t>Contact Address L1</t>
  </si>
  <si>
    <t>Contact Address L2</t>
  </si>
  <si>
    <t>2389445-7</t>
  </si>
  <si>
    <t>Raahe</t>
  </si>
  <si>
    <t>92101</t>
  </si>
  <si>
    <t>PL 93</t>
  </si>
  <si>
    <t>Rautaruukintie 155</t>
  </si>
  <si>
    <t>556313-7933</t>
  </si>
  <si>
    <t>OXELÖSUND</t>
  </si>
  <si>
    <t>61380</t>
  </si>
  <si>
    <t>SSAB Oxelösund AB</t>
  </si>
  <si>
    <t>LULEÅ</t>
  </si>
  <si>
    <t>97188</t>
  </si>
  <si>
    <t>Svartövägen 1</t>
  </si>
  <si>
    <t>0823315-9</t>
  </si>
  <si>
    <t>Tornio</t>
  </si>
  <si>
    <t>95400</t>
  </si>
  <si>
    <t>07-10-001049</t>
  </si>
  <si>
    <t>Dunaújváros</t>
  </si>
  <si>
    <t>2400</t>
  </si>
  <si>
    <t>Közép-Dunántúl</t>
  </si>
  <si>
    <t>Vasmu tér</t>
  </si>
  <si>
    <t>1-3</t>
  </si>
  <si>
    <t>00680620150</t>
  </si>
  <si>
    <t>Dalmine (BG)</t>
  </si>
  <si>
    <t>24044</t>
  </si>
  <si>
    <t>Lombardia</t>
  </si>
  <si>
    <t>Piazza Caduti 6 Luglio 1944 n 1</t>
  </si>
  <si>
    <t>00715760559</t>
  </si>
  <si>
    <t>TERNI</t>
  </si>
  <si>
    <t>05100</t>
  </si>
  <si>
    <t>Umbria</t>
  </si>
  <si>
    <t>v.le B.Brin, 218</t>
  </si>
  <si>
    <t>MI 00910070192</t>
  </si>
  <si>
    <t>CREMONA</t>
  </si>
  <si>
    <t>26100</t>
  </si>
  <si>
    <t>Via Acquaviva 18</t>
  </si>
  <si>
    <t>01730680152</t>
  </si>
  <si>
    <t>PIOMBINO</t>
  </si>
  <si>
    <t>57025</t>
  </si>
  <si>
    <t>TOSCANA</t>
  </si>
  <si>
    <t>VIALE DELLA RESISTENZA, 2</t>
  </si>
  <si>
    <t>00218360303</t>
  </si>
  <si>
    <t>Pozzuolo del Friuli (UD)</t>
  </si>
  <si>
    <t>33050</t>
  </si>
  <si>
    <t>Friuli Venezia Giulia</t>
  </si>
  <si>
    <t>Via Buttrio 28</t>
  </si>
  <si>
    <t>556204-9691</t>
  </si>
  <si>
    <t>HÖGANÄS</t>
  </si>
  <si>
    <t>26383</t>
  </si>
  <si>
    <t>Bruksgatan</t>
  </si>
  <si>
    <t>B 41983</t>
  </si>
  <si>
    <t>Esch/Alzette</t>
  </si>
  <si>
    <t>4008</t>
  </si>
  <si>
    <t>Site d'Esch-Belval</t>
  </si>
  <si>
    <t>Differdange</t>
  </si>
  <si>
    <t>4503</t>
  </si>
  <si>
    <t>Rue Emile Mark</t>
  </si>
  <si>
    <t>REA UDINE 117431</t>
  </si>
  <si>
    <t>OSOPPO</t>
  </si>
  <si>
    <t>33010</t>
  </si>
  <si>
    <t>Zona Industriale Rivoli di Osoppo, SNC</t>
  </si>
  <si>
    <t>401277914</t>
  </si>
  <si>
    <t>Genk</t>
  </si>
  <si>
    <t>3600</t>
  </si>
  <si>
    <t>VLG</t>
  </si>
  <si>
    <t>Swinnenwijerweg 5</t>
  </si>
  <si>
    <t>FN 294435 v</t>
  </si>
  <si>
    <t>Kapfenberg</t>
  </si>
  <si>
    <t>8605</t>
  </si>
  <si>
    <t>Mariazellerstraße 25</t>
  </si>
  <si>
    <t>Teesside</t>
  </si>
  <si>
    <t>54°35′20″N 1°11′15″W</t>
  </si>
  <si>
    <t>Coordinates</t>
  </si>
  <si>
    <t>40°28′N 17°14′E</t>
  </si>
  <si>
    <t>64°41′N 024°28′E</t>
  </si>
  <si>
    <t>58°40′N 17°07′E</t>
  </si>
  <si>
    <t>65°35′4″N 22°9′14″E</t>
  </si>
  <si>
    <t>65°51′N 024°09′E</t>
  </si>
  <si>
    <t>46.98065°N 18.91268°E</t>
  </si>
  <si>
    <t>45°39′N 9°36′E</t>
  </si>
  <si>
    <t>42°34′N 12°39′E</t>
  </si>
  <si>
    <t>45°08′N 10°02′E</t>
  </si>
  <si>
    <t>42°55′N 10°32′E</t>
  </si>
  <si>
    <t>45°59′N 13°12′E</t>
  </si>
  <si>
    <t>56°12′N 12°34′E</t>
  </si>
  <si>
    <t>49°31′N 5°53′E</t>
  </si>
  <si>
    <t>49°30′N 5°59′E</t>
  </si>
  <si>
    <t>46°15′N 13°5′E</t>
  </si>
  <si>
    <t>50°58′N 05°30′E</t>
  </si>
  <si>
    <t>Rotherham</t>
  </si>
  <si>
    <t>53°25′N 1°21′W</t>
  </si>
  <si>
    <t>47°26′N 15°17′E</t>
  </si>
  <si>
    <t>Production (t Steel)</t>
  </si>
  <si>
    <t>Sinteranl., Hochöfen, Stahlwerk Donawitz</t>
  </si>
  <si>
    <t>IVA065</t>
  </si>
  <si>
    <t>Voestalpine Stahl Linz</t>
  </si>
  <si>
    <t>IVA062</t>
  </si>
  <si>
    <t>1040 Aperam Stainless Belgium S.A.</t>
  </si>
  <si>
    <t>Aperam Stainless Belgium S.A.</t>
  </si>
  <si>
    <t>WAI313P150</t>
  </si>
  <si>
    <t>118 ArcelorMittal Liège Upstream Train à bandes Ch</t>
  </si>
  <si>
    <t>ArcelorMittal Liège Upstream Train à bandes Cherta</t>
  </si>
  <si>
    <t>WAI008P040</t>
  </si>
  <si>
    <t>180 Duferco Belgium - Produits Longs La Louvière</t>
  </si>
  <si>
    <t>Duferco Belgium - Produits Longs La Louvière</t>
  </si>
  <si>
    <t>WAI042P015</t>
  </si>
  <si>
    <t>022 NLMK Clabecq</t>
  </si>
  <si>
    <t>NLMK Clabecq</t>
  </si>
  <si>
    <t>WAI044P071</t>
  </si>
  <si>
    <t>181 NLMK La Louvière</t>
  </si>
  <si>
    <t>NLMK La Louvière</t>
  </si>
  <si>
    <t>WAI043P014</t>
  </si>
  <si>
    <t>BG</t>
  </si>
  <si>
    <t>VMV Metal EOOD</t>
  </si>
  <si>
    <t>BG-P134</t>
  </si>
  <si>
    <t>PILSEN STEEL - Elektrické obloukové pece</t>
  </si>
  <si>
    <t>CZ-0145-05</t>
  </si>
  <si>
    <t>POLDI s.r.o.</t>
  </si>
  <si>
    <t>CZ-0108-05</t>
  </si>
  <si>
    <t>Třinecké železárny</t>
  </si>
  <si>
    <t>CZ-0192-05</t>
  </si>
  <si>
    <t>VÍTKOVICE STEEL</t>
  </si>
  <si>
    <t>VÍTKOVICE STEEL, a.s. - Ocelárna I</t>
  </si>
  <si>
    <t>CZ-0102-05</t>
  </si>
  <si>
    <t>Z-Group Steel Holding - Železárny Hrádek</t>
  </si>
  <si>
    <t>CZ-0267-05</t>
  </si>
  <si>
    <t>DE</t>
  </si>
  <si>
    <t>EMSCHER AUFBEREITUNG GMBH</t>
  </si>
  <si>
    <t>6 Mahltrocknungsanlagen mit 6 Prozessgaserzeugern</t>
  </si>
  <si>
    <t>14310-1487</t>
  </si>
  <si>
    <t>78 - Anlagenkonto</t>
  </si>
  <si>
    <t>Einheitliche Anlage Bremen</t>
  </si>
  <si>
    <t>14220-0024</t>
  </si>
  <si>
    <t>14220-0043 Elektrostahlwerk Schmiede</t>
  </si>
  <si>
    <t>Einheitliche Anlage Elektrostahlwerk</t>
  </si>
  <si>
    <t>14220-0043</t>
  </si>
  <si>
    <t>74 - Anlagenkonto</t>
  </si>
  <si>
    <t>Einheitliche Anlage Stahlwerk Dillinger Hütte</t>
  </si>
  <si>
    <t>14220-0019</t>
  </si>
  <si>
    <t>14220-0023 LD-Stahlwerk SAG</t>
  </si>
  <si>
    <t>Einheitliche Anlage Stahlwerk Saarstahl AG</t>
  </si>
  <si>
    <t>14220-0023</t>
  </si>
  <si>
    <t>85 - Anlagenkonto</t>
  </si>
  <si>
    <t>Elektrostahlwerk</t>
  </si>
  <si>
    <t>14220-0033</t>
  </si>
  <si>
    <t>Elektrostahlwerk Anlage</t>
  </si>
  <si>
    <t>14220-0002</t>
  </si>
  <si>
    <t>56 - Anlagenkonto</t>
  </si>
  <si>
    <t>Elektrostahlwerk Bous</t>
  </si>
  <si>
    <t>14220-0001</t>
  </si>
  <si>
    <t>69 - Anlagenkonto</t>
  </si>
  <si>
    <t>Elektrostahlwerk Brandenburg</t>
  </si>
  <si>
    <t>14220-0014</t>
  </si>
  <si>
    <t>81 - Anlagenkonto</t>
  </si>
  <si>
    <t>Elektrostahlwerk Feralpi</t>
  </si>
  <si>
    <t>14220-0028</t>
  </si>
  <si>
    <t>64 - Anlagenkonto</t>
  </si>
  <si>
    <t>Elektrostahlwerk Henningsdorf</t>
  </si>
  <si>
    <t>14220-0009</t>
  </si>
  <si>
    <t>Elektrostahlwerk Lingen</t>
  </si>
  <si>
    <t>14220-0022</t>
  </si>
  <si>
    <t>58 - Anlagenkonto</t>
  </si>
  <si>
    <t>Elektrostahlwerk Peine</t>
  </si>
  <si>
    <t>14220-0003</t>
  </si>
  <si>
    <t>Elektrostahlwerk Siegen</t>
  </si>
  <si>
    <t>14220-0039</t>
  </si>
  <si>
    <t>79 - Anlagenkonto</t>
  </si>
  <si>
    <t>Elektrostahlwerk Trier</t>
  </si>
  <si>
    <t>14220-0025</t>
  </si>
  <si>
    <t>Elektrostahlwerk Wetzlar</t>
  </si>
  <si>
    <t>14220-0010</t>
  </si>
  <si>
    <t>Elektrostahlwerk Witten</t>
  </si>
  <si>
    <t>14220-0018</t>
  </si>
  <si>
    <t>75 - Anlagenkonto</t>
  </si>
  <si>
    <t>Elektrostahlwerk einschließlich Strangießanlage</t>
  </si>
  <si>
    <t>14220-0020</t>
  </si>
  <si>
    <t>Schmiedewerke Gröditz GmbH -Stahlwerk-</t>
  </si>
  <si>
    <t>Elektrostahlwerke Gröditz</t>
  </si>
  <si>
    <t>14220-0042</t>
  </si>
  <si>
    <t>Feuerbeschichtungsanlage 5 Eichen</t>
  </si>
  <si>
    <t>Feuerbeschichtungsanalge 5 Eichen</t>
  </si>
  <si>
    <t>14226-0063</t>
  </si>
  <si>
    <t>Feuerbeschichtungsanlage 6 Ferndorf</t>
  </si>
  <si>
    <t>14226-0070</t>
  </si>
  <si>
    <t>Feuerbeschichtungsanlage 7 Bochum</t>
  </si>
  <si>
    <t>14226-0067</t>
  </si>
  <si>
    <t>Feuerbeschichtungsanlage 8 Dortmund</t>
  </si>
  <si>
    <t>14226-0068</t>
  </si>
  <si>
    <t>71 - Anlagenkonto</t>
  </si>
  <si>
    <t>Glocke Duisburg</t>
  </si>
  <si>
    <t>14220-0016</t>
  </si>
  <si>
    <t>61 - Anlagenkonto</t>
  </si>
  <si>
    <t>Glocke Salzgitter</t>
  </si>
  <si>
    <t>14220-0006</t>
  </si>
  <si>
    <t>72 - Anlagenkonto</t>
  </si>
  <si>
    <t>Glocke Stahlwerk Georgsmarienhütte</t>
  </si>
  <si>
    <t>14220-0017</t>
  </si>
  <si>
    <t>Glocke Walzwerk</t>
  </si>
  <si>
    <t>14226-0049</t>
  </si>
  <si>
    <t>Grobblechwalzwerk 2 der DH</t>
  </si>
  <si>
    <t>14225-0007</t>
  </si>
  <si>
    <t>Grobblechwalzwerk Duisburg Hüttenheim</t>
  </si>
  <si>
    <t>14226-0090</t>
  </si>
  <si>
    <t>Hochofenanlage</t>
  </si>
  <si>
    <t>14220-0045</t>
  </si>
  <si>
    <t>TSTG Hubbalkenofen 2</t>
  </si>
  <si>
    <t>Hubbalkenofen 2</t>
  </si>
  <si>
    <t>14225-0012</t>
  </si>
  <si>
    <t>Integriertes Hüttenwerk Duisburg</t>
  </si>
  <si>
    <t>14220-0035</t>
  </si>
  <si>
    <t>Kaltwalzwerk</t>
  </si>
  <si>
    <t>14225-0016</t>
  </si>
  <si>
    <t>Kaltwalzwerk 3 Dortmund</t>
  </si>
  <si>
    <t>Kaltwalzwerk 3</t>
  </si>
  <si>
    <t>14226-0088</t>
  </si>
  <si>
    <t>59 - Anlagenkonto</t>
  </si>
  <si>
    <t>Lech-Stahlwerke GmbH</t>
  </si>
  <si>
    <t>14220-0004</t>
  </si>
  <si>
    <t>Roheisen- und Stahlerzeugung</t>
  </si>
  <si>
    <t>Roheisen-und Stahlerzeugung</t>
  </si>
  <si>
    <t>14220-0038</t>
  </si>
  <si>
    <t>70 - Anlagenkonto</t>
  </si>
  <si>
    <t>Roheisenerzeugung Dillingen</t>
  </si>
  <si>
    <t>14220-0015</t>
  </si>
  <si>
    <t>66 - Anlagenkonto</t>
  </si>
  <si>
    <t>Schmelz- und Giessbetrieb Siegen Eintracht</t>
  </si>
  <si>
    <t>14220-0011</t>
  </si>
  <si>
    <t>82 - Anlagenkonto</t>
  </si>
  <si>
    <t>Stahlwerk Bochum</t>
  </si>
  <si>
    <t>14220-0029</t>
  </si>
  <si>
    <t>62 - Anlagenkonto</t>
  </si>
  <si>
    <t>Stahlwerk Duisburg</t>
  </si>
  <si>
    <t>14220-0007</t>
  </si>
  <si>
    <t>68 - Anlagenkonto</t>
  </si>
  <si>
    <t>Stahlwerk Kehl</t>
  </si>
  <si>
    <t>14220-0013</t>
  </si>
  <si>
    <t>86 - Anlagenkonto</t>
  </si>
  <si>
    <t>Stahlwerk Krefeld</t>
  </si>
  <si>
    <t>14220-0034</t>
  </si>
  <si>
    <t>Umschmelzstahlwerk Krefeld</t>
  </si>
  <si>
    <t>14220-0047</t>
  </si>
  <si>
    <t>2175 - Anlagenkonto Verzinkungsanlage</t>
  </si>
  <si>
    <t>Verzinkungsanlage</t>
  </si>
  <si>
    <t>14225-0001</t>
  </si>
  <si>
    <t>Walzwerk 320</t>
  </si>
  <si>
    <t>14226-0084</t>
  </si>
  <si>
    <t>14225-0010 Walzwerk Nauweiler SAG</t>
  </si>
  <si>
    <t>Walzwerk Nauweiler Saarstahl AG</t>
  </si>
  <si>
    <t>14225-0010</t>
  </si>
  <si>
    <t>Warmbandwerk 3 Bochum</t>
  </si>
  <si>
    <t>Warmbandwerk 3</t>
  </si>
  <si>
    <t>14226-0091</t>
  </si>
  <si>
    <t>Anlagenkonto BRE.M.A</t>
  </si>
  <si>
    <t>Warmwalzwerk</t>
  </si>
  <si>
    <t>14225-0015</t>
  </si>
  <si>
    <t>2176 - Anlagenkonto Warmwalzwerk</t>
  </si>
  <si>
    <t>14225-0004</t>
  </si>
  <si>
    <t>ES</t>
  </si>
  <si>
    <t>A.G. Siderúrgica Balboa, S.A. (BALBOA 2)</t>
  </si>
  <si>
    <t>A.G. Siderúrgica Balboa, S.A.- Balboa 2</t>
  </si>
  <si>
    <t>ES110601001363</t>
  </si>
  <si>
    <t>ARCELORMITTAL ESPAÑA, S.A.</t>
  </si>
  <si>
    <t>ES033305000226</t>
  </si>
  <si>
    <t>Acerinox Europa, S.A.U.</t>
  </si>
  <si>
    <t>Acerinox, S.A.</t>
  </si>
  <si>
    <t>ES011105000075</t>
  </si>
  <si>
    <t>Aceros Inoxidables Olarra, S.A.</t>
  </si>
  <si>
    <t>ES194805000944</t>
  </si>
  <si>
    <t>Acería de Álava S.A.</t>
  </si>
  <si>
    <t>ES190105000943</t>
  </si>
  <si>
    <t>Arcelor Mittal Zaragoza, S. A.</t>
  </si>
  <si>
    <t>ES025005001220</t>
  </si>
  <si>
    <t>Arcelormittal Sestao, S.L.</t>
  </si>
  <si>
    <t>ES194805000942</t>
  </si>
  <si>
    <t>Construcciones y Auxiliar de Ferrocarriles, S.A.</t>
  </si>
  <si>
    <t>ES192005000945</t>
  </si>
  <si>
    <t>Corrugados Azpeitia, S.L.</t>
  </si>
  <si>
    <t>ES192005000940</t>
  </si>
  <si>
    <t>Corrugados Getafe, S.L.</t>
  </si>
  <si>
    <t>ES152805000838</t>
  </si>
  <si>
    <t>Cía. Española de Laminación, S.L.</t>
  </si>
  <si>
    <t>ES080805000563</t>
  </si>
  <si>
    <t>ARCELORMITTAL GIPUZKOA, S.L.U. - Fábrica de Olaberría</t>
  </si>
  <si>
    <t>Fábrica de Olaberria</t>
  </si>
  <si>
    <t>ES192005000939</t>
  </si>
  <si>
    <t>Arcelormittal Guipuzcoa, S.L.U</t>
  </si>
  <si>
    <t>Fábrica de Zumarraga</t>
  </si>
  <si>
    <t>ES192005000941</t>
  </si>
  <si>
    <t>Gerdau Aceros Especiales Europa, S.L. - Planta Basauri</t>
  </si>
  <si>
    <t>Gerdau Basauri</t>
  </si>
  <si>
    <t>ES194805000951</t>
  </si>
  <si>
    <t>Global Steel Wire S.A.</t>
  </si>
  <si>
    <t>Global Steel Wire</t>
  </si>
  <si>
    <t>ES053905000314</t>
  </si>
  <si>
    <t>Megasa Siderúrgica, S.L.</t>
  </si>
  <si>
    <t>ES121505000755</t>
  </si>
  <si>
    <t>Nervacero, S.A.</t>
  </si>
  <si>
    <t>ES194805000948</t>
  </si>
  <si>
    <t>Productos Tubulares, S.A.</t>
  </si>
  <si>
    <t>ES194805000950</t>
  </si>
  <si>
    <t>Rugui Melt, S.A.U.</t>
  </si>
  <si>
    <t>ES06420512-30943</t>
  </si>
  <si>
    <t>Gerdau Aceros Especiales Europa, S.L. - Planta de Reinosa</t>
  </si>
  <si>
    <t>Sidenor Industrial S.L. fabrica de Reinosa</t>
  </si>
  <si>
    <t>ES053905000315</t>
  </si>
  <si>
    <t>Siderúrgica Sevillana, S.A.</t>
  </si>
  <si>
    <t>ES014105000076</t>
  </si>
  <si>
    <t>TUBOS REUNIDOS INDUSTRIAL, SLU</t>
  </si>
  <si>
    <t>ES190105000952</t>
  </si>
  <si>
    <t>CPTE ACIERIES ET LAMINOIRS DE PARIS- ALPA</t>
  </si>
  <si>
    <t>ALPA SAS</t>
  </si>
  <si>
    <t>06503465</t>
  </si>
  <si>
    <t>APERAM ALLOYS IMPHY</t>
  </si>
  <si>
    <t>05401254</t>
  </si>
  <si>
    <t>ARCELORMITTAL MEDITERRANEE</t>
  </si>
  <si>
    <t>06401052</t>
  </si>
  <si>
    <t>CPTE AUBERT &amp; DUVAL</t>
  </si>
  <si>
    <t>AUBERT &amp; DUVAL</t>
  </si>
  <si>
    <t>05600289</t>
  </si>
  <si>
    <t>CPTE AUBERT et DUVAL Firminy ex TECPHY</t>
  </si>
  <si>
    <t>06103348</t>
  </si>
  <si>
    <t>Cpte Akers France Usine de Thionville</t>
  </si>
  <si>
    <t>Akers France - Usine de Thionville</t>
  </si>
  <si>
    <t>06201963</t>
  </si>
  <si>
    <t>Akers France SAS Usine de Berlaimont</t>
  </si>
  <si>
    <t>Akers France SAS - Usine de Berlaimont</t>
  </si>
  <si>
    <t>07001067</t>
  </si>
  <si>
    <t>ArcelorMittal  Atlantique Lorraine - Florange</t>
  </si>
  <si>
    <t>ArcelorMittal Atlantique et Lorraine - Florange</t>
  </si>
  <si>
    <t>06201364</t>
  </si>
  <si>
    <t>CHEMINEES PHILIPPE</t>
  </si>
  <si>
    <t>07000873</t>
  </si>
  <si>
    <t>INDUSTEEL FRANCE - CHATEAUNEUF</t>
  </si>
  <si>
    <t>06103381</t>
  </si>
  <si>
    <t>INDUSTEEL FRANCE - CREUSOT</t>
  </si>
  <si>
    <t>05401151</t>
  </si>
  <si>
    <t>CPTE ITON SEINE</t>
  </si>
  <si>
    <t>ITON SEINE Saillat</t>
  </si>
  <si>
    <t>06503170</t>
  </si>
  <si>
    <t>CPTE LANXESS Emulsion Rubber</t>
  </si>
  <si>
    <t>LANXESS Emulsion Rubber</t>
  </si>
  <si>
    <t>06700526</t>
  </si>
  <si>
    <t>PC SEPT FONS</t>
  </si>
  <si>
    <t>PEUGEOT CITROEN MECANIQUE DE L'EST- SEPT FONS</t>
  </si>
  <si>
    <t>05600041</t>
  </si>
  <si>
    <t>SAINT-GOBAIN PAM Usine</t>
  </si>
  <si>
    <t>SAINT-GOBAIN PAM</t>
  </si>
  <si>
    <t>06200539</t>
  </si>
  <si>
    <t>CPTE SAM</t>
  </si>
  <si>
    <t>SAM (Sté des Aciers d'Armature pour le Béton) SAS</t>
  </si>
  <si>
    <t>06200499</t>
  </si>
  <si>
    <t>CPTE SAM MONTEREAU</t>
  </si>
  <si>
    <t>SAM MONTEREAU SAS</t>
  </si>
  <si>
    <t>06501936</t>
  </si>
  <si>
    <t>CPTE ERASTEEL COMMENTRY</t>
  </si>
  <si>
    <t>SAS ERASTEEL COMMENTRY</t>
  </si>
  <si>
    <t>05600023</t>
  </si>
  <si>
    <t>TUBERIE AULNOYE</t>
  </si>
  <si>
    <t>07000633</t>
  </si>
  <si>
    <t>UGITECH SA - Site d'Ugine</t>
  </si>
  <si>
    <t>06104505</t>
  </si>
  <si>
    <t>V&amp;M France Aciérie de Saint-Saulve</t>
  </si>
  <si>
    <t>V&amp;M France - ACIERIE DE ST SAULVE</t>
  </si>
  <si>
    <t>07002398</t>
  </si>
  <si>
    <t>WINOA</t>
  </si>
  <si>
    <t>06102870</t>
  </si>
  <si>
    <t>CELSA New Melt shop</t>
  </si>
  <si>
    <t>Celsa Manufacturing (UK) Limit - NEW MELT SHOP</t>
  </si>
  <si>
    <t>UK-W-IN-11838</t>
  </si>
  <si>
    <t>Llanwern Steelworks</t>
  </si>
  <si>
    <t>UK-W-IN-11666</t>
  </si>
  <si>
    <t>Port Talbot Steelworks</t>
  </si>
  <si>
    <t>UK-W-IN-11665</t>
  </si>
  <si>
    <t>GR</t>
  </si>
  <si>
    <t>SOBEL</t>
  </si>
  <si>
    <t>SOVEL ΕΛΛΗΝΙΚΗ ΕΤΑΙΡΕΙΑ ΕΠΕΞΕΡΓΑΣΙΑΣ ΧΑΛΥΒΑ Α.Ε.</t>
  </si>
  <si>
    <t>5-5</t>
  </si>
  <si>
    <t>SIDENOR</t>
  </si>
  <si>
    <t>ΣΙΔΕΝΟΡ ΒΙΟΜΗΧΑΝΙΑ ΚΑΤΕΡΓΑΣΙΑΣ ΣΙΔΗΡΟΥ Α.Ε.</t>
  </si>
  <si>
    <t>5-3</t>
  </si>
  <si>
    <t>XALERGXAL</t>
  </si>
  <si>
    <t>ΧΑΛΥΒΟΥΡΓΙΑ ΕΛΛΑΔΟΣ Α.Ε. ΕΓΚΑΤΑΣΤΑΣΗ ΒΕΛΕΣΤΙΝΟΥ</t>
  </si>
  <si>
    <t>5-4</t>
  </si>
  <si>
    <t>XALIVAE</t>
  </si>
  <si>
    <t>ΧΑΛΥΒΟΥΡΓΙΚΗ Α.Ε.</t>
  </si>
  <si>
    <t>5-2</t>
  </si>
  <si>
    <t>HR</t>
  </si>
  <si>
    <t>ABS Sisak d.o.o.</t>
  </si>
  <si>
    <t>HR-321</t>
  </si>
  <si>
    <t>123JADRAN123</t>
  </si>
  <si>
    <t>Adria Čelik d.o.o.</t>
  </si>
  <si>
    <t>HR-329</t>
  </si>
  <si>
    <t>FERRO-PREIS ČAKOVEC</t>
  </si>
  <si>
    <t>Ferro-Preis d.o.o.</t>
  </si>
  <si>
    <t>HR-314</t>
  </si>
  <si>
    <t>Metalska industrija Varaždin d.d.</t>
  </si>
  <si>
    <t>MIV d.d.</t>
  </si>
  <si>
    <t>HR-274</t>
  </si>
  <si>
    <t>MBPLAMENSTAKLENI01</t>
  </si>
  <si>
    <t>Plamen d.o.o.</t>
  </si>
  <si>
    <t>HR-4</t>
  </si>
  <si>
    <t>Operator Account:HU157</t>
  </si>
  <si>
    <t>Ózdi Acélmuvek Kft.</t>
  </si>
  <si>
    <t>HU-UHG5382-5-04</t>
  </si>
  <si>
    <t>LEALI STEEL SPA - Stabilimento di Borgo Valsugana</t>
  </si>
  <si>
    <t>IT-A-253</t>
  </si>
  <si>
    <t>Rubiera Special Steel SpA</t>
  </si>
  <si>
    <t>IT-A-1082</t>
  </si>
  <si>
    <t>LV</t>
  </si>
  <si>
    <t>Operator Account:LV70</t>
  </si>
  <si>
    <t>Installation 65</t>
  </si>
  <si>
    <t>LI12SG0002</t>
  </si>
  <si>
    <t>NL</t>
  </si>
  <si>
    <t>Ruigenhil Vastgoed B.V. FNsteel BKG 2</t>
  </si>
  <si>
    <t>NL-200400184A</t>
  </si>
  <si>
    <t>Ruigenhil Vastgoed B.V. Nedstaal BKG 1</t>
  </si>
  <si>
    <t>NL-200400184</t>
  </si>
  <si>
    <t>Tata Steel IJmuiden bv BKG 1</t>
  </si>
  <si>
    <t>NL-200400186</t>
  </si>
  <si>
    <t>Tata Steel IJmuiden bv BKG 2</t>
  </si>
  <si>
    <t>NL-200400186A</t>
  </si>
  <si>
    <t>PL</t>
  </si>
  <si>
    <t>Ferrostal Łabędy Sp. z o.o.</t>
  </si>
  <si>
    <t>PL-0659-05</t>
  </si>
  <si>
    <t>STALOWNIA</t>
  </si>
  <si>
    <t>PL-0663-05</t>
  </si>
  <si>
    <t>PL-0661-05</t>
  </si>
  <si>
    <t>PL-0660-05</t>
  </si>
  <si>
    <t>PL-0658-05</t>
  </si>
  <si>
    <t>WIELKI PIEC STALOWNIA ARCELORMITTAL DĄBROWA GÓRNICZA</t>
  </si>
  <si>
    <t>WIELKI PIEC STALOWNIA ARCELORMITTAL DĄBROWA GÓRN.</t>
  </si>
  <si>
    <t>PL-0907-08</t>
  </si>
  <si>
    <t>WIELKI PIEC+STALOWNIA ARCELORMITTAL KRAKÓW</t>
  </si>
  <si>
    <t>PL-0906-08</t>
  </si>
  <si>
    <t>ZAKŁAD WYROBÓW KUTYCH, ZAKŁAD WYROBÓW WALCOWANYCH</t>
  </si>
  <si>
    <t>PL-0657-05</t>
  </si>
  <si>
    <t>PT</t>
  </si>
  <si>
    <t>189-SN Maia - Siderurgia Nacional, SA</t>
  </si>
  <si>
    <t>SN MAIA - Siderurgia Nacional, S.A</t>
  </si>
  <si>
    <t>150</t>
  </si>
  <si>
    <t>158-SN Seixal Siderurgia Nacional,SA</t>
  </si>
  <si>
    <t>SN SEIXAL - Siderurgia Nacional,S.A</t>
  </si>
  <si>
    <t>142</t>
  </si>
  <si>
    <t>RO</t>
  </si>
  <si>
    <t>ARCELORMITTAL HUNEDOARA SA</t>
  </si>
  <si>
    <t>RO-149-2013</t>
  </si>
  <si>
    <t>COS  Targoviste SA</t>
  </si>
  <si>
    <t>RO-03-60-2013</t>
  </si>
  <si>
    <t>SC DOOSAN IMGB SA</t>
  </si>
  <si>
    <t>RO-133-2013</t>
  </si>
  <si>
    <t>SC Ductil Steel SA Buzau-Punct de Lucru Otelu Rosu</t>
  </si>
  <si>
    <t>RO-173-2013</t>
  </si>
  <si>
    <t>SC PROMEX SA</t>
  </si>
  <si>
    <t>SC PROMEX SA Braila</t>
  </si>
  <si>
    <t>RO-152-2013</t>
  </si>
  <si>
    <t>SC SATURN SA</t>
  </si>
  <si>
    <t>RO-21-2012</t>
  </si>
  <si>
    <t>SC  SILCOTUB SA</t>
  </si>
  <si>
    <t>SC SILCOTUB SA Pct de lucru Calarasi</t>
  </si>
  <si>
    <t>RO-118-2013</t>
  </si>
  <si>
    <t>SC Turnatoria Centrala Orion</t>
  </si>
  <si>
    <t>RO-89-2013</t>
  </si>
  <si>
    <t>SC UCM Turnate SRL</t>
  </si>
  <si>
    <t>RO-127-2013</t>
  </si>
  <si>
    <t>SC UPETROM 1 MAI SA</t>
  </si>
  <si>
    <t>RO-68-2013</t>
  </si>
  <si>
    <t>TMK-Resita SA</t>
  </si>
  <si>
    <t>RO-64-2013</t>
  </si>
  <si>
    <t>ScanDust AB</t>
  </si>
  <si>
    <t>12-563-37090-2004</t>
  </si>
  <si>
    <t>Scana Steel Björneborg AB</t>
  </si>
  <si>
    <t>17-563-011951-2004</t>
  </si>
  <si>
    <t>SK</t>
  </si>
  <si>
    <t>Dubnický Metalurgický Kombinát, s. r. o.</t>
  </si>
  <si>
    <t>302-005-2013</t>
  </si>
  <si>
    <t>SLOVAKIA STEEL MILLS</t>
  </si>
  <si>
    <t>SLOVAKIA STEEL MILLS, a.s.</t>
  </si>
  <si>
    <t>807-008-2014</t>
  </si>
  <si>
    <t>Železiarne Podbrezová a.s.</t>
  </si>
  <si>
    <t>Železiarne Podbrezová, a.s.</t>
  </si>
  <si>
    <t>603-001-2012</t>
  </si>
  <si>
    <t>VERIFIED_EMISSIONS_2013</t>
  </si>
  <si>
    <t>Emissions in 2013 OR 2014</t>
  </si>
  <si>
    <t>Largest emissions</t>
  </si>
  <si>
    <t>Share</t>
  </si>
  <si>
    <t>voestalpine Stahl GmbH</t>
  </si>
  <si>
    <t>FN 78052 h</t>
  </si>
  <si>
    <t>METAL_ORE_ROAST_SINT_INSTALLATIONS</t>
  </si>
  <si>
    <t>Linz</t>
  </si>
  <si>
    <t>4020</t>
  </si>
  <si>
    <t>VOEST-ALPINE-Strasse 3</t>
  </si>
  <si>
    <t>Account Holder Name</t>
  </si>
  <si>
    <t>ThyssenKrupp Steel Europe AG</t>
  </si>
  <si>
    <t>HRB 9326 Amtsgericht Duisburg</t>
  </si>
  <si>
    <t>Duisburg</t>
  </si>
  <si>
    <t>47166</t>
  </si>
  <si>
    <t>NW</t>
  </si>
  <si>
    <t>Kaiser-Wilhelm-Str. 100</t>
  </si>
  <si>
    <t>BERSILLON</t>
  </si>
  <si>
    <t>Fos sur Mer</t>
  </si>
  <si>
    <t>13270</t>
  </si>
  <si>
    <t>Zone Industrielle</t>
  </si>
  <si>
    <t>/</t>
  </si>
  <si>
    <t>Tata Steel IJmuiden B.V.</t>
  </si>
  <si>
    <t>34040331</t>
  </si>
  <si>
    <t>Tata Steel IJmuiden bv</t>
  </si>
  <si>
    <t>VELSEN-NOORD (GEM.VELSEN)</t>
  </si>
  <si>
    <t>1951 JZ</t>
  </si>
  <si>
    <t>Wenckebachstraat 1</t>
  </si>
  <si>
    <t>A81046856</t>
  </si>
  <si>
    <t>Avilés y Gijón (Asturias)</t>
  </si>
  <si>
    <t>33468</t>
  </si>
  <si>
    <t>Asturias</t>
  </si>
  <si>
    <t>Factoria Aceralia Avilés</t>
  </si>
  <si>
    <t>Hüttenwerke Krupp Mannesmann GmbH</t>
  </si>
  <si>
    <t>HRB 4716 Amtsgericht Duisburg</t>
  </si>
  <si>
    <t>47259</t>
  </si>
  <si>
    <t>Ehingerstraße 200</t>
  </si>
  <si>
    <t>ROGESA Roheisengesellschaft Saar mbH</t>
  </si>
  <si>
    <t>HRB 24162 Amtsgericht Saarbrücken</t>
  </si>
  <si>
    <t>Dillingen/Saar</t>
  </si>
  <si>
    <t>66763</t>
  </si>
  <si>
    <t>SL</t>
  </si>
  <si>
    <t>Werkstr. 1</t>
  </si>
  <si>
    <t>Salzgitter Flachstahl GmbH</t>
  </si>
  <si>
    <t>HRB 6609 Amtsgericht Braunschweig</t>
  </si>
  <si>
    <t>Salzgitter</t>
  </si>
  <si>
    <t>38239</t>
  </si>
  <si>
    <t>NI</t>
  </si>
  <si>
    <t>Eisenhüttenstraße 99</t>
  </si>
  <si>
    <t>voestalpine Stahl Donawitz GmbH &amp; Co KG</t>
  </si>
  <si>
    <t>FN 256816 x</t>
  </si>
  <si>
    <t>Leoben</t>
  </si>
  <si>
    <t>8700</t>
  </si>
  <si>
    <t>Kerpelystraße 199</t>
  </si>
  <si>
    <t>Třinecké železárny, a.s.</t>
  </si>
  <si>
    <t>18050646</t>
  </si>
  <si>
    <t>Třinec - Staré Město</t>
  </si>
  <si>
    <t>73970</t>
  </si>
  <si>
    <t>Průmyslová 1000</t>
  </si>
  <si>
    <t>ArcelorMittal Bremen GmbH</t>
  </si>
  <si>
    <t>HRB 15474 Amtsgericht Bremen</t>
  </si>
  <si>
    <t>Bremen</t>
  </si>
  <si>
    <t>28237</t>
  </si>
  <si>
    <t>HB</t>
  </si>
  <si>
    <t>Carl-Benz- Straße 30</t>
  </si>
  <si>
    <t>Arcelor MITTAL POLAND SA</t>
  </si>
  <si>
    <t>277839653</t>
  </si>
  <si>
    <t>WIELKI PIEC+STALOWNIA ARCELORMITTAL DĄBROWA GÓRNIC</t>
  </si>
  <si>
    <t>Dąbrowa Górnicza</t>
  </si>
  <si>
    <t>41-308</t>
  </si>
  <si>
    <t>J. Piłsudskiego 92</t>
  </si>
  <si>
    <t>ArcelorMittal Eisenhüttenstadt GmbH</t>
  </si>
  <si>
    <t>HRB 3883 Amtsgericht Frankfurt (Oder)</t>
  </si>
  <si>
    <t>Eisenhüttenstadt</t>
  </si>
  <si>
    <t>15890</t>
  </si>
  <si>
    <t>BB</t>
  </si>
  <si>
    <t>Werkstraße 1</t>
  </si>
  <si>
    <t>Kraków</t>
  </si>
  <si>
    <t>30-969</t>
  </si>
  <si>
    <t>Ujastek 1</t>
  </si>
  <si>
    <t>SAINT GOBAIN PAM</t>
  </si>
  <si>
    <t>755802105</t>
  </si>
  <si>
    <t>Pont-à-Mousson Cedex</t>
  </si>
  <si>
    <t>54705</t>
  </si>
  <si>
    <t>Usine de Pont-à-Mousson</t>
  </si>
  <si>
    <t>Avenue Camille Cavallier/BP 129</t>
  </si>
  <si>
    <t>BRE.M.A Warmwalz GmbH &amp; Co. KG</t>
  </si>
  <si>
    <t>HRA 22083 Amtsgericht Bremen</t>
  </si>
  <si>
    <t>Carl-Benz-Straße 30</t>
  </si>
  <si>
    <t>SOLLAC LORRAINE</t>
  </si>
  <si>
    <t>Florange</t>
  </si>
  <si>
    <t>57190</t>
  </si>
  <si>
    <t>17 avenue des Tilleuls</t>
  </si>
  <si>
    <t>Aktien-Gesellschaft der Dillinger Hüttenwerke</t>
  </si>
  <si>
    <t>HRB 23001 Amtsgericht Saarbrücken</t>
  </si>
  <si>
    <t>Dillingen</t>
  </si>
  <si>
    <t>Operator Account:HU52</t>
  </si>
  <si>
    <t>Zsugorítómu</t>
  </si>
  <si>
    <t>HU-UHG5401-4-04</t>
  </si>
  <si>
    <t>Port Talbot</t>
  </si>
  <si>
    <t>48°18′N 14°17′E</t>
  </si>
  <si>
    <t>51.592°N 3.781°W</t>
  </si>
  <si>
    <t>51°26′6.53″N 6°45′45.69″E</t>
  </si>
  <si>
    <t>43°26′25″N 4°56′55″E</t>
  </si>
  <si>
    <t>52°28′20″N 4°38′39″E</t>
  </si>
  <si>
    <t>43°32′N 5°42′W</t>
  </si>
  <si>
    <t>49°21′N 6°44′E</t>
  </si>
  <si>
    <t>52°09′0″N 10°20′0″E</t>
  </si>
  <si>
    <t>47°22′54″N 15°05′50″E</t>
  </si>
  <si>
    <t>49°40′44″N 18°40′5″E</t>
  </si>
  <si>
    <t>53°5′N 8°48′E</t>
  </si>
  <si>
    <t>50°19′N 19°16′E</t>
  </si>
  <si>
    <t>52°08′42″N 14°40′22″E</t>
  </si>
  <si>
    <t>50°3′41″N 19°56′18″E</t>
  </si>
  <si>
    <t>48°54′19″N 6°03′17″E</t>
  </si>
  <si>
    <t>49°19′20″N 6°07′09″E</t>
  </si>
  <si>
    <t>Installation</t>
  </si>
  <si>
    <t>Country</t>
  </si>
  <si>
    <t>City</t>
  </si>
  <si>
    <t>Type</t>
  </si>
  <si>
    <t>Typical utilisation</t>
  </si>
  <si>
    <t>Electricity intensity</t>
  </si>
  <si>
    <t>MWh/t (electric arc furnace)</t>
  </si>
  <si>
    <t>Emissions (t)</t>
  </si>
  <si>
    <t>MW</t>
  </si>
  <si>
    <t>Load shift max duration</t>
  </si>
  <si>
    <t>h</t>
  </si>
  <si>
    <t>Load shed max duration</t>
  </si>
  <si>
    <t>Source</t>
  </si>
  <si>
    <t>Paulus, Borggrefe</t>
  </si>
  <si>
    <t>Own estimate based on hard thinking</t>
  </si>
  <si>
    <t>Electric arc</t>
  </si>
  <si>
    <t>Unit</t>
  </si>
  <si>
    <t>Anlagenkonto Aluminium Oxid Stade GmbH</t>
  </si>
  <si>
    <t>Aluminiumoxidwerk Stade - AOS</t>
  </si>
  <si>
    <t>14310-1699</t>
  </si>
  <si>
    <t>EL Essen</t>
  </si>
  <si>
    <t>Aluminiumschmelfluseletrolyse Essen</t>
  </si>
  <si>
    <t>14631-0004</t>
  </si>
  <si>
    <t>EL Hamburg</t>
  </si>
  <si>
    <t>Aluminiumschmelfluseletrolyse Hamburg</t>
  </si>
  <si>
    <t>14631-0005</t>
  </si>
  <si>
    <t>Hydro Neuss ELB</t>
  </si>
  <si>
    <t>Anodenfabrik (ELB)</t>
  </si>
  <si>
    <t>14631-0008</t>
  </si>
  <si>
    <t>Anoden Hamburg</t>
  </si>
  <si>
    <t>Anodenfertigung Hamburg</t>
  </si>
  <si>
    <t>14631-0006</t>
  </si>
  <si>
    <t>Hydro Neuss Elektrolyse</t>
  </si>
  <si>
    <t>Elektroyse</t>
  </si>
  <si>
    <t>EL Voerde</t>
  </si>
  <si>
    <t>Voerde Aluminium GmbH</t>
  </si>
  <si>
    <t>14631-0003</t>
  </si>
  <si>
    <t>Anoden Voerde</t>
  </si>
  <si>
    <t>14631-0007</t>
  </si>
  <si>
    <t>Alcoa Inespal Avilés, S.L.</t>
  </si>
  <si>
    <t>Alcoa Inespal Avilés, - Fábrica de aluminio</t>
  </si>
  <si>
    <t>ES03330710-33867</t>
  </si>
  <si>
    <t>Alcoa Inespal Coruña, S.L.U.</t>
  </si>
  <si>
    <t>Alcoa Inespal, S.A. - Planta de A Coruña</t>
  </si>
  <si>
    <t>ES12150710648</t>
  </si>
  <si>
    <t>Aluminio Español, S.A.-Planta de San Ciprián</t>
  </si>
  <si>
    <t>Aluminio Español - Planta de San Ciprián</t>
  </si>
  <si>
    <t>ES12270710632</t>
  </si>
  <si>
    <t>Alúmina Española, S.A.-Planta de San Ciprián</t>
  </si>
  <si>
    <t>Alúmina Española - Planta de San Ciprián</t>
  </si>
  <si>
    <t>ES12270710633</t>
  </si>
  <si>
    <t>ALTEO GARDANNE</t>
  </si>
  <si>
    <t>06400001</t>
  </si>
  <si>
    <t>ALUMINIUM DUNKERQUE</t>
  </si>
  <si>
    <t>07000683</t>
  </si>
  <si>
    <t>Quotas CO2 St Jean</t>
  </si>
  <si>
    <t>Usine Saint Jean de Maurienne</t>
  </si>
  <si>
    <t>06104466</t>
  </si>
  <si>
    <t>Alcan Aluminium UK Ltd</t>
  </si>
  <si>
    <t>UK-S-IN-12717</t>
  </si>
  <si>
    <t>Alcoa Portoscuso</t>
  </si>
  <si>
    <t>Alcoa Trasformazioni Srl stab. di Portoscuso</t>
  </si>
  <si>
    <t>IT-A-2284</t>
  </si>
  <si>
    <t>Aluminium Delfzijl B.V. (Aldel)</t>
  </si>
  <si>
    <t>NL-200400079</t>
  </si>
  <si>
    <t>Alcoa Norway ANS, Lista</t>
  </si>
  <si>
    <t>NO-2011-1328</t>
  </si>
  <si>
    <t>Alcoa Norway ANS, Mosjøen</t>
  </si>
  <si>
    <t>NO-2011-1327</t>
  </si>
  <si>
    <t>Hydro Aluminium AS Høyanger aluminiumsverk</t>
  </si>
  <si>
    <t>NO-2011-1362</t>
  </si>
  <si>
    <t>Hydro Aluminium AS Karmøy aluminiumsverk</t>
  </si>
  <si>
    <t>NO-2011-1386</t>
  </si>
  <si>
    <t>Hydro Aluminium AS Sunndal aluminiumsverk</t>
  </si>
  <si>
    <t>NO-2011-1385</t>
  </si>
  <si>
    <t>Hydro Aluminium AS Årdal metallverk</t>
  </si>
  <si>
    <t>NO-2011-1363</t>
  </si>
  <si>
    <t>Sør-Norge Aluminium AS</t>
  </si>
  <si>
    <t>NO-2011-1387</t>
  </si>
  <si>
    <t>SC ALRO SA - Sediul Social</t>
  </si>
  <si>
    <t>RO-131-2014</t>
  </si>
  <si>
    <t>Kubikenborg Aluminium AB</t>
  </si>
  <si>
    <t>SE-22-563-7615-2012</t>
  </si>
  <si>
    <t>Slovalco, a.s.</t>
  </si>
  <si>
    <t>Výroba hliníka</t>
  </si>
  <si>
    <t>613-011-2012</t>
  </si>
  <si>
    <t>AMAG casting GmbH</t>
  </si>
  <si>
    <t>INE266</t>
  </si>
  <si>
    <t>Constellium Extrusions Děčín s.r.o.</t>
  </si>
  <si>
    <t>CZ-0452-13</t>
  </si>
  <si>
    <t>CO2-Konto Aluminium Gießerei Voerde</t>
  </si>
  <si>
    <t>Aluminium Gießerei Voerde</t>
  </si>
  <si>
    <t>14633-0027</t>
  </si>
  <si>
    <t>Novelis Recycling</t>
  </si>
  <si>
    <t>Aufbereiten und Schmelzen von Aluminiumschrotten</t>
  </si>
  <si>
    <t>14632-0011</t>
  </si>
  <si>
    <t>Einheitliche Anlage Alunorf</t>
  </si>
  <si>
    <t>14632-0004</t>
  </si>
  <si>
    <t>Erftwerk - Aleris Recycling</t>
  </si>
  <si>
    <t>14632-0001</t>
  </si>
  <si>
    <t>CO2-Konto Gesamte Gießerei</t>
  </si>
  <si>
    <t>Gesamte Gießerei</t>
  </si>
  <si>
    <t>14632-0007</t>
  </si>
  <si>
    <t>Rackwitz Gießerei</t>
  </si>
  <si>
    <t>Gießerei</t>
  </si>
  <si>
    <t>14632-0005</t>
  </si>
  <si>
    <t>HH-Gießerei</t>
  </si>
  <si>
    <t>14632-0008</t>
  </si>
  <si>
    <t>Innwerk - Aleris Recycling</t>
  </si>
  <si>
    <t>Innwerk</t>
  </si>
  <si>
    <t>14632-0002</t>
  </si>
  <si>
    <t>Neckarwerk - Aleris Recycling</t>
  </si>
  <si>
    <t>Neckarwerk</t>
  </si>
  <si>
    <t>14632-0009</t>
  </si>
  <si>
    <t>Alcoa Transformación de Productos, S.L.- Alicante</t>
  </si>
  <si>
    <t>Alcoa Transformación de Productos, S.L. - Alicante</t>
  </si>
  <si>
    <t>ES10030810853</t>
  </si>
  <si>
    <t>Alcoa Transformación de Productos, S.L.- Amorebieta</t>
  </si>
  <si>
    <t>Alcoa Transformación de Productos, S.L. Amorebieta</t>
  </si>
  <si>
    <t>ES19480810700</t>
  </si>
  <si>
    <t>Aluminios Cortizo-Cogeneración Padrón</t>
  </si>
  <si>
    <t>ES121501000730</t>
  </si>
  <si>
    <t>Compañía Valenciana del Aluminio, Baux S.L.</t>
  </si>
  <si>
    <t>ES10120810-867</t>
  </si>
  <si>
    <t>Alcoa Manufacturing (GB) Ltd</t>
  </si>
  <si>
    <t>UK-E-IN-12608</t>
  </si>
  <si>
    <t>Bridgnorth Aluminium Limited</t>
  </si>
  <si>
    <t>UK-E-IN-12593</t>
  </si>
  <si>
    <t>Novelis UK Ltd</t>
  </si>
  <si>
    <t>Novelis Latchford</t>
  </si>
  <si>
    <t>UK-E-IN-12723</t>
  </si>
  <si>
    <t>ELVAL</t>
  </si>
  <si>
    <t>ΕΛΒΑΛ Α.Ε.</t>
  </si>
  <si>
    <t>2-2</t>
  </si>
  <si>
    <t>Alcoa Fusina</t>
  </si>
  <si>
    <t>Alcoa Trasformazioni Srl - stabilimento di Fusina</t>
  </si>
  <si>
    <t>IT-A-2283</t>
  </si>
  <si>
    <t>Eural Gnutti Spa</t>
  </si>
  <si>
    <t>Eural Gnutti Spa - Stabilimento di Pontevico</t>
  </si>
  <si>
    <t>IT-A-2016</t>
  </si>
  <si>
    <t>Raffmetal</t>
  </si>
  <si>
    <t>Raffmetal SpA</t>
  </si>
  <si>
    <t>IT-A-2107</t>
  </si>
  <si>
    <t>SACAL SPA</t>
  </si>
  <si>
    <t>SACAL SOCIETA' ALLUMINIO CARISIO SPA</t>
  </si>
  <si>
    <t>IT-A-2334</t>
  </si>
  <si>
    <t>Eurofoil Luxembourg SA</t>
  </si>
  <si>
    <t>EQE-2013-18</t>
  </si>
  <si>
    <t>HYDRO ALUMINIUM CLERVAUX</t>
  </si>
  <si>
    <t>EQE-2013-23</t>
  </si>
  <si>
    <t>Century Aluminum Vlissingen BV</t>
  </si>
  <si>
    <t>NL-201200101</t>
  </si>
  <si>
    <t>E-max Remelt</t>
  </si>
  <si>
    <t>NL-200400302</t>
  </si>
  <si>
    <t>Zalco B.V.</t>
  </si>
  <si>
    <t>NL-201300333</t>
  </si>
  <si>
    <t>Activitiy</t>
  </si>
  <si>
    <t>Aluminium Oxid Stade GmbH</t>
  </si>
  <si>
    <t>HRB 100017 Amtsgericht Torstedt</t>
  </si>
  <si>
    <t>Gasturbinen-Anlage AOS Werk Stade</t>
  </si>
  <si>
    <t>COMBUSTION_INSTALLATIONS_THERMAL_MORE_TWENTY_MW</t>
  </si>
  <si>
    <t>Stade</t>
  </si>
  <si>
    <t>21683</t>
  </si>
  <si>
    <t>Johann-Rathje-Köser-Straße</t>
  </si>
  <si>
    <t>Production</t>
  </si>
  <si>
    <t>1300000 t AlO2, 250000primary Al, https://www.alcoa.com/locations/spain_san_ciprian/en/about/overview.asp</t>
  </si>
  <si>
    <t>San Ciprian</t>
  </si>
  <si>
    <t>Sunndal</t>
  </si>
  <si>
    <t>400000 t primary Al, http://www.hydro.com/en/About-Hydro/Hydro-worldwide/Norway/Sunndal/</t>
  </si>
  <si>
    <t>Dunkerque</t>
  </si>
  <si>
    <t>188000 t primary AL, http://www.alcoa.com/locations/norway_mosjoen/en/home.asp</t>
  </si>
  <si>
    <t>Mosjöen</t>
  </si>
  <si>
    <t>204.000 tonn primæraluminium pr. år, 279.000 tonn støperiprodukter pr. år og 172.000 tonn anoder</t>
  </si>
  <si>
    <t>Årdal</t>
  </si>
  <si>
    <t>197245 t primary Al/a</t>
  </si>
  <si>
    <t>Sundsvall</t>
  </si>
  <si>
    <t>290000 t prim Al</t>
  </si>
  <si>
    <t>Karmöy</t>
  </si>
  <si>
    <t>Ziar nad Hronom</t>
  </si>
  <si>
    <t>Essen</t>
  </si>
  <si>
    <t>Saint-Jean-de-Maurienne</t>
  </si>
  <si>
    <t xml:space="preserve"> 45°16′22″N 6°20′54″E</t>
  </si>
  <si>
    <t>150000 t production, 230000 t capacity (primary and including 50000t secondary Al</t>
  </si>
  <si>
    <t>Neuss</t>
  </si>
  <si>
    <t>not primary Al, but various Al products</t>
  </si>
  <si>
    <t>Gardanne</t>
  </si>
  <si>
    <t>Hamburg</t>
  </si>
  <si>
    <t>Farsund</t>
  </si>
  <si>
    <t>96000 t capacity</t>
  </si>
  <si>
    <t>Husnes</t>
  </si>
  <si>
    <t>180000 t capacity, 90000 t production</t>
  </si>
  <si>
    <t>Voerde</t>
  </si>
  <si>
    <t>Delfzijl</t>
  </si>
  <si>
    <t>53° 20′ N, 6° 55′ E</t>
  </si>
  <si>
    <t>La Coruña</t>
  </si>
  <si>
    <t>Avilés (Asturias)</t>
  </si>
  <si>
    <t>48000 t primary Al production</t>
  </si>
  <si>
    <t>Fort William</t>
  </si>
  <si>
    <t>64000 t primary AL</t>
  </si>
  <si>
    <t>Höyanger</t>
  </si>
  <si>
    <t>MAKE THE ANODES FOR THE ELECTROLYSIS OF THE OTHER NEUSS PLANT</t>
  </si>
  <si>
    <t>43°42′07.08″N 7°28′05.64″W</t>
  </si>
  <si>
    <t>62°36′46″N 8°38′3″E</t>
  </si>
  <si>
    <t>51°02′18″N 2°22′39″E</t>
  </si>
  <si>
    <t>65°50′N 13°12′E</t>
  </si>
  <si>
    <t>53°36′3″N 9°28′35″E</t>
  </si>
  <si>
    <t>61°17′29″N 07°47′53″E</t>
  </si>
  <si>
    <t>Slatina</t>
  </si>
  <si>
    <t>44°25′47″N 24°21′51″E</t>
  </si>
  <si>
    <t>59°15′23″N 5°14′57″E</t>
  </si>
  <si>
    <t>48°35′03″N 18°51′39″E</t>
  </si>
  <si>
    <t>62°24′N 17°19′E</t>
  </si>
  <si>
    <t>51°27′3″N 7°0′47″E</t>
  </si>
  <si>
    <t>51°12′N 6°42′E</t>
  </si>
  <si>
    <t>43°27′19″N 5°28′34″E</t>
  </si>
  <si>
    <t>53°33′55″N 10°00′05″E</t>
  </si>
  <si>
    <t>58°4′58″N 6°45′10″E</t>
  </si>
  <si>
    <t>59°51′49″N 05°44′43″E</t>
  </si>
  <si>
    <t>51°36′00″N 06°41′0″E</t>
  </si>
  <si>
    <t>43.365°N 8.410°W</t>
  </si>
  <si>
    <t>43°33′22″N 5°54′30″W</t>
  </si>
  <si>
    <t>56.81689°N 5.10963°W</t>
  </si>
  <si>
    <t>61°11′17″N 05°53′44″E</t>
  </si>
  <si>
    <t>ΕΛΒΑΛ ΕΛΛΗΝΙΚΗ ΒΙΟΜΗΧΑΝΙΑ ΑΛΟΥΜΙΝΙΟΥ ΑΕ</t>
  </si>
  <si>
    <t>NA</t>
  </si>
  <si>
    <t>ΟΙΝΟΦΥΤΑ ΒΟΙΟΤΙΑΣ</t>
  </si>
  <si>
    <t>GR-32011</t>
  </si>
  <si>
    <t>57ο ΧΙΛΙΟΜΕΤΡΟ ΕΟ ΑΘΗΝΩΝ ΛΑΜΙΑΣ</t>
  </si>
  <si>
    <t>WORLD'S LARGEST AL PRODUCER</t>
  </si>
  <si>
    <t xml:space="preserve"> 48° 15′ 27″ N, 13° 2′ 2″ O</t>
  </si>
  <si>
    <t>Braunau am Inn</t>
  </si>
  <si>
    <t>45°42′N 10°19′E</t>
  </si>
  <si>
    <t>Casto (Brescia)</t>
  </si>
  <si>
    <t>53°23′30″N 2°35′50″W</t>
  </si>
  <si>
    <t>Warrington</t>
  </si>
  <si>
    <t>48°15′N 12°34′E</t>
  </si>
  <si>
    <t>Töging am Inn</t>
  </si>
  <si>
    <t>hamburg</t>
  </si>
  <si>
    <t>38°18′N 23°38′E</t>
  </si>
  <si>
    <t>Amorebieta-Etxano</t>
  </si>
  <si>
    <t>43°13′9″N 2°44′3″W</t>
  </si>
  <si>
    <t>51°27′N 3°34′E</t>
  </si>
  <si>
    <t>Vlissingen</t>
  </si>
  <si>
    <t>Nachterstedt</t>
  </si>
  <si>
    <t>51°48′8″N 11°20′7″E</t>
  </si>
  <si>
    <t>World's largest secondary AL producer, 400 kt/a</t>
  </si>
  <si>
    <t>Carisio</t>
  </si>
  <si>
    <t>45°25′N 8°12′E</t>
  </si>
  <si>
    <t>Fusina (Venezia)</t>
  </si>
  <si>
    <t>Bridgnorth</t>
  </si>
  <si>
    <t>52.535°N 2.4195°W</t>
  </si>
  <si>
    <t>45.429549°N 12.2405°E</t>
  </si>
  <si>
    <t>Eselborn</t>
  </si>
  <si>
    <t>50°04′N 6°00′E</t>
  </si>
  <si>
    <t>Deizisau</t>
  </si>
  <si>
    <t>48°42′48″N 9°23′21″E</t>
  </si>
  <si>
    <t>45°16′20″N 10°5′30″E</t>
  </si>
  <si>
    <t>Pontevico</t>
  </si>
  <si>
    <t>Dudelange</t>
  </si>
  <si>
    <t>49°29′N 6°05′E</t>
  </si>
  <si>
    <t>50°52′N 6°4′E</t>
  </si>
  <si>
    <t>Kerkrade</t>
  </si>
  <si>
    <t>Grevenbroich</t>
  </si>
  <si>
    <t>51°05′18″N 06°35′15″E</t>
  </si>
  <si>
    <t xml:space="preserve">Děčín </t>
  </si>
  <si>
    <t>50° 47′ 0″ N, 14° 13′ 0″ E</t>
  </si>
  <si>
    <t>51°26′N 12°23′E</t>
  </si>
  <si>
    <t>Rackwitz</t>
  </si>
  <si>
    <t>Segorbe</t>
  </si>
  <si>
    <t>39°51′N 0°29′W</t>
  </si>
  <si>
    <t>Primary smelting</t>
  </si>
  <si>
    <t>MWh/t</t>
  </si>
  <si>
    <t>https://en.wikipedia.org/wiki/List_of_aluminium_smelters</t>
  </si>
  <si>
    <t>MWh/tonne</t>
  </si>
  <si>
    <t>Primary aluminium prod Europé</t>
  </si>
  <si>
    <t>Mt</t>
  </si>
  <si>
    <t>Secondary aluminium prod Europé</t>
  </si>
  <si>
    <t>Imported aluminium</t>
  </si>
  <si>
    <t>http://www.european-aluminium.eu/aluminium-sector-in-europe-2010/</t>
  </si>
  <si>
    <t>Ecorys 2009</t>
  </si>
  <si>
    <t>Average electricity cons (MW)</t>
  </si>
  <si>
    <t>Primary Al</t>
  </si>
  <si>
    <t>Production (kt Al)</t>
  </si>
  <si>
    <t>Remelted Al</t>
  </si>
  <si>
    <t>http://www.eurofer.org/Facts%26Figures/Crude%20Steel%20Production/All%20Qualities.rpg</t>
  </si>
  <si>
    <t>Electricity demand</t>
  </si>
  <si>
    <t>European production</t>
  </si>
  <si>
    <t>Crude steel</t>
  </si>
  <si>
    <t>for which year</t>
  </si>
  <si>
    <t>Remarks</t>
  </si>
  <si>
    <t>Demand-response potential</t>
  </si>
  <si>
    <t>Load shed</t>
  </si>
  <si>
    <t>Load shift</t>
  </si>
  <si>
    <t xml:space="preserve"> - load shift steel</t>
  </si>
  <si>
    <t>Gmundner Zement Gmunden</t>
  </si>
  <si>
    <t>IZE077</t>
  </si>
  <si>
    <t>Lafarge Perlmooser Mannersdorf</t>
  </si>
  <si>
    <t>IZE072</t>
  </si>
  <si>
    <t>Lafarge Perlmooser Retznei</t>
  </si>
  <si>
    <t>IZE073</t>
  </si>
  <si>
    <t>Schretter &amp; Cie (Zement) Vils</t>
  </si>
  <si>
    <t>IZE071</t>
  </si>
  <si>
    <t>Wietersdorfer &amp; Peggauer Zement Wietersdorf</t>
  </si>
  <si>
    <t>IZE076</t>
  </si>
  <si>
    <t>Wopfinger Zement Waldegg</t>
  </si>
  <si>
    <t>IZE202</t>
  </si>
  <si>
    <t>Zementwerk Hofmann Kirchdorf</t>
  </si>
  <si>
    <t>IZE074</t>
  </si>
  <si>
    <t>Zementwerk Leube Gartenau</t>
  </si>
  <si>
    <t>Zementwerke Leube Gartenau</t>
  </si>
  <si>
    <t>IZE078</t>
  </si>
  <si>
    <t>131 - Anlagenkonto</t>
  </si>
  <si>
    <t>Anlage zum Brennen von Ölschiefer - Blöcke 1bis 4</t>
  </si>
  <si>
    <t>14230-0042</t>
  </si>
  <si>
    <t>91 - Anlagenkonto</t>
  </si>
  <si>
    <t>Anlage zum Herstellen von Zement</t>
  </si>
  <si>
    <t>14230-0001</t>
  </si>
  <si>
    <t>115 - Anlagenkonto</t>
  </si>
  <si>
    <t>Anlage zur Herstellung von Zementklinker</t>
  </si>
  <si>
    <t>14230-0026</t>
  </si>
  <si>
    <t>125 - Anlagenkonto</t>
  </si>
  <si>
    <t>DY-Werk Geseke</t>
  </si>
  <si>
    <t>14230-0036</t>
  </si>
  <si>
    <t>122 - Anlagenkonto</t>
  </si>
  <si>
    <t>Drehofen 4 Lengerich</t>
  </si>
  <si>
    <t>14230-0033</t>
  </si>
  <si>
    <t>121 - Anlagenkonto</t>
  </si>
  <si>
    <t>Drehofen I Göllheim</t>
  </si>
  <si>
    <t>14230-0032</t>
  </si>
  <si>
    <t>134 - Anlagenkonto</t>
  </si>
  <si>
    <t>Drehofenanlage  Deuna</t>
  </si>
  <si>
    <t>14230-0045</t>
  </si>
  <si>
    <t>123 - Anlagenkonto</t>
  </si>
  <si>
    <t>Drehofenanlage 8 Lengerich</t>
  </si>
  <si>
    <t>14230-0034</t>
  </si>
  <si>
    <t>137 - Anlagenkonto</t>
  </si>
  <si>
    <t>Drehrohrofen - Rohmühle - Zementmühle</t>
  </si>
  <si>
    <t>14230-0049</t>
  </si>
  <si>
    <t>128 - Anlagenkonto</t>
  </si>
  <si>
    <t>Drehrohrofen 7</t>
  </si>
  <si>
    <t>14230-0039</t>
  </si>
  <si>
    <t>94 - Anlagenkonto</t>
  </si>
  <si>
    <t>Drehrohrofen Solnhofen</t>
  </si>
  <si>
    <t>14230-0004</t>
  </si>
  <si>
    <t>116 - Anlagenkonto</t>
  </si>
  <si>
    <t>Drehrohrofen mit Heißgaserzeuger für Rohmühle II</t>
  </si>
  <si>
    <t>14230-0027</t>
  </si>
  <si>
    <t>95 - Anlagenkonto</t>
  </si>
  <si>
    <t>Drehrohrofenanlage Üxheim</t>
  </si>
  <si>
    <t>14230-0005</t>
  </si>
  <si>
    <t>105 - Anlagenkonto</t>
  </si>
  <si>
    <t>Klinkerproduktionsanlage</t>
  </si>
  <si>
    <t>14230-0016</t>
  </si>
  <si>
    <t>120 - Anlagenkonto</t>
  </si>
  <si>
    <t>NAP-865 DY-Werk Amöneburg Weißofen</t>
  </si>
  <si>
    <t>14230-0031</t>
  </si>
  <si>
    <t>98 - Anlagenkonto</t>
  </si>
  <si>
    <t>SCHWENK WGS Standort Allmendingen</t>
  </si>
  <si>
    <t>14230-0009</t>
  </si>
  <si>
    <t>100 - Anlagenkonto</t>
  </si>
  <si>
    <t>SCHWENK WGS Standort Mergelstetten</t>
  </si>
  <si>
    <t>14230-0011</t>
  </si>
  <si>
    <t>118 - Anlagenkonto</t>
  </si>
  <si>
    <t>SCHWENK Werk Bernburg</t>
  </si>
  <si>
    <t>14230-0029</t>
  </si>
  <si>
    <t>102 - Anlagenkonto</t>
  </si>
  <si>
    <t>SCHWENK Werk Karlstadt</t>
  </si>
  <si>
    <t>14230-0013</t>
  </si>
  <si>
    <t>126 - Anlagenkonto</t>
  </si>
  <si>
    <t>Spenner Zement Drehrohrofenanlage</t>
  </si>
  <si>
    <t>14230-0037</t>
  </si>
  <si>
    <t>93 - Anlagenkonto</t>
  </si>
  <si>
    <t>Werk Höver</t>
  </si>
  <si>
    <t>14230-0003</t>
  </si>
  <si>
    <t>92 - Anlagenkonto</t>
  </si>
  <si>
    <t>Werk Lägerdorf</t>
  </si>
  <si>
    <t>14230-0002</t>
  </si>
  <si>
    <t>135 - Anlagenkonto</t>
  </si>
  <si>
    <t>Werk SPZ Rohrdorf</t>
  </si>
  <si>
    <t>14230-0047</t>
  </si>
  <si>
    <t>97 - Anlagenkonto</t>
  </si>
  <si>
    <t>Zementwerk Beckum-Kollenbach</t>
  </si>
  <si>
    <t>14230-0007</t>
  </si>
  <si>
    <t>HCAG_Zementwerk Burglengenfeld</t>
  </si>
  <si>
    <t>Zementwerk Burglengenfeld</t>
  </si>
  <si>
    <t>14230-0038</t>
  </si>
  <si>
    <t>HCAG_Zementwerk Ennigerloh</t>
  </si>
  <si>
    <t>Zementwerk Ennigerloh</t>
  </si>
  <si>
    <t>14230-0017</t>
  </si>
  <si>
    <t>HCAG_Zementwerk Geseke</t>
  </si>
  <si>
    <t>Zementwerk Geseke</t>
  </si>
  <si>
    <t>14230-0018</t>
  </si>
  <si>
    <t>HCAG_Zementwerk Hannover</t>
  </si>
  <si>
    <t>Zementwerk Hannover</t>
  </si>
  <si>
    <t>14230-0040</t>
  </si>
  <si>
    <t>101 - Anlagenkonto</t>
  </si>
  <si>
    <t>Zementwerk Karsdorf</t>
  </si>
  <si>
    <t>14230-0012</t>
  </si>
  <si>
    <t>HCAG_Zementwerk Leimen</t>
  </si>
  <si>
    <t>Zementwerk Leimen</t>
  </si>
  <si>
    <t>14230-0024</t>
  </si>
  <si>
    <t>HCAG_Zementwerk Lengfurt</t>
  </si>
  <si>
    <t>Zementwerk Lengfurt</t>
  </si>
  <si>
    <t>14230-0023</t>
  </si>
  <si>
    <t>HCAG_Zementwerk Paderborn</t>
  </si>
  <si>
    <t>Zementwerk Paderborn</t>
  </si>
  <si>
    <t>14230-0019</t>
  </si>
  <si>
    <t>99 - Anlagenkonto</t>
  </si>
  <si>
    <t>Zementwerk Rüdersdorf</t>
  </si>
  <si>
    <t>14230-0010</t>
  </si>
  <si>
    <t>HCAG_Zementwerk Schelklingen</t>
  </si>
  <si>
    <t>Zementwerk Schelklingen</t>
  </si>
  <si>
    <t>14230-0028</t>
  </si>
  <si>
    <t>103 - Anlagenkonto</t>
  </si>
  <si>
    <t>Zementwerk Wössingen</t>
  </si>
  <si>
    <t>14230-0014</t>
  </si>
  <si>
    <t>DK</t>
  </si>
  <si>
    <t>AalborgPortland</t>
  </si>
  <si>
    <t>Aalborg Portland A/S</t>
  </si>
  <si>
    <t>TCO2-7</t>
  </si>
  <si>
    <t>AG Cementos Balboa</t>
  </si>
  <si>
    <t>ES110606000978</t>
  </si>
  <si>
    <t>Cementos Cosmos, S.A. - Niebla</t>
  </si>
  <si>
    <t>CEMENTOS COSMOS, S.A. - Niebla</t>
  </si>
  <si>
    <t>ES012106000013</t>
  </si>
  <si>
    <t>Cementos Alfa S.A.</t>
  </si>
  <si>
    <t>Cementos Alfa S.A. Fábrica de Mataporquera</t>
  </si>
  <si>
    <t>ES053906000308</t>
  </si>
  <si>
    <t>Cementos Cosmos S.A.</t>
  </si>
  <si>
    <t>Cementos Cosmos S.A. - Instalación de León</t>
  </si>
  <si>
    <t>ES062406000320</t>
  </si>
  <si>
    <t>Cementos Cosmos, S.A. - Instalación de Lugo</t>
  </si>
  <si>
    <t>Cementos Cosmos S.A.- Instalación de Lugo</t>
  </si>
  <si>
    <t>ES122706000725</t>
  </si>
  <si>
    <t>Cementos Cosmos, S.A. - Córdoba</t>
  </si>
  <si>
    <t>ES011406000012</t>
  </si>
  <si>
    <t>Cementos Lemona, S.A.</t>
  </si>
  <si>
    <t>Cementos Lemona, S.A</t>
  </si>
  <si>
    <t>ES194806000897</t>
  </si>
  <si>
    <t>Cementos Molins Industrial, S.A.</t>
  </si>
  <si>
    <t>Cementos Molins Industrial S.A.</t>
  </si>
  <si>
    <t>ES080806000474</t>
  </si>
  <si>
    <t>Cementos Portland Valderribas, S.A</t>
  </si>
  <si>
    <t>Cementos Portland Valderribas - Morata de Tajuña</t>
  </si>
  <si>
    <t>ES150406000825</t>
  </si>
  <si>
    <t>Cementos Portland Valderrivas, S.A. - Instalación de Olazagutía</t>
  </si>
  <si>
    <t>Cementos Portland Valderribas S.A.</t>
  </si>
  <si>
    <t>ES183106000877</t>
  </si>
  <si>
    <t>Cementos Portland Valderribas S.A.-Venta de Baños</t>
  </si>
  <si>
    <t>ES063406000321</t>
  </si>
  <si>
    <t>Cementos Tudela Veguin, S.A. - La Robla</t>
  </si>
  <si>
    <t>ES062406000322</t>
  </si>
  <si>
    <t>Cemex España Operaciones, S.L.U - Morata de Jalón</t>
  </si>
  <si>
    <t>Cemex España Operaciones S.L.U. Morata de Jalón</t>
  </si>
  <si>
    <t>ES025006000170</t>
  </si>
  <si>
    <t>Cemex España Operaciones, S.L.U. - Alcanar</t>
  </si>
  <si>
    <t>ES084306000475</t>
  </si>
  <si>
    <t>Cemex España Operaciones, S.L.U. - Castillejo</t>
  </si>
  <si>
    <t>ES074506000383</t>
  </si>
  <si>
    <t>Cemex España Operaciones, S.L.U.- Lloseta</t>
  </si>
  <si>
    <t>Cemex España Operaciones, S.L.U.- LLoseta</t>
  </si>
  <si>
    <t>ES130706000775</t>
  </si>
  <si>
    <t>Cemex España Operaciones, S.L.U. - Buñol</t>
  </si>
  <si>
    <t>Cemex España Operaciones, S.L.U.-Buñol</t>
  </si>
  <si>
    <t>ES104606000634</t>
  </si>
  <si>
    <t>Cemex España S.L.U. - San Vicente</t>
  </si>
  <si>
    <t>Cemex España S.A.- San Vicente</t>
  </si>
  <si>
    <t>ES104606000633</t>
  </si>
  <si>
    <t>Cementos Tudela Veguín, S.A. - Aboño</t>
  </si>
  <si>
    <t>Fábrica de Cementos de Aboño</t>
  </si>
  <si>
    <t>ES033306000212</t>
  </si>
  <si>
    <t>Holcim España S.A. (Instalación de Yeles)</t>
  </si>
  <si>
    <t>ES074506000384</t>
  </si>
  <si>
    <t>Holcim España, S.A. - Instalación de Gádor</t>
  </si>
  <si>
    <t>ES010406000011</t>
  </si>
  <si>
    <t>Holcim España, S.A. - Instalación de Carboneras</t>
  </si>
  <si>
    <t>Holcim España, S.A.- Instalación de Carboneras</t>
  </si>
  <si>
    <t>ES010406000010</t>
  </si>
  <si>
    <t>Cementos Portland Valderrivas, S.A.- Instalación de Alcalá de Guadaíra</t>
  </si>
  <si>
    <t>Instalación de Alcalá de Guadaira</t>
  </si>
  <si>
    <t>ES014106000007</t>
  </si>
  <si>
    <t>Holcim España, S.A. - Instalación de Jeréz de la Frontera</t>
  </si>
  <si>
    <t>Instalación de Jerez de la Frontera</t>
  </si>
  <si>
    <t>ES011106000009</t>
  </si>
  <si>
    <t>Lafarge Cementos, S.A. - Instalación de Moncada y Reixac</t>
  </si>
  <si>
    <t>Lafarge Cementos, S.A - Ins. de Montcada y Reixac</t>
  </si>
  <si>
    <t>ES080806000477</t>
  </si>
  <si>
    <t>Lafarge Cementos, S.A - Instalación de Sagunto</t>
  </si>
  <si>
    <t>ES104606000635</t>
  </si>
  <si>
    <t>Lafarge Cementos, S.A. - Instalación de Villaluenga de la Sagra</t>
  </si>
  <si>
    <t>Lafarge Cementos, S.A - Villaluenga de la Sagra</t>
  </si>
  <si>
    <t>ES074506000385</t>
  </si>
  <si>
    <t>Sociedad Financiera y Minera, S.A. - Cementos Goliat</t>
  </si>
  <si>
    <t>Soc. Financiera y Minera - Cementos Goliat</t>
  </si>
  <si>
    <t>ES012906000014</t>
  </si>
  <si>
    <t>Sociedad Financiera y Minera S.A. - Cementos Rezola, S.A. - Arrigorriaga</t>
  </si>
  <si>
    <t>Sociedad Financiera y Minera S.A.</t>
  </si>
  <si>
    <t>ES194806000899</t>
  </si>
  <si>
    <t>Sociedad Financiera y Minera S.A. - Cementos Rezola, S.A. - Añorga</t>
  </si>
  <si>
    <t>ES192006000898</t>
  </si>
  <si>
    <t>Cementos Portland Valderrivas, S.A.</t>
  </si>
  <si>
    <t>Uniland Cementera S.A. - Instalación de Sitges</t>
  </si>
  <si>
    <t>ES080806000478</t>
  </si>
  <si>
    <t>Uniland Cementera S.A.Santa Margarida i els Monjos</t>
  </si>
  <si>
    <t>ES080806000479</t>
  </si>
  <si>
    <t>ETABLISSEMENTS BOCAHUT SA</t>
  </si>
  <si>
    <t>BOCAHUT SAS</t>
  </si>
  <si>
    <t>07000648</t>
  </si>
  <si>
    <t>CARRIERES ET FOURS A CHAUX DE DUGNY</t>
  </si>
  <si>
    <t>06200900</t>
  </si>
  <si>
    <t>CHAUX ET DOLOMIES DU BOULONNAIS</t>
  </si>
  <si>
    <t>07000874</t>
  </si>
  <si>
    <t>CIMENTS CALCIA Villiers-au-Bouin</t>
  </si>
  <si>
    <t>CIMENT CALCIA Usine de Villiers-au-Bouin</t>
  </si>
  <si>
    <t>10000648</t>
  </si>
  <si>
    <t>CIMENTS CALCIA Usine d'Airvault</t>
  </si>
  <si>
    <t>CIMENTS CALCIA - Usine d'Airvault</t>
  </si>
  <si>
    <t>07201542</t>
  </si>
  <si>
    <t>CIMENTS CALCIA Usine de Beaucaire</t>
  </si>
  <si>
    <t>CIMENTS CALCIA - Usine de Beaucaire</t>
  </si>
  <si>
    <t>06600453</t>
  </si>
  <si>
    <t>CIMENTS CALCIA Usine de Beffes</t>
  </si>
  <si>
    <t>CIMENTS CALCIA - Usine de Beffes</t>
  </si>
  <si>
    <t>10003878</t>
  </si>
  <si>
    <t>CIMENTS CALCIA Usine de Bussac-Forêt</t>
  </si>
  <si>
    <t>CIMENTS CALCIA - Usine de Bussac-Forêt</t>
  </si>
  <si>
    <t>07203926</t>
  </si>
  <si>
    <t>CIMENTS CALCIA Usine de Couvrot</t>
  </si>
  <si>
    <t>CIMENTS CALCIA - Usine de Couvrot</t>
  </si>
  <si>
    <t>05701701</t>
  </si>
  <si>
    <t>CIMENTS CALCIA Usine de Cruas</t>
  </si>
  <si>
    <t>CIMENTS CALCIA - Usine de Cruas</t>
  </si>
  <si>
    <t>06102348</t>
  </si>
  <si>
    <t>CIMENTS CALCIA Usine de Gargenville</t>
  </si>
  <si>
    <t>CIMENTS CALCIA - Usine de Gargenville</t>
  </si>
  <si>
    <t>06503289</t>
  </si>
  <si>
    <t>CIMENTS CALCIA Usine de Ranville</t>
  </si>
  <si>
    <t>CIMENTS CALCIA - Usine de Ranville</t>
  </si>
  <si>
    <t>05300463</t>
  </si>
  <si>
    <t>E.C.L Duin</t>
  </si>
  <si>
    <t>ECL DUIN</t>
  </si>
  <si>
    <t>06103219</t>
  </si>
  <si>
    <t>KERNEOS DUNKERQUE</t>
  </si>
  <si>
    <t>07000962</t>
  </si>
  <si>
    <t>KERNEOS FOS</t>
  </si>
  <si>
    <t>06401040</t>
  </si>
  <si>
    <t>VICAT - LA PERELLE</t>
  </si>
  <si>
    <t>LA PERELLE</t>
  </si>
  <si>
    <t>06103134</t>
  </si>
  <si>
    <t>LFO TERRASSON</t>
  </si>
  <si>
    <t>05200214</t>
  </si>
  <si>
    <t>Lafarge Ciments - Usine de Contes</t>
  </si>
  <si>
    <t>06400259</t>
  </si>
  <si>
    <t>Lafarge Ciments - Usine de Cruas</t>
  </si>
  <si>
    <t>06102350</t>
  </si>
  <si>
    <t>Lafarge Ciments - Usine de La Couronne</t>
  </si>
  <si>
    <t>07201529</t>
  </si>
  <si>
    <t>Lafarge Ciments - Usine de La Malle</t>
  </si>
  <si>
    <t>06401567</t>
  </si>
  <si>
    <t>Lafarge Ciments - Usine de Martres Tolosane</t>
  </si>
  <si>
    <t>06802598</t>
  </si>
  <si>
    <t>Lafarge Ciments - Usine de Port La Nouvelle</t>
  </si>
  <si>
    <t>06600262</t>
  </si>
  <si>
    <t>Lafarge Ciments Usine St Pierre La Cour</t>
  </si>
  <si>
    <t>Lafarge Ciments - Usine de Saint Pierre La Cour</t>
  </si>
  <si>
    <t>06300908</t>
  </si>
  <si>
    <t>Lafarge Ciments - Usine de Val d'Azergues</t>
  </si>
  <si>
    <t>06103586</t>
  </si>
  <si>
    <t>Lafarge Ciments - Usine du Havre</t>
  </si>
  <si>
    <t>05800433</t>
  </si>
  <si>
    <t>Lafarge Ciments - Usine du Teil</t>
  </si>
  <si>
    <t>06102435</t>
  </si>
  <si>
    <t>Quotas Pigeon Chaux Vaiges</t>
  </si>
  <si>
    <t>Pigeon Chaux - Usine de Vaiges</t>
  </si>
  <si>
    <t>06303984</t>
  </si>
  <si>
    <t>CPTE FOURS A CHAUX DE SORCY</t>
  </si>
  <si>
    <t>SOCIETE DES FOURS A CHAUX DE SORCY</t>
  </si>
  <si>
    <t>06205449</t>
  </si>
  <si>
    <t>SOCLI Usine d'Izaourt</t>
  </si>
  <si>
    <t>SOCLI Izaourt</t>
  </si>
  <si>
    <t>06804076</t>
  </si>
  <si>
    <t>Hope Works</t>
  </si>
  <si>
    <t>Hope Cement</t>
  </si>
  <si>
    <t>UK-E-IN-12780</t>
  </si>
  <si>
    <t>Padeswood Works</t>
  </si>
  <si>
    <t>UK-W-IN-11397</t>
  </si>
  <si>
    <t>TSIMXAL</t>
  </si>
  <si>
    <t>HALYPS BUILDING MATERIALS S.A (HALYPS CEMENT)</t>
  </si>
  <si>
    <t>6-8</t>
  </si>
  <si>
    <t>AGETHRAVOL</t>
  </si>
  <si>
    <t>ΕΡΓΟΣΤΑΣΙΟ ΒΟΛΟΥ</t>
  </si>
  <si>
    <t>6-1</t>
  </si>
  <si>
    <t>TITANDREP</t>
  </si>
  <si>
    <t>ΕΡΓΟΣΤΑΣΙΟ ΔΡΕΠΑΝΟΥ ΑΧΑΪΑΣ</t>
  </si>
  <si>
    <t>6-5</t>
  </si>
  <si>
    <t>TITANELEFS</t>
  </si>
  <si>
    <t>ΕΡΓΟΣΤΑΣΙΟ ΕΛΕΥΣΙΝΑΣ</t>
  </si>
  <si>
    <t>6-6</t>
  </si>
  <si>
    <t>TITANTHES</t>
  </si>
  <si>
    <t>ΕΡΓΟΣΤΑΣΙΟ ΘΕΣΣΑΛΟΝΙΚΗΣ</t>
  </si>
  <si>
    <t>6-4</t>
  </si>
  <si>
    <t>TITANVOIOT</t>
  </si>
  <si>
    <t>ΕΡΓΟΣΤΑΣΙΟ ΚΑΜΑΡΙΟΥ ΒΟΙΩΤΙΑΣ</t>
  </si>
  <si>
    <t>6-7</t>
  </si>
  <si>
    <t>AGETHRAII</t>
  </si>
  <si>
    <t>ΕΡΓΟΣΤΑΣΙΟ ΜΥΛΑΚΙΟΥ</t>
  </si>
  <si>
    <t>6-2</t>
  </si>
  <si>
    <t>CEMEX HRVATSKA</t>
  </si>
  <si>
    <t>CEMEX Hrvatska d.d.</t>
  </si>
  <si>
    <t>HR-311</t>
  </si>
  <si>
    <t>Calucem CO2 račun</t>
  </si>
  <si>
    <t>Calucem d.o.o.</t>
  </si>
  <si>
    <t>HR-327</t>
  </si>
  <si>
    <t>Holcim Hrvatska</t>
  </si>
  <si>
    <t>Holcim (Hrvatska) d.o.o.</t>
  </si>
  <si>
    <t>HR-303</t>
  </si>
  <si>
    <t>Našicecement</t>
  </si>
  <si>
    <t>Našicecement d.d.</t>
  </si>
  <si>
    <t>HR-340</t>
  </si>
  <si>
    <t>IE</t>
  </si>
  <si>
    <t>Irish Cement Limited (Limerick Works)</t>
  </si>
  <si>
    <t>IE-GHG042</t>
  </si>
  <si>
    <t>Irish Cement Limited (Platin Works)</t>
  </si>
  <si>
    <t>IE-GHG043</t>
  </si>
  <si>
    <t>Lagan Cement</t>
  </si>
  <si>
    <t>IE-GHG062</t>
  </si>
  <si>
    <t>Scotchtown Cement Works</t>
  </si>
  <si>
    <t>IE-GHG093</t>
  </si>
  <si>
    <t>Cementeria di Cadola</t>
  </si>
  <si>
    <t>IT-A-310</t>
  </si>
  <si>
    <t>ENCI B.V., vestiging Maastricht</t>
  </si>
  <si>
    <t>NL-200400006</t>
  </si>
  <si>
    <t>CEMENTOWNIA CHEŁM CEMEX</t>
  </si>
  <si>
    <t>PL-0668-05</t>
  </si>
  <si>
    <t>CEMENTOWNIA WARTA S.A.</t>
  </si>
  <si>
    <t>PL-0676-05</t>
  </si>
  <si>
    <t>Dyckerhoff Polska Sp. z o.o.</t>
  </si>
  <si>
    <t>PL-0670-05</t>
  </si>
  <si>
    <t>Górażdże Cement S. A.</t>
  </si>
  <si>
    <t>GÓRAŻDŻE CEMENT SPÓŁKA AKCYJNA</t>
  </si>
  <si>
    <t>PL-0674-05</t>
  </si>
  <si>
    <t>33-Calcidrata</t>
  </si>
  <si>
    <t>Calcidrata</t>
  </si>
  <si>
    <t>50</t>
  </si>
  <si>
    <t>220-CIMPOR – Indústria de Cimentos, S.A.</t>
  </si>
  <si>
    <t>Centro de Produção de Loulé</t>
  </si>
  <si>
    <t>172</t>
  </si>
  <si>
    <t>221-CIMPOR – Indústria de Cimentos, S.A.</t>
  </si>
  <si>
    <t>Centro de Produção de Souselas</t>
  </si>
  <si>
    <t>174</t>
  </si>
  <si>
    <t>219-CIMPOR – Indústria de Cimentos, S.A.</t>
  </si>
  <si>
    <t>Cimpor - Centro de Produção de Alhandra</t>
  </si>
  <si>
    <t>173</t>
  </si>
  <si>
    <t>249-CMP - Cimentos Maceira e Pataias, S.A</t>
  </si>
  <si>
    <t>Fábrica Cibra-Pataias</t>
  </si>
  <si>
    <t>104</t>
  </si>
  <si>
    <t>201-CMP - Cimentos Maceira e Pataias, S.A</t>
  </si>
  <si>
    <t>Fábrica Maceira-Liz</t>
  </si>
  <si>
    <t>103</t>
  </si>
  <si>
    <t>202-SECIL - Companhia Geral de Cal e Cimento, S.A</t>
  </si>
  <si>
    <t>Fábrica SECIL - Outão</t>
  </si>
  <si>
    <t>102</t>
  </si>
  <si>
    <t>222-CIMPOR – Indústria de Cimentos, S.A.</t>
  </si>
  <si>
    <t>Fábrica de Cal Hidraulica do Cabo Mondego</t>
  </si>
  <si>
    <t>175</t>
  </si>
  <si>
    <t>56-Lusical - Companhia Lusitana de Cal S.A</t>
  </si>
  <si>
    <t>Insdustria Mineral - Prod Cales não Hidraulicas</t>
  </si>
  <si>
    <t>79</t>
  </si>
  <si>
    <t>23-MICROLIME - Produtos de Cal e Derivados, S.A.</t>
  </si>
  <si>
    <t>Microlime</t>
  </si>
  <si>
    <t>32</t>
  </si>
  <si>
    <t>206-SECIL Martingança, S.A.</t>
  </si>
  <si>
    <t>SECIL Martingança, S.A.</t>
  </si>
  <si>
    <t>105</t>
  </si>
  <si>
    <t>Lafarge Ciment (RO) SA-Punct de lucru Hoghiz</t>
  </si>
  <si>
    <t>RO-138-2013</t>
  </si>
  <si>
    <t>Lafarge Ciment (RO) SA-Punct de lucru Medgidia</t>
  </si>
  <si>
    <t>RO-137-2013</t>
  </si>
  <si>
    <t>SC Carpatcement Holding SA-Sucursala Bicaz</t>
  </si>
  <si>
    <t>RO-41-2012</t>
  </si>
  <si>
    <t>SC Carpatcement Holding SA-Sucursala Deva</t>
  </si>
  <si>
    <t>RO-42-2012</t>
  </si>
  <si>
    <t>SC Carpatcement Holding SA-Sucursala Fieni</t>
  </si>
  <si>
    <t>RO-40-2012</t>
  </si>
  <si>
    <t>SC Holcim (Romania) SA - Ciment Alesd</t>
  </si>
  <si>
    <t>RO-51-2012</t>
  </si>
  <si>
    <t>SC Holcim (Romania) SA - Ciment Campulung</t>
  </si>
  <si>
    <t>RO-52-2012</t>
  </si>
  <si>
    <t>Cementáreň Turňa</t>
  </si>
  <si>
    <t>Cementáreň Turňa - Výroba cementového slinku</t>
  </si>
  <si>
    <t>806-001-2012</t>
  </si>
  <si>
    <t>CO2-26091929</t>
  </si>
  <si>
    <t>Horné Srnie</t>
  </si>
  <si>
    <t>309-001-2012</t>
  </si>
  <si>
    <t>Považská cementáreň</t>
  </si>
  <si>
    <t>Považská cementáreň, a.s. - Ladce</t>
  </si>
  <si>
    <t>302-003-2012</t>
  </si>
  <si>
    <t>Holcim (Slovensko) a.s.</t>
  </si>
  <si>
    <t>Prev. na výrobu cement. slinku v rotačných peciach</t>
  </si>
  <si>
    <t>106-004-2012</t>
  </si>
  <si>
    <t>Lafarge Zementwerke GmbH</t>
  </si>
  <si>
    <t>FN 346878s</t>
  </si>
  <si>
    <t>PRODUCTION_CEMENT_ROTARY_FURNACES_INSTALLATIONS</t>
  </si>
  <si>
    <t>Mannersdorf</t>
  </si>
  <si>
    <t>2452</t>
  </si>
  <si>
    <t>Wiener Strasse 10</t>
  </si>
  <si>
    <t>Portlandzementwerk Wittekind Hugo Miebach Söhne KG</t>
  </si>
  <si>
    <t>HRA 3561 Amtsgericht Paderborn</t>
  </si>
  <si>
    <t>Erwitte</t>
  </si>
  <si>
    <t>59597</t>
  </si>
  <si>
    <t>Hüchtchenweg 1</t>
  </si>
  <si>
    <t>HeidelbergCement AG</t>
  </si>
  <si>
    <t>HRB 330082 Amtsgericht Mannheim</t>
  </si>
  <si>
    <t>Ennigerloh</t>
  </si>
  <si>
    <t>59320</t>
  </si>
  <si>
    <t>Finkenweg 26</t>
  </si>
  <si>
    <t>Geseke</t>
  </si>
  <si>
    <t>59590</t>
  </si>
  <si>
    <t>Bürener Straße 46</t>
  </si>
  <si>
    <t>Paderborn</t>
  </si>
  <si>
    <t>33106</t>
  </si>
  <si>
    <t>Am Atlaswerk 16</t>
  </si>
  <si>
    <t>Triefenstein</t>
  </si>
  <si>
    <t>97855</t>
  </si>
  <si>
    <t>BY</t>
  </si>
  <si>
    <t>Homburgerstr. 41</t>
  </si>
  <si>
    <t>Leimen</t>
  </si>
  <si>
    <t>69181</t>
  </si>
  <si>
    <t>BW</t>
  </si>
  <si>
    <t>Rohrbacher Str. 95</t>
  </si>
  <si>
    <t>Phoenix Zementwerke Krogbeumker GmbH &amp; Co. KG</t>
  </si>
  <si>
    <t>HRA 5769 Amtsgericht Münster</t>
  </si>
  <si>
    <t>Beckum</t>
  </si>
  <si>
    <t>59269</t>
  </si>
  <si>
    <t>Strombergerstr. 201</t>
  </si>
  <si>
    <t>Portland Zementwerke Gebr. Seibel GmbH u. Co. KG</t>
  </si>
  <si>
    <t>HRA 3416 Amtsgericht Paderborn</t>
  </si>
  <si>
    <t>Bahnhofstr. 40</t>
  </si>
  <si>
    <t>Schelklingen</t>
  </si>
  <si>
    <t>89601</t>
  </si>
  <si>
    <t>Zementwerk 1/1</t>
  </si>
  <si>
    <t>SCHWENK Zement KG</t>
  </si>
  <si>
    <t>HRA 1955 Amtsgericht Ulm</t>
  </si>
  <si>
    <t>Bernburg</t>
  </si>
  <si>
    <t>06406</t>
  </si>
  <si>
    <t>ST</t>
  </si>
  <si>
    <t>Altenburger Chaussee</t>
  </si>
  <si>
    <t>Dyckerhoff AG</t>
  </si>
  <si>
    <t>HRB 2035 Amtsgericht Wiesbaden</t>
  </si>
  <si>
    <t>Wiesbaden</t>
  </si>
  <si>
    <t>65293</t>
  </si>
  <si>
    <t>HE</t>
  </si>
  <si>
    <t>Biebricher Str. 74</t>
  </si>
  <si>
    <t>Göllheim</t>
  </si>
  <si>
    <t>67303</t>
  </si>
  <si>
    <t>RP</t>
  </si>
  <si>
    <t>Dyckerhoffstraße</t>
  </si>
  <si>
    <t>Lengerich</t>
  </si>
  <si>
    <t>49525</t>
  </si>
  <si>
    <t>Lienener Str. 89</t>
  </si>
  <si>
    <t>Schneidweg 28-30</t>
  </si>
  <si>
    <t>Spenner Zement GmbH &amp; Co. KG</t>
  </si>
  <si>
    <t>HRA 3430 Amtsgericht Paderborn</t>
  </si>
  <si>
    <t>Hüchtchenweg 2</t>
  </si>
  <si>
    <t>Burglengenfeld</t>
  </si>
  <si>
    <t>93133</t>
  </si>
  <si>
    <t>Schmidmühlener Straße 30</t>
  </si>
  <si>
    <t>Märker Zement GmbH</t>
  </si>
  <si>
    <t>HRB 146 Amtsgericht Augsburg</t>
  </si>
  <si>
    <t>Harburg</t>
  </si>
  <si>
    <t>86655</t>
  </si>
  <si>
    <t>Oskar-Märker-Straße 24</t>
  </si>
  <si>
    <t>30559</t>
  </si>
  <si>
    <t>Lohweg 34</t>
  </si>
  <si>
    <t>Holcim (Süddeutschland) GmbH</t>
  </si>
  <si>
    <t>HRB 411357 Amtsgericht Stuttgart</t>
  </si>
  <si>
    <t>Anlage zum Brennen von Ölschiefer - Blöcke 1+2</t>
  </si>
  <si>
    <t>Dotternhausen</t>
  </si>
  <si>
    <t>72359</t>
  </si>
  <si>
    <t>Dormettinger Str. 25</t>
  </si>
  <si>
    <t>Deuna Zement GmbH</t>
  </si>
  <si>
    <t>HRB 363 Amtsgericht Mühlhausen</t>
  </si>
  <si>
    <t>Drehofenanlage 1 Deuna</t>
  </si>
  <si>
    <t>Deuna</t>
  </si>
  <si>
    <t>37355</t>
  </si>
  <si>
    <t>TH</t>
  </si>
  <si>
    <t>Industriestraße 7</t>
  </si>
  <si>
    <t>Südb. Portland-Zementwerk Gebr.Wiesböck &amp; Co.GmbH</t>
  </si>
  <si>
    <t>HRB 55 Amtsgericht Traunstein</t>
  </si>
  <si>
    <t>Rohrdorf</t>
  </si>
  <si>
    <t>83101</t>
  </si>
  <si>
    <t>Sinning 1</t>
  </si>
  <si>
    <t>Portland Zementwerke Seibel und Söhne GmbH &amp; Co. KG</t>
  </si>
  <si>
    <t>HRA 3417 Amtsgericht Paderborn</t>
  </si>
  <si>
    <t>Berger Straße 100</t>
  </si>
  <si>
    <t>14244441</t>
  </si>
  <si>
    <t>14244441-1002952999-0007-20041001</t>
  </si>
  <si>
    <t>Aalborg</t>
  </si>
  <si>
    <t>9100</t>
  </si>
  <si>
    <t>Rørdalsvej 44.</t>
  </si>
  <si>
    <t>Postboks 165</t>
  </si>
  <si>
    <t>TITAN  AE</t>
  </si>
  <si>
    <t>000224301000</t>
  </si>
  <si>
    <t>TITAN CEMENT COMPANY S.A. – KAMARI PLANT</t>
  </si>
  <si>
    <t>ΕΛΕΥΣΙΝΑ</t>
  </si>
  <si>
    <t>19200</t>
  </si>
  <si>
    <t>ΠΕΡΙΟΧΗ ΚΑΜΑΡΙ</t>
  </si>
  <si>
    <t>ΔΔ ΔΕΡΒΕΝΟΧΩΡΙΩΝ ΒΟΙΩΤΙΑΣ</t>
  </si>
  <si>
    <t>530515047</t>
  </si>
  <si>
    <t>CEMENTOWNIA GÓRAŻDZE</t>
  </si>
  <si>
    <t>Opole</t>
  </si>
  <si>
    <t>45-076</t>
  </si>
  <si>
    <t>Chorula, ul. Cementowa 1</t>
  </si>
  <si>
    <t>CIMPOR – Indústria de Cimentos, S.A.</t>
  </si>
  <si>
    <t>500782946</t>
  </si>
  <si>
    <t>Alhandra</t>
  </si>
  <si>
    <t>2601-908</t>
  </si>
  <si>
    <t>Vila Franca de Xira</t>
  </si>
  <si>
    <t>Praceta Teófilo Araújo Rato - Alhandra</t>
  </si>
  <si>
    <t>CEMENTOWNIA "WARTA"</t>
  </si>
  <si>
    <t>730001900</t>
  </si>
  <si>
    <t>CEMENTOWNIA WARTA</t>
  </si>
  <si>
    <t>TRĘBACZEW</t>
  </si>
  <si>
    <t>98-355</t>
  </si>
  <si>
    <t>PRZEMYSłOWA 17</t>
  </si>
  <si>
    <t>ΑΓΕΤ ΗΡΑΚΛΗΣ</t>
  </si>
  <si>
    <t>000224201000</t>
  </si>
  <si>
    <t>HERAKLES GEN. CEM. COMP.-"ΟLIMPOS"  VOLOU PLANT</t>
  </si>
  <si>
    <t>ΒΟΛΟΣ</t>
  </si>
  <si>
    <t>37300</t>
  </si>
  <si>
    <t>5ο ΧΛΜ ΕΟ ΒΟΛΟΥ - ΑΓΡΙΑΣ</t>
  </si>
  <si>
    <t>HERAKLES GEN. CEM. COMP. - PLANT II (Mylaki)</t>
  </si>
  <si>
    <t>ΜΥΛΑΚΙ ΑΛΙΒΕΡΙΟΥ</t>
  </si>
  <si>
    <t>34500</t>
  </si>
  <si>
    <t>ΟΔΟΣ ΜΗΛΑΚΙΟΥ - ΠΡΑΣΙΝΟΥ</t>
  </si>
  <si>
    <t>TITAN CEMENT COMPANY S.A. – THESSALONIKI PLANT</t>
  </si>
  <si>
    <t>ΘΕΣΣΑΛΟΝΙΚΗ</t>
  </si>
  <si>
    <t>56403</t>
  </si>
  <si>
    <t>6,5 ΧΛΜ ΟΔΟΥ ΛΑΓΚΑΔΑ</t>
  </si>
  <si>
    <t>Ν. ΕΥΚΑΡΠΙΑ</t>
  </si>
  <si>
    <t>TITAN CEMENT COMPANY S.A. –DREPANO PLANT</t>
  </si>
  <si>
    <t>ΔΡΕΠΑΝΟ - ΡΙΟ</t>
  </si>
  <si>
    <t>26004</t>
  </si>
  <si>
    <t>Lafarge Cement UK PLC</t>
  </si>
  <si>
    <t>66558</t>
  </si>
  <si>
    <t>GB-EA-ETCO2-0320</t>
  </si>
  <si>
    <t>Birmingham</t>
  </si>
  <si>
    <t>B377BQ</t>
  </si>
  <si>
    <t>Portland House</t>
  </si>
  <si>
    <t>Castle Cement Ltd</t>
  </si>
  <si>
    <t>2182762</t>
  </si>
  <si>
    <t>GB-EA-ETCO2-0055</t>
  </si>
  <si>
    <t>B37 7YN</t>
  </si>
  <si>
    <t>Solihull Parkway 3161</t>
  </si>
  <si>
    <t>Birmingham Business Park</t>
  </si>
  <si>
    <t>CEMEX OstZement GmbH</t>
  </si>
  <si>
    <t>HRB 240 Amtsgericht Frankfurt (Oder)</t>
  </si>
  <si>
    <t>Rüdersdorf</t>
  </si>
  <si>
    <t>15562</t>
  </si>
  <si>
    <t>Frankfurter Chaussee</t>
  </si>
  <si>
    <t>Holcim (Deutschland) AG</t>
  </si>
  <si>
    <t>HRB 66680 Amtsgericht Hamburg</t>
  </si>
  <si>
    <t>Lägerdorf</t>
  </si>
  <si>
    <t>25566</t>
  </si>
  <si>
    <t>SH</t>
  </si>
  <si>
    <t>Sandweg 10</t>
  </si>
  <si>
    <t>Lafarge Zement Karsdorf GmbH</t>
  </si>
  <si>
    <t>HRB 201701 Amtsgericht Stendal</t>
  </si>
  <si>
    <t>Kall</t>
  </si>
  <si>
    <t>06638</t>
  </si>
  <si>
    <t>Straße der Einheit 25</t>
  </si>
  <si>
    <t>Sehnde</t>
  </si>
  <si>
    <t>31319</t>
  </si>
  <si>
    <t>Hannoversche Str. 28</t>
  </si>
  <si>
    <t>CEMEX WestZement GmbH</t>
  </si>
  <si>
    <t>HRB 7079 Amtsgericht Münster</t>
  </si>
  <si>
    <t>Am Kollenbach 27</t>
  </si>
  <si>
    <t>Karlstadt</t>
  </si>
  <si>
    <t>97753</t>
  </si>
  <si>
    <t>Laudenbacher Weg 5</t>
  </si>
  <si>
    <t>Heidenheim</t>
  </si>
  <si>
    <t>89522</t>
  </si>
  <si>
    <t>Hainenbachstraße 30</t>
  </si>
  <si>
    <t>Allmendingen</t>
  </si>
  <si>
    <t>89604</t>
  </si>
  <si>
    <t>Fabrikstraße 62</t>
  </si>
  <si>
    <t>Lafarge Zement Wössingen GmbH</t>
  </si>
  <si>
    <t>HRB 102236 Amtsgericht Mannheim</t>
  </si>
  <si>
    <t>Walzbachtal</t>
  </si>
  <si>
    <t>75045</t>
  </si>
  <si>
    <t>Bruchsaler Straße 56</t>
  </si>
  <si>
    <t>Cementos Molins Industrils, S.A.</t>
  </si>
  <si>
    <t>A08196693</t>
  </si>
  <si>
    <t>Sant Vicenç Dels Horts (Barcelon</t>
  </si>
  <si>
    <t>08620</t>
  </si>
  <si>
    <t>Cataluña</t>
  </si>
  <si>
    <t>CN 340 Nº2-28</t>
  </si>
  <si>
    <t>Uniland Cementera S.A.</t>
  </si>
  <si>
    <t>A58394511</t>
  </si>
  <si>
    <t>Sta. Margarida i Els Monjos (Bar</t>
  </si>
  <si>
    <t>08730</t>
  </si>
  <si>
    <t>Av. Pla de l Estació s/n</t>
  </si>
  <si>
    <t>Holcim España S.A.</t>
  </si>
  <si>
    <t>A28143378</t>
  </si>
  <si>
    <t>Carboneras (Almería)</t>
  </si>
  <si>
    <t>04140</t>
  </si>
  <si>
    <t>Andalucía</t>
  </si>
  <si>
    <t>Rambla Olivera s/n</t>
  </si>
  <si>
    <t>Cemex España S.A.</t>
  </si>
  <si>
    <t>A46004214</t>
  </si>
  <si>
    <t>Alcanar (Tarragona)</t>
  </si>
  <si>
    <t>43530</t>
  </si>
  <si>
    <t>Partida la Martinenca, s/n</t>
  </si>
  <si>
    <t>Cemex España S.A.- San Vicente de Raspeig</t>
  </si>
  <si>
    <t>San Vicente de Raspeig (Alicante</t>
  </si>
  <si>
    <t>03690</t>
  </si>
  <si>
    <t>Valencia</t>
  </si>
  <si>
    <t>Inmediaciones, s/n</t>
  </si>
  <si>
    <t>Sociedad Financiera y Minera S.A</t>
  </si>
  <si>
    <t>A28036408</t>
  </si>
  <si>
    <t>Málaga (Málaga)</t>
  </si>
  <si>
    <t>29080</t>
  </si>
  <si>
    <t>Ctra. Málaga - Almería, km 8</t>
  </si>
  <si>
    <t>Cementos Tudela Veguín SA</t>
  </si>
  <si>
    <t>A74314980</t>
  </si>
  <si>
    <t>Sociedad Anónima Tudela Veguin</t>
  </si>
  <si>
    <t>La Robla (León)</t>
  </si>
  <si>
    <t>24640</t>
  </si>
  <si>
    <t>Castilla y León</t>
  </si>
  <si>
    <t>CAMINO DE LAS PELOSAS, S/N</t>
  </si>
  <si>
    <t>Aboño-Carreño (Asturias)</t>
  </si>
  <si>
    <t>33492</t>
  </si>
  <si>
    <t>Aboño</t>
  </si>
  <si>
    <t>Lafarge Cementos, S.A</t>
  </si>
  <si>
    <t>A08000424</t>
  </si>
  <si>
    <t>Villaluenga de la Sagra (Toledo)</t>
  </si>
  <si>
    <t>45520</t>
  </si>
  <si>
    <t>Castilla-La Mancha</t>
  </si>
  <si>
    <t>Cerro del Águila, s/n</t>
  </si>
  <si>
    <t>Cemex España S.A.-Buñol</t>
  </si>
  <si>
    <t>Buñol (Valencia)</t>
  </si>
  <si>
    <t>46360</t>
  </si>
  <si>
    <t>Ctra. Madrid-Valencia Km 307</t>
  </si>
  <si>
    <t>Sagunto (Valencia)</t>
  </si>
  <si>
    <t>46500</t>
  </si>
  <si>
    <t>Isaan Newton s/n</t>
  </si>
  <si>
    <t>CEMENTOS COSMOS, S.A.</t>
  </si>
  <si>
    <t>A28013704</t>
  </si>
  <si>
    <t>Toral de los Vados (León)</t>
  </si>
  <si>
    <t>24560</t>
  </si>
  <si>
    <t>AVD. SANTALLA DE OSCOS, 178</t>
  </si>
  <si>
    <t>Gádor (Almería)</t>
  </si>
  <si>
    <t>04560</t>
  </si>
  <si>
    <t>Paraje Venta de Araoz s/n</t>
  </si>
  <si>
    <t>Jerez de la Frontera (Cádiz)</t>
  </si>
  <si>
    <t>11480</t>
  </si>
  <si>
    <t>Carretera Medina Sidonia, Km 9</t>
  </si>
  <si>
    <t>LAFARGE CIMENTS</t>
  </si>
  <si>
    <t>302135561</t>
  </si>
  <si>
    <t>Saint Pierre La Cour</t>
  </si>
  <si>
    <t>53410</t>
  </si>
  <si>
    <t>Route de Bréal Sous Vitré</t>
  </si>
  <si>
    <t>DEPIENNE</t>
  </si>
  <si>
    <t>CIMENTS CALCIA</t>
  </si>
  <si>
    <t>COUVROT</t>
  </si>
  <si>
    <t>51301</t>
  </si>
  <si>
    <t>Usine de Couvrot</t>
  </si>
  <si>
    <t>348943846</t>
  </si>
  <si>
    <t>RETY</t>
  </si>
  <si>
    <t>62720</t>
  </si>
  <si>
    <t>BP 7</t>
  </si>
  <si>
    <t>CIMENTS CALCIA - usine d'airvault</t>
  </si>
  <si>
    <t>AIRVAULT</t>
  </si>
  <si>
    <t>79600</t>
  </si>
  <si>
    <t>Rue du Fief d'Argent</t>
  </si>
  <si>
    <t>BP 7/</t>
  </si>
  <si>
    <t>Le Havre Cedex</t>
  </si>
  <si>
    <t>76065</t>
  </si>
  <si>
    <t>BP 1369</t>
  </si>
  <si>
    <t>Bussac-Forêt</t>
  </si>
  <si>
    <t>17210</t>
  </si>
  <si>
    <t>Usine de BUSSAC</t>
  </si>
  <si>
    <t>La Couronne</t>
  </si>
  <si>
    <t>16400</t>
  </si>
  <si>
    <t>BP 11</t>
  </si>
  <si>
    <t>Le Teil</t>
  </si>
  <si>
    <t>07400</t>
  </si>
  <si>
    <t>BP 5</t>
  </si>
  <si>
    <t>BEAUCAIRE</t>
  </si>
  <si>
    <t>30300</t>
  </si>
  <si>
    <t>Usine de Beaucaire</t>
  </si>
  <si>
    <t>10 quai de la Paix/BP 130</t>
  </si>
  <si>
    <t>Nasice</t>
  </si>
  <si>
    <t>45.49°N 18.09°E</t>
  </si>
  <si>
    <t>Kaštel Sućurac</t>
  </si>
  <si>
    <t>CRH plc</t>
  </si>
  <si>
    <t>12965</t>
  </si>
  <si>
    <t>Irish Cement Ltd Platin Works</t>
  </si>
  <si>
    <t>Platin Works</t>
  </si>
  <si>
    <t>County Meath</t>
  </si>
  <si>
    <t>Irish Cement Ltd.</t>
  </si>
  <si>
    <t>Quinn Cement Ltd.</t>
  </si>
  <si>
    <t>320388</t>
  </si>
  <si>
    <t>Scotchtown</t>
  </si>
  <si>
    <t>County Cavan</t>
  </si>
  <si>
    <t>Lagan Cement Ltd</t>
  </si>
  <si>
    <t>237663</t>
  </si>
  <si>
    <t>Kilaskillen</t>
  </si>
  <si>
    <t>County Westmeath</t>
  </si>
  <si>
    <t>Lansdown</t>
  </si>
  <si>
    <t>Enci B.V.</t>
  </si>
  <si>
    <t>14602233</t>
  </si>
  <si>
    <t>MAASTRICHT</t>
  </si>
  <si>
    <t>6212 NA</t>
  </si>
  <si>
    <t>Lage Kanaaldijk 115</t>
  </si>
  <si>
    <t>Cemex Polska Sp. z o.o.</t>
  </si>
  <si>
    <t>012192639</t>
  </si>
  <si>
    <t>Chełm</t>
  </si>
  <si>
    <t>22-100</t>
  </si>
  <si>
    <t>Fabryczna 6</t>
  </si>
  <si>
    <t>Dyckerhoff Polska Sp.z o.o.</t>
  </si>
  <si>
    <t>290622478</t>
  </si>
  <si>
    <t>CEMENTOWNIA DYCKRHOFF POLKSA</t>
  </si>
  <si>
    <t>Sitkówka</t>
  </si>
  <si>
    <t>26-052</t>
  </si>
  <si>
    <t>Zakładowa 3</t>
  </si>
  <si>
    <t>Souselas</t>
  </si>
  <si>
    <t>3020</t>
  </si>
  <si>
    <t>Coimbra</t>
  </si>
  <si>
    <t>Rua dos Troviscais, n.º 10</t>
  </si>
  <si>
    <t>SECIL - Companhia Geral de Cal e Cimento, S.A</t>
  </si>
  <si>
    <t>500243590</t>
  </si>
  <si>
    <t>Setúbal</t>
  </si>
  <si>
    <t>2901-864</t>
  </si>
  <si>
    <t>Apartado 71 - Outão</t>
  </si>
  <si>
    <t>SC Holcim (Romania) SA</t>
  </si>
  <si>
    <t>12253732</t>
  </si>
  <si>
    <t>RO-03-11-2007</t>
  </si>
  <si>
    <t>Valea Mare Pravat</t>
  </si>
  <si>
    <t>117805</t>
  </si>
  <si>
    <t>Arges</t>
  </si>
  <si>
    <t>RO-06-03-2006</t>
  </si>
  <si>
    <t>Chistag  Com. Astileu</t>
  </si>
  <si>
    <t>417022</t>
  </si>
  <si>
    <t>Viitorului Nr. 2</t>
  </si>
  <si>
    <t>Chistag ,  Com. Astileu</t>
  </si>
  <si>
    <t>Lafarge Ciment (Romania) SA</t>
  </si>
  <si>
    <t>RO328750</t>
  </si>
  <si>
    <t>RO-02-17-2009</t>
  </si>
  <si>
    <t>Medgidia</t>
  </si>
  <si>
    <t>905600</t>
  </si>
  <si>
    <t>Poporului nr 1</t>
  </si>
  <si>
    <t>RO-07-07-2008</t>
  </si>
  <si>
    <t>Hoghiz</t>
  </si>
  <si>
    <t>507095</t>
  </si>
  <si>
    <t>Padurii nr 1</t>
  </si>
  <si>
    <t>SC Carpatcement Holding SA</t>
  </si>
  <si>
    <t>10640589</t>
  </si>
  <si>
    <t>RO-01-4-2011</t>
  </si>
  <si>
    <t>Bicaz</t>
  </si>
  <si>
    <t>615100</t>
  </si>
  <si>
    <t>Str. Piatra Corbului, nr 80</t>
  </si>
  <si>
    <t>RO-03-17-2012</t>
  </si>
  <si>
    <t>Fieni</t>
  </si>
  <si>
    <t>135100</t>
  </si>
  <si>
    <t>Str. Ing. Aurel Rainu, nr 34</t>
  </si>
  <si>
    <t>RO-05-16-2011</t>
  </si>
  <si>
    <t>Chiscadaga</t>
  </si>
  <si>
    <t>337457</t>
  </si>
  <si>
    <t>Str. Principala nr1</t>
  </si>
  <si>
    <t>Holcim (Slovensko) a. s.</t>
  </si>
  <si>
    <t>00214973</t>
  </si>
  <si>
    <t>106-004-2009</t>
  </si>
  <si>
    <t>Rohožník</t>
  </si>
  <si>
    <t>90638</t>
  </si>
  <si>
    <t>Považská cementáreň, a.s.</t>
  </si>
  <si>
    <t>31615716</t>
  </si>
  <si>
    <t>Považská cementáreň a.s.</t>
  </si>
  <si>
    <t>302-003-2008</t>
  </si>
  <si>
    <t>Ladce</t>
  </si>
  <si>
    <t>01863</t>
  </si>
  <si>
    <t>J. Kráľa</t>
  </si>
  <si>
    <t>38°02′29″N 23°32′43″E</t>
  </si>
  <si>
    <t>57°03′N 09°55′E</t>
  </si>
  <si>
    <t>50°40′N 17°56′E</t>
  </si>
  <si>
    <t>38°56′N 9°01′ W</t>
  </si>
  <si>
    <t>51°7′51″N 18°55′27″E</t>
  </si>
  <si>
    <t>39°22′09″N 22°56′27″ E</t>
  </si>
  <si>
    <t>40.65°N 22.9°E</t>
  </si>
  <si>
    <t>38.383622 N, 24.061125 E</t>
  </si>
  <si>
    <t>52°28′18″N 13°47′04″E</t>
  </si>
  <si>
    <t>53°53′N 9°35′E</t>
  </si>
  <si>
    <t>43° 33′ 0″ N, 16° 25′ 34″ E</t>
  </si>
  <si>
    <t>40°12′40″N 8°25′45″W</t>
  </si>
  <si>
    <t>52°28′59″N 1°53′37″W</t>
  </si>
  <si>
    <t>51°21′0″N 10°28′0″E</t>
  </si>
  <si>
    <t>41°23′43″N 2°0′39″E</t>
  </si>
  <si>
    <t>38°32′N 8°53′W</t>
  </si>
  <si>
    <t>51°9′N 23°29′E</t>
  </si>
  <si>
    <t>41°19′23″N 1°39′53″E</t>
  </si>
  <si>
    <t>49°12′N 12°2′E</t>
  </si>
  <si>
    <t>48°06′56″N 1°01′29″W</t>
  </si>
  <si>
    <t>48°22′32″N 9°43′57″E</t>
  </si>
  <si>
    <t>50°32′27″N, 6°33′16″E</t>
  </si>
  <si>
    <t>50°48′57″N 20°33′19″E</t>
  </si>
  <si>
    <t>53°39′18″N 6°25′00″W</t>
  </si>
  <si>
    <t>Duleek</t>
  </si>
  <si>
    <t>45°17′N 25°5′E</t>
  </si>
  <si>
    <t>48°45′37″N 4°34′21″E</t>
  </si>
  <si>
    <t>37°0′N 1°53′W</t>
  </si>
  <si>
    <t>47°2′N 22°23′E</t>
  </si>
  <si>
    <t>52°10′30″N 7°52′0″E</t>
  </si>
  <si>
    <t>40°35′43″N 0°34′14″E</t>
  </si>
  <si>
    <t>38°23′47″N 0°31′31″W</t>
  </si>
  <si>
    <t>47°47′56″N 12°10′3″E</t>
  </si>
  <si>
    <t>36°43′10″N 4°25′12″W</t>
  </si>
  <si>
    <t>42°48′N 5°37′W</t>
  </si>
  <si>
    <t>51°48′N 11°44′E</t>
  </si>
  <si>
    <t>43°32′55″N 5°47′23″W</t>
  </si>
  <si>
    <t>44°15′01″N 28°15′41″E</t>
  </si>
  <si>
    <t>49°35′32″N 8°2′54″E</t>
  </si>
  <si>
    <t>40°1′49″N 3°54′37″W</t>
  </si>
  <si>
    <t>51°39′N 08°31′E</t>
  </si>
  <si>
    <t>45°59′N 25°18′E</t>
  </si>
  <si>
    <t>52°18′58″N 9°57′51″E</t>
  </si>
  <si>
    <t>51°45′18″N 8°02′25″E</t>
  </si>
  <si>
    <t>46°49′38″N 0°08′11″W</t>
  </si>
  <si>
    <t>48°46′N 10°40′E</t>
  </si>
  <si>
    <t>53°56′N 7°29′W</t>
  </si>
  <si>
    <t>39°25′10″N 0°47′26″W</t>
  </si>
  <si>
    <t>39°40′35″N 0°16′24″W</t>
  </si>
  <si>
    <t>47°58′N 16°36′E</t>
  </si>
  <si>
    <t>46°54′39″N 26°5′28″E</t>
  </si>
  <si>
    <t>49°48′N 9°36′E</t>
  </si>
  <si>
    <t>49°57′37″N 9°46′20″E</t>
  </si>
  <si>
    <t>51°37′N 08°21′E</t>
  </si>
  <si>
    <t>49°02′N 18°17′E</t>
  </si>
  <si>
    <t xml:space="preserve">50°47′53″N 1°46′32″E </t>
  </si>
  <si>
    <t>49°29′N 0°06′E</t>
  </si>
  <si>
    <t>45°7′20″N 25°25′6″E</t>
  </si>
  <si>
    <t>48°40′34″N 10°09′16″E</t>
  </si>
  <si>
    <t>36°57′N 2°29′W</t>
  </si>
  <si>
    <t>51°50′12″N 8°1′32″E</t>
  </si>
  <si>
    <t>52°22′N 9°43′E</t>
  </si>
  <si>
    <t>Hannover</t>
  </si>
  <si>
    <t>45°12′48″N 0°22′07″W</t>
  </si>
  <si>
    <t>45°36′30″N 0°06′03″E</t>
  </si>
  <si>
    <t>48°19′41″N 9°43′14″E</t>
  </si>
  <si>
    <t>49°0′42″N 8°36′27″E</t>
  </si>
  <si>
    <t>45°55′1″N 22°53′23″E</t>
  </si>
  <si>
    <t>36°42′N 6°7′W</t>
  </si>
  <si>
    <t>44°32′45″N 4°40′59″E</t>
  </si>
  <si>
    <t>43°48′29″N 4°38′39″E</t>
  </si>
  <si>
    <t>49°20′53″N 08°41′28″E</t>
  </si>
  <si>
    <t>50°51′N 5°41′E</t>
  </si>
  <si>
    <t>53°30′N 7°30′W</t>
  </si>
  <si>
    <t>Cement clinker</t>
  </si>
  <si>
    <t>Cement</t>
  </si>
  <si>
    <t xml:space="preserve"> - load shift cement</t>
  </si>
  <si>
    <t>http://www.cembureau.eu/sites/default/files/imagefield_thumbs/Cement%2BConcrete-KeyFacts%2BFigures.jpg</t>
  </si>
  <si>
    <t>kWh/t cement</t>
  </si>
  <si>
    <t>Total electricity consumption</t>
  </si>
  <si>
    <t>TWh/a</t>
  </si>
  <si>
    <t>total electricity consumption</t>
  </si>
  <si>
    <t>Production (Mt steel)</t>
  </si>
  <si>
    <t>kWh/t cement clinker</t>
  </si>
  <si>
    <t>ONLY RESPONSE FOR GRINDER</t>
  </si>
  <si>
    <t>Typical utilisation clinker</t>
  </si>
  <si>
    <t>Typical utilisation mill</t>
  </si>
  <si>
    <t>kWh/t mill</t>
  </si>
  <si>
    <t>of the mill load</t>
  </si>
  <si>
    <t>Repetability</t>
  </si>
  <si>
    <t>times per year</t>
  </si>
  <si>
    <t>Repeatability</t>
  </si>
  <si>
    <t>Times per year</t>
  </si>
  <si>
    <t>kWh/t cement climker ALREADY INCLUDED IN THE 105!!</t>
  </si>
  <si>
    <t>KLOBASA SAYS 50% for 4 h</t>
  </si>
  <si>
    <t>Secondary re-smelting</t>
  </si>
  <si>
    <t>Paulus, Borggrefe AND Klobasa</t>
  </si>
  <si>
    <t xml:space="preserve"> - total load shed Al</t>
  </si>
  <si>
    <t xml:space="preserve"> - total load shed steel</t>
  </si>
  <si>
    <t xml:space="preserve"> - total load shed cement mill</t>
  </si>
  <si>
    <t xml:space="preserve">total: </t>
  </si>
  <si>
    <t xml:space="preserve"> - of which mill load</t>
  </si>
  <si>
    <t>Klobasa 2007</t>
  </si>
  <si>
    <t>Olsen et al</t>
  </si>
  <si>
    <t>Solvin</t>
  </si>
  <si>
    <t>Solvic</t>
  </si>
  <si>
    <t>BASF</t>
  </si>
  <si>
    <t>Vestolit</t>
  </si>
  <si>
    <t>Syndial</t>
  </si>
  <si>
    <t>COUNTRY</t>
  </si>
  <si>
    <t>NUMBER ON MAP</t>
  </si>
  <si>
    <t>COMPANY</t>
  </si>
  <si>
    <t>SITE</t>
  </si>
  <si>
    <t>NAMEPLATE CAPACITY</t>
  </si>
  <si>
    <t>(000 TONNES CHLORINE)</t>
  </si>
  <si>
    <t>Hg</t>
  </si>
  <si>
    <t>D</t>
  </si>
  <si>
    <t>M</t>
  </si>
  <si>
    <t>OTHERS</t>
  </si>
  <si>
    <t>Austria</t>
  </si>
  <si>
    <t>Donau Chemie</t>
  </si>
  <si>
    <t>Brückl</t>
  </si>
  <si>
    <t>AUSTRIA TOTAL</t>
  </si>
  <si>
    <t>Belgium</t>
  </si>
  <si>
    <t>Antwerp</t>
  </si>
  <si>
    <t>Jemeppe</t>
  </si>
  <si>
    <t>INEOS ChlorVinyls</t>
  </si>
  <si>
    <t>Tessenderlo *</t>
  </si>
  <si>
    <t>BELGIUM TOTAL</t>
  </si>
  <si>
    <t>Czech Republic</t>
  </si>
  <si>
    <t>Spolana</t>
  </si>
  <si>
    <t>Neratovice</t>
  </si>
  <si>
    <t>Spolchemie</t>
  </si>
  <si>
    <t>Usti</t>
  </si>
  <si>
    <t>CZECH REPUBLIC TOTAL</t>
  </si>
  <si>
    <t>Finland</t>
  </si>
  <si>
    <t>AkzoNobel</t>
  </si>
  <si>
    <t>Oulu</t>
  </si>
  <si>
    <t>Kemira</t>
  </si>
  <si>
    <t>Joutseno</t>
  </si>
  <si>
    <t>FINLAND TOTAL</t>
  </si>
  <si>
    <t>France</t>
  </si>
  <si>
    <t>PPChemicals</t>
  </si>
  <si>
    <t>Thann</t>
  </si>
  <si>
    <t>Vencorex</t>
  </si>
  <si>
    <t>Pont de Claix</t>
  </si>
  <si>
    <t>Kem One</t>
  </si>
  <si>
    <t>Fos</t>
  </si>
  <si>
    <t>Arkema</t>
  </si>
  <si>
    <t>Jarrie</t>
  </si>
  <si>
    <t>Lavera</t>
  </si>
  <si>
    <t>St-Auban</t>
  </si>
  <si>
    <t>MSSA</t>
  </si>
  <si>
    <t>Pomblière</t>
  </si>
  <si>
    <t>PC Harbonnières</t>
  </si>
  <si>
    <t>Harbonnières</t>
  </si>
  <si>
    <t>Solvay</t>
  </si>
  <si>
    <t>Tavaux</t>
  </si>
  <si>
    <t>PC Loos</t>
  </si>
  <si>
    <t>Loos</t>
  </si>
  <si>
    <t>FRANCE TOTAL</t>
  </si>
  <si>
    <t>Germany</t>
  </si>
  <si>
    <t>Ludwigshafen</t>
  </si>
  <si>
    <t>Bayer  MaterialScience</t>
  </si>
  <si>
    <t>Dormagen</t>
  </si>
  <si>
    <t>Leverkusen</t>
  </si>
  <si>
    <t>Uerdingen</t>
  </si>
  <si>
    <t>Brunsbuttel</t>
  </si>
  <si>
    <t>Dow</t>
  </si>
  <si>
    <t>Schkopau</t>
  </si>
  <si>
    <t>Vinnolit (Westlake)</t>
  </si>
  <si>
    <t>Knapsack</t>
  </si>
  <si>
    <t>CABB GmbH</t>
  </si>
  <si>
    <t>Gersthofen</t>
  </si>
  <si>
    <t>Ibbenbüren</t>
  </si>
  <si>
    <t>Bitterfeld</t>
  </si>
  <si>
    <t>Evonik Industries</t>
  </si>
  <si>
    <t>Lülsdorf</t>
  </si>
  <si>
    <t>Frankfurt</t>
  </si>
  <si>
    <t>Rheinberg</t>
  </si>
  <si>
    <t>Marl</t>
  </si>
  <si>
    <t>Gendorf</t>
  </si>
  <si>
    <t>Wacker Chemie</t>
  </si>
  <si>
    <t>Burghausen</t>
  </si>
  <si>
    <t>Leuna-Harze</t>
  </si>
  <si>
    <t>Leuna</t>
  </si>
  <si>
    <t>GERMANY TOTAL</t>
  </si>
  <si>
    <t>Greece</t>
  </si>
  <si>
    <t>Kapachim</t>
  </si>
  <si>
    <t>Inofita Viotias</t>
  </si>
  <si>
    <t>Unilever Knorr</t>
  </si>
  <si>
    <t>Marousi</t>
  </si>
  <si>
    <t>GREECE TOTAL</t>
  </si>
  <si>
    <t>Hungary</t>
  </si>
  <si>
    <t>Borsodchem</t>
  </si>
  <si>
    <t>Kazincbarcika</t>
  </si>
  <si>
    <t>HUNGARY TOTAL</t>
  </si>
  <si>
    <t>Ireland</t>
  </si>
  <si>
    <t>MicroBio</t>
  </si>
  <si>
    <t>Fermoy</t>
  </si>
  <si>
    <t>IRELAND TOTAL</t>
  </si>
  <si>
    <t>Italy</t>
  </si>
  <si>
    <t>Altair Chimica</t>
  </si>
  <si>
    <t>Volterra</t>
  </si>
  <si>
    <t>Bussi</t>
  </si>
  <si>
    <t>Assemini</t>
  </si>
  <si>
    <t>Rosignano</t>
  </si>
  <si>
    <t>HydroChem Italia</t>
  </si>
  <si>
    <t>Pieve Vergonte</t>
  </si>
  <si>
    <t>Fater S.p.A.</t>
  </si>
  <si>
    <t>Campochiaro</t>
  </si>
  <si>
    <t>ITALY TOTAL</t>
  </si>
  <si>
    <t>The Netherlands</t>
  </si>
  <si>
    <t>Botlek</t>
  </si>
  <si>
    <t>Sabic</t>
  </si>
  <si>
    <t>Bergen op Zoom</t>
  </si>
  <si>
    <t>THE NETHERLANDS TOTAL</t>
  </si>
  <si>
    <t>Norway</t>
  </si>
  <si>
    <t>Borregaard</t>
  </si>
  <si>
    <t>Sarpsborg</t>
  </si>
  <si>
    <t>Elkem</t>
  </si>
  <si>
    <t>Bremanger</t>
  </si>
  <si>
    <t>Rafnes</t>
  </si>
  <si>
    <t>NORWAY TOTAL</t>
  </si>
  <si>
    <t>Poland</t>
  </si>
  <si>
    <t>PCC Rokita</t>
  </si>
  <si>
    <t>Brzeg Dolny</t>
  </si>
  <si>
    <t>COUNTRY NUMBER    COMPANY SITE</t>
  </si>
  <si>
    <t>ON MAP</t>
  </si>
  <si>
    <t>Anwil</t>
  </si>
  <si>
    <t>Wloclawek</t>
  </si>
  <si>
    <t>POLAND TOTAL</t>
  </si>
  <si>
    <t>Portugal</t>
  </si>
  <si>
    <t>Povoa</t>
  </si>
  <si>
    <t>CUF</t>
  </si>
  <si>
    <t>Estarreja</t>
  </si>
  <si>
    <t>PORTUGAL TOTAL</t>
  </si>
  <si>
    <t>Romania</t>
  </si>
  <si>
    <t>Oltchim</t>
  </si>
  <si>
    <t>Rimnicu Valcea</t>
  </si>
  <si>
    <t>Chimcomplex</t>
  </si>
  <si>
    <t>Borzesti</t>
  </si>
  <si>
    <t>ROMANIA TOTAL</t>
  </si>
  <si>
    <t>Slovak Republik</t>
  </si>
  <si>
    <t>Fortischem</t>
  </si>
  <si>
    <t>Novaky</t>
  </si>
  <si>
    <t>SLOVAK REPUBLIK TOTAL</t>
  </si>
  <si>
    <t>Slovenia</t>
  </si>
  <si>
    <t>TKI Hrastnik</t>
  </si>
  <si>
    <t>Hrastnik</t>
  </si>
  <si>
    <t>SLOVENIA TOTAL</t>
  </si>
  <si>
    <t>Spain</t>
  </si>
  <si>
    <t>Ercros</t>
  </si>
  <si>
    <t>Huelva/Palos</t>
  </si>
  <si>
    <t>Sabinanigo</t>
  </si>
  <si>
    <t>Vilaseca</t>
  </si>
  <si>
    <t>Electroquimica  Hernani</t>
  </si>
  <si>
    <t>Hernani</t>
  </si>
  <si>
    <t>Elnosa</t>
  </si>
  <si>
    <t>Pontevedra/Lourizan</t>
  </si>
  <si>
    <t>Flix</t>
  </si>
  <si>
    <t>Quimica del Cinca</t>
  </si>
  <si>
    <t>Monzon</t>
  </si>
  <si>
    <t>Hispavic</t>
  </si>
  <si>
    <t>Martorell</t>
  </si>
  <si>
    <t>Torrelavega</t>
  </si>
  <si>
    <t>SPAIN TOTAL</t>
  </si>
  <si>
    <t>Sweden</t>
  </si>
  <si>
    <t>Stenungsund</t>
  </si>
  <si>
    <t>SWEDEN TOTAL</t>
  </si>
  <si>
    <t>Switzerland</t>
  </si>
  <si>
    <t>CABB-AG</t>
  </si>
  <si>
    <t>Pratteln</t>
  </si>
  <si>
    <t>SWITZERLAND TOTAL</t>
  </si>
  <si>
    <t>UK</t>
  </si>
  <si>
    <t>Runcorn</t>
  </si>
  <si>
    <t>Brenntag</t>
  </si>
  <si>
    <t>Thetford</t>
  </si>
  <si>
    <t>Industrial Chemicals Ltd</t>
  </si>
  <si>
    <t>West Thurrock</t>
  </si>
  <si>
    <t>UK TOTAL</t>
  </si>
  <si>
    <t>GRAND TOTAL</t>
  </si>
  <si>
    <t>PER PROCESS</t>
  </si>
  <si>
    <t>CH</t>
  </si>
  <si>
    <t>CITY</t>
  </si>
  <si>
    <t>CAPACITY (KT CL)</t>
  </si>
  <si>
    <t>HG PROCESS</t>
  </si>
  <si>
    <t>DIA PROCESS</t>
  </si>
  <si>
    <t>MEMBRANE PROCESS</t>
  </si>
  <si>
    <t>OTHER PROCESS</t>
  </si>
  <si>
    <t>Company</t>
  </si>
  <si>
    <t>Capacity (kt Cl/a)</t>
  </si>
  <si>
    <t>46°45′N 14°32′E</t>
  </si>
  <si>
    <t>51°13′N 04°24′E</t>
  </si>
  <si>
    <t>50°28′N 04°40′E</t>
  </si>
  <si>
    <t>51°04′N 05°05′E</t>
  </si>
  <si>
    <t>50°15′N 14°30′E</t>
  </si>
  <si>
    <t>50°39′30″N 14°2′30″E</t>
  </si>
  <si>
    <t>65°01′N 025°28′E</t>
  </si>
  <si>
    <t>61°7′5″N 28°30′35″E</t>
  </si>
  <si>
    <t>Electricity intensity HG</t>
  </si>
  <si>
    <t>Electricity intensity Membrane</t>
  </si>
  <si>
    <t>Electricity intensity Diaphragm</t>
  </si>
  <si>
    <t>Total</t>
  </si>
  <si>
    <t>HG</t>
  </si>
  <si>
    <t>Diaphragm</t>
  </si>
  <si>
    <t>HG process cap. (kt Cl/a)</t>
  </si>
  <si>
    <t>Diaphragm process cap. (kt Cl/a)</t>
  </si>
  <si>
    <t>Membrane process cap. (kt Cl/a)</t>
  </si>
  <si>
    <t>Other process  cap.(kt Cl/a)</t>
  </si>
  <si>
    <t>47°48′26″N 7°06′19″E</t>
  </si>
  <si>
    <t>45°07′44″N 5°41′56″E</t>
  </si>
  <si>
    <t>45°06′43″N 5°45′39″E</t>
  </si>
  <si>
    <t>44°05′39″N 6°00′33″E</t>
  </si>
  <si>
    <t>45°29′56″N 6°33′36″E</t>
  </si>
  <si>
    <t>49°50′58″N 2°40′14″E</t>
  </si>
  <si>
    <t>47°02′39″N 5°24′46″E</t>
  </si>
  <si>
    <t>50°36′46″N 3°00′52″E</t>
  </si>
  <si>
    <t>49°28′52″N 8°26′07″E</t>
  </si>
  <si>
    <t>51°06′N 6°49′E</t>
  </si>
  <si>
    <t>51°02′N 06°59′E</t>
  </si>
  <si>
    <t>51°21′0″N 6°39′0″E</t>
  </si>
  <si>
    <t>53°53′47″N 09°08′19″E</t>
  </si>
  <si>
    <t>51°23′N 11°58′E</t>
  </si>
  <si>
    <t>50°52′0″N 6°51′0″E</t>
  </si>
  <si>
    <t>48°25′N 10°52′E</t>
  </si>
  <si>
    <t>52°16′40″N 7°43′00″E</t>
  </si>
  <si>
    <t>51°37′N 12°19′E</t>
  </si>
  <si>
    <t>50°49′N 7°02′E</t>
  </si>
  <si>
    <t>51°32′48″N 6°36′2″E</t>
  </si>
  <si>
    <t>51°40′N 7°07′E</t>
  </si>
  <si>
    <t>48°10′N 12°43′E</t>
  </si>
  <si>
    <t>Burgkirchen</t>
  </si>
  <si>
    <t>48°10′N 12°50′E</t>
  </si>
  <si>
    <t>51°19′N 12°01′E</t>
  </si>
  <si>
    <t>Inofita</t>
  </si>
  <si>
    <t>38°03′N 23°48′E</t>
  </si>
  <si>
    <t>48°15′11.34″N 20°38′44.27″E</t>
  </si>
  <si>
    <t>50°05'48"N 08°32'26"E</t>
  </si>
  <si>
    <t>52°08'28"N 08°16'34"W</t>
  </si>
  <si>
    <t>43°24′N 10°52′E</t>
  </si>
  <si>
    <t>42°12′N 13°49′E</t>
  </si>
  <si>
    <t>39°17′00″N 9°00′00″E</t>
  </si>
  <si>
    <t>43°23′51″N 10°26′40″E</t>
  </si>
  <si>
    <t>46°0′N 8°16′E</t>
  </si>
  <si>
    <t>41°27′N 14°31′E</t>
  </si>
  <si>
    <t>53°20′N 6°55′E</t>
  </si>
  <si>
    <t>51°30′N 4°18′E</t>
  </si>
  <si>
    <t>59°17′26″N 11°12′10″E</t>
  </si>
  <si>
    <t>61°48′31″N 05°25′15″E</t>
  </si>
  <si>
    <t>59°3′N 9°41′E</t>
  </si>
  <si>
    <t>51°16′15″N 16°43′15″E</t>
  </si>
  <si>
    <t>52°39′33″N 19°04′05″E</t>
  </si>
  <si>
    <t>38°51′36″N 9°3′36″W</t>
  </si>
  <si>
    <t>40°45′N 8°34′W</t>
  </si>
  <si>
    <t>45°6′17″N 24°22′32″E</t>
  </si>
  <si>
    <t>46°15′31″N 26°46′09″E</t>
  </si>
  <si>
    <t>48°42′48″N 18°32′22″E</t>
  </si>
  <si>
    <t>46°8′52.38″N 15°9′9.91″E</t>
  </si>
  <si>
    <t>37°14′N 6°54′W</t>
  </si>
  <si>
    <t>43°15′58″N 1°58′30″W</t>
  </si>
  <si>
    <t>42°26′N 8°38′W</t>
  </si>
  <si>
    <t>41°13′45″N 0°32′30″E</t>
  </si>
  <si>
    <t>41°54′36″N 0°11′24″E</t>
  </si>
  <si>
    <t>41°28′N 1°56′E</t>
  </si>
  <si>
    <t>43°21′11″N 4°2′45″W</t>
  </si>
  <si>
    <t>58°05′N 11°49′E</t>
  </si>
  <si>
    <t>47°31′N 7°42′E</t>
  </si>
  <si>
    <t>53°19′41″N 2°42′43″W</t>
  </si>
  <si>
    <t>52°24′36″N 0°44′24″E</t>
  </si>
  <si>
    <t>51°29′1″N 0°16′55″E</t>
  </si>
  <si>
    <t>s</t>
  </si>
  <si>
    <t>Load shift Diaphragm</t>
  </si>
  <si>
    <t>Paulus, Borggrefe: 40%, 2h</t>
  </si>
  <si>
    <t>Klobasa</t>
  </si>
  <si>
    <t>Load shift Hg</t>
  </si>
  <si>
    <t>kWh/t</t>
  </si>
  <si>
    <t>kt</t>
  </si>
  <si>
    <t>Eurochlor</t>
  </si>
  <si>
    <t>Eurochlor (actual prod 2013/capacity)</t>
  </si>
  <si>
    <t>JRC 2014</t>
  </si>
  <si>
    <t>Load shift membrane</t>
  </si>
  <si>
    <t xml:space="preserve"> - total load shed CL</t>
  </si>
  <si>
    <t xml:space="preserve"> - total load shift Diaphragm</t>
  </si>
  <si>
    <t xml:space="preserve"> - total load shift Hg</t>
  </si>
  <si>
    <t xml:space="preserve"> - total load shift Membrane</t>
  </si>
  <si>
    <t>Membrane (somehow incl. "other")</t>
  </si>
  <si>
    <t>Max demand reduction (MW)</t>
  </si>
  <si>
    <t>HG production (kt)</t>
  </si>
  <si>
    <t>Diaphragm production (kt)</t>
  </si>
  <si>
    <t>Membrane production (kt)</t>
  </si>
  <si>
    <t>Total production (kt)</t>
  </si>
  <si>
    <t>38°19′15″N, 21°51′20″E</t>
  </si>
  <si>
    <t>48.439615465693755N, 17.19455025000002E</t>
  </si>
  <si>
    <t>51°52'24"N 4°16'47"E</t>
  </si>
  <si>
    <t>0° 22' 6.2868" W</t>
  </si>
  <si>
    <t>42°31'7"N 0°22'6"W</t>
  </si>
  <si>
    <t>42.553405N -6.769661E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</si>
</sst>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%"/>
    <numFmt numFmtId="165" formatCode="0.0"/>
    <numFmt numFmtId="166" formatCode="0.000%"/>
    <numFmt numFmtId="167" formatCode="0.0000"/>
  </numFmts>
  <fonts count="22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Dialog"/>
    </font>
    <font>
      <sz val="10"/>
      <name val="Dialog"/>
    </font>
    <font>
      <b/>
      <sz val="10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Times New Roman"/>
    </font>
    <font>
      <sz val="8.5"/>
      <name val="Times New Roman"/>
    </font>
    <font>
      <b/>
      <sz val="7.5"/>
      <name val="Helvetica Neue"/>
    </font>
    <font>
      <b/>
      <sz val="8"/>
      <name val="Helvetica Neue"/>
    </font>
    <font>
      <b/>
      <sz val="5.5"/>
      <name val="Helvetica Neue"/>
    </font>
    <font>
      <sz val="6.5"/>
      <name val="Helvetica Neue"/>
    </font>
    <font>
      <sz val="11"/>
      <name val="Calibri"/>
      <scheme val="minor"/>
    </font>
    <font>
      <b/>
      <sz val="6.5"/>
      <name val="Helvetica Neue"/>
    </font>
    <font>
      <i/>
      <sz val="6.5"/>
      <name val="Helvetica Neue"/>
    </font>
    <font>
      <sz val="4.5"/>
      <name val="Times New Roman"/>
    </font>
    <font>
      <sz val="12"/>
      <name val="Calibri"/>
      <family val="2"/>
      <scheme val="minor"/>
    </font>
    <font>
      <sz val="3"/>
      <name val="Times New Roman"/>
    </font>
    <font>
      <sz val="4"/>
      <name val="Times New Roman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6600"/>
        <bgColor indexed="64"/>
      </patternFill>
    </fill>
  </fills>
  <borders count="23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 style="medium">
        <color rgb="FF46A3C5"/>
      </right>
      <top/>
      <bottom/>
      <diagonal/>
    </border>
    <border>
      <left style="medium">
        <color rgb="FF6DCFF6"/>
      </left>
      <right style="medium">
        <color rgb="FF00C0F3"/>
      </right>
      <top/>
      <bottom style="dotted">
        <color rgb="FF00C0F3"/>
      </bottom>
      <diagonal/>
    </border>
    <border>
      <left/>
      <right style="medium">
        <color rgb="FF00C0F3"/>
      </right>
      <top/>
      <bottom style="dotted">
        <color rgb="FF00C0F3"/>
      </bottom>
      <diagonal/>
    </border>
    <border>
      <left/>
      <right style="medium">
        <color rgb="FF6DCFF6"/>
      </right>
      <top/>
      <bottom style="dotted">
        <color rgb="FF00C0F3"/>
      </bottom>
      <diagonal/>
    </border>
    <border>
      <left style="medium">
        <color rgb="FF6DCFF6"/>
      </left>
      <right style="medium">
        <color rgb="FF00C0F3"/>
      </right>
      <top/>
      <bottom style="thick">
        <color rgb="FFFFFFFF"/>
      </bottom>
      <diagonal/>
    </border>
    <border>
      <left/>
      <right style="medium">
        <color rgb="FF00C0F3"/>
      </right>
      <top/>
      <bottom style="thick">
        <color rgb="FFFFFFFF"/>
      </bottom>
      <diagonal/>
    </border>
    <border>
      <left/>
      <right style="medium">
        <color rgb="FF6DCFF6"/>
      </right>
      <top/>
      <bottom style="thick">
        <color rgb="FFFFFFFF"/>
      </bottom>
      <diagonal/>
    </border>
    <border>
      <left style="medium">
        <color rgb="FF6DCFF6"/>
      </left>
      <right style="medium">
        <color rgb="FF00C0F3"/>
      </right>
      <top/>
      <bottom/>
      <diagonal/>
    </border>
    <border>
      <left/>
      <right style="medium">
        <color rgb="FF00C0F3"/>
      </right>
      <top/>
      <bottom/>
      <diagonal/>
    </border>
    <border>
      <left/>
      <right style="medium">
        <color rgb="FF6DCFF6"/>
      </right>
      <top/>
      <bottom/>
      <diagonal/>
    </border>
    <border>
      <left style="medium">
        <color rgb="FF00C0F3"/>
      </left>
      <right style="medium">
        <color rgb="FF00C0F3"/>
      </right>
      <top style="dotted">
        <color rgb="FF00C0F3"/>
      </top>
      <bottom/>
      <diagonal/>
    </border>
    <border>
      <left style="medium">
        <color rgb="FF00C0F3"/>
      </left>
      <right style="medium">
        <color rgb="FF00C0F3"/>
      </right>
      <top/>
      <bottom style="dotted">
        <color rgb="FF00C0F3"/>
      </bottom>
      <diagonal/>
    </border>
    <border>
      <left style="medium">
        <color rgb="FF6DCFF6"/>
      </left>
      <right style="medium">
        <color rgb="FF00C0F3"/>
      </right>
      <top/>
      <bottom style="thick">
        <color rgb="FF00C0F3"/>
      </bottom>
      <diagonal/>
    </border>
    <border>
      <left/>
      <right style="medium">
        <color rgb="FF00C0F3"/>
      </right>
      <top/>
      <bottom style="thick">
        <color rgb="FF00C0F3"/>
      </bottom>
      <diagonal/>
    </border>
    <border>
      <left/>
      <right style="medium">
        <color rgb="FF6DCFF6"/>
      </right>
      <top/>
      <bottom style="thick">
        <color rgb="FF00C0F3"/>
      </bottom>
      <diagonal/>
    </border>
    <border>
      <left/>
      <right/>
      <top/>
      <bottom style="thick">
        <color rgb="FF00C0F3"/>
      </bottom>
      <diagonal/>
    </border>
    <border>
      <left/>
      <right/>
      <top style="thick">
        <color rgb="FF00C0F3"/>
      </top>
      <bottom style="thick">
        <color rgb="FF00C0F3"/>
      </bottom>
      <diagonal/>
    </border>
    <border>
      <left/>
      <right style="medium">
        <color rgb="FF00C0F3"/>
      </right>
      <top style="thick">
        <color rgb="FF00C0F3"/>
      </top>
      <bottom style="thick">
        <color rgb="FF00C0F3"/>
      </bottom>
      <diagonal/>
    </border>
  </borders>
  <cellStyleXfs count="744">
    <xf numFmtId="0" fontId="0" fillId="0" borderId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95">
    <xf numFmtId="0" fontId="0" fillId="0" borderId="0" xfId="0"/>
    <xf numFmtId="0" fontId="2" fillId="0" borderId="0" xfId="0" applyFont="1" applyAlignment="1">
      <alignment horizontal="right"/>
    </xf>
    <xf numFmtId="164" fontId="0" fillId="0" borderId="0" xfId="1" applyNumberFormat="1" applyFont="1"/>
    <xf numFmtId="164" fontId="0" fillId="0" borderId="0" xfId="0" applyNumberFormat="1"/>
    <xf numFmtId="0" fontId="3" fillId="0" borderId="0" xfId="0" applyFont="1" applyAlignment="1">
      <alignment horizontal="right"/>
    </xf>
    <xf numFmtId="0" fontId="4" fillId="0" borderId="1" xfId="0" applyFont="1" applyBorder="1"/>
    <xf numFmtId="0" fontId="4" fillId="0" borderId="2" xfId="0" applyFont="1" applyBorder="1"/>
    <xf numFmtId="0" fontId="4" fillId="0" borderId="0" xfId="0" applyFont="1" applyFill="1" applyBorder="1"/>
    <xf numFmtId="0" fontId="0" fillId="0" borderId="0" xfId="0" applyAlignment="1">
      <alignment horizontal="left"/>
    </xf>
    <xf numFmtId="0" fontId="4" fillId="2" borderId="0" xfId="0" applyFont="1" applyFill="1" applyBorder="1"/>
    <xf numFmtId="0" fontId="0" fillId="2" borderId="0" xfId="0" applyFill="1"/>
    <xf numFmtId="9" fontId="0" fillId="0" borderId="0" xfId="1" applyFont="1"/>
    <xf numFmtId="9" fontId="0" fillId="0" borderId="0" xfId="0" applyNumberFormat="1"/>
    <xf numFmtId="0" fontId="4" fillId="0" borderId="3" xfId="0" applyFont="1" applyBorder="1"/>
    <xf numFmtId="0" fontId="7" fillId="0" borderId="0" xfId="0" applyFont="1"/>
    <xf numFmtId="1" fontId="0" fillId="0" borderId="0" xfId="0" applyNumberFormat="1"/>
    <xf numFmtId="0" fontId="0" fillId="0" borderId="4" xfId="0" applyBorder="1"/>
    <xf numFmtId="0" fontId="2" fillId="0" borderId="4" xfId="0" applyFont="1" applyBorder="1" applyAlignment="1">
      <alignment horizontal="right"/>
    </xf>
    <xf numFmtId="164" fontId="0" fillId="0" borderId="4" xfId="1" applyNumberFormat="1" applyFont="1" applyBorder="1"/>
    <xf numFmtId="164" fontId="0" fillId="0" borderId="4" xfId="0" applyNumberFormat="1" applyBorder="1"/>
    <xf numFmtId="165" fontId="0" fillId="0" borderId="0" xfId="0" applyNumberFormat="1"/>
    <xf numFmtId="0" fontId="0" fillId="3" borderId="0" xfId="0" applyFill="1"/>
    <xf numFmtId="1" fontId="7" fillId="0" borderId="0" xfId="0" applyNumberFormat="1" applyFont="1"/>
    <xf numFmtId="0" fontId="0" fillId="4" borderId="0" xfId="0" applyFill="1"/>
    <xf numFmtId="0" fontId="2" fillId="4" borderId="0" xfId="0" applyFont="1" applyFill="1" applyAlignment="1">
      <alignment horizontal="right"/>
    </xf>
    <xf numFmtId="0" fontId="3" fillId="4" borderId="0" xfId="0" applyFont="1" applyFill="1" applyAlignment="1">
      <alignment horizontal="right"/>
    </xf>
    <xf numFmtId="0" fontId="2" fillId="3" borderId="0" xfId="0" applyFont="1" applyFill="1" applyAlignment="1">
      <alignment horizontal="right"/>
    </xf>
    <xf numFmtId="164" fontId="0" fillId="3" borderId="0" xfId="0" applyNumberFormat="1" applyFill="1"/>
    <xf numFmtId="0" fontId="0" fillId="5" borderId="0" xfId="0" applyFill="1"/>
    <xf numFmtId="0" fontId="8" fillId="6" borderId="0" xfId="0" applyFont="1" applyFill="1"/>
    <xf numFmtId="0" fontId="9" fillId="3" borderId="0" xfId="0" applyFont="1" applyFill="1" applyAlignment="1">
      <alignment vertical="center" wrapText="1"/>
    </xf>
    <xf numFmtId="0" fontId="10" fillId="3" borderId="5" xfId="0" applyFont="1" applyFill="1" applyBorder="1" applyAlignment="1">
      <alignment vertical="center" wrapText="1"/>
    </xf>
    <xf numFmtId="0" fontId="9" fillId="3" borderId="5" xfId="0" applyFont="1" applyFill="1" applyBorder="1" applyAlignment="1">
      <alignment vertical="center" wrapText="1"/>
    </xf>
    <xf numFmtId="0" fontId="11" fillId="3" borderId="0" xfId="0" applyFont="1" applyFill="1" applyAlignment="1">
      <alignment vertical="center" wrapText="1"/>
    </xf>
    <xf numFmtId="0" fontId="12" fillId="3" borderId="0" xfId="0" applyFont="1" applyFill="1" applyAlignment="1">
      <alignment horizontal="left" vertical="center" wrapText="1" indent="2"/>
    </xf>
    <xf numFmtId="0" fontId="12" fillId="3" borderId="5" xfId="0" applyFont="1" applyFill="1" applyBorder="1" applyAlignment="1">
      <alignment vertical="center" wrapText="1"/>
    </xf>
    <xf numFmtId="0" fontId="12" fillId="3" borderId="0" xfId="0" applyFont="1" applyFill="1" applyAlignment="1">
      <alignment vertical="center" wrapText="1"/>
    </xf>
    <xf numFmtId="0" fontId="13" fillId="3" borderId="0" xfId="0" applyFont="1" applyFill="1" applyAlignment="1">
      <alignment vertical="center" wrapText="1"/>
    </xf>
    <xf numFmtId="0" fontId="12" fillId="3" borderId="0" xfId="0" applyFont="1" applyFill="1" applyAlignment="1">
      <alignment horizontal="center" vertical="center" wrapText="1"/>
    </xf>
    <xf numFmtId="0" fontId="14" fillId="3" borderId="6" xfId="0" applyFont="1" applyFill="1" applyBorder="1" applyAlignment="1">
      <alignment horizontal="center" vertical="center" wrapText="1"/>
    </xf>
    <xf numFmtId="0" fontId="14" fillId="3" borderId="7" xfId="0" applyFont="1" applyFill="1" applyBorder="1" applyAlignment="1">
      <alignment horizontal="center" vertical="center" wrapText="1"/>
    </xf>
    <xf numFmtId="0" fontId="14" fillId="3" borderId="7" xfId="0" applyFont="1" applyFill="1" applyBorder="1" applyAlignment="1">
      <alignment vertical="center" wrapText="1"/>
    </xf>
    <xf numFmtId="0" fontId="15" fillId="3" borderId="7" xfId="0" applyFont="1" applyFill="1" applyBorder="1" applyAlignment="1">
      <alignment vertical="center" wrapText="1"/>
    </xf>
    <xf numFmtId="0" fontId="15" fillId="3" borderId="8" xfId="0" applyFont="1" applyFill="1" applyBorder="1" applyAlignment="1">
      <alignment vertical="center" wrapText="1"/>
    </xf>
    <xf numFmtId="0" fontId="16" fillId="3" borderId="9" xfId="0" applyFont="1" applyFill="1" applyBorder="1" applyAlignment="1">
      <alignment horizontal="left" vertical="center" wrapText="1" indent="1"/>
    </xf>
    <xf numFmtId="0" fontId="15" fillId="3" borderId="10" xfId="0" applyFont="1" applyFill="1" applyBorder="1" applyAlignment="1">
      <alignment vertical="center" wrapText="1"/>
    </xf>
    <xf numFmtId="0" fontId="16" fillId="3" borderId="10" xfId="0" applyFont="1" applyFill="1" applyBorder="1" applyAlignment="1">
      <alignment horizontal="center" vertical="center" wrapText="1"/>
    </xf>
    <xf numFmtId="0" fontId="16" fillId="3" borderId="11" xfId="0" applyFont="1" applyFill="1" applyBorder="1" applyAlignment="1">
      <alignment horizontal="center" vertical="center" wrapText="1"/>
    </xf>
    <xf numFmtId="0" fontId="16" fillId="3" borderId="10" xfId="0" applyFont="1" applyFill="1" applyBorder="1" applyAlignment="1">
      <alignment vertical="center" wrapText="1"/>
    </xf>
    <xf numFmtId="0" fontId="14" fillId="3" borderId="6" xfId="0" applyFont="1" applyFill="1" applyBorder="1" applyAlignment="1">
      <alignment horizontal="left" vertical="center" wrapText="1" indent="2"/>
    </xf>
    <xf numFmtId="0" fontId="16" fillId="3" borderId="9" xfId="0" applyFont="1" applyFill="1" applyBorder="1" applyAlignment="1">
      <alignment vertical="center" wrapText="1"/>
    </xf>
    <xf numFmtId="0" fontId="17" fillId="3" borderId="6" xfId="0" applyFont="1" applyFill="1" applyBorder="1" applyAlignment="1">
      <alignment horizontal="center" vertical="center" wrapText="1"/>
    </xf>
    <xf numFmtId="0" fontId="17" fillId="3" borderId="7" xfId="0" applyFont="1" applyFill="1" applyBorder="1" applyAlignment="1">
      <alignment horizontal="center" vertical="center" wrapText="1"/>
    </xf>
    <xf numFmtId="0" fontId="17" fillId="3" borderId="7" xfId="0" applyFont="1" applyFill="1" applyBorder="1" applyAlignment="1">
      <alignment vertical="center" wrapText="1"/>
    </xf>
    <xf numFmtId="0" fontId="18" fillId="3" borderId="12" xfId="0" applyFont="1" applyFill="1" applyBorder="1" applyAlignment="1">
      <alignment vertical="center" wrapText="1"/>
    </xf>
    <xf numFmtId="0" fontId="18" fillId="3" borderId="13" xfId="0" applyFont="1" applyFill="1" applyBorder="1" applyAlignment="1">
      <alignment vertical="center" wrapText="1"/>
    </xf>
    <xf numFmtId="0" fontId="18" fillId="3" borderId="14" xfId="0" applyFont="1" applyFill="1" applyBorder="1" applyAlignment="1">
      <alignment vertical="center" wrapText="1"/>
    </xf>
    <xf numFmtId="0" fontId="14" fillId="3" borderId="8" xfId="0" applyFont="1" applyFill="1" applyBorder="1" applyAlignment="1">
      <alignment horizontal="center" vertical="center" wrapText="1"/>
    </xf>
    <xf numFmtId="0" fontId="19" fillId="3" borderId="0" xfId="0" applyFont="1" applyFill="1"/>
    <xf numFmtId="0" fontId="20" fillId="3" borderId="0" xfId="0" applyFont="1" applyFill="1" applyAlignment="1">
      <alignment vertical="center"/>
    </xf>
    <xf numFmtId="0" fontId="10" fillId="3" borderId="0" xfId="0" applyFont="1" applyFill="1" applyAlignment="1">
      <alignment vertical="center" wrapText="1"/>
    </xf>
    <xf numFmtId="0" fontId="12" fillId="3" borderId="5" xfId="0" applyFont="1" applyFill="1" applyBorder="1" applyAlignment="1">
      <alignment horizontal="center" vertical="center" wrapText="1"/>
    </xf>
    <xf numFmtId="0" fontId="16" fillId="3" borderId="9" xfId="0" applyFont="1" applyFill="1" applyBorder="1" applyAlignment="1">
      <alignment horizontal="left" vertical="center" wrapText="1" indent="2"/>
    </xf>
    <xf numFmtId="0" fontId="17" fillId="3" borderId="6" xfId="0" applyFont="1" applyFill="1" applyBorder="1" applyAlignment="1">
      <alignment horizontal="left" vertical="center" wrapText="1" indent="2"/>
    </xf>
    <xf numFmtId="0" fontId="21" fillId="3" borderId="0" xfId="0" applyFont="1" applyFill="1" applyAlignment="1">
      <alignment vertical="center"/>
    </xf>
    <xf numFmtId="0" fontId="11" fillId="3" borderId="5" xfId="0" applyFont="1" applyFill="1" applyBorder="1" applyAlignment="1">
      <alignment vertical="center" wrapText="1"/>
    </xf>
    <xf numFmtId="0" fontId="13" fillId="3" borderId="5" xfId="0" applyFont="1" applyFill="1" applyBorder="1" applyAlignment="1">
      <alignment vertical="center" wrapText="1"/>
    </xf>
    <xf numFmtId="0" fontId="14" fillId="3" borderId="10" xfId="0" applyFont="1" applyFill="1" applyBorder="1" applyAlignment="1">
      <alignment horizontal="center" vertical="center" wrapText="1"/>
    </xf>
    <xf numFmtId="0" fontId="14" fillId="3" borderId="11" xfId="0" applyFont="1" applyFill="1" applyBorder="1" applyAlignment="1">
      <alignment horizontal="center" vertical="center" wrapText="1"/>
    </xf>
    <xf numFmtId="0" fontId="16" fillId="3" borderId="17" xfId="0" applyFont="1" applyFill="1" applyBorder="1" applyAlignment="1">
      <alignment horizontal="left" vertical="center" wrapText="1" indent="2"/>
    </xf>
    <xf numFmtId="0" fontId="15" fillId="3" borderId="18" xfId="0" applyFont="1" applyFill="1" applyBorder="1" applyAlignment="1">
      <alignment vertical="center" wrapText="1"/>
    </xf>
    <xf numFmtId="0" fontId="16" fillId="3" borderId="18" xfId="0" applyFont="1" applyFill="1" applyBorder="1" applyAlignment="1">
      <alignment horizontal="center" vertical="center" wrapText="1"/>
    </xf>
    <xf numFmtId="0" fontId="16" fillId="3" borderId="18" xfId="0" applyFont="1" applyFill="1" applyBorder="1" applyAlignment="1">
      <alignment vertical="center" wrapText="1"/>
    </xf>
    <xf numFmtId="0" fontId="16" fillId="3" borderId="19" xfId="0" applyFont="1" applyFill="1" applyBorder="1" applyAlignment="1">
      <alignment horizontal="center" vertical="center" wrapText="1"/>
    </xf>
    <xf numFmtId="0" fontId="16" fillId="3" borderId="18" xfId="0" applyFont="1" applyFill="1" applyBorder="1" applyAlignment="1">
      <alignment horizontal="left" vertical="center" wrapText="1" indent="1"/>
    </xf>
    <xf numFmtId="0" fontId="16" fillId="3" borderId="20" xfId="0" applyFont="1" applyFill="1" applyBorder="1" applyAlignment="1">
      <alignment horizontal="center" vertical="center" wrapText="1"/>
    </xf>
    <xf numFmtId="10" fontId="16" fillId="3" borderId="18" xfId="0" applyNumberFormat="1" applyFont="1" applyFill="1" applyBorder="1" applyAlignment="1">
      <alignment vertical="center" wrapText="1"/>
    </xf>
    <xf numFmtId="10" fontId="16" fillId="3" borderId="20" xfId="0" applyNumberFormat="1" applyFont="1" applyFill="1" applyBorder="1" applyAlignment="1">
      <alignment horizontal="left" vertical="center" wrapText="1" indent="1"/>
    </xf>
    <xf numFmtId="166" fontId="0" fillId="0" borderId="0" xfId="1" applyNumberFormat="1" applyFont="1"/>
    <xf numFmtId="167" fontId="0" fillId="0" borderId="0" xfId="0" applyNumberFormat="1"/>
    <xf numFmtId="165" fontId="7" fillId="0" borderId="0" xfId="0" applyNumberFormat="1" applyFont="1"/>
    <xf numFmtId="10" fontId="0" fillId="0" borderId="0" xfId="1" applyNumberFormat="1" applyFont="1"/>
    <xf numFmtId="165" fontId="0" fillId="5" borderId="0" xfId="0" applyNumberFormat="1" applyFill="1"/>
    <xf numFmtId="0" fontId="0" fillId="7" borderId="0" xfId="0" applyFill="1"/>
    <xf numFmtId="165" fontId="0" fillId="7" borderId="0" xfId="0" applyNumberFormat="1" applyFill="1"/>
    <xf numFmtId="10" fontId="0" fillId="7" borderId="0" xfId="1" applyNumberFormat="1" applyFont="1" applyFill="1"/>
    <xf numFmtId="0" fontId="0" fillId="8" borderId="0" xfId="0" applyFill="1"/>
    <xf numFmtId="165" fontId="0" fillId="8" borderId="0" xfId="0" applyNumberFormat="1" applyFill="1"/>
    <xf numFmtId="10" fontId="0" fillId="8" borderId="0" xfId="1" applyNumberFormat="1" applyFont="1" applyFill="1"/>
    <xf numFmtId="0" fontId="12" fillId="3" borderId="21" xfId="0" applyFont="1" applyFill="1" applyBorder="1" applyAlignment="1">
      <alignment horizontal="left" vertical="center" wrapText="1" indent="1"/>
    </xf>
    <xf numFmtId="0" fontId="12" fillId="3" borderId="22" xfId="0" applyFont="1" applyFill="1" applyBorder="1" applyAlignment="1">
      <alignment horizontal="left" vertical="center" wrapText="1" indent="1"/>
    </xf>
    <xf numFmtId="0" fontId="15" fillId="3" borderId="15" xfId="0" applyFont="1" applyFill="1" applyBorder="1" applyAlignment="1">
      <alignment vertical="center" wrapText="1"/>
    </xf>
    <xf numFmtId="0" fontId="15" fillId="3" borderId="16" xfId="0" applyFont="1" applyFill="1" applyBorder="1" applyAlignment="1">
      <alignment vertical="center" wrapText="1"/>
    </xf>
    <xf numFmtId="0" fontId="12" fillId="3" borderId="0" xfId="0" applyFont="1" applyFill="1" applyAlignment="1">
      <alignment horizontal="left" vertical="center" wrapText="1" indent="2"/>
    </xf>
    <xf numFmtId="0" fontId="12" fillId="3" borderId="0" xfId="0" applyFont="1" applyFill="1" applyAlignment="1">
      <alignment horizontal="left" vertical="center" wrapText="1" indent="8"/>
    </xf>
  </cellXfs>
  <cellStyles count="744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Followed Hyperlink" xfId="635" builtinId="9" hidden="1"/>
    <cellStyle name="Followed Hyperlink" xfId="637" builtinId="9" hidden="1"/>
    <cellStyle name="Followed Hyperlink" xfId="639" builtinId="9" hidden="1"/>
    <cellStyle name="Followed Hyperlink" xfId="641" builtinId="9" hidden="1"/>
    <cellStyle name="Followed Hyperlink" xfId="643" builtinId="9" hidden="1"/>
    <cellStyle name="Followed Hyperlink" xfId="645" builtinId="9" hidden="1"/>
    <cellStyle name="Followed Hyperlink" xfId="647" builtinId="9" hidden="1"/>
    <cellStyle name="Followed Hyperlink" xfId="649" builtinId="9" hidden="1"/>
    <cellStyle name="Followed Hyperlink" xfId="651" builtinId="9" hidden="1"/>
    <cellStyle name="Followed Hyperlink" xfId="653" builtinId="9" hidden="1"/>
    <cellStyle name="Followed Hyperlink" xfId="655" builtinId="9" hidden="1"/>
    <cellStyle name="Followed Hyperlink" xfId="657" builtinId="9" hidden="1"/>
    <cellStyle name="Followed Hyperlink" xfId="659" builtinId="9" hidden="1"/>
    <cellStyle name="Followed Hyperlink" xfId="661" builtinId="9" hidden="1"/>
    <cellStyle name="Followed Hyperlink" xfId="663" builtinId="9" hidden="1"/>
    <cellStyle name="Followed Hyperlink" xfId="665" builtinId="9" hidden="1"/>
    <cellStyle name="Followed Hyperlink" xfId="667" builtinId="9" hidden="1"/>
    <cellStyle name="Followed Hyperlink" xfId="669" builtinId="9" hidden="1"/>
    <cellStyle name="Followed Hyperlink" xfId="671" builtinId="9" hidden="1"/>
    <cellStyle name="Followed Hyperlink" xfId="673" builtinId="9" hidden="1"/>
    <cellStyle name="Followed Hyperlink" xfId="675" builtinId="9" hidden="1"/>
    <cellStyle name="Followed Hyperlink" xfId="677" builtinId="9" hidden="1"/>
    <cellStyle name="Followed Hyperlink" xfId="679" builtinId="9" hidden="1"/>
    <cellStyle name="Followed Hyperlink" xfId="681" builtinId="9" hidden="1"/>
    <cellStyle name="Followed Hyperlink" xfId="683" builtinId="9" hidden="1"/>
    <cellStyle name="Followed Hyperlink" xfId="685" builtinId="9" hidden="1"/>
    <cellStyle name="Followed Hyperlink" xfId="687" builtinId="9" hidden="1"/>
    <cellStyle name="Followed Hyperlink" xfId="689" builtinId="9" hidden="1"/>
    <cellStyle name="Followed Hyperlink" xfId="691" builtinId="9" hidden="1"/>
    <cellStyle name="Followed Hyperlink" xfId="693" builtinId="9" hidden="1"/>
    <cellStyle name="Followed Hyperlink" xfId="695" builtinId="9" hidden="1"/>
    <cellStyle name="Followed Hyperlink" xfId="697" builtinId="9" hidden="1"/>
    <cellStyle name="Followed Hyperlink" xfId="699" builtinId="9" hidden="1"/>
    <cellStyle name="Followed Hyperlink" xfId="701" builtinId="9" hidden="1"/>
    <cellStyle name="Followed Hyperlink" xfId="703" builtinId="9" hidden="1"/>
    <cellStyle name="Followed Hyperlink" xfId="705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15" builtinId="9" hidden="1"/>
    <cellStyle name="Followed Hyperlink" xfId="717" builtinId="9" hidden="1"/>
    <cellStyle name="Followed Hyperlink" xfId="719" builtinId="9" hidden="1"/>
    <cellStyle name="Followed Hyperlink" xfId="721" builtinId="9" hidden="1"/>
    <cellStyle name="Followed Hyperlink" xfId="723" builtinId="9" hidden="1"/>
    <cellStyle name="Followed Hyperlink" xfId="725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Hyperlink" xfId="638" builtinId="8" hidden="1"/>
    <cellStyle name="Hyperlink" xfId="640" builtinId="8" hidden="1"/>
    <cellStyle name="Hyperlink" xfId="642" builtinId="8" hidden="1"/>
    <cellStyle name="Hyperlink" xfId="644" builtinId="8" hidden="1"/>
    <cellStyle name="Hyperlink" xfId="646" builtinId="8" hidden="1"/>
    <cellStyle name="Hyperlink" xfId="648" builtinId="8" hidden="1"/>
    <cellStyle name="Hyperlink" xfId="650" builtinId="8" hidden="1"/>
    <cellStyle name="Hyperlink" xfId="652" builtinId="8" hidden="1"/>
    <cellStyle name="Hyperlink" xfId="654" builtinId="8" hidden="1"/>
    <cellStyle name="Hyperlink" xfId="656" builtinId="8" hidden="1"/>
    <cellStyle name="Hyperlink" xfId="658" builtinId="8" hidden="1"/>
    <cellStyle name="Hyperlink" xfId="660" builtinId="8" hidden="1"/>
    <cellStyle name="Hyperlink" xfId="662" builtinId="8" hidden="1"/>
    <cellStyle name="Hyperlink" xfId="664" builtinId="8" hidden="1"/>
    <cellStyle name="Hyperlink" xfId="666" builtinId="8" hidden="1"/>
    <cellStyle name="Hyperlink" xfId="668" builtinId="8" hidden="1"/>
    <cellStyle name="Hyperlink" xfId="670" builtinId="8" hidden="1"/>
    <cellStyle name="Hyperlink" xfId="672" builtinId="8" hidden="1"/>
    <cellStyle name="Hyperlink" xfId="674" builtinId="8" hidden="1"/>
    <cellStyle name="Hyperlink" xfId="676" builtinId="8" hidden="1"/>
    <cellStyle name="Hyperlink" xfId="678" builtinId="8" hidden="1"/>
    <cellStyle name="Hyperlink" xfId="680" builtinId="8" hidden="1"/>
    <cellStyle name="Hyperlink" xfId="682" builtinId="8" hidden="1"/>
    <cellStyle name="Hyperlink" xfId="684" builtinId="8" hidden="1"/>
    <cellStyle name="Hyperlink" xfId="686" builtinId="8" hidden="1"/>
    <cellStyle name="Hyperlink" xfId="688" builtinId="8" hidden="1"/>
    <cellStyle name="Hyperlink" xfId="690" builtinId="8" hidden="1"/>
    <cellStyle name="Hyperlink" xfId="692" builtinId="8" hidden="1"/>
    <cellStyle name="Hyperlink" xfId="694" builtinId="8" hidden="1"/>
    <cellStyle name="Hyperlink" xfId="696" builtinId="8" hidden="1"/>
    <cellStyle name="Hyperlink" xfId="698" builtinId="8" hidden="1"/>
    <cellStyle name="Hyperlink" xfId="700" builtinId="8" hidden="1"/>
    <cellStyle name="Hyperlink" xfId="702" builtinId="8" hidden="1"/>
    <cellStyle name="Hyperlink" xfId="704" builtinId="8" hidden="1"/>
    <cellStyle name="Hyperlink" xfId="706" builtinId="8" hidden="1"/>
    <cellStyle name="Hyperlink" xfId="708" builtinId="8" hidden="1"/>
    <cellStyle name="Hyperlink" xfId="710" builtinId="8" hidden="1"/>
    <cellStyle name="Hyperlink" xfId="712" builtinId="8" hidden="1"/>
    <cellStyle name="Hyperlink" xfId="714" builtinId="8" hidden="1"/>
    <cellStyle name="Hyperlink" xfId="716" builtinId="8" hidden="1"/>
    <cellStyle name="Hyperlink" xfId="718" builtinId="8" hidden="1"/>
    <cellStyle name="Hyperlink" xfId="720" builtinId="8" hidden="1"/>
    <cellStyle name="Hyperlink" xfId="722" builtinId="8" hidden="1"/>
    <cellStyle name="Hyperlink" xfId="724" builtinId="8" hidden="1"/>
    <cellStyle name="Hyperlink" xfId="726" builtinId="8" hidden="1"/>
    <cellStyle name="Hyperlink" xfId="728" builtinId="8" hidden="1"/>
    <cellStyle name="Hyperlink" xfId="730" builtinId="8" hidden="1"/>
    <cellStyle name="Hyperlink" xfId="732" builtinId="8" hidden="1"/>
    <cellStyle name="Hyperlink" xfId="734" builtinId="8" hidden="1"/>
    <cellStyle name="Hyperlink" xfId="736" builtinId="8" hidden="1"/>
    <cellStyle name="Hyperlink" xfId="738" builtinId="8" hidden="1"/>
    <cellStyle name="Hyperlink" xfId="740" builtinId="8" hidden="1"/>
    <cellStyle name="Hyperlink" xfId="742" builtinId="8" hidden="1"/>
    <cellStyle name="Normal" xfId="0" builtinId="0"/>
    <cellStyle name="Percent" xfId="1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0"/>
  <sheetViews>
    <sheetView workbookViewId="0">
      <selection activeCell="D19" sqref="D19"/>
    </sheetView>
  </sheetViews>
  <sheetFormatPr baseColWidth="10" defaultRowHeight="16"/>
  <cols>
    <col min="1" max="1" width="26.83203125" customWidth="1"/>
    <col min="4" max="4" width="17.83203125" customWidth="1"/>
    <col min="5" max="5" width="37.6640625" customWidth="1"/>
    <col min="7" max="7" width="27.33203125" customWidth="1"/>
    <col min="8" max="8" width="24.33203125" customWidth="1"/>
    <col min="9" max="9" width="30" customWidth="1"/>
    <col min="10" max="10" width="31.83203125" customWidth="1"/>
    <col min="11" max="11" width="11.83203125" bestFit="1" customWidth="1"/>
  </cols>
  <sheetData>
    <row r="1" spans="1:15">
      <c r="A1" s="14" t="s">
        <v>855</v>
      </c>
      <c r="B1" s="14" t="s">
        <v>856</v>
      </c>
      <c r="C1" s="14" t="s">
        <v>857</v>
      </c>
      <c r="D1" s="14" t="s">
        <v>330</v>
      </c>
      <c r="E1" s="14" t="s">
        <v>858</v>
      </c>
      <c r="F1" s="14" t="s">
        <v>862</v>
      </c>
      <c r="G1" s="14" t="s">
        <v>2019</v>
      </c>
      <c r="H1" s="14" t="s">
        <v>1135</v>
      </c>
      <c r="I1" s="14" t="s">
        <v>2324</v>
      </c>
      <c r="J1" s="14" t="s">
        <v>1140</v>
      </c>
      <c r="L1" s="14" t="s">
        <v>871</v>
      </c>
      <c r="M1" s="14" t="s">
        <v>867</v>
      </c>
      <c r="N1" s="14" t="s">
        <v>1144</v>
      </c>
    </row>
    <row r="2" spans="1:15">
      <c r="A2" t="str">
        <f>'Act24+4'!C2</f>
        <v>Voestalpine Stahl Linz</v>
      </c>
      <c r="B2" t="str">
        <f>'Act24+4'!A2</f>
        <v>AT</v>
      </c>
      <c r="C2" t="str">
        <f>'Act24+4'!V2</f>
        <v>Linz</v>
      </c>
      <c r="D2" t="str">
        <f>'Act24+4'!AA2</f>
        <v>48°18′N 14°17′E</v>
      </c>
      <c r="E2" t="str">
        <f>'Act24+4'!R2</f>
        <v>METAL_ORE_ROAST_SINT_INSTALLATIONS</v>
      </c>
      <c r="F2">
        <f>'Act24+4'!J2</f>
        <v>8698426</v>
      </c>
      <c r="G2">
        <f t="shared" ref="G2:G39" si="0">F2/F$40*K$6*1000000/1000000</f>
        <v>15.511513813037455</v>
      </c>
      <c r="H2" s="20">
        <f t="shared" ref="H2:H39" si="1">G2*K$3/8760*1000000</f>
        <v>1018.1644340749472</v>
      </c>
      <c r="I2" s="20">
        <f>H2*K$11</f>
        <v>1018.1644340749472</v>
      </c>
      <c r="J2" t="s">
        <v>859</v>
      </c>
      <c r="K2" s="11">
        <v>0.75</v>
      </c>
      <c r="M2" t="s">
        <v>868</v>
      </c>
      <c r="N2" t="s">
        <v>870</v>
      </c>
    </row>
    <row r="3" spans="1:15">
      <c r="A3" t="str">
        <f>'Act24+4'!C3</f>
        <v>Port Talbot Steelworks</v>
      </c>
      <c r="B3" t="str">
        <f>'Act24+4'!A3</f>
        <v>GB</v>
      </c>
      <c r="C3" t="str">
        <f>'Act24+4'!V3</f>
        <v>Port Talbot</v>
      </c>
      <c r="D3" t="str">
        <f>'Act24+4'!AA3</f>
        <v>51.592°N 3.781°W</v>
      </c>
      <c r="E3">
        <f>'Act24+4'!R3</f>
        <v>0</v>
      </c>
      <c r="F3">
        <f>'Act24+4'!J3</f>
        <v>8296768</v>
      </c>
      <c r="G3">
        <f t="shared" si="0"/>
        <v>14.795255076673316</v>
      </c>
      <c r="H3" s="20">
        <f t="shared" si="1"/>
        <v>971.14973391405897</v>
      </c>
      <c r="I3" s="20">
        <f t="shared" ref="I3:I39" si="2">H3*K$11</f>
        <v>971.14973391405897</v>
      </c>
      <c r="J3" t="s">
        <v>860</v>
      </c>
      <c r="K3" s="10">
        <v>0.57499999999999996</v>
      </c>
      <c r="L3" t="s">
        <v>861</v>
      </c>
      <c r="M3" t="s">
        <v>868</v>
      </c>
      <c r="N3" t="s">
        <v>870</v>
      </c>
    </row>
    <row r="4" spans="1:15">
      <c r="A4" t="str">
        <f>'Act24+4'!C4</f>
        <v>Integriertes Hüttenwerk Duisburg</v>
      </c>
      <c r="B4" t="str">
        <f>'Act24+4'!A4</f>
        <v>DE</v>
      </c>
      <c r="C4" t="str">
        <f>'Act24+4'!V4</f>
        <v>Duisburg</v>
      </c>
      <c r="D4" t="str">
        <f>'Act24+4'!AA4</f>
        <v>51°26′6.53″N 6°45′45.69″E</v>
      </c>
      <c r="E4" t="str">
        <f>'Act24+4'!R4</f>
        <v>PRODUCTION_PIG_IRON_STEEL_CONT_CASTING_INSTALLATIONS</v>
      </c>
      <c r="F4">
        <f>'Act24+4'!J4</f>
        <v>8218553</v>
      </c>
      <c r="G4">
        <f t="shared" si="0"/>
        <v>14.655777767458208</v>
      </c>
      <c r="H4" s="20">
        <f t="shared" si="1"/>
        <v>961.99454523840961</v>
      </c>
      <c r="I4" s="20">
        <f t="shared" si="2"/>
        <v>961.99454523840961</v>
      </c>
      <c r="J4" t="s">
        <v>2018</v>
      </c>
      <c r="K4">
        <f>G40*1000000*K3/1000000</f>
        <v>97.749999999999972</v>
      </c>
      <c r="L4" t="s">
        <v>2017</v>
      </c>
    </row>
    <row r="5" spans="1:15">
      <c r="A5" t="str">
        <f>'Act24+4'!C5</f>
        <v>ARCELORMITTAL MEDITERRANEE</v>
      </c>
      <c r="B5" t="str">
        <f>'Act24+4'!A5</f>
        <v>FR</v>
      </c>
      <c r="C5" t="str">
        <f>'Act24+4'!V5</f>
        <v>Fos sur Mer</v>
      </c>
      <c r="D5" t="str">
        <f>'Act24+4'!AA5</f>
        <v>43°26′25″N 4°56′55″E</v>
      </c>
      <c r="E5" t="str">
        <f>'Act24+4'!R5</f>
        <v>PRODUCTION_PIG_IRON_STEEL_CONT_CASTING_INSTALLATIONS</v>
      </c>
      <c r="F5">
        <f>'Act24+4'!J5</f>
        <v>7988487</v>
      </c>
      <c r="G5">
        <f t="shared" si="0"/>
        <v>14.245511365593057</v>
      </c>
      <c r="H5" s="20">
        <f t="shared" si="1"/>
        <v>935.0649583579916</v>
      </c>
      <c r="I5" s="20">
        <f t="shared" si="2"/>
        <v>935.0649583579916</v>
      </c>
      <c r="J5" s="14" t="s">
        <v>1141</v>
      </c>
    </row>
    <row r="6" spans="1:15">
      <c r="A6" t="str">
        <f>'Act24+4'!C6</f>
        <v>Tata Steel IJmuiden bv BKG 1</v>
      </c>
      <c r="B6" t="str">
        <f>'Act24+4'!A6</f>
        <v>NL</v>
      </c>
      <c r="C6" t="str">
        <f>'Act24+4'!V6</f>
        <v>VELSEN-NOORD (GEM.VELSEN)</v>
      </c>
      <c r="D6" t="str">
        <f>'Act24+4'!AA6</f>
        <v>52°28′20″N 4°38′39″E</v>
      </c>
      <c r="E6" t="str">
        <f>'Act24+4'!R6</f>
        <v>PRODUCTION_PIG_IRON_STEEL_CONT_CASTING_INSTALLATIONS</v>
      </c>
      <c r="F6">
        <f>'Act24+4'!J6</f>
        <v>5907619</v>
      </c>
      <c r="G6">
        <f t="shared" si="0"/>
        <v>10.534792584389697</v>
      </c>
      <c r="H6" s="20">
        <f t="shared" si="1"/>
        <v>691.4960885872232</v>
      </c>
      <c r="I6" s="20">
        <f t="shared" si="2"/>
        <v>691.4960885872232</v>
      </c>
      <c r="J6" t="s">
        <v>1142</v>
      </c>
      <c r="K6" s="21">
        <v>170</v>
      </c>
      <c r="L6" t="s">
        <v>1130</v>
      </c>
    </row>
    <row r="7" spans="1:15">
      <c r="A7" t="str">
        <f>'Act24+4'!C7</f>
        <v>ARCELORMITTAL ESPAÑA, S.A.</v>
      </c>
      <c r="B7" t="str">
        <f>'Act24+4'!A7</f>
        <v>ES</v>
      </c>
      <c r="C7" t="str">
        <f>'Act24+4'!V7</f>
        <v>Avilés y Gijón (Asturias)</v>
      </c>
      <c r="D7" t="str">
        <f>'Act24+4'!AA7</f>
        <v>43°32′N 5°42′W</v>
      </c>
      <c r="E7" t="str">
        <f>'Act24+4'!R7</f>
        <v>PRODUCTION_PIG_IRON_STEEL_CONT_CASTING_INSTALLATIONS</v>
      </c>
      <c r="F7">
        <f>'Act24+4'!J7</f>
        <v>5091744</v>
      </c>
      <c r="G7">
        <f t="shared" si="0"/>
        <v>9.0798792090029394</v>
      </c>
      <c r="H7" s="20">
        <f t="shared" si="1"/>
        <v>595.99663757724772</v>
      </c>
      <c r="I7" s="20">
        <f t="shared" si="2"/>
        <v>595.99663757724772</v>
      </c>
      <c r="J7" t="s">
        <v>1143</v>
      </c>
      <c r="K7">
        <v>2014</v>
      </c>
      <c r="M7" t="s">
        <v>1139</v>
      </c>
    </row>
    <row r="8" spans="1:15">
      <c r="A8" t="str">
        <f>'Act24+4'!C8</f>
        <v>Glocke Duisburg</v>
      </c>
      <c r="B8" t="str">
        <f>'Act24+4'!A8</f>
        <v>DE</v>
      </c>
      <c r="C8" t="str">
        <f>'Act24+4'!V8</f>
        <v>Duisburg</v>
      </c>
      <c r="D8" t="str">
        <f>'Act24+4'!AA8</f>
        <v>51°26′6.53″N 6°45′45.69″E</v>
      </c>
      <c r="E8" t="str">
        <f>'Act24+4'!R8</f>
        <v>PRODUCTION_PIG_IRON_STEEL_CONT_CASTING_INSTALLATIONS</v>
      </c>
      <c r="F8">
        <f>'Act24+4'!J8</f>
        <v>4384272</v>
      </c>
      <c r="G8">
        <f t="shared" si="0"/>
        <v>7.8182760522551265</v>
      </c>
      <c r="H8" s="20">
        <f t="shared" si="1"/>
        <v>513.18592808752248</v>
      </c>
      <c r="I8" s="20">
        <f t="shared" si="2"/>
        <v>513.18592808752248</v>
      </c>
    </row>
    <row r="9" spans="1:15">
      <c r="A9" t="str">
        <f>'Act24+4'!C9</f>
        <v>Roheisenerzeugung Dillingen</v>
      </c>
      <c r="B9" t="str">
        <f>'Act24+4'!A9</f>
        <v>DE</v>
      </c>
      <c r="C9" t="str">
        <f>'Act24+4'!V9</f>
        <v>Dillingen/Saar</v>
      </c>
      <c r="D9" t="str">
        <f>'Act24+4'!AA9</f>
        <v>49°21′N 6°44′E</v>
      </c>
      <c r="E9" t="str">
        <f>'Act24+4'!R9</f>
        <v>PRODUCTION_PIG_IRON_STEEL_CONT_CASTING_INSTALLATIONS</v>
      </c>
      <c r="F9">
        <f>'Act24+4'!J9</f>
        <v>4223992</v>
      </c>
      <c r="G9">
        <f t="shared" si="0"/>
        <v>7.5324559011204686</v>
      </c>
      <c r="H9" s="20">
        <f t="shared" si="1"/>
        <v>494.42490218541883</v>
      </c>
      <c r="I9" s="20">
        <f t="shared" si="2"/>
        <v>494.42490218541883</v>
      </c>
    </row>
    <row r="10" spans="1:15">
      <c r="A10" t="str">
        <f>'Act24+4'!C10</f>
        <v>Glocke Salzgitter</v>
      </c>
      <c r="B10" t="str">
        <f>'Act24+4'!A10</f>
        <v>DE</v>
      </c>
      <c r="C10" t="str">
        <f>'Act24+4'!V10</f>
        <v>Salzgitter</v>
      </c>
      <c r="D10" t="str">
        <f>'Act24+4'!AA10</f>
        <v>52°09′0″N 10°20′0″E</v>
      </c>
      <c r="E10" t="str">
        <f>'Act24+4'!R10</f>
        <v>PRODUCTION_PIG_IRON_STEEL_CONT_CASTING_INSTALLATIONS</v>
      </c>
      <c r="F10">
        <f>'Act24+4'!J10</f>
        <v>4130881</v>
      </c>
      <c r="G10">
        <f t="shared" si="0"/>
        <v>7.3664152217325274</v>
      </c>
      <c r="H10" s="20">
        <f t="shared" si="1"/>
        <v>483.52611329865329</v>
      </c>
      <c r="I10" s="20">
        <f t="shared" si="2"/>
        <v>483.52611329865329</v>
      </c>
      <c r="J10" s="14" t="s">
        <v>1145</v>
      </c>
    </row>
    <row r="11" spans="1:15">
      <c r="A11" t="str">
        <f>'Act24+4'!C11</f>
        <v>Sinteranl., Hochöfen, Stahlwerk Donawitz</v>
      </c>
      <c r="B11" t="str">
        <f>'Act24+4'!A11</f>
        <v>AT</v>
      </c>
      <c r="C11" t="str">
        <f>'Act24+4'!V11</f>
        <v>Leoben</v>
      </c>
      <c r="D11" t="str">
        <f>'Act24+4'!AA11</f>
        <v>47°22′54″N 15°05′50″E</v>
      </c>
      <c r="E11" t="str">
        <f>'Act24+4'!R11</f>
        <v>METAL_ORE_ROAST_SINT_INSTALLATIONS</v>
      </c>
      <c r="F11">
        <f>'Act24+4'!J11</f>
        <v>2918014</v>
      </c>
      <c r="G11">
        <f t="shared" si="0"/>
        <v>5.2035637789683653</v>
      </c>
      <c r="H11" s="20">
        <f t="shared" si="1"/>
        <v>341.55812476105137</v>
      </c>
      <c r="I11" s="20">
        <f t="shared" si="2"/>
        <v>341.55812476105137</v>
      </c>
      <c r="J11" t="s">
        <v>1146</v>
      </c>
      <c r="K11" s="12">
        <v>1</v>
      </c>
      <c r="M11" t="s">
        <v>868</v>
      </c>
      <c r="N11" t="s">
        <v>870</v>
      </c>
    </row>
    <row r="12" spans="1:15">
      <c r="A12" t="str">
        <f>'Act24+4'!C12</f>
        <v>Třinecké železárny</v>
      </c>
      <c r="B12" t="str">
        <f>'Act24+4'!A12</f>
        <v>CZ</v>
      </c>
      <c r="C12" t="str">
        <f>'Act24+4'!V12</f>
        <v>Třinec - Staré Město</v>
      </c>
      <c r="D12" t="str">
        <f>'Act24+4'!AA12</f>
        <v>49°40′44″N 18°40′5″E</v>
      </c>
      <c r="E12" t="str">
        <f>'Act24+4'!R12</f>
        <v>PRODUCTION_PIG_IRON_STEEL_CONT_CASTING_INSTALLATIONS</v>
      </c>
      <c r="F12">
        <f>'Act24+4'!J12</f>
        <v>2735869</v>
      </c>
      <c r="G12">
        <f t="shared" si="0"/>
        <v>4.8787527518382037</v>
      </c>
      <c r="H12" s="20">
        <f t="shared" si="1"/>
        <v>320.23776624508753</v>
      </c>
      <c r="I12" s="20">
        <f t="shared" si="2"/>
        <v>320.23776624508753</v>
      </c>
      <c r="J12" t="s">
        <v>2035</v>
      </c>
      <c r="K12" s="15">
        <f>G40*K3/(8760)*1*K2*1000000</f>
        <v>8369.0068493150666</v>
      </c>
      <c r="L12" t="s">
        <v>863</v>
      </c>
    </row>
    <row r="13" spans="1:15">
      <c r="A13" t="str">
        <f>'Act24+4'!C13</f>
        <v>Einheitliche Anlage Bremen</v>
      </c>
      <c r="B13" t="str">
        <f>'Act24+4'!A13</f>
        <v>DE</v>
      </c>
      <c r="C13" t="str">
        <f>'Act24+4'!V13</f>
        <v>Bremen</v>
      </c>
      <c r="D13" t="str">
        <f>'Act24+4'!AA13</f>
        <v>53°5′N 8°48′E</v>
      </c>
      <c r="E13" t="str">
        <f>'Act24+4'!R13</f>
        <v>PRODUCTION_PIG_IRON_STEEL_CONT_CASTING_INSTALLATIONS</v>
      </c>
      <c r="F13">
        <f>'Act24+4'!J13</f>
        <v>2409023</v>
      </c>
      <c r="G13">
        <f t="shared" si="0"/>
        <v>4.2959029070805377</v>
      </c>
      <c r="H13" s="20">
        <f t="shared" si="1"/>
        <v>281.97992826156496</v>
      </c>
      <c r="I13" s="20">
        <f t="shared" si="2"/>
        <v>281.97992826156496</v>
      </c>
      <c r="J13" t="s">
        <v>866</v>
      </c>
      <c r="K13" s="28">
        <v>0.5</v>
      </c>
      <c r="L13" s="28" t="s">
        <v>865</v>
      </c>
      <c r="M13" s="28" t="s">
        <v>868</v>
      </c>
      <c r="N13" s="28" t="s">
        <v>870</v>
      </c>
      <c r="O13" s="28" t="s">
        <v>2031</v>
      </c>
    </row>
    <row r="14" spans="1:15">
      <c r="A14" t="str">
        <f>'Act24+4'!C14</f>
        <v>WIELKI PIEC STALOWNIA ARCELORMITTAL DĄBROWA GÓRN.</v>
      </c>
      <c r="B14" t="str">
        <f>'Act24+4'!A14</f>
        <v>PL</v>
      </c>
      <c r="C14" t="str">
        <f>'Act24+4'!V14</f>
        <v>Dąbrowa Górnicza</v>
      </c>
      <c r="D14" t="str">
        <f>'Act24+4'!AA14</f>
        <v>50°19′N 19°16′E</v>
      </c>
      <c r="E14" t="str">
        <f>'Act24+4'!R14</f>
        <v>PRODUCTION_PIG_IRON_STEEL_CONT_CASTING_INSTALLATIONS</v>
      </c>
      <c r="F14">
        <f>'Act24+4'!J14</f>
        <v>2192758</v>
      </c>
      <c r="G14">
        <f t="shared" si="0"/>
        <v>3.9102472108917619</v>
      </c>
      <c r="H14" s="20">
        <f t="shared" si="1"/>
        <v>256.66577012131995</v>
      </c>
      <c r="I14" s="20">
        <f t="shared" si="2"/>
        <v>256.66577012131995</v>
      </c>
      <c r="J14" t="s">
        <v>2028</v>
      </c>
      <c r="K14">
        <v>40</v>
      </c>
      <c r="L14" t="s">
        <v>2029</v>
      </c>
    </row>
    <row r="15" spans="1:15">
      <c r="A15" t="str">
        <f>'Act24+4'!C15</f>
        <v>Roheisen-und Stahlerzeugung</v>
      </c>
      <c r="B15" t="str">
        <f>'Act24+4'!A15</f>
        <v>DE</v>
      </c>
      <c r="C15" t="str">
        <f>'Act24+4'!V15</f>
        <v>Eisenhüttenstadt</v>
      </c>
      <c r="D15" t="str">
        <f>'Act24+4'!AA15</f>
        <v>52°08′42″N 14°40′22″E</v>
      </c>
      <c r="E15" t="str">
        <f>'Act24+4'!R15</f>
        <v>PRODUCTION_PIG_IRON_STEEL_CONT_CASTING_INSTALLATIONS</v>
      </c>
      <c r="F15">
        <f>'Act24+4'!J15</f>
        <v>1388592</v>
      </c>
      <c r="G15">
        <f t="shared" si="0"/>
        <v>2.4762139712027564</v>
      </c>
      <c r="H15" s="20">
        <f t="shared" si="1"/>
        <v>162.53687596365126</v>
      </c>
      <c r="I15" s="20">
        <f t="shared" si="2"/>
        <v>162.53687596365126</v>
      </c>
    </row>
    <row r="16" spans="1:15">
      <c r="A16" t="str">
        <f>'Act24+4'!C16</f>
        <v>WIELKI PIEC+STALOWNIA ARCELORMITTAL KRAKÓW</v>
      </c>
      <c r="B16" t="str">
        <f>'Act24+4'!A16</f>
        <v>PL</v>
      </c>
      <c r="C16" t="str">
        <f>'Act24+4'!V16</f>
        <v>Kraków</v>
      </c>
      <c r="D16" t="str">
        <f>'Act24+4'!AA16</f>
        <v>50°3′41″N 19°56′18″E</v>
      </c>
      <c r="E16" t="str">
        <f>'Act24+4'!R16</f>
        <v>PRODUCTION_PIG_IRON_STEEL_CONT_CASTING_INSTALLATIONS</v>
      </c>
      <c r="F16">
        <f>'Act24+4'!J16</f>
        <v>861368</v>
      </c>
      <c r="G16">
        <f t="shared" si="0"/>
        <v>1.5360390063798264</v>
      </c>
      <c r="H16" s="20">
        <f t="shared" si="1"/>
        <v>100.82447815849315</v>
      </c>
      <c r="I16" s="20">
        <f t="shared" si="2"/>
        <v>100.82447815849315</v>
      </c>
      <c r="J16" t="s">
        <v>1147</v>
      </c>
      <c r="K16" s="12">
        <v>1</v>
      </c>
    </row>
    <row r="17" spans="1:13">
      <c r="A17" t="str">
        <f>'Act24+4'!C17</f>
        <v>SAINT-GOBAIN PAM</v>
      </c>
      <c r="B17" t="str">
        <f>'Act24+4'!A17</f>
        <v>FR</v>
      </c>
      <c r="C17" t="str">
        <f>'Act24+4'!V17</f>
        <v>Pont-à-Mousson Cedex</v>
      </c>
      <c r="D17" t="str">
        <f>'Act24+4'!AA17</f>
        <v>48°54′19″N 6°03′17″E</v>
      </c>
      <c r="E17" t="str">
        <f>'Act24+4'!R17</f>
        <v>PRODUCTION_PIG_IRON_STEEL_CONT_CASTING_INSTALLATIONS</v>
      </c>
      <c r="F17">
        <f>'Act24+4'!J17</f>
        <v>584711</v>
      </c>
      <c r="G17">
        <f t="shared" si="0"/>
        <v>1.0426889592594044</v>
      </c>
      <c r="H17" s="20">
        <f t="shared" si="1"/>
        <v>68.441341503899267</v>
      </c>
      <c r="I17" s="20">
        <f t="shared" si="2"/>
        <v>68.441341503899267</v>
      </c>
      <c r="J17" t="s">
        <v>1148</v>
      </c>
      <c r="K17" s="15">
        <f>G40*K3/(8760)*1*(1-K2)*1000000</f>
        <v>2789.6689497716889</v>
      </c>
      <c r="L17" t="s">
        <v>863</v>
      </c>
      <c r="M17" t="s">
        <v>869</v>
      </c>
    </row>
    <row r="18" spans="1:13">
      <c r="A18" t="str">
        <f>'Act24+4'!C18</f>
        <v>Warmwalzwerk</v>
      </c>
      <c r="B18" t="str">
        <f>'Act24+4'!A18</f>
        <v>DE</v>
      </c>
      <c r="C18" t="str">
        <f>'Act24+4'!V18</f>
        <v>Bremen</v>
      </c>
      <c r="D18" t="str">
        <f>'Act24+4'!AA18</f>
        <v>53°5′N 8°48′E</v>
      </c>
      <c r="E18" t="str">
        <f>'Act24+4'!R18</f>
        <v>PRODUCTION_PIG_IRON_STEEL_CONT_CASTING_INSTALLATIONS</v>
      </c>
      <c r="F18">
        <f>'Act24+4'!J18</f>
        <v>556549</v>
      </c>
      <c r="G18">
        <f t="shared" si="0"/>
        <v>0.99246892496782557</v>
      </c>
      <c r="H18" s="20">
        <f t="shared" si="1"/>
        <v>65.14493514343603</v>
      </c>
      <c r="I18" s="20">
        <f t="shared" si="2"/>
        <v>65.14493514343603</v>
      </c>
      <c r="J18" t="s">
        <v>864</v>
      </c>
      <c r="K18">
        <v>0</v>
      </c>
      <c r="L18" t="s">
        <v>865</v>
      </c>
      <c r="M18" t="s">
        <v>869</v>
      </c>
    </row>
    <row r="19" spans="1:13">
      <c r="A19" t="str">
        <f>'Act24+4'!C19</f>
        <v>ArcelorMittal Atlantique et Lorraine - Florange</v>
      </c>
      <c r="B19" t="str">
        <f>'Act24+4'!A19</f>
        <v>FR</v>
      </c>
      <c r="C19" t="str">
        <f>'Act24+4'!V19</f>
        <v>Florange</v>
      </c>
      <c r="D19" t="str">
        <f>'Act24+4'!AA19</f>
        <v>49°19′20″N 6°07′09″E</v>
      </c>
      <c r="E19" t="str">
        <f>'Act24+4'!R19</f>
        <v>PRODUCTION_PIG_IRON_STEEL_CONT_CASTING_INSTALLATIONS</v>
      </c>
      <c r="F19">
        <f>'Act24+4'!J19</f>
        <v>530710</v>
      </c>
      <c r="G19">
        <f t="shared" si="0"/>
        <v>0.94639139261713645</v>
      </c>
      <c r="H19" s="20">
        <f t="shared" si="1"/>
        <v>62.120439583887382</v>
      </c>
      <c r="I19" s="20">
        <f t="shared" si="2"/>
        <v>62.120439583887382</v>
      </c>
    </row>
    <row r="20" spans="1:13">
      <c r="A20" t="str">
        <f>'Act24+4'!C20</f>
        <v>Einheitliche Anlage Stahlwerk Dillinger Hütte</v>
      </c>
      <c r="B20" t="str">
        <f>'Act24+4'!A20</f>
        <v>DE</v>
      </c>
      <c r="C20" t="str">
        <f>'Act24+4'!V20</f>
        <v>Dillingen</v>
      </c>
      <c r="D20" t="str">
        <f>'Act24+4'!AA20</f>
        <v>49°21′N 6°44′E</v>
      </c>
      <c r="E20" t="str">
        <f>'Act24+4'!R20</f>
        <v>PRODUCTION_PIG_IRON_STEEL_CONT_CASTING_INSTALLATIONS</v>
      </c>
      <c r="F20">
        <f>'Act24+4'!J20</f>
        <v>413477</v>
      </c>
      <c r="G20">
        <f t="shared" si="0"/>
        <v>0.73733503013916424</v>
      </c>
      <c r="H20" s="20">
        <f t="shared" si="1"/>
        <v>48.398132686075272</v>
      </c>
      <c r="I20" s="20">
        <f t="shared" si="2"/>
        <v>48.398132686075272</v>
      </c>
    </row>
    <row r="21" spans="1:13">
      <c r="A21" t="str">
        <f>'Act5'!C2</f>
        <v>ILVA S.P.A. - Stabilimento di Taranto</v>
      </c>
      <c r="B21" t="str">
        <f>'Act5'!A2</f>
        <v>IT</v>
      </c>
      <c r="C21" t="str">
        <f>'Act5'!U2</f>
        <v>TARANTO</v>
      </c>
      <c r="D21" t="str">
        <f>'Act5'!Z2</f>
        <v>40°28′N 17°14′E</v>
      </c>
      <c r="E21" t="str">
        <f>'Act5'!Q2</f>
        <v>PRODUCTION_PIG_IRON_STEEL_CONT_CASTING_INSTALLATIONS</v>
      </c>
      <c r="F21">
        <f>'Act5'!J2</f>
        <v>7419236</v>
      </c>
      <c r="G21">
        <f t="shared" si="0"/>
        <v>13.230391532466307</v>
      </c>
      <c r="H21" s="20">
        <f t="shared" si="1"/>
        <v>868.43323415161251</v>
      </c>
      <c r="I21" s="20">
        <f t="shared" si="2"/>
        <v>868.43323415161251</v>
      </c>
      <c r="M21" s="14"/>
    </row>
    <row r="22" spans="1:13">
      <c r="A22" t="str">
        <f>'Act5'!C3</f>
        <v>Teesside Integrated Iron &amp; Steel Works</v>
      </c>
      <c r="B22" t="str">
        <f>'Act5'!A3</f>
        <v>GB</v>
      </c>
      <c r="C22" t="str">
        <f>'Act5'!U3</f>
        <v>Teesside</v>
      </c>
      <c r="D22" t="str">
        <f>'Act5'!Z3</f>
        <v>54°35′20″N 1°11′15″W</v>
      </c>
      <c r="E22">
        <f>'Act5'!Q3</f>
        <v>0</v>
      </c>
      <c r="F22">
        <f>'Act5'!J3</f>
        <v>5928058</v>
      </c>
      <c r="G22">
        <f t="shared" si="0"/>
        <v>10.571240538401684</v>
      </c>
      <c r="H22" s="20">
        <f t="shared" si="1"/>
        <v>693.88850565992777</v>
      </c>
      <c r="I22" s="20">
        <f t="shared" si="2"/>
        <v>693.88850565992777</v>
      </c>
    </row>
    <row r="23" spans="1:13">
      <c r="A23" t="str">
        <f>'Act5'!C4</f>
        <v>Raahen terästehdas</v>
      </c>
      <c r="B23" t="str">
        <f>'Act5'!A4</f>
        <v>FI</v>
      </c>
      <c r="C23" t="str">
        <f>'Act5'!U4</f>
        <v>Raahe</v>
      </c>
      <c r="D23" t="str">
        <f>'Act5'!Z4</f>
        <v>64°41′N 024°28′E</v>
      </c>
      <c r="E23" t="str">
        <f>'Act5'!Q4</f>
        <v>PRODUCTION_PIG_IRON_STEEL_CONT_CASTING_INSTALLATIONS</v>
      </c>
      <c r="F23">
        <f>'Act5'!J4</f>
        <v>3774032</v>
      </c>
      <c r="G23">
        <f t="shared" si="0"/>
        <v>6.7300623697718853</v>
      </c>
      <c r="H23" s="20">
        <f t="shared" si="1"/>
        <v>441.75637701128238</v>
      </c>
      <c r="I23" s="20">
        <f t="shared" si="2"/>
        <v>441.75637701128238</v>
      </c>
    </row>
    <row r="24" spans="1:13">
      <c r="A24" t="str">
        <f>'Act5'!C5</f>
        <v>SSAB Oxelösund</v>
      </c>
      <c r="B24" t="str">
        <f>'Act5'!A5</f>
        <v>SE</v>
      </c>
      <c r="C24" t="str">
        <f>'Act5'!U5</f>
        <v>OXELÖSUND</v>
      </c>
      <c r="D24" t="str">
        <f>'Act5'!Z5</f>
        <v>58°40′N 17°07′E</v>
      </c>
      <c r="E24" t="str">
        <f>'Act5'!Q5</f>
        <v>PRODUCTION_PIG_IRON_STEEL_CONT_CASTING_INSTALLATIONS</v>
      </c>
      <c r="F24">
        <f>'Act5'!J5</f>
        <v>1536504</v>
      </c>
      <c r="G24">
        <f t="shared" si="0"/>
        <v>2.7399788214312912</v>
      </c>
      <c r="H24" s="20">
        <f t="shared" si="1"/>
        <v>179.85020802773886</v>
      </c>
      <c r="I24" s="20">
        <f t="shared" si="2"/>
        <v>179.85020802773886</v>
      </c>
    </row>
    <row r="25" spans="1:13">
      <c r="A25" t="str">
        <f>'Act5'!C6</f>
        <v>SSAB Luleå</v>
      </c>
      <c r="B25" t="str">
        <f>'Act5'!A6</f>
        <v>SE</v>
      </c>
      <c r="C25" t="str">
        <f>'Act5'!U6</f>
        <v>LULEÅ</v>
      </c>
      <c r="D25" t="str">
        <f>'Act5'!Z6</f>
        <v>65°35′4″N 22°9′14″E</v>
      </c>
      <c r="E25" t="str">
        <f>'Act5'!Q6</f>
        <v>PRODUCTION_PIG_IRON_STEEL_CONT_CASTING_INSTALLATIONS</v>
      </c>
      <c r="F25">
        <f>'Act5'!J6</f>
        <v>1185962</v>
      </c>
      <c r="G25">
        <f t="shared" si="0"/>
        <v>2.1148729603192034</v>
      </c>
      <c r="H25" s="20">
        <f t="shared" si="1"/>
        <v>138.81871600268741</v>
      </c>
      <c r="I25" s="20">
        <f t="shared" si="2"/>
        <v>138.81871600268741</v>
      </c>
    </row>
    <row r="26" spans="1:13">
      <c r="A26" t="str">
        <f>'Act5'!C7</f>
        <v>Tornion tehtaat</v>
      </c>
      <c r="B26" t="str">
        <f>'Act5'!A7</f>
        <v>FI</v>
      </c>
      <c r="C26" t="str">
        <f>'Act5'!U7</f>
        <v>Tornio</v>
      </c>
      <c r="D26" t="str">
        <f>'Act5'!Z7</f>
        <v>65°51′N 024°09′E</v>
      </c>
      <c r="E26" t="str">
        <f>'Act5'!Q7</f>
        <v>PRODUCTION_PIG_IRON_STEEL_CONT_CASTING_INSTALLATIONS</v>
      </c>
      <c r="F26">
        <f>'Act5'!J7</f>
        <v>697749</v>
      </c>
      <c r="G26">
        <f t="shared" si="0"/>
        <v>1.2442645659724039</v>
      </c>
      <c r="H26" s="20">
        <f t="shared" si="1"/>
        <v>81.672617058690889</v>
      </c>
      <c r="I26" s="20">
        <f t="shared" si="2"/>
        <v>81.672617058690889</v>
      </c>
    </row>
    <row r="27" spans="1:13">
      <c r="A27" t="str">
        <f>'Act5'!C8</f>
        <v>Nagyolvasztó és Konverteres Acélgyártómu</v>
      </c>
      <c r="B27" t="str">
        <f>'Act5'!A8</f>
        <v>HU</v>
      </c>
      <c r="C27" t="str">
        <f>'Act5'!U8</f>
        <v>Dunaújváros</v>
      </c>
      <c r="D27" t="str">
        <f>'Act5'!Z8</f>
        <v>46.98065°N 18.91268°E</v>
      </c>
      <c r="E27" t="str">
        <f>'Act5'!Q8</f>
        <v>PRODUCTION_PIG_IRON_STEEL_CONT_CASTING_INSTALLATIONS</v>
      </c>
      <c r="F27">
        <f>'Act5'!J8</f>
        <v>573297</v>
      </c>
      <c r="G27">
        <f t="shared" si="0"/>
        <v>1.022334883859785</v>
      </c>
      <c r="H27" s="20">
        <f t="shared" si="1"/>
        <v>67.105314865225608</v>
      </c>
      <c r="I27" s="20">
        <f t="shared" si="2"/>
        <v>67.105314865225608</v>
      </c>
    </row>
    <row r="28" spans="1:13">
      <c r="A28" t="str">
        <f>'Act5'!C9</f>
        <v>Dalmine S.p.A.-Stabilimento di Dalmine</v>
      </c>
      <c r="B28" t="str">
        <f>'Act5'!A9</f>
        <v>IT</v>
      </c>
      <c r="C28" t="str">
        <f>'Act5'!U9</f>
        <v>Dalmine (BG)</v>
      </c>
      <c r="D28" t="str">
        <f>'Act5'!Z9</f>
        <v>45°39′N 9°36′E</v>
      </c>
      <c r="E28" t="str">
        <f>'Act5'!Q9</f>
        <v>PRODUCTION_PIG_IRON_STEEL_CONT_CASTING_INSTALLATIONS</v>
      </c>
      <c r="F28">
        <f>'Act5'!J9</f>
        <v>442211</v>
      </c>
      <c r="G28">
        <f t="shared" si="0"/>
        <v>0.78857508643254615</v>
      </c>
      <c r="H28" s="20">
        <f t="shared" si="1"/>
        <v>51.761492545515303</v>
      </c>
      <c r="I28" s="20">
        <f t="shared" si="2"/>
        <v>51.761492545515303</v>
      </c>
    </row>
    <row r="29" spans="1:13">
      <c r="A29" t="str">
        <f>'Act5'!C10</f>
        <v>Sito produttivo di Terni</v>
      </c>
      <c r="B29" t="str">
        <f>'Act5'!A10</f>
        <v>IT</v>
      </c>
      <c r="C29" t="str">
        <f>'Act5'!U10</f>
        <v>TERNI</v>
      </c>
      <c r="D29" t="str">
        <f>'Act5'!Z10</f>
        <v>42°34′N 12°39′E</v>
      </c>
      <c r="E29" t="str">
        <f>'Act5'!Q10</f>
        <v>PRODUCTION_PIG_IRON_STEEL_CONT_CASTING_INSTALLATIONS</v>
      </c>
      <c r="F29">
        <f>'Act5'!J10</f>
        <v>309898</v>
      </c>
      <c r="G29">
        <f t="shared" si="0"/>
        <v>0.55262723481612441</v>
      </c>
      <c r="H29" s="20">
        <f t="shared" si="1"/>
        <v>36.274047947405421</v>
      </c>
      <c r="I29" s="20">
        <f t="shared" si="2"/>
        <v>36.274047947405421</v>
      </c>
    </row>
    <row r="30" spans="1:13">
      <c r="A30" t="str">
        <f>'Act5'!C11</f>
        <v>Acciaieria Arvedi S.p.A.</v>
      </c>
      <c r="B30" t="str">
        <f>'Act5'!A11</f>
        <v>IT</v>
      </c>
      <c r="C30" t="str">
        <f>'Act5'!U11</f>
        <v>CREMONA</v>
      </c>
      <c r="D30" t="str">
        <f>'Act5'!Z11</f>
        <v>45°08′N 10°02′E</v>
      </c>
      <c r="E30" t="str">
        <f>'Act5'!Q11</f>
        <v>PRODUCTION_PIG_IRON_STEEL_CONT_CASTING_INSTALLATIONS</v>
      </c>
      <c r="F30">
        <f>'Act5'!J11</f>
        <v>309234</v>
      </c>
      <c r="G30">
        <f t="shared" si="0"/>
        <v>0.55144315333151361</v>
      </c>
      <c r="H30" s="20">
        <f t="shared" si="1"/>
        <v>36.196325703837935</v>
      </c>
      <c r="I30" s="20">
        <f t="shared" si="2"/>
        <v>36.196325703837935</v>
      </c>
    </row>
    <row r="31" spans="1:13">
      <c r="A31" t="str">
        <f>'Act5'!C12</f>
        <v>STABILIMENTO DI PIOMBINO</v>
      </c>
      <c r="B31" t="str">
        <f>'Act5'!A12</f>
        <v>IT</v>
      </c>
      <c r="C31" t="str">
        <f>'Act5'!U12</f>
        <v>PIOMBINO</v>
      </c>
      <c r="D31" t="str">
        <f>'Act5'!Z12</f>
        <v>42°55′N 10°32′E</v>
      </c>
      <c r="E31" t="str">
        <f>'Act5'!Q12</f>
        <v>PRODUCTION_PIG_IRON_STEEL_CONT_CASTING_INSTALLATIONS</v>
      </c>
      <c r="F31">
        <f>'Act5'!J12</f>
        <v>256335</v>
      </c>
      <c r="G31">
        <f t="shared" si="0"/>
        <v>0.45711073397244012</v>
      </c>
      <c r="H31" s="20">
        <f t="shared" si="1"/>
        <v>30.004414615770898</v>
      </c>
      <c r="I31" s="20">
        <f t="shared" si="2"/>
        <v>30.004414615770898</v>
      </c>
    </row>
    <row r="32" spans="1:13">
      <c r="A32" t="str">
        <f>'Act5'!C13</f>
        <v>Acciaierie Bertoli Safau S.p.A.</v>
      </c>
      <c r="B32" t="str">
        <f>'Act5'!A13</f>
        <v>IT</v>
      </c>
      <c r="C32" t="str">
        <f>'Act5'!U13</f>
        <v>Pozzuolo del Friuli (UD)</v>
      </c>
      <c r="D32" t="str">
        <f>'Act5'!Z13</f>
        <v>45°59′N 13°12′E</v>
      </c>
      <c r="E32" t="str">
        <f>'Act5'!Q13</f>
        <v>PRODUCTION_PIG_IRON_STEEL_CONT_CASTING_INSTALLATIONS</v>
      </c>
      <c r="F32">
        <f>'Act5'!J13</f>
        <v>216985</v>
      </c>
      <c r="G32">
        <f t="shared" si="0"/>
        <v>0.3869396399672691</v>
      </c>
      <c r="H32" s="20">
        <f t="shared" si="1"/>
        <v>25.398435271824169</v>
      </c>
      <c r="I32" s="20">
        <f t="shared" si="2"/>
        <v>25.398435271824169</v>
      </c>
    </row>
    <row r="33" spans="1:9">
      <c r="A33" t="str">
        <f>'Act5'!C14</f>
        <v>Höganäs</v>
      </c>
      <c r="B33" t="str">
        <f>'Act5'!A14</f>
        <v>SE</v>
      </c>
      <c r="C33" t="str">
        <f>'Act5'!U14</f>
        <v>HÖGANÄS</v>
      </c>
      <c r="D33" t="str">
        <f>'Act5'!Z14</f>
        <v>56°12′N 12°34′E</v>
      </c>
      <c r="E33" t="str">
        <f>'Act5'!Q14</f>
        <v>PRODUCTION_PIG_IRON_STEEL_CONT_CASTING_INSTALLATIONS</v>
      </c>
      <c r="F33">
        <f>'Act5'!J14</f>
        <v>204217</v>
      </c>
      <c r="G33">
        <f t="shared" si="0"/>
        <v>0.36417103696198261</v>
      </c>
      <c r="H33" s="20">
        <f t="shared" si="1"/>
        <v>23.903920805152968</v>
      </c>
      <c r="I33" s="20">
        <f t="shared" si="2"/>
        <v>23.903920805152968</v>
      </c>
    </row>
    <row r="34" spans="1:9">
      <c r="A34" t="str">
        <f>'Act5'!C15</f>
        <v>ArcelorMittal Belval &amp; Differdange-Site de Belval</v>
      </c>
      <c r="B34" t="str">
        <f>'Act5'!A15</f>
        <v>LU</v>
      </c>
      <c r="C34" t="str">
        <f>'Act5'!U15</f>
        <v>Esch/Alzette</v>
      </c>
      <c r="D34" t="str">
        <f>'Act5'!Z15</f>
        <v>49°30′N 5°59′E</v>
      </c>
      <c r="E34" t="str">
        <f>'Act5'!Q15</f>
        <v>PRODUCTION_PIG_IRON_STEEL_CONT_CASTING_INSTALLATIONS</v>
      </c>
      <c r="F34">
        <f>'Act5'!J15</f>
        <v>191828</v>
      </c>
      <c r="G34">
        <f t="shared" si="0"/>
        <v>0.34207828769565313</v>
      </c>
      <c r="H34" s="20">
        <f t="shared" si="1"/>
        <v>22.453768884132479</v>
      </c>
      <c r="I34" s="20">
        <f t="shared" si="2"/>
        <v>22.453768884132479</v>
      </c>
    </row>
    <row r="35" spans="1:9">
      <c r="A35" t="str">
        <f>'Act5'!C16</f>
        <v>ArcelorMittal Belval et Differdange - site Differd</v>
      </c>
      <c r="B35" t="str">
        <f>'Act5'!A16</f>
        <v>LU</v>
      </c>
      <c r="C35" t="str">
        <f>'Act5'!U16</f>
        <v>Differdange</v>
      </c>
      <c r="D35" t="str">
        <f>'Act5'!Z16</f>
        <v>49°31′N 5°53′E</v>
      </c>
      <c r="E35" t="str">
        <f>'Act5'!Q16</f>
        <v>PRODUCTION_PIG_IRON_STEEL_CONT_CASTING_INSTALLATIONS</v>
      </c>
      <c r="F35">
        <f>'Act5'!J16</f>
        <v>186028</v>
      </c>
      <c r="G35">
        <f t="shared" si="0"/>
        <v>0.33173540725778805</v>
      </c>
      <c r="H35" s="20">
        <f t="shared" si="1"/>
        <v>21.774869768633344</v>
      </c>
      <c r="I35" s="20">
        <f t="shared" si="2"/>
        <v>21.774869768633344</v>
      </c>
    </row>
    <row r="36" spans="1:9">
      <c r="A36" t="str">
        <f>'Act5'!C17</f>
        <v>Ferriere Nord Spa - Stabilimento di Osoppo</v>
      </c>
      <c r="B36" t="str">
        <f>'Act5'!A17</f>
        <v>IT</v>
      </c>
      <c r="C36" t="str">
        <f>'Act5'!U17</f>
        <v>OSOPPO</v>
      </c>
      <c r="D36" t="str">
        <f>'Act5'!Z17</f>
        <v>46°15′N 13°5′E</v>
      </c>
      <c r="E36" t="str">
        <f>'Act5'!Q17</f>
        <v>PRODUCTION_PIG_IRON_STEEL_CONT_CASTING_INSTALLATIONS</v>
      </c>
      <c r="F36">
        <f>'Act5'!J17</f>
        <v>161018</v>
      </c>
      <c r="G36">
        <f t="shared" si="0"/>
        <v>0.28713619350761449</v>
      </c>
      <c r="H36" s="20">
        <f t="shared" si="1"/>
        <v>18.84740996197241</v>
      </c>
      <c r="I36" s="20">
        <f t="shared" si="2"/>
        <v>18.84740996197241</v>
      </c>
    </row>
    <row r="37" spans="1:9">
      <c r="A37" t="str">
        <f>'Act5'!C18</f>
        <v>Aperam Stainless Belgium</v>
      </c>
      <c r="B37" t="str">
        <f>'Act5'!A18</f>
        <v>BE</v>
      </c>
      <c r="C37" t="str">
        <f>'Act5'!U18</f>
        <v>Genk</v>
      </c>
      <c r="D37" t="str">
        <f>'Act5'!Z18</f>
        <v>50°58′N 05°30′E</v>
      </c>
      <c r="E37" t="str">
        <f>'Act5'!Q18</f>
        <v>PRODUCTION_PIG_IRON_STEEL_CONT_CASTING_INSTALLATIONS</v>
      </c>
      <c r="F37">
        <f>'Act5'!J18</f>
        <v>144793</v>
      </c>
      <c r="G37">
        <f t="shared" si="0"/>
        <v>0.25820287711031081</v>
      </c>
      <c r="H37" s="20">
        <f t="shared" si="1"/>
        <v>16.948248212149394</v>
      </c>
      <c r="I37" s="20">
        <f t="shared" si="2"/>
        <v>16.948248212149394</v>
      </c>
    </row>
    <row r="38" spans="1:9">
      <c r="A38" t="str">
        <f>'Act5'!C19</f>
        <v>Tata Steel Speciality - Rotterham</v>
      </c>
      <c r="B38" t="str">
        <f>'Act5'!A19</f>
        <v>GB</v>
      </c>
      <c r="C38" t="str">
        <f>'Act5'!U19</f>
        <v>Rotherham</v>
      </c>
      <c r="D38" t="str">
        <f>'Act5'!Z19</f>
        <v>53°25′N 1°21′W</v>
      </c>
      <c r="E38">
        <f>'Act5'!Q19</f>
        <v>0</v>
      </c>
      <c r="F38">
        <f>'Act5'!J19</f>
        <v>132526</v>
      </c>
      <c r="G38">
        <f t="shared" si="0"/>
        <v>0.2363276849842261</v>
      </c>
      <c r="H38" s="20">
        <f t="shared" si="1"/>
        <v>15.512376582868724</v>
      </c>
      <c r="I38" s="20">
        <f t="shared" si="2"/>
        <v>15.512376582868724</v>
      </c>
    </row>
    <row r="39" spans="1:9">
      <c r="A39" t="str">
        <f>'Act5'!C20</f>
        <v>Stahlproduktion Böhler Edelstahl Kapfenberg</v>
      </c>
      <c r="B39" t="str">
        <f>'Act5'!A20</f>
        <v>AT</v>
      </c>
      <c r="C39" t="str">
        <f>'Act5'!U20</f>
        <v>Kapfenberg</v>
      </c>
      <c r="D39" t="str">
        <f>'Act5'!Z20</f>
        <v>47°26′N 15°17′E</v>
      </c>
      <c r="E39" t="str">
        <f>'Act5'!Q20</f>
        <v>PRODUCTION_PIG_IRON_STEEL_CONT_CASTING_INSTALLATIONS</v>
      </c>
      <c r="F39">
        <f>'Act5'!J20</f>
        <v>129553</v>
      </c>
      <c r="G39">
        <f t="shared" si="0"/>
        <v>0.23102606713219628</v>
      </c>
      <c r="H39" s="20">
        <f t="shared" si="1"/>
        <v>15.164382260389594</v>
      </c>
      <c r="I39" s="20">
        <f t="shared" si="2"/>
        <v>15.164382260389594</v>
      </c>
    </row>
    <row r="40" spans="1:9">
      <c r="F40" s="14">
        <f>SUM(F2:F39)</f>
        <v>95331277</v>
      </c>
      <c r="G40" s="14">
        <f>SUM(G2:G39)</f>
        <v>169.99999999999997</v>
      </c>
      <c r="H40" s="22">
        <f>SUM(H2:H39)</f>
        <v>11158.675799086759</v>
      </c>
      <c r="I40" s="22">
        <f>SUM(I2:I39)</f>
        <v>11158.675799086759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R109"/>
  <sheetViews>
    <sheetView topLeftCell="A3" zoomScale="150" zoomScaleNormal="150" zoomScalePageLayoutView="150" workbookViewId="0">
      <selection activeCell="K2" sqref="K2:R105"/>
    </sheetView>
  </sheetViews>
  <sheetFormatPr baseColWidth="10" defaultRowHeight="16"/>
  <sheetData>
    <row r="1" spans="1:18" ht="22">
      <c r="A1" s="30"/>
      <c r="B1" s="31"/>
      <c r="C1" s="30"/>
      <c r="D1" s="32"/>
      <c r="E1" s="33" t="s">
        <v>2050</v>
      </c>
      <c r="F1" s="30"/>
      <c r="G1" s="30"/>
      <c r="H1" s="30"/>
      <c r="I1" s="30"/>
    </row>
    <row r="2" spans="1:18" ht="22">
      <c r="A2" s="34" t="s">
        <v>2046</v>
      </c>
      <c r="B2" s="35" t="s">
        <v>2047</v>
      </c>
      <c r="C2" s="36" t="s">
        <v>2048</v>
      </c>
      <c r="D2" s="35" t="s">
        <v>2049</v>
      </c>
      <c r="E2" s="37" t="s">
        <v>2051</v>
      </c>
      <c r="F2" s="36" t="s">
        <v>2052</v>
      </c>
      <c r="G2" s="38" t="s">
        <v>2053</v>
      </c>
      <c r="H2" s="38" t="s">
        <v>2054</v>
      </c>
      <c r="I2" s="36" t="s">
        <v>2055</v>
      </c>
      <c r="K2" t="s">
        <v>2046</v>
      </c>
      <c r="L2" t="s">
        <v>2048</v>
      </c>
      <c r="M2" t="s">
        <v>2221</v>
      </c>
      <c r="N2" t="s">
        <v>2222</v>
      </c>
      <c r="O2" t="s">
        <v>2223</v>
      </c>
      <c r="P2" t="s">
        <v>2224</v>
      </c>
      <c r="Q2" t="s">
        <v>2225</v>
      </c>
      <c r="R2" t="s">
        <v>2226</v>
      </c>
    </row>
    <row r="3" spans="1:18">
      <c r="A3" s="39" t="s">
        <v>2056</v>
      </c>
      <c r="B3" s="40">
        <v>1</v>
      </c>
      <c r="C3" s="41" t="s">
        <v>2057</v>
      </c>
      <c r="D3" s="41" t="s">
        <v>2058</v>
      </c>
      <c r="E3" s="40">
        <v>70</v>
      </c>
      <c r="F3" s="42"/>
      <c r="G3" s="42"/>
      <c r="H3" s="40">
        <v>70</v>
      </c>
      <c r="I3" s="43"/>
      <c r="K3" t="s">
        <v>0</v>
      </c>
      <c r="L3" t="str">
        <f>C3</f>
        <v>Donau Chemie</v>
      </c>
      <c r="M3" t="str">
        <f>D3</f>
        <v>Brückl</v>
      </c>
      <c r="N3">
        <f t="shared" ref="N3:R18" si="0">E3</f>
        <v>70</v>
      </c>
      <c r="O3">
        <f t="shared" si="0"/>
        <v>0</v>
      </c>
      <c r="P3">
        <f t="shared" si="0"/>
        <v>0</v>
      </c>
      <c r="Q3">
        <f t="shared" si="0"/>
        <v>70</v>
      </c>
      <c r="R3">
        <f t="shared" si="0"/>
        <v>0</v>
      </c>
    </row>
    <row r="4" spans="1:18" ht="21" thickBot="1">
      <c r="A4" s="44" t="s">
        <v>2059</v>
      </c>
      <c r="B4" s="45"/>
      <c r="C4" s="45"/>
      <c r="D4" s="45"/>
      <c r="E4" s="46">
        <v>70</v>
      </c>
      <c r="F4" s="46">
        <v>0</v>
      </c>
      <c r="G4" s="46">
        <v>0</v>
      </c>
      <c r="H4" s="46">
        <v>70</v>
      </c>
      <c r="I4" s="47">
        <v>0</v>
      </c>
      <c r="L4">
        <f t="shared" ref="L4:M67" si="1">C4</f>
        <v>0</v>
      </c>
      <c r="M4">
        <f t="shared" si="1"/>
        <v>0</v>
      </c>
      <c r="N4">
        <f t="shared" si="0"/>
        <v>70</v>
      </c>
      <c r="O4">
        <f t="shared" si="0"/>
        <v>0</v>
      </c>
      <c r="P4">
        <f t="shared" si="0"/>
        <v>0</v>
      </c>
      <c r="Q4">
        <f t="shared" si="0"/>
        <v>70</v>
      </c>
      <c r="R4">
        <f t="shared" si="0"/>
        <v>0</v>
      </c>
    </row>
    <row r="5" spans="1:18" ht="17" thickTop="1">
      <c r="A5" s="39" t="s">
        <v>2060</v>
      </c>
      <c r="B5" s="40">
        <v>3</v>
      </c>
      <c r="C5" s="41" t="s">
        <v>2041</v>
      </c>
      <c r="D5" s="41" t="s">
        <v>2061</v>
      </c>
      <c r="E5" s="40">
        <v>460</v>
      </c>
      <c r="F5" s="41">
        <v>110</v>
      </c>
      <c r="G5" s="42"/>
      <c r="H5" s="41">
        <v>350</v>
      </c>
      <c r="I5" s="43"/>
      <c r="K5" t="s">
        <v>7</v>
      </c>
      <c r="L5" t="str">
        <f t="shared" si="1"/>
        <v>Solvin</v>
      </c>
      <c r="M5" t="str">
        <f t="shared" si="1"/>
        <v>Antwerp</v>
      </c>
      <c r="N5">
        <f t="shared" si="0"/>
        <v>460</v>
      </c>
      <c r="O5">
        <f t="shared" si="0"/>
        <v>110</v>
      </c>
      <c r="P5">
        <f t="shared" si="0"/>
        <v>0</v>
      </c>
      <c r="Q5">
        <f t="shared" si="0"/>
        <v>350</v>
      </c>
      <c r="R5">
        <f t="shared" si="0"/>
        <v>0</v>
      </c>
    </row>
    <row r="6" spans="1:18">
      <c r="A6" s="39" t="s">
        <v>2060</v>
      </c>
      <c r="B6" s="40">
        <v>4</v>
      </c>
      <c r="C6" s="41" t="s">
        <v>2042</v>
      </c>
      <c r="D6" s="41" t="s">
        <v>2062</v>
      </c>
      <c r="E6" s="40">
        <v>174</v>
      </c>
      <c r="F6" s="42"/>
      <c r="G6" s="42"/>
      <c r="H6" s="41">
        <v>174</v>
      </c>
      <c r="I6" s="43"/>
      <c r="K6" t="s">
        <v>7</v>
      </c>
      <c r="L6" t="str">
        <f t="shared" si="1"/>
        <v>Solvic</v>
      </c>
      <c r="M6" t="str">
        <f t="shared" si="1"/>
        <v>Jemeppe</v>
      </c>
      <c r="N6">
        <f t="shared" si="0"/>
        <v>174</v>
      </c>
      <c r="O6">
        <f t="shared" si="0"/>
        <v>0</v>
      </c>
      <c r="P6">
        <f t="shared" si="0"/>
        <v>0</v>
      </c>
      <c r="Q6">
        <f t="shared" si="0"/>
        <v>174</v>
      </c>
      <c r="R6">
        <f t="shared" si="0"/>
        <v>0</v>
      </c>
    </row>
    <row r="7" spans="1:18">
      <c r="A7" s="39" t="s">
        <v>2060</v>
      </c>
      <c r="B7" s="40">
        <v>5</v>
      </c>
      <c r="C7" s="41" t="s">
        <v>2063</v>
      </c>
      <c r="D7" s="41" t="s">
        <v>2064</v>
      </c>
      <c r="E7" s="40">
        <v>400</v>
      </c>
      <c r="F7" s="41">
        <v>205</v>
      </c>
      <c r="G7" s="42"/>
      <c r="H7" s="41">
        <v>270</v>
      </c>
      <c r="I7" s="43"/>
      <c r="K7" t="s">
        <v>7</v>
      </c>
      <c r="L7" t="str">
        <f t="shared" si="1"/>
        <v>INEOS ChlorVinyls</v>
      </c>
      <c r="M7" t="str">
        <f t="shared" si="1"/>
        <v>Tessenderlo *</v>
      </c>
      <c r="N7">
        <f t="shared" si="0"/>
        <v>400</v>
      </c>
      <c r="O7">
        <f t="shared" si="0"/>
        <v>205</v>
      </c>
      <c r="P7">
        <f t="shared" si="0"/>
        <v>0</v>
      </c>
      <c r="Q7">
        <f t="shared" si="0"/>
        <v>270</v>
      </c>
      <c r="R7">
        <f t="shared" si="0"/>
        <v>0</v>
      </c>
    </row>
    <row r="8" spans="1:18" ht="21" thickBot="1">
      <c r="A8" s="44" t="s">
        <v>2065</v>
      </c>
      <c r="B8" s="45"/>
      <c r="C8" s="45"/>
      <c r="D8" s="45"/>
      <c r="E8" s="46">
        <v>1109</v>
      </c>
      <c r="F8" s="48">
        <v>315</v>
      </c>
      <c r="G8" s="46">
        <v>0</v>
      </c>
      <c r="H8" s="48">
        <v>794</v>
      </c>
      <c r="I8" s="47">
        <v>0</v>
      </c>
      <c r="L8">
        <f t="shared" si="1"/>
        <v>0</v>
      </c>
      <c r="M8">
        <f t="shared" si="1"/>
        <v>0</v>
      </c>
      <c r="N8">
        <f t="shared" si="0"/>
        <v>1109</v>
      </c>
      <c r="O8">
        <f t="shared" si="0"/>
        <v>315</v>
      </c>
      <c r="P8">
        <f t="shared" si="0"/>
        <v>0</v>
      </c>
      <c r="Q8">
        <f t="shared" si="0"/>
        <v>794</v>
      </c>
      <c r="R8">
        <f t="shared" si="0"/>
        <v>0</v>
      </c>
    </row>
    <row r="9" spans="1:18" ht="21" thickTop="1">
      <c r="A9" s="49" t="s">
        <v>2066</v>
      </c>
      <c r="B9" s="40">
        <v>6</v>
      </c>
      <c r="C9" s="41" t="s">
        <v>2067</v>
      </c>
      <c r="D9" s="41" t="s">
        <v>2068</v>
      </c>
      <c r="E9" s="40">
        <v>135</v>
      </c>
      <c r="F9" s="41">
        <v>135</v>
      </c>
      <c r="G9" s="42"/>
      <c r="H9" s="42"/>
      <c r="I9" s="43"/>
      <c r="K9" t="s">
        <v>41</v>
      </c>
      <c r="L9" t="str">
        <f t="shared" si="1"/>
        <v>Spolana</v>
      </c>
      <c r="M9" t="str">
        <f t="shared" si="1"/>
        <v>Neratovice</v>
      </c>
      <c r="N9">
        <f t="shared" si="0"/>
        <v>135</v>
      </c>
      <c r="O9">
        <f t="shared" si="0"/>
        <v>135</v>
      </c>
      <c r="P9">
        <f t="shared" si="0"/>
        <v>0</v>
      </c>
      <c r="Q9">
        <f t="shared" si="0"/>
        <v>0</v>
      </c>
      <c r="R9">
        <f t="shared" si="0"/>
        <v>0</v>
      </c>
    </row>
    <row r="10" spans="1:18" ht="20">
      <c r="A10" s="49" t="s">
        <v>2066</v>
      </c>
      <c r="B10" s="40">
        <v>7</v>
      </c>
      <c r="C10" s="41" t="s">
        <v>2069</v>
      </c>
      <c r="D10" s="41" t="s">
        <v>2070</v>
      </c>
      <c r="E10" s="40">
        <v>61</v>
      </c>
      <c r="F10" s="40">
        <v>61</v>
      </c>
      <c r="G10" s="42"/>
      <c r="H10" s="42"/>
      <c r="I10" s="43"/>
      <c r="K10" t="s">
        <v>41</v>
      </c>
      <c r="L10" t="str">
        <f t="shared" si="1"/>
        <v>Spolchemie</v>
      </c>
      <c r="M10" t="str">
        <f t="shared" si="1"/>
        <v>Usti</v>
      </c>
      <c r="N10">
        <f t="shared" si="0"/>
        <v>61</v>
      </c>
      <c r="O10">
        <f t="shared" si="0"/>
        <v>61</v>
      </c>
      <c r="P10">
        <f t="shared" si="0"/>
        <v>0</v>
      </c>
      <c r="Q10">
        <f t="shared" si="0"/>
        <v>0</v>
      </c>
      <c r="R10">
        <f t="shared" si="0"/>
        <v>0</v>
      </c>
    </row>
    <row r="11" spans="1:18" ht="31" thickBot="1">
      <c r="A11" s="50" t="s">
        <v>2071</v>
      </c>
      <c r="B11" s="45"/>
      <c r="C11" s="45"/>
      <c r="D11" s="45"/>
      <c r="E11" s="46">
        <v>196</v>
      </c>
      <c r="F11" s="48">
        <v>196</v>
      </c>
      <c r="G11" s="46">
        <v>0</v>
      </c>
      <c r="H11" s="46">
        <v>0</v>
      </c>
      <c r="I11" s="47">
        <v>0</v>
      </c>
      <c r="L11">
        <f t="shared" si="1"/>
        <v>0</v>
      </c>
      <c r="M11">
        <f t="shared" si="1"/>
        <v>0</v>
      </c>
      <c r="N11">
        <f t="shared" si="0"/>
        <v>196</v>
      </c>
      <c r="O11">
        <f t="shared" si="0"/>
        <v>196</v>
      </c>
      <c r="P11">
        <f t="shared" si="0"/>
        <v>0</v>
      </c>
      <c r="Q11">
        <f t="shared" si="0"/>
        <v>0</v>
      </c>
      <c r="R11">
        <f t="shared" si="0"/>
        <v>0</v>
      </c>
    </row>
    <row r="12" spans="1:18" ht="17" thickTop="1">
      <c r="A12" s="39" t="s">
        <v>2072</v>
      </c>
      <c r="B12" s="40">
        <v>8</v>
      </c>
      <c r="C12" s="41" t="s">
        <v>2073</v>
      </c>
      <c r="D12" s="41" t="s">
        <v>2074</v>
      </c>
      <c r="E12" s="40">
        <v>40</v>
      </c>
      <c r="F12" s="40">
        <v>40</v>
      </c>
      <c r="G12" s="42"/>
      <c r="H12" s="42"/>
      <c r="I12" s="43"/>
      <c r="K12" t="s">
        <v>50</v>
      </c>
      <c r="L12" t="str">
        <f t="shared" si="1"/>
        <v>AkzoNobel</v>
      </c>
      <c r="M12" t="str">
        <f t="shared" si="1"/>
        <v>Oulu</v>
      </c>
      <c r="N12">
        <f t="shared" si="0"/>
        <v>40</v>
      </c>
      <c r="O12">
        <f t="shared" si="0"/>
        <v>40</v>
      </c>
      <c r="P12">
        <f t="shared" si="0"/>
        <v>0</v>
      </c>
      <c r="Q12">
        <f t="shared" si="0"/>
        <v>0</v>
      </c>
      <c r="R12">
        <f t="shared" si="0"/>
        <v>0</v>
      </c>
    </row>
    <row r="13" spans="1:18">
      <c r="A13" s="39" t="s">
        <v>2072</v>
      </c>
      <c r="B13" s="40">
        <v>9</v>
      </c>
      <c r="C13" s="41" t="s">
        <v>2075</v>
      </c>
      <c r="D13" s="41" t="s">
        <v>2076</v>
      </c>
      <c r="E13" s="40">
        <v>75</v>
      </c>
      <c r="F13" s="42"/>
      <c r="G13" s="42"/>
      <c r="H13" s="40">
        <v>75</v>
      </c>
      <c r="I13" s="43"/>
      <c r="K13" t="s">
        <v>50</v>
      </c>
      <c r="L13" t="str">
        <f t="shared" si="1"/>
        <v>Kemira</v>
      </c>
      <c r="M13" t="str">
        <f t="shared" si="1"/>
        <v>Joutseno</v>
      </c>
      <c r="N13">
        <f t="shared" si="0"/>
        <v>75</v>
      </c>
      <c r="O13">
        <f t="shared" si="0"/>
        <v>0</v>
      </c>
      <c r="P13">
        <f t="shared" si="0"/>
        <v>0</v>
      </c>
      <c r="Q13">
        <f t="shared" si="0"/>
        <v>75</v>
      </c>
      <c r="R13">
        <f t="shared" si="0"/>
        <v>0</v>
      </c>
    </row>
    <row r="14" spans="1:18" ht="21" thickBot="1">
      <c r="A14" s="44" t="s">
        <v>2077</v>
      </c>
      <c r="B14" s="45"/>
      <c r="C14" s="45"/>
      <c r="D14" s="45"/>
      <c r="E14" s="46">
        <v>115</v>
      </c>
      <c r="F14" s="46">
        <v>40</v>
      </c>
      <c r="G14" s="46">
        <v>0</v>
      </c>
      <c r="H14" s="46">
        <v>75</v>
      </c>
      <c r="I14" s="47">
        <v>0</v>
      </c>
      <c r="L14">
        <f t="shared" si="1"/>
        <v>0</v>
      </c>
      <c r="M14">
        <f t="shared" si="1"/>
        <v>0</v>
      </c>
      <c r="N14">
        <f t="shared" si="0"/>
        <v>115</v>
      </c>
      <c r="O14">
        <f t="shared" si="0"/>
        <v>40</v>
      </c>
      <c r="P14">
        <f t="shared" si="0"/>
        <v>0</v>
      </c>
      <c r="Q14">
        <f t="shared" si="0"/>
        <v>75</v>
      </c>
      <c r="R14">
        <f t="shared" si="0"/>
        <v>0</v>
      </c>
    </row>
    <row r="15" spans="1:18" ht="17" thickTop="1">
      <c r="A15" s="39" t="s">
        <v>2078</v>
      </c>
      <c r="B15" s="40">
        <v>10</v>
      </c>
      <c r="C15" s="41" t="s">
        <v>2079</v>
      </c>
      <c r="D15" s="41" t="s">
        <v>2080</v>
      </c>
      <c r="E15" s="40">
        <v>72</v>
      </c>
      <c r="F15" s="40">
        <v>72</v>
      </c>
      <c r="G15" s="42"/>
      <c r="H15" s="42"/>
      <c r="I15" s="43"/>
      <c r="K15" t="s">
        <v>60</v>
      </c>
      <c r="L15" t="str">
        <f t="shared" si="1"/>
        <v>PPChemicals</v>
      </c>
      <c r="M15" t="str">
        <f t="shared" si="1"/>
        <v>Thann</v>
      </c>
      <c r="N15">
        <f t="shared" si="0"/>
        <v>72</v>
      </c>
      <c r="O15">
        <f t="shared" si="0"/>
        <v>72</v>
      </c>
      <c r="P15">
        <f t="shared" si="0"/>
        <v>0</v>
      </c>
      <c r="Q15">
        <f t="shared" si="0"/>
        <v>0</v>
      </c>
      <c r="R15">
        <f t="shared" si="0"/>
        <v>0</v>
      </c>
    </row>
    <row r="16" spans="1:18">
      <c r="A16" s="39" t="s">
        <v>2078</v>
      </c>
      <c r="B16" s="40">
        <v>11</v>
      </c>
      <c r="C16" s="41" t="s">
        <v>2081</v>
      </c>
      <c r="D16" s="41" t="s">
        <v>2082</v>
      </c>
      <c r="E16" s="40">
        <v>170</v>
      </c>
      <c r="F16" s="42"/>
      <c r="G16" s="41">
        <v>170</v>
      </c>
      <c r="H16" s="42"/>
      <c r="I16" s="43"/>
      <c r="K16" t="s">
        <v>60</v>
      </c>
      <c r="L16" t="str">
        <f t="shared" si="1"/>
        <v>Vencorex</v>
      </c>
      <c r="M16" t="str">
        <f t="shared" si="1"/>
        <v>Pont de Claix</v>
      </c>
      <c r="N16">
        <f t="shared" si="0"/>
        <v>170</v>
      </c>
      <c r="O16">
        <f t="shared" si="0"/>
        <v>0</v>
      </c>
      <c r="P16">
        <f t="shared" si="0"/>
        <v>170</v>
      </c>
      <c r="Q16">
        <f t="shared" si="0"/>
        <v>0</v>
      </c>
      <c r="R16">
        <f t="shared" si="0"/>
        <v>0</v>
      </c>
    </row>
    <row r="17" spans="1:18">
      <c r="A17" s="51" t="s">
        <v>2078</v>
      </c>
      <c r="B17" s="52">
        <v>12</v>
      </c>
      <c r="C17" s="53" t="s">
        <v>2083</v>
      </c>
      <c r="D17" s="53" t="s">
        <v>2084</v>
      </c>
      <c r="E17" s="52">
        <v>340</v>
      </c>
      <c r="F17" s="42"/>
      <c r="G17" s="53">
        <v>179</v>
      </c>
      <c r="H17" s="53">
        <v>161</v>
      </c>
      <c r="I17" s="43"/>
      <c r="K17" t="s">
        <v>60</v>
      </c>
      <c r="L17" t="str">
        <f t="shared" si="1"/>
        <v>Kem One</v>
      </c>
      <c r="M17" t="str">
        <f t="shared" si="1"/>
        <v>Fos</v>
      </c>
      <c r="N17">
        <f t="shared" si="0"/>
        <v>340</v>
      </c>
      <c r="O17">
        <f t="shared" si="0"/>
        <v>0</v>
      </c>
      <c r="P17">
        <f t="shared" si="0"/>
        <v>179</v>
      </c>
      <c r="Q17">
        <f t="shared" si="0"/>
        <v>161</v>
      </c>
      <c r="R17">
        <f t="shared" si="0"/>
        <v>0</v>
      </c>
    </row>
    <row r="18" spans="1:18">
      <c r="A18" s="39" t="s">
        <v>2078</v>
      </c>
      <c r="B18" s="40">
        <v>13</v>
      </c>
      <c r="C18" s="41" t="s">
        <v>2085</v>
      </c>
      <c r="D18" s="41" t="s">
        <v>2086</v>
      </c>
      <c r="E18" s="40">
        <v>73</v>
      </c>
      <c r="F18" s="40">
        <v>73</v>
      </c>
      <c r="G18" s="42"/>
      <c r="H18" s="42"/>
      <c r="I18" s="43"/>
      <c r="K18" t="s">
        <v>60</v>
      </c>
      <c r="L18" t="str">
        <f t="shared" si="1"/>
        <v>Arkema</v>
      </c>
      <c r="M18" t="str">
        <f t="shared" si="1"/>
        <v>Jarrie</v>
      </c>
      <c r="N18">
        <f t="shared" si="0"/>
        <v>73</v>
      </c>
      <c r="O18">
        <f t="shared" si="0"/>
        <v>73</v>
      </c>
      <c r="P18">
        <f t="shared" si="0"/>
        <v>0</v>
      </c>
      <c r="Q18">
        <f t="shared" si="0"/>
        <v>0</v>
      </c>
      <c r="R18">
        <f t="shared" si="0"/>
        <v>0</v>
      </c>
    </row>
    <row r="19" spans="1:18">
      <c r="A19" s="51" t="s">
        <v>2078</v>
      </c>
      <c r="B19" s="52">
        <v>14</v>
      </c>
      <c r="C19" s="53" t="s">
        <v>2083</v>
      </c>
      <c r="D19" s="53" t="s">
        <v>2087</v>
      </c>
      <c r="E19" s="52">
        <v>363</v>
      </c>
      <c r="F19" s="53">
        <v>164</v>
      </c>
      <c r="G19" s="53">
        <v>199</v>
      </c>
      <c r="H19" s="42"/>
      <c r="I19" s="43"/>
      <c r="K19" t="s">
        <v>60</v>
      </c>
      <c r="L19" t="str">
        <f t="shared" si="1"/>
        <v>Kem One</v>
      </c>
      <c r="M19" t="str">
        <f t="shared" si="1"/>
        <v>Lavera</v>
      </c>
      <c r="N19">
        <f t="shared" ref="N19:N82" si="2">E19</f>
        <v>363</v>
      </c>
      <c r="O19">
        <f t="shared" ref="O19:O82" si="3">F19</f>
        <v>164</v>
      </c>
      <c r="P19">
        <f t="shared" ref="P19:R82" si="4">G19</f>
        <v>199</v>
      </c>
      <c r="Q19">
        <f t="shared" si="4"/>
        <v>0</v>
      </c>
      <c r="R19">
        <f t="shared" si="4"/>
        <v>0</v>
      </c>
    </row>
    <row r="20" spans="1:18">
      <c r="A20" s="39" t="s">
        <v>2078</v>
      </c>
      <c r="B20" s="40">
        <v>15</v>
      </c>
      <c r="C20" s="41" t="s">
        <v>2085</v>
      </c>
      <c r="D20" s="41" t="s">
        <v>2088</v>
      </c>
      <c r="E20" s="40">
        <v>20</v>
      </c>
      <c r="F20" s="42"/>
      <c r="G20" s="42"/>
      <c r="H20" s="40">
        <v>20</v>
      </c>
      <c r="I20" s="43"/>
      <c r="K20" t="s">
        <v>60</v>
      </c>
      <c r="L20" t="str">
        <f t="shared" si="1"/>
        <v>Arkema</v>
      </c>
      <c r="M20" t="str">
        <f t="shared" si="1"/>
        <v>St-Auban</v>
      </c>
      <c r="N20">
        <f t="shared" si="2"/>
        <v>20</v>
      </c>
      <c r="O20">
        <f t="shared" si="3"/>
        <v>0</v>
      </c>
      <c r="P20">
        <f t="shared" si="4"/>
        <v>0</v>
      </c>
      <c r="Q20">
        <f t="shared" si="4"/>
        <v>20</v>
      </c>
      <c r="R20">
        <f t="shared" si="4"/>
        <v>0</v>
      </c>
    </row>
    <row r="21" spans="1:18">
      <c r="A21" s="54"/>
      <c r="B21" s="55"/>
      <c r="C21" s="55"/>
      <c r="D21" s="55"/>
      <c r="E21" s="55"/>
      <c r="F21" s="91"/>
      <c r="G21" s="91"/>
      <c r="H21" s="91"/>
      <c r="I21" s="56"/>
      <c r="K21" t="s">
        <v>60</v>
      </c>
      <c r="L21">
        <f t="shared" si="1"/>
        <v>0</v>
      </c>
      <c r="M21">
        <f t="shared" si="1"/>
        <v>0</v>
      </c>
      <c r="N21">
        <f t="shared" si="2"/>
        <v>0</v>
      </c>
      <c r="O21">
        <f t="shared" si="3"/>
        <v>0</v>
      </c>
      <c r="P21">
        <f t="shared" si="4"/>
        <v>0</v>
      </c>
      <c r="Q21">
        <f t="shared" si="4"/>
        <v>0</v>
      </c>
      <c r="R21">
        <f t="shared" si="4"/>
        <v>0</v>
      </c>
    </row>
    <row r="22" spans="1:18">
      <c r="A22" s="39" t="s">
        <v>2078</v>
      </c>
      <c r="B22" s="40">
        <v>16</v>
      </c>
      <c r="C22" s="41" t="s">
        <v>2089</v>
      </c>
      <c r="D22" s="41" t="s">
        <v>2090</v>
      </c>
      <c r="E22" s="40">
        <v>42</v>
      </c>
      <c r="F22" s="92"/>
      <c r="G22" s="92"/>
      <c r="H22" s="92"/>
      <c r="I22" s="57">
        <v>42</v>
      </c>
      <c r="K22" t="s">
        <v>60</v>
      </c>
      <c r="L22" t="str">
        <f t="shared" si="1"/>
        <v>MSSA</v>
      </c>
      <c r="M22" t="str">
        <f t="shared" si="1"/>
        <v>Pomblière</v>
      </c>
      <c r="N22">
        <f t="shared" si="2"/>
        <v>42</v>
      </c>
      <c r="O22">
        <f t="shared" si="3"/>
        <v>0</v>
      </c>
      <c r="P22">
        <f t="shared" si="4"/>
        <v>0</v>
      </c>
      <c r="Q22">
        <f t="shared" si="4"/>
        <v>0</v>
      </c>
      <c r="R22">
        <f t="shared" si="4"/>
        <v>42</v>
      </c>
    </row>
    <row r="23" spans="1:18">
      <c r="A23" s="39" t="s">
        <v>2078</v>
      </c>
      <c r="B23" s="40">
        <v>17</v>
      </c>
      <c r="C23" s="41" t="s">
        <v>2091</v>
      </c>
      <c r="D23" s="41" t="s">
        <v>2092</v>
      </c>
      <c r="E23" s="40">
        <v>23</v>
      </c>
      <c r="F23" s="40">
        <v>23</v>
      </c>
      <c r="G23" s="42"/>
      <c r="H23" s="42"/>
      <c r="I23" s="43"/>
      <c r="K23" t="s">
        <v>60</v>
      </c>
      <c r="L23" t="str">
        <f t="shared" si="1"/>
        <v>PC Harbonnières</v>
      </c>
      <c r="M23" t="str">
        <f t="shared" si="1"/>
        <v>Harbonnières</v>
      </c>
      <c r="N23">
        <f t="shared" si="2"/>
        <v>23</v>
      </c>
      <c r="O23">
        <f t="shared" si="3"/>
        <v>23</v>
      </c>
      <c r="P23">
        <f t="shared" si="4"/>
        <v>0</v>
      </c>
      <c r="Q23">
        <f t="shared" si="4"/>
        <v>0</v>
      </c>
      <c r="R23">
        <f t="shared" si="4"/>
        <v>0</v>
      </c>
    </row>
    <row r="24" spans="1:18">
      <c r="A24" s="39" t="s">
        <v>2078</v>
      </c>
      <c r="B24" s="40">
        <v>18</v>
      </c>
      <c r="C24" s="41" t="s">
        <v>2093</v>
      </c>
      <c r="D24" s="41" t="s">
        <v>2094</v>
      </c>
      <c r="E24" s="40">
        <v>360</v>
      </c>
      <c r="F24" s="42"/>
      <c r="G24" s="42"/>
      <c r="H24" s="41">
        <v>360</v>
      </c>
      <c r="I24" s="43"/>
      <c r="K24" t="s">
        <v>60</v>
      </c>
      <c r="L24" t="str">
        <f t="shared" si="1"/>
        <v>Solvay</v>
      </c>
      <c r="M24" t="str">
        <f t="shared" si="1"/>
        <v>Tavaux</v>
      </c>
      <c r="N24">
        <f t="shared" si="2"/>
        <v>360</v>
      </c>
      <c r="O24">
        <f t="shared" si="3"/>
        <v>0</v>
      </c>
      <c r="P24">
        <f t="shared" si="4"/>
        <v>0</v>
      </c>
      <c r="Q24">
        <f t="shared" si="4"/>
        <v>360</v>
      </c>
      <c r="R24">
        <f t="shared" si="4"/>
        <v>0</v>
      </c>
    </row>
    <row r="25" spans="1:18">
      <c r="A25" s="39" t="s">
        <v>2078</v>
      </c>
      <c r="B25" s="40">
        <v>19</v>
      </c>
      <c r="C25" s="41" t="s">
        <v>2095</v>
      </c>
      <c r="D25" s="41" t="s">
        <v>2096</v>
      </c>
      <c r="E25" s="40">
        <v>18</v>
      </c>
      <c r="F25" s="40">
        <v>18</v>
      </c>
      <c r="G25" s="42"/>
      <c r="H25" s="42"/>
      <c r="I25" s="43"/>
      <c r="K25" t="s">
        <v>60</v>
      </c>
      <c r="L25" t="str">
        <f t="shared" si="1"/>
        <v>PC Loos</v>
      </c>
      <c r="M25" t="str">
        <f t="shared" si="1"/>
        <v>Loos</v>
      </c>
      <c r="N25">
        <f t="shared" si="2"/>
        <v>18</v>
      </c>
      <c r="O25">
        <f t="shared" si="3"/>
        <v>18</v>
      </c>
      <c r="P25">
        <f t="shared" si="4"/>
        <v>0</v>
      </c>
      <c r="Q25">
        <f t="shared" si="4"/>
        <v>0</v>
      </c>
      <c r="R25">
        <f t="shared" si="4"/>
        <v>0</v>
      </c>
    </row>
    <row r="26" spans="1:18" ht="21" thickBot="1">
      <c r="A26" s="44" t="s">
        <v>2097</v>
      </c>
      <c r="B26" s="45"/>
      <c r="C26" s="45"/>
      <c r="D26" s="45"/>
      <c r="E26" s="46">
        <v>1481</v>
      </c>
      <c r="F26" s="48">
        <v>350</v>
      </c>
      <c r="G26" s="48">
        <v>548</v>
      </c>
      <c r="H26" s="48">
        <v>541</v>
      </c>
      <c r="I26" s="47">
        <v>42</v>
      </c>
      <c r="L26">
        <f t="shared" si="1"/>
        <v>0</v>
      </c>
      <c r="M26">
        <f t="shared" si="1"/>
        <v>0</v>
      </c>
      <c r="N26">
        <f t="shared" si="2"/>
        <v>1481</v>
      </c>
      <c r="O26">
        <f t="shared" si="3"/>
        <v>350</v>
      </c>
      <c r="P26">
        <f t="shared" si="4"/>
        <v>548</v>
      </c>
      <c r="Q26">
        <f t="shared" si="4"/>
        <v>541</v>
      </c>
      <c r="R26">
        <f t="shared" si="4"/>
        <v>42</v>
      </c>
    </row>
    <row r="27" spans="1:18" ht="17" thickTop="1">
      <c r="A27" s="39" t="s">
        <v>2098</v>
      </c>
      <c r="B27" s="40">
        <v>20</v>
      </c>
      <c r="C27" s="41" t="s">
        <v>2043</v>
      </c>
      <c r="D27" s="41" t="s">
        <v>2099</v>
      </c>
      <c r="E27" s="40">
        <v>385</v>
      </c>
      <c r="F27" s="41">
        <v>170</v>
      </c>
      <c r="G27" s="42"/>
      <c r="H27" s="41">
        <v>215</v>
      </c>
      <c r="I27" s="43"/>
      <c r="K27" t="s">
        <v>384</v>
      </c>
      <c r="L27" t="str">
        <f t="shared" si="1"/>
        <v>BASF</v>
      </c>
      <c r="M27" t="str">
        <f t="shared" si="1"/>
        <v>Ludwigshafen</v>
      </c>
      <c r="N27">
        <f t="shared" si="2"/>
        <v>385</v>
      </c>
      <c r="O27">
        <f t="shared" si="3"/>
        <v>170</v>
      </c>
      <c r="P27">
        <f t="shared" si="4"/>
        <v>0</v>
      </c>
      <c r="Q27">
        <f t="shared" si="4"/>
        <v>215</v>
      </c>
      <c r="R27">
        <f t="shared" si="4"/>
        <v>0</v>
      </c>
    </row>
    <row r="28" spans="1:18" ht="20">
      <c r="A28" s="39" t="s">
        <v>2098</v>
      </c>
      <c r="B28" s="40">
        <v>21</v>
      </c>
      <c r="C28" s="41" t="s">
        <v>2100</v>
      </c>
      <c r="D28" s="41" t="s">
        <v>2101</v>
      </c>
      <c r="E28" s="40">
        <v>480</v>
      </c>
      <c r="F28" s="42"/>
      <c r="G28" s="42"/>
      <c r="H28" s="41">
        <v>400</v>
      </c>
      <c r="I28" s="57">
        <v>80</v>
      </c>
      <c r="K28" t="s">
        <v>384</v>
      </c>
      <c r="L28" t="str">
        <f t="shared" si="1"/>
        <v>Bayer  MaterialScience</v>
      </c>
      <c r="M28" t="str">
        <f t="shared" si="1"/>
        <v>Dormagen</v>
      </c>
      <c r="N28">
        <f t="shared" si="2"/>
        <v>480</v>
      </c>
      <c r="O28">
        <f t="shared" si="3"/>
        <v>0</v>
      </c>
      <c r="P28">
        <f t="shared" si="4"/>
        <v>0</v>
      </c>
      <c r="Q28">
        <f t="shared" si="4"/>
        <v>400</v>
      </c>
      <c r="R28">
        <f t="shared" si="4"/>
        <v>80</v>
      </c>
    </row>
    <row r="29" spans="1:18" ht="20">
      <c r="A29" s="39" t="s">
        <v>2098</v>
      </c>
      <c r="B29" s="40">
        <v>22</v>
      </c>
      <c r="C29" s="41" t="s">
        <v>2100</v>
      </c>
      <c r="D29" s="41" t="s">
        <v>2102</v>
      </c>
      <c r="E29" s="40">
        <v>360</v>
      </c>
      <c r="F29" s="42"/>
      <c r="G29" s="42"/>
      <c r="H29" s="41">
        <v>360</v>
      </c>
      <c r="I29" s="43"/>
      <c r="K29" t="s">
        <v>384</v>
      </c>
      <c r="L29" t="str">
        <f t="shared" si="1"/>
        <v>Bayer  MaterialScience</v>
      </c>
      <c r="M29" t="str">
        <f t="shared" si="1"/>
        <v>Leverkusen</v>
      </c>
      <c r="N29">
        <f t="shared" si="2"/>
        <v>360</v>
      </c>
      <c r="O29">
        <f t="shared" si="3"/>
        <v>0</v>
      </c>
      <c r="P29">
        <f t="shared" si="4"/>
        <v>0</v>
      </c>
      <c r="Q29">
        <f t="shared" si="4"/>
        <v>360</v>
      </c>
      <c r="R29">
        <f t="shared" si="4"/>
        <v>0</v>
      </c>
    </row>
    <row r="30" spans="1:18" ht="20">
      <c r="A30" s="39" t="s">
        <v>2098</v>
      </c>
      <c r="B30" s="40">
        <v>23</v>
      </c>
      <c r="C30" s="41" t="s">
        <v>2100</v>
      </c>
      <c r="D30" s="41" t="s">
        <v>2103</v>
      </c>
      <c r="E30" s="40">
        <v>260</v>
      </c>
      <c r="F30" s="42"/>
      <c r="G30" s="42"/>
      <c r="H30" s="41">
        <v>260</v>
      </c>
      <c r="I30" s="43"/>
      <c r="K30" t="s">
        <v>384</v>
      </c>
      <c r="L30" t="str">
        <f t="shared" si="1"/>
        <v>Bayer  MaterialScience</v>
      </c>
      <c r="M30" t="str">
        <f t="shared" si="1"/>
        <v>Uerdingen</v>
      </c>
      <c r="N30">
        <f t="shared" si="2"/>
        <v>260</v>
      </c>
      <c r="O30">
        <f t="shared" si="3"/>
        <v>0</v>
      </c>
      <c r="P30">
        <f t="shared" si="4"/>
        <v>0</v>
      </c>
      <c r="Q30">
        <f t="shared" si="4"/>
        <v>260</v>
      </c>
      <c r="R30">
        <f t="shared" si="4"/>
        <v>0</v>
      </c>
    </row>
    <row r="31" spans="1:18" ht="20">
      <c r="A31" s="39" t="s">
        <v>2098</v>
      </c>
      <c r="B31" s="40">
        <v>24</v>
      </c>
      <c r="C31" s="41" t="s">
        <v>2100</v>
      </c>
      <c r="D31" s="41" t="s">
        <v>2104</v>
      </c>
      <c r="E31" s="40">
        <v>210</v>
      </c>
      <c r="F31" s="42"/>
      <c r="G31" s="42"/>
      <c r="H31" s="42"/>
      <c r="I31" s="57">
        <v>210</v>
      </c>
      <c r="K31" t="s">
        <v>384</v>
      </c>
      <c r="L31" t="str">
        <f t="shared" si="1"/>
        <v>Bayer  MaterialScience</v>
      </c>
      <c r="M31" t="str">
        <f t="shared" si="1"/>
        <v>Brunsbuttel</v>
      </c>
      <c r="N31">
        <f t="shared" si="2"/>
        <v>210</v>
      </c>
      <c r="O31">
        <f t="shared" si="3"/>
        <v>0</v>
      </c>
      <c r="P31">
        <f t="shared" si="4"/>
        <v>0</v>
      </c>
      <c r="Q31">
        <f t="shared" si="4"/>
        <v>0</v>
      </c>
      <c r="R31">
        <f t="shared" si="4"/>
        <v>210</v>
      </c>
    </row>
    <row r="32" spans="1:18">
      <c r="A32" s="39" t="s">
        <v>2098</v>
      </c>
      <c r="B32" s="40">
        <v>25</v>
      </c>
      <c r="C32" s="41" t="s">
        <v>2105</v>
      </c>
      <c r="D32" s="41" t="s">
        <v>2106</v>
      </c>
      <c r="E32" s="40">
        <v>250</v>
      </c>
      <c r="F32" s="42"/>
      <c r="G32" s="42"/>
      <c r="H32" s="41">
        <v>250</v>
      </c>
      <c r="I32" s="43"/>
      <c r="K32" t="s">
        <v>384</v>
      </c>
      <c r="L32" t="str">
        <f t="shared" si="1"/>
        <v>Dow</v>
      </c>
      <c r="M32" t="str">
        <f t="shared" si="1"/>
        <v>Schkopau</v>
      </c>
      <c r="N32">
        <f t="shared" si="2"/>
        <v>250</v>
      </c>
      <c r="O32">
        <f t="shared" si="3"/>
        <v>0</v>
      </c>
      <c r="P32">
        <f t="shared" si="4"/>
        <v>0</v>
      </c>
      <c r="Q32">
        <f t="shared" si="4"/>
        <v>250</v>
      </c>
      <c r="R32">
        <f t="shared" si="4"/>
        <v>0</v>
      </c>
    </row>
    <row r="33" spans="1:18">
      <c r="A33" s="39" t="s">
        <v>2098</v>
      </c>
      <c r="B33" s="40">
        <v>26</v>
      </c>
      <c r="C33" s="41" t="s">
        <v>2107</v>
      </c>
      <c r="D33" s="41" t="s">
        <v>2108</v>
      </c>
      <c r="E33" s="40">
        <v>250</v>
      </c>
      <c r="F33" s="42"/>
      <c r="G33" s="42"/>
      <c r="H33" s="41">
        <v>250</v>
      </c>
      <c r="I33" s="43"/>
      <c r="K33" t="s">
        <v>384</v>
      </c>
      <c r="L33" t="str">
        <f t="shared" si="1"/>
        <v>Vinnolit (Westlake)</v>
      </c>
      <c r="M33" t="str">
        <f t="shared" si="1"/>
        <v>Knapsack</v>
      </c>
      <c r="N33">
        <f t="shared" si="2"/>
        <v>250</v>
      </c>
      <c r="O33">
        <f t="shared" si="3"/>
        <v>0</v>
      </c>
      <c r="P33">
        <f t="shared" si="4"/>
        <v>0</v>
      </c>
      <c r="Q33">
        <f t="shared" si="4"/>
        <v>250</v>
      </c>
      <c r="R33">
        <f t="shared" si="4"/>
        <v>0</v>
      </c>
    </row>
    <row r="34" spans="1:18">
      <c r="A34" s="39" t="s">
        <v>2098</v>
      </c>
      <c r="B34" s="40">
        <v>27</v>
      </c>
      <c r="C34" s="41" t="s">
        <v>2109</v>
      </c>
      <c r="D34" s="41" t="s">
        <v>2110</v>
      </c>
      <c r="E34" s="40">
        <v>45</v>
      </c>
      <c r="F34" s="42"/>
      <c r="G34" s="42"/>
      <c r="H34" s="40">
        <v>45</v>
      </c>
      <c r="I34" s="43"/>
      <c r="K34" t="s">
        <v>384</v>
      </c>
      <c r="L34" t="str">
        <f t="shared" si="1"/>
        <v>CABB GmbH</v>
      </c>
      <c r="M34" t="str">
        <f t="shared" si="1"/>
        <v>Gersthofen</v>
      </c>
      <c r="N34">
        <f t="shared" si="2"/>
        <v>45</v>
      </c>
      <c r="O34">
        <f t="shared" si="3"/>
        <v>0</v>
      </c>
      <c r="P34">
        <f t="shared" si="4"/>
        <v>0</v>
      </c>
      <c r="Q34">
        <f t="shared" si="4"/>
        <v>45</v>
      </c>
      <c r="R34">
        <f t="shared" si="4"/>
        <v>0</v>
      </c>
    </row>
    <row r="35" spans="1:18">
      <c r="A35" s="39" t="s">
        <v>2098</v>
      </c>
      <c r="B35" s="40">
        <v>28</v>
      </c>
      <c r="C35" s="41" t="s">
        <v>2105</v>
      </c>
      <c r="D35" s="41" t="s">
        <v>1016</v>
      </c>
      <c r="E35" s="40">
        <v>1585</v>
      </c>
      <c r="F35" s="42"/>
      <c r="G35" s="41">
        <v>1030</v>
      </c>
      <c r="H35" s="41">
        <v>555</v>
      </c>
      <c r="I35" s="43"/>
      <c r="K35" t="s">
        <v>384</v>
      </c>
      <c r="L35" t="str">
        <f t="shared" si="1"/>
        <v>Dow</v>
      </c>
      <c r="M35" t="str">
        <f t="shared" si="1"/>
        <v>Stade</v>
      </c>
      <c r="N35">
        <f t="shared" si="2"/>
        <v>1585</v>
      </c>
      <c r="O35">
        <f t="shared" si="3"/>
        <v>0</v>
      </c>
      <c r="P35">
        <f t="shared" si="4"/>
        <v>1030</v>
      </c>
      <c r="Q35">
        <f t="shared" si="4"/>
        <v>555</v>
      </c>
      <c r="R35">
        <f t="shared" si="4"/>
        <v>0</v>
      </c>
    </row>
    <row r="36" spans="1:18">
      <c r="A36" s="58"/>
      <c r="B36" s="58"/>
      <c r="C36" s="58"/>
      <c r="D36" s="58"/>
      <c r="E36" s="58"/>
      <c r="F36" s="58"/>
      <c r="G36" s="58"/>
      <c r="H36" s="58"/>
      <c r="I36" s="58"/>
      <c r="L36">
        <f t="shared" si="1"/>
        <v>0</v>
      </c>
      <c r="M36">
        <f t="shared" si="1"/>
        <v>0</v>
      </c>
      <c r="N36">
        <f t="shared" si="2"/>
        <v>0</v>
      </c>
      <c r="O36">
        <f t="shared" si="3"/>
        <v>0</v>
      </c>
      <c r="P36">
        <f t="shared" si="4"/>
        <v>0</v>
      </c>
      <c r="Q36">
        <f t="shared" si="4"/>
        <v>0</v>
      </c>
      <c r="R36">
        <f t="shared" si="4"/>
        <v>0</v>
      </c>
    </row>
    <row r="37" spans="1:18">
      <c r="A37" s="59"/>
      <c r="B37" s="58"/>
      <c r="C37" s="58"/>
      <c r="D37" s="58"/>
      <c r="E37" s="58"/>
      <c r="F37" s="58"/>
      <c r="G37" s="58"/>
      <c r="H37" s="58"/>
      <c r="I37" s="58"/>
      <c r="L37">
        <f t="shared" si="1"/>
        <v>0</v>
      </c>
      <c r="M37">
        <f t="shared" si="1"/>
        <v>0</v>
      </c>
      <c r="N37">
        <f t="shared" si="2"/>
        <v>0</v>
      </c>
      <c r="O37">
        <f t="shared" si="3"/>
        <v>0</v>
      </c>
      <c r="P37">
        <f t="shared" si="4"/>
        <v>0</v>
      </c>
      <c r="Q37">
        <f t="shared" si="4"/>
        <v>0</v>
      </c>
      <c r="R37">
        <f t="shared" si="4"/>
        <v>0</v>
      </c>
    </row>
    <row r="38" spans="1:18" ht="22">
      <c r="A38" s="30"/>
      <c r="B38" s="60"/>
      <c r="C38" s="30"/>
      <c r="D38" s="30"/>
      <c r="E38" s="33" t="s">
        <v>2050</v>
      </c>
      <c r="F38" s="30"/>
      <c r="G38" s="32"/>
      <c r="H38" s="30"/>
      <c r="I38" s="30"/>
      <c r="L38">
        <f t="shared" si="1"/>
        <v>0</v>
      </c>
      <c r="M38">
        <f t="shared" si="1"/>
        <v>0</v>
      </c>
      <c r="N38" t="str">
        <f t="shared" si="2"/>
        <v>NAMEPLATE CAPACITY</v>
      </c>
      <c r="O38">
        <f t="shared" si="3"/>
        <v>0</v>
      </c>
      <c r="P38">
        <f t="shared" si="4"/>
        <v>0</v>
      </c>
      <c r="Q38">
        <f t="shared" si="4"/>
        <v>0</v>
      </c>
      <c r="R38">
        <f t="shared" si="4"/>
        <v>0</v>
      </c>
    </row>
    <row r="39" spans="1:18" ht="22">
      <c r="A39" s="34" t="s">
        <v>2046</v>
      </c>
      <c r="B39" s="36" t="s">
        <v>2047</v>
      </c>
      <c r="C39" s="36" t="s">
        <v>2048</v>
      </c>
      <c r="D39" s="36" t="s">
        <v>2049</v>
      </c>
      <c r="E39" s="37" t="s">
        <v>2051</v>
      </c>
      <c r="F39" s="36" t="s">
        <v>2052</v>
      </c>
      <c r="G39" s="61" t="s">
        <v>2053</v>
      </c>
      <c r="H39" s="38" t="s">
        <v>2054</v>
      </c>
      <c r="I39" s="36" t="s">
        <v>2055</v>
      </c>
      <c r="L39" t="str">
        <f t="shared" si="1"/>
        <v>COMPANY</v>
      </c>
      <c r="M39" t="str">
        <f t="shared" si="1"/>
        <v>SITE</v>
      </c>
      <c r="N39" t="str">
        <f t="shared" si="2"/>
        <v>(000 TONNES CHLORINE)</v>
      </c>
      <c r="O39" t="str">
        <f t="shared" si="3"/>
        <v>Hg</v>
      </c>
      <c r="P39" t="str">
        <f t="shared" si="4"/>
        <v>D</v>
      </c>
      <c r="Q39" t="str">
        <f t="shared" si="4"/>
        <v>M</v>
      </c>
      <c r="R39" t="str">
        <f t="shared" si="4"/>
        <v>OTHERS</v>
      </c>
    </row>
    <row r="40" spans="1:18">
      <c r="A40" s="39" t="s">
        <v>2098</v>
      </c>
      <c r="B40" s="40">
        <v>29</v>
      </c>
      <c r="C40" s="41" t="s">
        <v>2073</v>
      </c>
      <c r="D40" s="41" t="s">
        <v>2111</v>
      </c>
      <c r="E40" s="40">
        <v>125</v>
      </c>
      <c r="F40" s="41">
        <v>125</v>
      </c>
      <c r="G40" s="42"/>
      <c r="H40" s="42"/>
      <c r="I40" s="43"/>
      <c r="K40" t="s">
        <v>384</v>
      </c>
      <c r="L40" t="str">
        <f t="shared" si="1"/>
        <v>AkzoNobel</v>
      </c>
      <c r="M40" t="str">
        <f t="shared" si="1"/>
        <v>Ibbenbüren</v>
      </c>
      <c r="N40">
        <f t="shared" si="2"/>
        <v>125</v>
      </c>
      <c r="O40">
        <f t="shared" si="3"/>
        <v>125</v>
      </c>
      <c r="P40">
        <f t="shared" si="4"/>
        <v>0</v>
      </c>
      <c r="Q40">
        <f t="shared" si="4"/>
        <v>0</v>
      </c>
      <c r="R40">
        <f t="shared" si="4"/>
        <v>0</v>
      </c>
    </row>
    <row r="41" spans="1:18">
      <c r="A41" s="39" t="s">
        <v>2098</v>
      </c>
      <c r="B41" s="40">
        <v>30</v>
      </c>
      <c r="C41" s="41" t="s">
        <v>2073</v>
      </c>
      <c r="D41" s="41" t="s">
        <v>2112</v>
      </c>
      <c r="E41" s="40">
        <v>99</v>
      </c>
      <c r="F41" s="42"/>
      <c r="G41" s="42"/>
      <c r="H41" s="40">
        <v>99</v>
      </c>
      <c r="I41" s="43"/>
      <c r="K41" t="s">
        <v>384</v>
      </c>
      <c r="L41" t="str">
        <f t="shared" si="1"/>
        <v>AkzoNobel</v>
      </c>
      <c r="M41" t="str">
        <f t="shared" si="1"/>
        <v>Bitterfeld</v>
      </c>
      <c r="N41">
        <f t="shared" si="2"/>
        <v>99</v>
      </c>
      <c r="O41">
        <f t="shared" si="3"/>
        <v>0</v>
      </c>
      <c r="P41">
        <f t="shared" si="4"/>
        <v>0</v>
      </c>
      <c r="Q41">
        <f t="shared" si="4"/>
        <v>99</v>
      </c>
      <c r="R41">
        <f t="shared" si="4"/>
        <v>0</v>
      </c>
    </row>
    <row r="42" spans="1:18">
      <c r="A42" s="39" t="s">
        <v>2098</v>
      </c>
      <c r="B42" s="40">
        <v>31</v>
      </c>
      <c r="C42" s="41" t="s">
        <v>2113</v>
      </c>
      <c r="D42" s="41" t="s">
        <v>2114</v>
      </c>
      <c r="E42" s="40">
        <v>137</v>
      </c>
      <c r="F42" s="41">
        <v>137</v>
      </c>
      <c r="G42" s="42"/>
      <c r="H42" s="42"/>
      <c r="I42" s="43"/>
      <c r="K42" t="s">
        <v>384</v>
      </c>
      <c r="L42" t="str">
        <f t="shared" si="1"/>
        <v>Evonik Industries</v>
      </c>
      <c r="M42" t="str">
        <f t="shared" si="1"/>
        <v>Lülsdorf</v>
      </c>
      <c r="N42">
        <f t="shared" si="2"/>
        <v>137</v>
      </c>
      <c r="O42">
        <f t="shared" si="3"/>
        <v>137</v>
      </c>
      <c r="P42">
        <f t="shared" si="4"/>
        <v>0</v>
      </c>
      <c r="Q42">
        <f t="shared" si="4"/>
        <v>0</v>
      </c>
      <c r="R42">
        <f t="shared" si="4"/>
        <v>0</v>
      </c>
    </row>
    <row r="43" spans="1:18">
      <c r="A43" s="39" t="s">
        <v>2098</v>
      </c>
      <c r="B43" s="40">
        <v>33</v>
      </c>
      <c r="C43" s="41" t="s">
        <v>2073</v>
      </c>
      <c r="D43" s="41" t="s">
        <v>2115</v>
      </c>
      <c r="E43" s="40">
        <v>167</v>
      </c>
      <c r="F43" s="41">
        <v>167</v>
      </c>
      <c r="G43" s="42"/>
      <c r="H43" s="42"/>
      <c r="I43" s="43"/>
      <c r="K43" t="s">
        <v>384</v>
      </c>
      <c r="L43" t="str">
        <f t="shared" si="1"/>
        <v>AkzoNobel</v>
      </c>
      <c r="M43" t="str">
        <f t="shared" si="1"/>
        <v>Frankfurt</v>
      </c>
      <c r="N43">
        <f t="shared" si="2"/>
        <v>167</v>
      </c>
      <c r="O43">
        <f t="shared" si="3"/>
        <v>167</v>
      </c>
      <c r="P43">
        <f t="shared" si="4"/>
        <v>0</v>
      </c>
      <c r="Q43">
        <f t="shared" si="4"/>
        <v>0</v>
      </c>
      <c r="R43">
        <f t="shared" si="4"/>
        <v>0</v>
      </c>
    </row>
    <row r="44" spans="1:18">
      <c r="A44" s="39" t="s">
        <v>2098</v>
      </c>
      <c r="B44" s="40">
        <v>34</v>
      </c>
      <c r="C44" s="41" t="s">
        <v>2093</v>
      </c>
      <c r="D44" s="41" t="s">
        <v>2116</v>
      </c>
      <c r="E44" s="40">
        <v>220</v>
      </c>
      <c r="F44" s="42"/>
      <c r="G44" s="41">
        <v>110</v>
      </c>
      <c r="H44" s="41">
        <v>110</v>
      </c>
      <c r="I44" s="43"/>
      <c r="K44" t="s">
        <v>384</v>
      </c>
      <c r="L44" t="str">
        <f t="shared" si="1"/>
        <v>Solvay</v>
      </c>
      <c r="M44" t="str">
        <f t="shared" si="1"/>
        <v>Rheinberg</v>
      </c>
      <c r="N44">
        <f t="shared" si="2"/>
        <v>220</v>
      </c>
      <c r="O44">
        <f t="shared" si="3"/>
        <v>0</v>
      </c>
      <c r="P44">
        <f t="shared" si="4"/>
        <v>110</v>
      </c>
      <c r="Q44">
        <f t="shared" si="4"/>
        <v>110</v>
      </c>
      <c r="R44">
        <f t="shared" si="4"/>
        <v>0</v>
      </c>
    </row>
    <row r="45" spans="1:18">
      <c r="A45" s="39" t="s">
        <v>2098</v>
      </c>
      <c r="B45" s="40">
        <v>35</v>
      </c>
      <c r="C45" s="41" t="s">
        <v>2044</v>
      </c>
      <c r="D45" s="41" t="s">
        <v>2117</v>
      </c>
      <c r="E45" s="40">
        <v>260</v>
      </c>
      <c r="F45" s="42"/>
      <c r="G45" s="42"/>
      <c r="H45" s="41">
        <v>260</v>
      </c>
      <c r="I45" s="43"/>
      <c r="K45" t="s">
        <v>384</v>
      </c>
      <c r="L45" t="str">
        <f t="shared" si="1"/>
        <v>Vestolit</v>
      </c>
      <c r="M45" t="str">
        <f t="shared" si="1"/>
        <v>Marl</v>
      </c>
      <c r="N45">
        <f t="shared" si="2"/>
        <v>260</v>
      </c>
      <c r="O45">
        <f t="shared" si="3"/>
        <v>0</v>
      </c>
      <c r="P45">
        <f t="shared" si="4"/>
        <v>0</v>
      </c>
      <c r="Q45">
        <f t="shared" si="4"/>
        <v>260</v>
      </c>
      <c r="R45">
        <f t="shared" si="4"/>
        <v>0</v>
      </c>
    </row>
    <row r="46" spans="1:18">
      <c r="A46" s="39" t="s">
        <v>2098</v>
      </c>
      <c r="B46" s="40">
        <v>36</v>
      </c>
      <c r="C46" s="41" t="s">
        <v>2107</v>
      </c>
      <c r="D46" s="41" t="s">
        <v>2118</v>
      </c>
      <c r="E46" s="40">
        <v>180</v>
      </c>
      <c r="F46" s="42"/>
      <c r="G46" s="42"/>
      <c r="H46" s="41">
        <v>180</v>
      </c>
      <c r="I46" s="43"/>
      <c r="K46" t="s">
        <v>384</v>
      </c>
      <c r="L46" t="str">
        <f t="shared" si="1"/>
        <v>Vinnolit (Westlake)</v>
      </c>
      <c r="M46" t="str">
        <f t="shared" si="1"/>
        <v>Gendorf</v>
      </c>
      <c r="N46">
        <f t="shared" si="2"/>
        <v>180</v>
      </c>
      <c r="O46">
        <f t="shared" si="3"/>
        <v>0</v>
      </c>
      <c r="P46">
        <f t="shared" si="4"/>
        <v>0</v>
      </c>
      <c r="Q46">
        <f t="shared" si="4"/>
        <v>180</v>
      </c>
      <c r="R46">
        <f t="shared" si="4"/>
        <v>0</v>
      </c>
    </row>
    <row r="47" spans="1:18">
      <c r="A47" s="51" t="s">
        <v>2098</v>
      </c>
      <c r="B47" s="52">
        <v>37</v>
      </c>
      <c r="C47" s="53" t="s">
        <v>2119</v>
      </c>
      <c r="D47" s="53" t="s">
        <v>2120</v>
      </c>
      <c r="E47" s="52">
        <v>50</v>
      </c>
      <c r="F47" s="42"/>
      <c r="G47" s="42"/>
      <c r="H47" s="52">
        <v>50</v>
      </c>
      <c r="I47" s="43"/>
      <c r="K47" t="s">
        <v>384</v>
      </c>
      <c r="L47" t="str">
        <f t="shared" si="1"/>
        <v>Wacker Chemie</v>
      </c>
      <c r="M47" t="str">
        <f t="shared" si="1"/>
        <v>Burghausen</v>
      </c>
      <c r="N47">
        <f t="shared" si="2"/>
        <v>50</v>
      </c>
      <c r="O47">
        <f t="shared" si="3"/>
        <v>0</v>
      </c>
      <c r="P47">
        <f t="shared" si="4"/>
        <v>0</v>
      </c>
      <c r="Q47">
        <f t="shared" si="4"/>
        <v>50</v>
      </c>
      <c r="R47">
        <f t="shared" si="4"/>
        <v>0</v>
      </c>
    </row>
    <row r="48" spans="1:18">
      <c r="A48" s="51" t="s">
        <v>2098</v>
      </c>
      <c r="B48" s="52">
        <v>96</v>
      </c>
      <c r="C48" s="53" t="s">
        <v>2121</v>
      </c>
      <c r="D48" s="53" t="s">
        <v>2122</v>
      </c>
      <c r="E48" s="52">
        <v>15</v>
      </c>
      <c r="F48" s="42"/>
      <c r="G48" s="42"/>
      <c r="H48" s="52">
        <v>15</v>
      </c>
      <c r="I48" s="43"/>
      <c r="K48" t="s">
        <v>384</v>
      </c>
      <c r="L48" t="str">
        <f t="shared" si="1"/>
        <v>Leuna-Harze</v>
      </c>
      <c r="M48" t="str">
        <f t="shared" si="1"/>
        <v>Leuna</v>
      </c>
      <c r="N48">
        <f t="shared" si="2"/>
        <v>15</v>
      </c>
      <c r="O48">
        <f t="shared" si="3"/>
        <v>0</v>
      </c>
      <c r="P48">
        <f t="shared" si="4"/>
        <v>0</v>
      </c>
      <c r="Q48">
        <f t="shared" si="4"/>
        <v>15</v>
      </c>
      <c r="R48">
        <f t="shared" si="4"/>
        <v>0</v>
      </c>
    </row>
    <row r="49" spans="1:18" ht="21" thickBot="1">
      <c r="A49" s="44" t="s">
        <v>2123</v>
      </c>
      <c r="B49" s="45"/>
      <c r="C49" s="45"/>
      <c r="D49" s="45"/>
      <c r="E49" s="46">
        <v>5078</v>
      </c>
      <c r="F49" s="48">
        <v>599</v>
      </c>
      <c r="G49" s="48">
        <v>1140</v>
      </c>
      <c r="H49" s="48">
        <v>3049</v>
      </c>
      <c r="I49" s="47">
        <v>290</v>
      </c>
      <c r="L49">
        <f t="shared" si="1"/>
        <v>0</v>
      </c>
      <c r="M49">
        <f t="shared" si="1"/>
        <v>0</v>
      </c>
      <c r="N49">
        <f t="shared" si="2"/>
        <v>5078</v>
      </c>
      <c r="O49">
        <f t="shared" si="3"/>
        <v>599</v>
      </c>
      <c r="P49">
        <f t="shared" si="4"/>
        <v>1140</v>
      </c>
      <c r="Q49">
        <f t="shared" si="4"/>
        <v>3049</v>
      </c>
      <c r="R49">
        <f t="shared" si="4"/>
        <v>290</v>
      </c>
    </row>
    <row r="50" spans="1:18" ht="17" thickTop="1">
      <c r="A50" s="39" t="s">
        <v>2124</v>
      </c>
      <c r="B50" s="40">
        <v>94</v>
      </c>
      <c r="C50" s="41" t="s">
        <v>2125</v>
      </c>
      <c r="D50" s="41" t="s">
        <v>2126</v>
      </c>
      <c r="E50" s="40">
        <v>4</v>
      </c>
      <c r="F50" s="42"/>
      <c r="G50" s="42"/>
      <c r="H50" s="40">
        <v>4</v>
      </c>
      <c r="I50" s="43"/>
      <c r="K50" t="s">
        <v>631</v>
      </c>
      <c r="L50" t="str">
        <f t="shared" si="1"/>
        <v>Kapachim</v>
      </c>
      <c r="M50" t="str">
        <f t="shared" si="1"/>
        <v>Inofita Viotias</v>
      </c>
      <c r="N50">
        <f t="shared" si="2"/>
        <v>4</v>
      </c>
      <c r="O50">
        <f t="shared" si="3"/>
        <v>0</v>
      </c>
      <c r="P50">
        <f t="shared" si="4"/>
        <v>0</v>
      </c>
      <c r="Q50">
        <f t="shared" si="4"/>
        <v>4</v>
      </c>
      <c r="R50">
        <f t="shared" si="4"/>
        <v>0</v>
      </c>
    </row>
    <row r="51" spans="1:18">
      <c r="A51" s="39" t="s">
        <v>2124</v>
      </c>
      <c r="B51" s="40">
        <v>95</v>
      </c>
      <c r="C51" s="41" t="s">
        <v>2127</v>
      </c>
      <c r="D51" s="41" t="s">
        <v>2128</v>
      </c>
      <c r="E51" s="40">
        <v>20</v>
      </c>
      <c r="F51" s="42"/>
      <c r="G51" s="42"/>
      <c r="H51" s="40">
        <v>20</v>
      </c>
      <c r="I51" s="43"/>
      <c r="K51" t="s">
        <v>631</v>
      </c>
      <c r="L51" t="str">
        <f t="shared" si="1"/>
        <v>Unilever Knorr</v>
      </c>
      <c r="M51" t="str">
        <f t="shared" si="1"/>
        <v>Marousi</v>
      </c>
      <c r="N51">
        <f t="shared" si="2"/>
        <v>20</v>
      </c>
      <c r="O51">
        <f t="shared" si="3"/>
        <v>0</v>
      </c>
      <c r="P51">
        <f t="shared" si="4"/>
        <v>0</v>
      </c>
      <c r="Q51">
        <f t="shared" si="4"/>
        <v>20</v>
      </c>
      <c r="R51">
        <f t="shared" si="4"/>
        <v>0</v>
      </c>
    </row>
    <row r="52" spans="1:18" ht="21" thickBot="1">
      <c r="A52" s="44" t="s">
        <v>2129</v>
      </c>
      <c r="B52" s="45"/>
      <c r="C52" s="45"/>
      <c r="D52" s="45"/>
      <c r="E52" s="46">
        <v>24</v>
      </c>
      <c r="F52" s="46">
        <v>0</v>
      </c>
      <c r="G52" s="46">
        <v>0</v>
      </c>
      <c r="H52" s="46">
        <v>24</v>
      </c>
      <c r="I52" s="47">
        <v>0</v>
      </c>
      <c r="L52">
        <f t="shared" si="1"/>
        <v>0</v>
      </c>
      <c r="M52">
        <f t="shared" si="1"/>
        <v>0</v>
      </c>
      <c r="N52">
        <f t="shared" si="2"/>
        <v>24</v>
      </c>
      <c r="O52">
        <f t="shared" si="3"/>
        <v>0</v>
      </c>
      <c r="P52">
        <f t="shared" si="4"/>
        <v>0</v>
      </c>
      <c r="Q52">
        <f t="shared" si="4"/>
        <v>24</v>
      </c>
      <c r="R52">
        <f t="shared" si="4"/>
        <v>0</v>
      </c>
    </row>
    <row r="53" spans="1:18" ht="17" thickTop="1">
      <c r="A53" s="39" t="s">
        <v>2130</v>
      </c>
      <c r="B53" s="40">
        <v>39</v>
      </c>
      <c r="C53" s="41" t="s">
        <v>2131</v>
      </c>
      <c r="D53" s="41" t="s">
        <v>2132</v>
      </c>
      <c r="E53" s="40">
        <v>323</v>
      </c>
      <c r="F53" s="41">
        <v>131</v>
      </c>
      <c r="G53" s="42"/>
      <c r="H53" s="41">
        <v>192</v>
      </c>
      <c r="I53" s="43"/>
      <c r="K53" t="s">
        <v>85</v>
      </c>
      <c r="L53" t="str">
        <f t="shared" si="1"/>
        <v>Borsodchem</v>
      </c>
      <c r="M53" t="str">
        <f t="shared" si="1"/>
        <v>Kazincbarcika</v>
      </c>
      <c r="N53">
        <f t="shared" si="2"/>
        <v>323</v>
      </c>
      <c r="O53">
        <f t="shared" si="3"/>
        <v>131</v>
      </c>
      <c r="P53">
        <f t="shared" si="4"/>
        <v>0</v>
      </c>
      <c r="Q53">
        <f t="shared" si="4"/>
        <v>192</v>
      </c>
      <c r="R53">
        <f t="shared" si="4"/>
        <v>0</v>
      </c>
    </row>
    <row r="54" spans="1:18" ht="21" thickBot="1">
      <c r="A54" s="44" t="s">
        <v>2133</v>
      </c>
      <c r="B54" s="45"/>
      <c r="C54" s="45"/>
      <c r="D54" s="45"/>
      <c r="E54" s="46">
        <v>323</v>
      </c>
      <c r="F54" s="48">
        <v>131</v>
      </c>
      <c r="G54" s="46">
        <v>0</v>
      </c>
      <c r="H54" s="48">
        <v>192</v>
      </c>
      <c r="I54" s="47">
        <v>0</v>
      </c>
      <c r="L54">
        <f t="shared" si="1"/>
        <v>0</v>
      </c>
      <c r="M54">
        <f t="shared" si="1"/>
        <v>0</v>
      </c>
      <c r="N54">
        <f t="shared" si="2"/>
        <v>323</v>
      </c>
      <c r="O54">
        <f t="shared" si="3"/>
        <v>131</v>
      </c>
      <c r="P54">
        <f t="shared" si="4"/>
        <v>0</v>
      </c>
      <c r="Q54">
        <f t="shared" si="4"/>
        <v>192</v>
      </c>
      <c r="R54">
        <f t="shared" si="4"/>
        <v>0</v>
      </c>
    </row>
    <row r="55" spans="1:18" ht="17" thickTop="1">
      <c r="A55" s="39" t="s">
        <v>2134</v>
      </c>
      <c r="B55" s="40">
        <v>40</v>
      </c>
      <c r="C55" s="41" t="s">
        <v>2135</v>
      </c>
      <c r="D55" s="41" t="s">
        <v>2136</v>
      </c>
      <c r="E55" s="40">
        <v>9</v>
      </c>
      <c r="F55" s="42"/>
      <c r="G55" s="42"/>
      <c r="H55" s="40">
        <v>9</v>
      </c>
      <c r="I55" s="43"/>
      <c r="K55" t="s">
        <v>1474</v>
      </c>
      <c r="L55" t="str">
        <f t="shared" si="1"/>
        <v>MicroBio</v>
      </c>
      <c r="M55" t="str">
        <f t="shared" si="1"/>
        <v>Fermoy</v>
      </c>
      <c r="N55">
        <f t="shared" si="2"/>
        <v>9</v>
      </c>
      <c r="O55">
        <f t="shared" si="3"/>
        <v>0</v>
      </c>
      <c r="P55">
        <f t="shared" si="4"/>
        <v>0</v>
      </c>
      <c r="Q55">
        <f t="shared" si="4"/>
        <v>9</v>
      </c>
      <c r="R55">
        <f t="shared" si="4"/>
        <v>0</v>
      </c>
    </row>
    <row r="56" spans="1:18" ht="21" thickBot="1">
      <c r="A56" s="44" t="s">
        <v>2137</v>
      </c>
      <c r="B56" s="45"/>
      <c r="C56" s="45"/>
      <c r="D56" s="45"/>
      <c r="E56" s="46">
        <v>9</v>
      </c>
      <c r="F56" s="46">
        <v>0</v>
      </c>
      <c r="G56" s="46">
        <v>0</v>
      </c>
      <c r="H56" s="46">
        <v>9</v>
      </c>
      <c r="I56" s="47">
        <v>0</v>
      </c>
      <c r="L56">
        <f t="shared" si="1"/>
        <v>0</v>
      </c>
      <c r="M56">
        <f t="shared" si="1"/>
        <v>0</v>
      </c>
      <c r="N56">
        <f t="shared" si="2"/>
        <v>9</v>
      </c>
      <c r="O56">
        <f t="shared" si="3"/>
        <v>0</v>
      </c>
      <c r="P56">
        <f t="shared" si="4"/>
        <v>0</v>
      </c>
      <c r="Q56">
        <f t="shared" si="4"/>
        <v>9</v>
      </c>
      <c r="R56">
        <f t="shared" si="4"/>
        <v>0</v>
      </c>
    </row>
    <row r="57" spans="1:18" ht="17" thickTop="1">
      <c r="A57" s="39" t="s">
        <v>2138</v>
      </c>
      <c r="B57" s="40">
        <v>41</v>
      </c>
      <c r="C57" s="41" t="s">
        <v>2139</v>
      </c>
      <c r="D57" s="41" t="s">
        <v>2140</v>
      </c>
      <c r="E57" s="40">
        <v>39</v>
      </c>
      <c r="F57" s="42"/>
      <c r="G57" s="42"/>
      <c r="H57" s="40">
        <v>39</v>
      </c>
      <c r="I57" s="43"/>
      <c r="K57" t="s">
        <v>92</v>
      </c>
      <c r="L57" t="str">
        <f t="shared" si="1"/>
        <v>Altair Chimica</v>
      </c>
      <c r="M57" t="str">
        <f t="shared" si="1"/>
        <v>Volterra</v>
      </c>
      <c r="N57">
        <f t="shared" si="2"/>
        <v>39</v>
      </c>
      <c r="O57">
        <f t="shared" si="3"/>
        <v>0</v>
      </c>
      <c r="P57">
        <f t="shared" si="4"/>
        <v>0</v>
      </c>
      <c r="Q57">
        <f t="shared" si="4"/>
        <v>39</v>
      </c>
      <c r="R57">
        <f t="shared" si="4"/>
        <v>0</v>
      </c>
    </row>
    <row r="58" spans="1:18">
      <c r="A58" s="39" t="s">
        <v>2138</v>
      </c>
      <c r="B58" s="40">
        <v>42</v>
      </c>
      <c r="C58" s="41" t="s">
        <v>2093</v>
      </c>
      <c r="D58" s="41" t="s">
        <v>2141</v>
      </c>
      <c r="E58" s="40">
        <v>25</v>
      </c>
      <c r="F58" s="42"/>
      <c r="G58" s="42"/>
      <c r="H58" s="40">
        <v>25</v>
      </c>
      <c r="I58" s="43"/>
      <c r="K58" t="s">
        <v>92</v>
      </c>
      <c r="L58" t="str">
        <f t="shared" si="1"/>
        <v>Solvay</v>
      </c>
      <c r="M58" t="str">
        <f t="shared" si="1"/>
        <v>Bussi</v>
      </c>
      <c r="N58">
        <f t="shared" si="2"/>
        <v>25</v>
      </c>
      <c r="O58">
        <f t="shared" si="3"/>
        <v>0</v>
      </c>
      <c r="P58">
        <f t="shared" si="4"/>
        <v>0</v>
      </c>
      <c r="Q58">
        <f t="shared" si="4"/>
        <v>25</v>
      </c>
      <c r="R58">
        <f t="shared" si="4"/>
        <v>0</v>
      </c>
    </row>
    <row r="59" spans="1:18">
      <c r="A59" s="39" t="s">
        <v>2138</v>
      </c>
      <c r="B59" s="40">
        <v>44</v>
      </c>
      <c r="C59" s="41" t="s">
        <v>2045</v>
      </c>
      <c r="D59" s="41" t="s">
        <v>2142</v>
      </c>
      <c r="E59" s="40">
        <v>25</v>
      </c>
      <c r="F59" s="42"/>
      <c r="G59" s="42"/>
      <c r="H59" s="40">
        <v>25</v>
      </c>
      <c r="I59" s="43"/>
      <c r="K59" t="s">
        <v>92</v>
      </c>
      <c r="L59" t="str">
        <f t="shared" si="1"/>
        <v>Syndial</v>
      </c>
      <c r="M59" t="str">
        <f t="shared" si="1"/>
        <v>Assemini</v>
      </c>
      <c r="N59">
        <f t="shared" si="2"/>
        <v>25</v>
      </c>
      <c r="O59">
        <f t="shared" si="3"/>
        <v>0</v>
      </c>
      <c r="P59">
        <f t="shared" si="4"/>
        <v>0</v>
      </c>
      <c r="Q59">
        <f t="shared" si="4"/>
        <v>25</v>
      </c>
      <c r="R59">
        <f t="shared" si="4"/>
        <v>0</v>
      </c>
    </row>
    <row r="60" spans="1:18">
      <c r="A60" s="39" t="s">
        <v>2138</v>
      </c>
      <c r="B60" s="40">
        <v>49</v>
      </c>
      <c r="C60" s="41" t="s">
        <v>2093</v>
      </c>
      <c r="D60" s="41" t="s">
        <v>2143</v>
      </c>
      <c r="E60" s="40">
        <v>150</v>
      </c>
      <c r="F60" s="42"/>
      <c r="G60" s="42"/>
      <c r="H60" s="41">
        <v>150</v>
      </c>
      <c r="I60" s="43"/>
      <c r="K60" t="s">
        <v>92</v>
      </c>
      <c r="L60" t="str">
        <f t="shared" si="1"/>
        <v>Solvay</v>
      </c>
      <c r="M60" t="str">
        <f t="shared" si="1"/>
        <v>Rosignano</v>
      </c>
      <c r="N60">
        <f t="shared" si="2"/>
        <v>150</v>
      </c>
      <c r="O60">
        <f t="shared" si="3"/>
        <v>0</v>
      </c>
      <c r="P60">
        <f t="shared" si="4"/>
        <v>0</v>
      </c>
      <c r="Q60">
        <f t="shared" si="4"/>
        <v>150</v>
      </c>
      <c r="R60">
        <f t="shared" si="4"/>
        <v>0</v>
      </c>
    </row>
    <row r="61" spans="1:18">
      <c r="A61" s="39" t="s">
        <v>2138</v>
      </c>
      <c r="B61" s="40">
        <v>50</v>
      </c>
      <c r="C61" s="41" t="s">
        <v>2144</v>
      </c>
      <c r="D61" s="41" t="s">
        <v>2145</v>
      </c>
      <c r="E61" s="40">
        <v>42</v>
      </c>
      <c r="F61" s="40">
        <v>42</v>
      </c>
      <c r="G61" s="42"/>
      <c r="H61" s="42"/>
      <c r="I61" s="43"/>
      <c r="K61" t="s">
        <v>92</v>
      </c>
      <c r="L61" t="str">
        <f t="shared" si="1"/>
        <v>HydroChem Italia</v>
      </c>
      <c r="M61" t="str">
        <f t="shared" si="1"/>
        <v>Pieve Vergonte</v>
      </c>
      <c r="N61">
        <f t="shared" si="2"/>
        <v>42</v>
      </c>
      <c r="O61">
        <f t="shared" si="3"/>
        <v>42</v>
      </c>
      <c r="P61">
        <f t="shared" si="4"/>
        <v>0</v>
      </c>
      <c r="Q61">
        <f t="shared" si="4"/>
        <v>0</v>
      </c>
      <c r="R61">
        <f t="shared" si="4"/>
        <v>0</v>
      </c>
    </row>
    <row r="62" spans="1:18">
      <c r="A62" s="39" t="s">
        <v>2138</v>
      </c>
      <c r="B62" s="40">
        <v>93</v>
      </c>
      <c r="C62" s="41" t="s">
        <v>2146</v>
      </c>
      <c r="D62" s="41" t="s">
        <v>2147</v>
      </c>
      <c r="E62" s="40">
        <v>20</v>
      </c>
      <c r="F62" s="42"/>
      <c r="G62" s="42"/>
      <c r="H62" s="40">
        <v>20</v>
      </c>
      <c r="I62" s="43"/>
      <c r="K62" t="s">
        <v>92</v>
      </c>
      <c r="L62" t="str">
        <f t="shared" si="1"/>
        <v>Fater S.p.A.</v>
      </c>
      <c r="M62" t="str">
        <f t="shared" si="1"/>
        <v>Campochiaro</v>
      </c>
      <c r="N62">
        <f t="shared" si="2"/>
        <v>20</v>
      </c>
      <c r="O62">
        <f t="shared" si="3"/>
        <v>0</v>
      </c>
      <c r="P62">
        <f t="shared" si="4"/>
        <v>0</v>
      </c>
      <c r="Q62">
        <f t="shared" si="4"/>
        <v>20</v>
      </c>
      <c r="R62">
        <f t="shared" si="4"/>
        <v>0</v>
      </c>
    </row>
    <row r="63" spans="1:18" ht="21" thickBot="1">
      <c r="A63" s="62" t="s">
        <v>2148</v>
      </c>
      <c r="B63" s="45"/>
      <c r="C63" s="45"/>
      <c r="D63" s="45"/>
      <c r="E63" s="46">
        <v>301</v>
      </c>
      <c r="F63" s="46">
        <v>42</v>
      </c>
      <c r="G63" s="46">
        <v>0</v>
      </c>
      <c r="H63" s="48">
        <v>259</v>
      </c>
      <c r="I63" s="47">
        <v>0</v>
      </c>
      <c r="L63">
        <f t="shared" si="1"/>
        <v>0</v>
      </c>
      <c r="M63">
        <f t="shared" si="1"/>
        <v>0</v>
      </c>
      <c r="N63">
        <f t="shared" si="2"/>
        <v>301</v>
      </c>
      <c r="O63">
        <f t="shared" si="3"/>
        <v>42</v>
      </c>
      <c r="P63">
        <f t="shared" si="4"/>
        <v>0</v>
      </c>
      <c r="Q63">
        <f t="shared" si="4"/>
        <v>259</v>
      </c>
      <c r="R63">
        <f t="shared" si="4"/>
        <v>0</v>
      </c>
    </row>
    <row r="64" spans="1:18" ht="21" thickTop="1">
      <c r="A64" s="49" t="s">
        <v>2149</v>
      </c>
      <c r="B64" s="40">
        <v>51</v>
      </c>
      <c r="C64" s="41" t="s">
        <v>2073</v>
      </c>
      <c r="D64" s="41" t="s">
        <v>2150</v>
      </c>
      <c r="E64" s="40">
        <v>637</v>
      </c>
      <c r="F64" s="42"/>
      <c r="G64" s="42"/>
      <c r="H64" s="41">
        <v>637</v>
      </c>
      <c r="I64" s="43"/>
      <c r="K64" t="s">
        <v>670</v>
      </c>
      <c r="L64" t="str">
        <f t="shared" si="1"/>
        <v>AkzoNobel</v>
      </c>
      <c r="M64" t="str">
        <f t="shared" si="1"/>
        <v>Botlek</v>
      </c>
      <c r="N64">
        <f t="shared" si="2"/>
        <v>637</v>
      </c>
      <c r="O64">
        <f t="shared" si="3"/>
        <v>0</v>
      </c>
      <c r="P64">
        <f t="shared" si="4"/>
        <v>0</v>
      </c>
      <c r="Q64">
        <f t="shared" si="4"/>
        <v>637</v>
      </c>
      <c r="R64">
        <f t="shared" si="4"/>
        <v>0</v>
      </c>
    </row>
    <row r="65" spans="1:18" ht="20">
      <c r="A65" s="49" t="s">
        <v>2149</v>
      </c>
      <c r="B65" s="40">
        <v>52</v>
      </c>
      <c r="C65" s="41" t="s">
        <v>2073</v>
      </c>
      <c r="D65" s="41" t="s">
        <v>1047</v>
      </c>
      <c r="E65" s="40">
        <v>121</v>
      </c>
      <c r="F65" s="42"/>
      <c r="G65" s="42"/>
      <c r="H65" s="41">
        <v>121</v>
      </c>
      <c r="I65" s="43"/>
      <c r="K65" t="s">
        <v>670</v>
      </c>
      <c r="L65" t="str">
        <f t="shared" si="1"/>
        <v>AkzoNobel</v>
      </c>
      <c r="M65" t="str">
        <f t="shared" si="1"/>
        <v>Delfzijl</v>
      </c>
      <c r="N65">
        <f t="shared" si="2"/>
        <v>121</v>
      </c>
      <c r="O65">
        <f t="shared" si="3"/>
        <v>0</v>
      </c>
      <c r="P65">
        <f t="shared" si="4"/>
        <v>0</v>
      </c>
      <c r="Q65">
        <f t="shared" si="4"/>
        <v>121</v>
      </c>
      <c r="R65">
        <f t="shared" si="4"/>
        <v>0</v>
      </c>
    </row>
    <row r="66" spans="1:18" ht="20">
      <c r="A66" s="63" t="s">
        <v>2149</v>
      </c>
      <c r="B66" s="52">
        <v>54</v>
      </c>
      <c r="C66" s="53" t="s">
        <v>2151</v>
      </c>
      <c r="D66" s="53" t="s">
        <v>2152</v>
      </c>
      <c r="E66" s="52">
        <v>89</v>
      </c>
      <c r="F66" s="42"/>
      <c r="G66" s="42"/>
      <c r="H66" s="52">
        <v>89</v>
      </c>
      <c r="I66" s="43"/>
      <c r="K66" t="s">
        <v>670</v>
      </c>
      <c r="L66" t="str">
        <f t="shared" si="1"/>
        <v>Sabic</v>
      </c>
      <c r="M66" t="str">
        <f t="shared" si="1"/>
        <v>Bergen op Zoom</v>
      </c>
      <c r="N66">
        <f t="shared" si="2"/>
        <v>89</v>
      </c>
      <c r="O66">
        <f t="shared" si="3"/>
        <v>0</v>
      </c>
      <c r="P66">
        <f t="shared" si="4"/>
        <v>0</v>
      </c>
      <c r="Q66">
        <f t="shared" si="4"/>
        <v>89</v>
      </c>
      <c r="R66">
        <f t="shared" si="4"/>
        <v>0</v>
      </c>
    </row>
    <row r="67" spans="1:18" ht="31" thickBot="1">
      <c r="A67" s="50" t="s">
        <v>2153</v>
      </c>
      <c r="B67" s="45"/>
      <c r="C67" s="45"/>
      <c r="D67" s="45"/>
      <c r="E67" s="46">
        <v>847</v>
      </c>
      <c r="F67" s="46">
        <v>0</v>
      </c>
      <c r="G67" s="46">
        <v>0</v>
      </c>
      <c r="H67" s="48">
        <v>847</v>
      </c>
      <c r="I67" s="47">
        <v>0</v>
      </c>
      <c r="L67">
        <f t="shared" si="1"/>
        <v>0</v>
      </c>
      <c r="M67">
        <f t="shared" si="1"/>
        <v>0</v>
      </c>
      <c r="N67">
        <f t="shared" si="2"/>
        <v>847</v>
      </c>
      <c r="O67">
        <f t="shared" si="3"/>
        <v>0</v>
      </c>
      <c r="P67">
        <f t="shared" si="4"/>
        <v>0</v>
      </c>
      <c r="Q67">
        <f t="shared" si="4"/>
        <v>847</v>
      </c>
      <c r="R67">
        <f t="shared" si="4"/>
        <v>0</v>
      </c>
    </row>
    <row r="68" spans="1:18" ht="17" thickTop="1">
      <c r="A68" s="39" t="s">
        <v>2154</v>
      </c>
      <c r="B68" s="40">
        <v>55</v>
      </c>
      <c r="C68" s="41" t="s">
        <v>2155</v>
      </c>
      <c r="D68" s="41" t="s">
        <v>2156</v>
      </c>
      <c r="E68" s="40">
        <v>45</v>
      </c>
      <c r="F68" s="42"/>
      <c r="G68" s="42"/>
      <c r="H68" s="40">
        <v>45</v>
      </c>
      <c r="I68" s="43"/>
      <c r="K68" t="s">
        <v>186</v>
      </c>
      <c r="L68" t="str">
        <f t="shared" ref="L68:M105" si="5">C68</f>
        <v>Borregaard</v>
      </c>
      <c r="M68" t="str">
        <f t="shared" si="5"/>
        <v>Sarpsborg</v>
      </c>
      <c r="N68">
        <f t="shared" si="2"/>
        <v>45</v>
      </c>
      <c r="O68">
        <f t="shared" si="3"/>
        <v>0</v>
      </c>
      <c r="P68">
        <f t="shared" si="4"/>
        <v>0</v>
      </c>
      <c r="Q68">
        <f t="shared" si="4"/>
        <v>45</v>
      </c>
      <c r="R68">
        <f t="shared" si="4"/>
        <v>0</v>
      </c>
    </row>
    <row r="69" spans="1:18">
      <c r="A69" s="51" t="s">
        <v>2154</v>
      </c>
      <c r="B69" s="52">
        <v>56</v>
      </c>
      <c r="C69" s="53" t="s">
        <v>2157</v>
      </c>
      <c r="D69" s="53" t="s">
        <v>2158</v>
      </c>
      <c r="E69" s="52">
        <v>10</v>
      </c>
      <c r="F69" s="42"/>
      <c r="G69" s="42"/>
      <c r="H69" s="52">
        <v>10</v>
      </c>
      <c r="I69" s="43"/>
      <c r="K69" t="s">
        <v>186</v>
      </c>
      <c r="L69" t="str">
        <f t="shared" si="5"/>
        <v>Elkem</v>
      </c>
      <c r="M69" t="str">
        <f t="shared" si="5"/>
        <v>Bremanger</v>
      </c>
      <c r="N69">
        <f t="shared" si="2"/>
        <v>10</v>
      </c>
      <c r="O69">
        <f t="shared" si="3"/>
        <v>0</v>
      </c>
      <c r="P69">
        <f t="shared" si="4"/>
        <v>0</v>
      </c>
      <c r="Q69">
        <f t="shared" si="4"/>
        <v>10</v>
      </c>
      <c r="R69">
        <f t="shared" si="4"/>
        <v>0</v>
      </c>
    </row>
    <row r="70" spans="1:18">
      <c r="A70" s="39" t="s">
        <v>2154</v>
      </c>
      <c r="B70" s="40">
        <v>57</v>
      </c>
      <c r="C70" s="41" t="s">
        <v>2063</v>
      </c>
      <c r="D70" s="41" t="s">
        <v>2159</v>
      </c>
      <c r="E70" s="40">
        <v>260</v>
      </c>
      <c r="F70" s="42"/>
      <c r="G70" s="42"/>
      <c r="H70" s="41">
        <v>260</v>
      </c>
      <c r="I70" s="43"/>
      <c r="K70" t="s">
        <v>186</v>
      </c>
      <c r="L70" t="str">
        <f t="shared" si="5"/>
        <v>INEOS ChlorVinyls</v>
      </c>
      <c r="M70" t="str">
        <f t="shared" si="5"/>
        <v>Rafnes</v>
      </c>
      <c r="N70">
        <f t="shared" si="2"/>
        <v>260</v>
      </c>
      <c r="O70">
        <f t="shared" si="3"/>
        <v>0</v>
      </c>
      <c r="P70">
        <f t="shared" si="4"/>
        <v>0</v>
      </c>
      <c r="Q70">
        <f t="shared" si="4"/>
        <v>260</v>
      </c>
      <c r="R70">
        <f t="shared" si="4"/>
        <v>0</v>
      </c>
    </row>
    <row r="71" spans="1:18" ht="21" thickBot="1">
      <c r="A71" s="44" t="s">
        <v>2160</v>
      </c>
      <c r="B71" s="45"/>
      <c r="C71" s="45"/>
      <c r="D71" s="45"/>
      <c r="E71" s="46">
        <v>315</v>
      </c>
      <c r="F71" s="46">
        <v>0</v>
      </c>
      <c r="G71" s="46">
        <v>0</v>
      </c>
      <c r="H71" s="48">
        <v>315</v>
      </c>
      <c r="I71" s="47">
        <v>0</v>
      </c>
      <c r="L71">
        <f t="shared" si="5"/>
        <v>0</v>
      </c>
      <c r="M71">
        <f t="shared" si="5"/>
        <v>0</v>
      </c>
      <c r="N71">
        <f t="shared" si="2"/>
        <v>315</v>
      </c>
      <c r="O71">
        <f t="shared" si="3"/>
        <v>0</v>
      </c>
      <c r="P71">
        <f t="shared" si="4"/>
        <v>0</v>
      </c>
      <c r="Q71">
        <f t="shared" si="4"/>
        <v>315</v>
      </c>
      <c r="R71">
        <f t="shared" si="4"/>
        <v>0</v>
      </c>
    </row>
    <row r="72" spans="1:18" ht="17" thickTop="1">
      <c r="A72" s="39" t="s">
        <v>2161</v>
      </c>
      <c r="B72" s="40">
        <v>58</v>
      </c>
      <c r="C72" s="41" t="s">
        <v>2162</v>
      </c>
      <c r="D72" s="41" t="s">
        <v>2163</v>
      </c>
      <c r="E72" s="40">
        <v>125</v>
      </c>
      <c r="F72" s="40">
        <v>77</v>
      </c>
      <c r="G72" s="42"/>
      <c r="H72" s="40">
        <v>48</v>
      </c>
      <c r="I72" s="43"/>
      <c r="K72" t="s">
        <v>679</v>
      </c>
      <c r="L72" t="str">
        <f t="shared" si="5"/>
        <v>PCC Rokita</v>
      </c>
      <c r="M72" t="str">
        <f t="shared" si="5"/>
        <v>Brzeg Dolny</v>
      </c>
      <c r="N72">
        <f t="shared" si="2"/>
        <v>125</v>
      </c>
      <c r="O72">
        <f t="shared" si="3"/>
        <v>77</v>
      </c>
      <c r="P72">
        <f t="shared" si="4"/>
        <v>0</v>
      </c>
      <c r="Q72">
        <f t="shared" si="4"/>
        <v>48</v>
      </c>
      <c r="R72">
        <f t="shared" si="4"/>
        <v>0</v>
      </c>
    </row>
    <row r="73" spans="1:18">
      <c r="A73" s="58"/>
      <c r="B73" s="58"/>
      <c r="C73" s="58"/>
      <c r="D73" s="58"/>
      <c r="E73" s="58"/>
      <c r="F73" s="58"/>
      <c r="G73" s="58"/>
      <c r="H73" s="58"/>
      <c r="I73" s="58"/>
      <c r="L73">
        <f t="shared" si="5"/>
        <v>0</v>
      </c>
      <c r="M73">
        <f t="shared" si="5"/>
        <v>0</v>
      </c>
      <c r="N73">
        <f t="shared" si="2"/>
        <v>0</v>
      </c>
      <c r="O73">
        <f t="shared" si="3"/>
        <v>0</v>
      </c>
      <c r="P73">
        <f t="shared" si="4"/>
        <v>0</v>
      </c>
      <c r="Q73">
        <f t="shared" si="4"/>
        <v>0</v>
      </c>
      <c r="R73">
        <f t="shared" si="4"/>
        <v>0</v>
      </c>
    </row>
    <row r="74" spans="1:18">
      <c r="A74" s="64"/>
      <c r="B74" s="58"/>
      <c r="C74" s="58"/>
      <c r="D74" s="58"/>
      <c r="E74" s="58"/>
      <c r="F74" s="58"/>
      <c r="G74" s="58"/>
      <c r="H74" s="58"/>
      <c r="I74" s="58"/>
      <c r="L74">
        <f t="shared" si="5"/>
        <v>0</v>
      </c>
      <c r="M74">
        <f t="shared" si="5"/>
        <v>0</v>
      </c>
      <c r="N74">
        <f t="shared" si="2"/>
        <v>0</v>
      </c>
      <c r="O74">
        <f t="shared" si="3"/>
        <v>0</v>
      </c>
      <c r="P74">
        <f t="shared" si="4"/>
        <v>0</v>
      </c>
      <c r="Q74">
        <f t="shared" si="4"/>
        <v>0</v>
      </c>
      <c r="R74">
        <f t="shared" si="4"/>
        <v>0</v>
      </c>
    </row>
    <row r="75" spans="1:18" ht="22">
      <c r="A75" s="93" t="s">
        <v>2164</v>
      </c>
      <c r="B75" s="93"/>
      <c r="C75" s="93"/>
      <c r="D75" s="93"/>
      <c r="E75" s="65" t="s">
        <v>2050</v>
      </c>
      <c r="F75" s="30"/>
      <c r="G75" s="32"/>
      <c r="H75" s="30"/>
      <c r="I75" s="30"/>
      <c r="L75">
        <f t="shared" si="5"/>
        <v>0</v>
      </c>
      <c r="M75">
        <f t="shared" si="5"/>
        <v>0</v>
      </c>
      <c r="N75" t="str">
        <f t="shared" si="2"/>
        <v>NAMEPLATE CAPACITY</v>
      </c>
      <c r="O75">
        <f t="shared" si="3"/>
        <v>0</v>
      </c>
      <c r="P75">
        <f t="shared" si="4"/>
        <v>0</v>
      </c>
      <c r="Q75">
        <f t="shared" si="4"/>
        <v>0</v>
      </c>
      <c r="R75">
        <f t="shared" si="4"/>
        <v>0</v>
      </c>
    </row>
    <row r="76" spans="1:18" ht="20">
      <c r="A76" s="94" t="s">
        <v>2165</v>
      </c>
      <c r="B76" s="94"/>
      <c r="C76" s="94"/>
      <c r="D76" s="94"/>
      <c r="E76" s="66" t="s">
        <v>2051</v>
      </c>
      <c r="F76" s="36" t="s">
        <v>2052</v>
      </c>
      <c r="G76" s="61" t="s">
        <v>2053</v>
      </c>
      <c r="H76" s="38" t="s">
        <v>2054</v>
      </c>
      <c r="I76" s="36" t="s">
        <v>2055</v>
      </c>
      <c r="L76">
        <f t="shared" si="5"/>
        <v>0</v>
      </c>
      <c r="M76">
        <f t="shared" si="5"/>
        <v>0</v>
      </c>
      <c r="N76" t="str">
        <f t="shared" si="2"/>
        <v>(000 TONNES CHLORINE)</v>
      </c>
      <c r="O76" t="str">
        <f t="shared" si="3"/>
        <v>Hg</v>
      </c>
      <c r="P76" t="str">
        <f t="shared" si="4"/>
        <v>D</v>
      </c>
      <c r="Q76" t="str">
        <f t="shared" si="4"/>
        <v>M</v>
      </c>
      <c r="R76" t="str">
        <f t="shared" si="4"/>
        <v>OTHERS</v>
      </c>
    </row>
    <row r="77" spans="1:18">
      <c r="A77" s="39" t="s">
        <v>2161</v>
      </c>
      <c r="B77" s="40">
        <v>60</v>
      </c>
      <c r="C77" s="41" t="s">
        <v>2166</v>
      </c>
      <c r="D77" s="41" t="s">
        <v>2167</v>
      </c>
      <c r="E77" s="40">
        <v>214</v>
      </c>
      <c r="F77" s="42"/>
      <c r="G77" s="42"/>
      <c r="H77" s="41">
        <v>214</v>
      </c>
      <c r="I77" s="43"/>
      <c r="K77" t="s">
        <v>679</v>
      </c>
      <c r="L77" t="str">
        <f t="shared" si="5"/>
        <v>Anwil</v>
      </c>
      <c r="M77" t="str">
        <f t="shared" si="5"/>
        <v>Wloclawek</v>
      </c>
      <c r="N77">
        <f t="shared" si="2"/>
        <v>214</v>
      </c>
      <c r="O77">
        <f t="shared" si="3"/>
        <v>0</v>
      </c>
      <c r="P77">
        <f t="shared" si="4"/>
        <v>0</v>
      </c>
      <c r="Q77">
        <f t="shared" si="4"/>
        <v>214</v>
      </c>
      <c r="R77">
        <f t="shared" si="4"/>
        <v>0</v>
      </c>
    </row>
    <row r="78" spans="1:18" ht="21" thickBot="1">
      <c r="A78" s="44" t="s">
        <v>2168</v>
      </c>
      <c r="B78" s="45"/>
      <c r="C78" s="45"/>
      <c r="D78" s="45"/>
      <c r="E78" s="46">
        <v>339</v>
      </c>
      <c r="F78" s="46">
        <v>77</v>
      </c>
      <c r="G78" s="46">
        <v>0</v>
      </c>
      <c r="H78" s="48">
        <v>262</v>
      </c>
      <c r="I78" s="47">
        <v>0</v>
      </c>
      <c r="L78">
        <f t="shared" si="5"/>
        <v>0</v>
      </c>
      <c r="M78">
        <f t="shared" si="5"/>
        <v>0</v>
      </c>
      <c r="N78">
        <f t="shared" si="2"/>
        <v>339</v>
      </c>
      <c r="O78">
        <f t="shared" si="3"/>
        <v>77</v>
      </c>
      <c r="P78">
        <f t="shared" si="4"/>
        <v>0</v>
      </c>
      <c r="Q78">
        <f t="shared" si="4"/>
        <v>262</v>
      </c>
      <c r="R78">
        <f t="shared" si="4"/>
        <v>0</v>
      </c>
    </row>
    <row r="79" spans="1:18" ht="17" thickTop="1">
      <c r="A79" s="39" t="s">
        <v>2169</v>
      </c>
      <c r="B79" s="40">
        <v>61</v>
      </c>
      <c r="C79" s="41" t="s">
        <v>2093</v>
      </c>
      <c r="D79" s="41" t="s">
        <v>2170</v>
      </c>
      <c r="E79" s="40">
        <v>26</v>
      </c>
      <c r="F79" s="42"/>
      <c r="G79" s="42"/>
      <c r="H79" s="40">
        <v>26</v>
      </c>
      <c r="I79" s="43"/>
      <c r="K79" t="s">
        <v>694</v>
      </c>
      <c r="L79" t="str">
        <f t="shared" si="5"/>
        <v>Solvay</v>
      </c>
      <c r="M79" t="str">
        <f t="shared" si="5"/>
        <v>Povoa</v>
      </c>
      <c r="N79">
        <f t="shared" si="2"/>
        <v>26</v>
      </c>
      <c r="O79">
        <f t="shared" si="3"/>
        <v>0</v>
      </c>
      <c r="P79">
        <f t="shared" si="4"/>
        <v>0</v>
      </c>
      <c r="Q79">
        <f t="shared" si="4"/>
        <v>26</v>
      </c>
      <c r="R79">
        <f t="shared" si="4"/>
        <v>0</v>
      </c>
    </row>
    <row r="80" spans="1:18">
      <c r="A80" s="39" t="s">
        <v>2169</v>
      </c>
      <c r="B80" s="40">
        <v>62</v>
      </c>
      <c r="C80" s="41" t="s">
        <v>2171</v>
      </c>
      <c r="D80" s="41" t="s">
        <v>2172</v>
      </c>
      <c r="E80" s="40">
        <v>116</v>
      </c>
      <c r="F80" s="42"/>
      <c r="G80" s="42"/>
      <c r="H80" s="40">
        <v>72</v>
      </c>
      <c r="I80" s="57">
        <v>44</v>
      </c>
      <c r="K80" t="s">
        <v>694</v>
      </c>
      <c r="L80" t="str">
        <f t="shared" si="5"/>
        <v>CUF</v>
      </c>
      <c r="M80" t="str">
        <f t="shared" si="5"/>
        <v>Estarreja</v>
      </c>
      <c r="N80">
        <f t="shared" si="2"/>
        <v>116</v>
      </c>
      <c r="O80">
        <f t="shared" si="3"/>
        <v>0</v>
      </c>
      <c r="P80">
        <f t="shared" si="4"/>
        <v>0</v>
      </c>
      <c r="Q80">
        <f t="shared" si="4"/>
        <v>72</v>
      </c>
      <c r="R80">
        <f t="shared" si="4"/>
        <v>44</v>
      </c>
    </row>
    <row r="81" spans="1:18" ht="21" thickBot="1">
      <c r="A81" s="44" t="s">
        <v>2173</v>
      </c>
      <c r="B81" s="45"/>
      <c r="C81" s="45"/>
      <c r="D81" s="45"/>
      <c r="E81" s="67">
        <v>142</v>
      </c>
      <c r="F81" s="67">
        <v>0</v>
      </c>
      <c r="G81" s="67">
        <v>0</v>
      </c>
      <c r="H81" s="67">
        <v>98</v>
      </c>
      <c r="I81" s="68">
        <v>44</v>
      </c>
      <c r="L81">
        <f t="shared" si="5"/>
        <v>0</v>
      </c>
      <c r="M81">
        <f t="shared" si="5"/>
        <v>0</v>
      </c>
      <c r="N81">
        <f t="shared" si="2"/>
        <v>142</v>
      </c>
      <c r="O81">
        <f t="shared" si="3"/>
        <v>0</v>
      </c>
      <c r="P81">
        <f t="shared" si="4"/>
        <v>0</v>
      </c>
      <c r="Q81">
        <f t="shared" si="4"/>
        <v>98</v>
      </c>
      <c r="R81">
        <f t="shared" si="4"/>
        <v>44</v>
      </c>
    </row>
    <row r="82" spans="1:18" ht="17" thickTop="1">
      <c r="A82" s="51" t="s">
        <v>2174</v>
      </c>
      <c r="B82" s="52">
        <v>91</v>
      </c>
      <c r="C82" s="53" t="s">
        <v>2175</v>
      </c>
      <c r="D82" s="53" t="s">
        <v>2176</v>
      </c>
      <c r="E82" s="52">
        <v>291</v>
      </c>
      <c r="F82" s="53">
        <v>186</v>
      </c>
      <c r="G82" s="42"/>
      <c r="H82" s="53">
        <v>105</v>
      </c>
      <c r="I82" s="43"/>
      <c r="K82" t="s">
        <v>701</v>
      </c>
      <c r="L82" t="str">
        <f t="shared" si="5"/>
        <v>Oltchim</v>
      </c>
      <c r="M82" t="str">
        <f t="shared" si="5"/>
        <v>Rimnicu Valcea</v>
      </c>
      <c r="N82">
        <f t="shared" si="2"/>
        <v>291</v>
      </c>
      <c r="O82">
        <f t="shared" si="3"/>
        <v>186</v>
      </c>
      <c r="P82">
        <f t="shared" si="4"/>
        <v>0</v>
      </c>
      <c r="Q82">
        <f t="shared" si="4"/>
        <v>105</v>
      </c>
      <c r="R82">
        <f t="shared" si="4"/>
        <v>0</v>
      </c>
    </row>
    <row r="83" spans="1:18">
      <c r="A83" s="39" t="s">
        <v>2174</v>
      </c>
      <c r="B83" s="40">
        <v>92</v>
      </c>
      <c r="C83" s="41" t="s">
        <v>2177</v>
      </c>
      <c r="D83" s="41" t="s">
        <v>2178</v>
      </c>
      <c r="E83" s="40">
        <v>93</v>
      </c>
      <c r="F83" s="42"/>
      <c r="G83" s="42"/>
      <c r="H83" s="40">
        <v>93</v>
      </c>
      <c r="I83" s="43"/>
      <c r="K83" t="s">
        <v>701</v>
      </c>
      <c r="L83" t="str">
        <f t="shared" si="5"/>
        <v>Chimcomplex</v>
      </c>
      <c r="M83" t="str">
        <f t="shared" si="5"/>
        <v>Borzesti</v>
      </c>
      <c r="N83">
        <f t="shared" ref="N83:N105" si="6">E83</f>
        <v>93</v>
      </c>
      <c r="O83">
        <f t="shared" ref="O83:O105" si="7">F83</f>
        <v>0</v>
      </c>
      <c r="P83">
        <f t="shared" ref="P83:R105" si="8">G83</f>
        <v>0</v>
      </c>
      <c r="Q83">
        <f t="shared" si="8"/>
        <v>93</v>
      </c>
      <c r="R83">
        <f t="shared" si="8"/>
        <v>0</v>
      </c>
    </row>
    <row r="84" spans="1:18" ht="21" thickBot="1">
      <c r="A84" s="44" t="s">
        <v>2179</v>
      </c>
      <c r="B84" s="45"/>
      <c r="C84" s="45"/>
      <c r="D84" s="45"/>
      <c r="E84" s="46">
        <v>384</v>
      </c>
      <c r="F84" s="48">
        <v>186</v>
      </c>
      <c r="G84" s="46">
        <v>0</v>
      </c>
      <c r="H84" s="48">
        <v>198</v>
      </c>
      <c r="I84" s="47">
        <v>0</v>
      </c>
      <c r="L84">
        <f t="shared" si="5"/>
        <v>0</v>
      </c>
      <c r="M84">
        <f t="shared" si="5"/>
        <v>0</v>
      </c>
      <c r="N84">
        <f t="shared" si="6"/>
        <v>384</v>
      </c>
      <c r="O84">
        <f t="shared" si="7"/>
        <v>186</v>
      </c>
      <c r="P84">
        <f t="shared" si="8"/>
        <v>0</v>
      </c>
      <c r="Q84">
        <f t="shared" si="8"/>
        <v>198</v>
      </c>
      <c r="R84">
        <f t="shared" si="8"/>
        <v>0</v>
      </c>
    </row>
    <row r="85" spans="1:18" ht="21" thickTop="1">
      <c r="A85" s="63" t="s">
        <v>2180</v>
      </c>
      <c r="B85" s="52">
        <v>63</v>
      </c>
      <c r="C85" s="53" t="s">
        <v>2181</v>
      </c>
      <c r="D85" s="53" t="s">
        <v>2182</v>
      </c>
      <c r="E85" s="52">
        <v>76</v>
      </c>
      <c r="F85" s="52">
        <v>76</v>
      </c>
      <c r="G85" s="42"/>
      <c r="H85" s="42"/>
      <c r="I85" s="43"/>
      <c r="K85" t="s">
        <v>730</v>
      </c>
      <c r="L85" t="str">
        <f t="shared" si="5"/>
        <v>Fortischem</v>
      </c>
      <c r="M85" t="str">
        <f t="shared" si="5"/>
        <v>Novaky</v>
      </c>
      <c r="N85">
        <f t="shared" si="6"/>
        <v>76</v>
      </c>
      <c r="O85">
        <f t="shared" si="7"/>
        <v>76</v>
      </c>
      <c r="P85">
        <f t="shared" si="8"/>
        <v>0</v>
      </c>
      <c r="Q85">
        <f t="shared" si="8"/>
        <v>0</v>
      </c>
      <c r="R85">
        <f t="shared" si="8"/>
        <v>0</v>
      </c>
    </row>
    <row r="86" spans="1:18" ht="31" thickBot="1">
      <c r="A86" s="50" t="s">
        <v>2183</v>
      </c>
      <c r="B86" s="45"/>
      <c r="C86" s="45"/>
      <c r="D86" s="45"/>
      <c r="E86" s="46">
        <v>76</v>
      </c>
      <c r="F86" s="46">
        <v>76</v>
      </c>
      <c r="G86" s="46">
        <v>0</v>
      </c>
      <c r="H86" s="46">
        <v>0</v>
      </c>
      <c r="I86" s="47">
        <v>0</v>
      </c>
      <c r="L86">
        <f t="shared" si="5"/>
        <v>0</v>
      </c>
      <c r="M86">
        <f t="shared" si="5"/>
        <v>0</v>
      </c>
      <c r="N86">
        <f t="shared" si="6"/>
        <v>76</v>
      </c>
      <c r="O86">
        <f t="shared" si="7"/>
        <v>76</v>
      </c>
      <c r="P86">
        <f t="shared" si="8"/>
        <v>0</v>
      </c>
      <c r="Q86">
        <f t="shared" si="8"/>
        <v>0</v>
      </c>
      <c r="R86">
        <f t="shared" si="8"/>
        <v>0</v>
      </c>
    </row>
    <row r="87" spans="1:18" ht="17" thickTop="1">
      <c r="A87" s="51" t="s">
        <v>2184</v>
      </c>
      <c r="B87" s="52">
        <v>88</v>
      </c>
      <c r="C87" s="53" t="s">
        <v>2185</v>
      </c>
      <c r="D87" s="53" t="s">
        <v>2186</v>
      </c>
      <c r="E87" s="52">
        <v>16</v>
      </c>
      <c r="F87" s="42"/>
      <c r="G87" s="42"/>
      <c r="H87" s="52">
        <v>16</v>
      </c>
      <c r="I87" s="43"/>
      <c r="K87" t="s">
        <v>218</v>
      </c>
      <c r="L87" t="str">
        <f t="shared" si="5"/>
        <v>TKI Hrastnik</v>
      </c>
      <c r="M87" t="str">
        <f t="shared" si="5"/>
        <v>Hrastnik</v>
      </c>
      <c r="N87">
        <f t="shared" si="6"/>
        <v>16</v>
      </c>
      <c r="O87">
        <f t="shared" si="7"/>
        <v>0</v>
      </c>
      <c r="P87">
        <f t="shared" si="8"/>
        <v>0</v>
      </c>
      <c r="Q87">
        <f t="shared" si="8"/>
        <v>16</v>
      </c>
      <c r="R87">
        <f t="shared" si="8"/>
        <v>0</v>
      </c>
    </row>
    <row r="88" spans="1:18" ht="21" thickBot="1">
      <c r="A88" s="44" t="s">
        <v>2187</v>
      </c>
      <c r="B88" s="45"/>
      <c r="C88" s="45"/>
      <c r="D88" s="45"/>
      <c r="E88" s="46">
        <v>16</v>
      </c>
      <c r="F88" s="46">
        <v>0</v>
      </c>
      <c r="G88" s="46">
        <v>0</v>
      </c>
      <c r="H88" s="46">
        <v>16</v>
      </c>
      <c r="I88" s="47">
        <v>0</v>
      </c>
      <c r="L88">
        <f t="shared" si="5"/>
        <v>0</v>
      </c>
      <c r="M88">
        <f t="shared" si="5"/>
        <v>0</v>
      </c>
      <c r="N88">
        <f t="shared" si="6"/>
        <v>16</v>
      </c>
      <c r="O88">
        <f t="shared" si="7"/>
        <v>0</v>
      </c>
      <c r="P88">
        <f t="shared" si="8"/>
        <v>0</v>
      </c>
      <c r="Q88">
        <f t="shared" si="8"/>
        <v>16</v>
      </c>
      <c r="R88">
        <f t="shared" si="8"/>
        <v>0</v>
      </c>
    </row>
    <row r="89" spans="1:18" ht="17" thickTop="1">
      <c r="A89" s="39" t="s">
        <v>2188</v>
      </c>
      <c r="B89" s="40">
        <v>64</v>
      </c>
      <c r="C89" s="41" t="s">
        <v>2189</v>
      </c>
      <c r="D89" s="41" t="s">
        <v>2190</v>
      </c>
      <c r="E89" s="40">
        <v>48</v>
      </c>
      <c r="F89" s="40">
        <v>48</v>
      </c>
      <c r="G89" s="42"/>
      <c r="H89" s="42"/>
      <c r="I89" s="43"/>
      <c r="K89" t="s">
        <v>515</v>
      </c>
      <c r="L89" t="str">
        <f t="shared" si="5"/>
        <v>Ercros</v>
      </c>
      <c r="M89" t="str">
        <f t="shared" si="5"/>
        <v>Huelva/Palos</v>
      </c>
      <c r="N89">
        <f t="shared" si="6"/>
        <v>48</v>
      </c>
      <c r="O89">
        <f t="shared" si="7"/>
        <v>48</v>
      </c>
      <c r="P89">
        <f t="shared" si="8"/>
        <v>0</v>
      </c>
      <c r="Q89">
        <f t="shared" si="8"/>
        <v>0</v>
      </c>
      <c r="R89">
        <f t="shared" si="8"/>
        <v>0</v>
      </c>
    </row>
    <row r="90" spans="1:18">
      <c r="A90" s="39" t="s">
        <v>2188</v>
      </c>
      <c r="B90" s="40">
        <v>65</v>
      </c>
      <c r="C90" s="41" t="s">
        <v>2189</v>
      </c>
      <c r="D90" s="41" t="s">
        <v>2191</v>
      </c>
      <c r="E90" s="40">
        <v>30</v>
      </c>
      <c r="F90" s="42"/>
      <c r="G90" s="42"/>
      <c r="H90" s="40">
        <v>30</v>
      </c>
      <c r="I90" s="43"/>
      <c r="K90" t="s">
        <v>515</v>
      </c>
      <c r="L90" t="str">
        <f t="shared" si="5"/>
        <v>Ercros</v>
      </c>
      <c r="M90" t="str">
        <f t="shared" si="5"/>
        <v>Sabinanigo</v>
      </c>
      <c r="N90">
        <f t="shared" si="6"/>
        <v>30</v>
      </c>
      <c r="O90">
        <f t="shared" si="7"/>
        <v>0</v>
      </c>
      <c r="P90">
        <f t="shared" si="8"/>
        <v>0</v>
      </c>
      <c r="Q90">
        <f t="shared" si="8"/>
        <v>30</v>
      </c>
      <c r="R90">
        <f t="shared" si="8"/>
        <v>0</v>
      </c>
    </row>
    <row r="91" spans="1:18">
      <c r="A91" s="39" t="s">
        <v>2188</v>
      </c>
      <c r="B91" s="40">
        <v>66</v>
      </c>
      <c r="C91" s="41" t="s">
        <v>2189</v>
      </c>
      <c r="D91" s="41" t="s">
        <v>2192</v>
      </c>
      <c r="E91" s="40">
        <v>190</v>
      </c>
      <c r="F91" s="41">
        <v>135</v>
      </c>
      <c r="G91" s="42"/>
      <c r="H91" s="40">
        <v>55</v>
      </c>
      <c r="I91" s="43"/>
      <c r="K91" t="s">
        <v>515</v>
      </c>
      <c r="L91" t="str">
        <f t="shared" si="5"/>
        <v>Ercros</v>
      </c>
      <c r="M91" t="str">
        <f t="shared" si="5"/>
        <v>Vilaseca</v>
      </c>
      <c r="N91">
        <f t="shared" si="6"/>
        <v>190</v>
      </c>
      <c r="O91">
        <f t="shared" si="7"/>
        <v>135</v>
      </c>
      <c r="P91">
        <f t="shared" si="8"/>
        <v>0</v>
      </c>
      <c r="Q91">
        <f t="shared" si="8"/>
        <v>55</v>
      </c>
      <c r="R91">
        <f t="shared" si="8"/>
        <v>0</v>
      </c>
    </row>
    <row r="92" spans="1:18" ht="20">
      <c r="A92" s="39" t="s">
        <v>2188</v>
      </c>
      <c r="B92" s="40">
        <v>67</v>
      </c>
      <c r="C92" s="41" t="s">
        <v>2193</v>
      </c>
      <c r="D92" s="41" t="s">
        <v>2194</v>
      </c>
      <c r="E92" s="40">
        <v>15</v>
      </c>
      <c r="F92" s="42"/>
      <c r="G92" s="42"/>
      <c r="H92" s="40">
        <v>15</v>
      </c>
      <c r="I92" s="43"/>
      <c r="K92" t="s">
        <v>515</v>
      </c>
      <c r="L92" t="str">
        <f t="shared" si="5"/>
        <v>Electroquimica  Hernani</v>
      </c>
      <c r="M92" t="str">
        <f t="shared" si="5"/>
        <v>Hernani</v>
      </c>
      <c r="N92">
        <f t="shared" si="6"/>
        <v>15</v>
      </c>
      <c r="O92">
        <f t="shared" si="7"/>
        <v>0</v>
      </c>
      <c r="P92">
        <f t="shared" si="8"/>
        <v>0</v>
      </c>
      <c r="Q92">
        <f t="shared" si="8"/>
        <v>15</v>
      </c>
      <c r="R92">
        <f t="shared" si="8"/>
        <v>0</v>
      </c>
    </row>
    <row r="93" spans="1:18" ht="20">
      <c r="A93" s="39" t="s">
        <v>2188</v>
      </c>
      <c r="B93" s="40">
        <v>68</v>
      </c>
      <c r="C93" s="41" t="s">
        <v>2195</v>
      </c>
      <c r="D93" s="41" t="s">
        <v>2196</v>
      </c>
      <c r="E93" s="40">
        <v>34</v>
      </c>
      <c r="F93" s="40">
        <v>34</v>
      </c>
      <c r="G93" s="42"/>
      <c r="H93" s="42"/>
      <c r="I93" s="43"/>
      <c r="K93" t="s">
        <v>515</v>
      </c>
      <c r="L93" t="str">
        <f t="shared" si="5"/>
        <v>Elnosa</v>
      </c>
      <c r="M93" t="str">
        <f t="shared" si="5"/>
        <v>Pontevedra/Lourizan</v>
      </c>
      <c r="N93">
        <f t="shared" si="6"/>
        <v>34</v>
      </c>
      <c r="O93">
        <f t="shared" si="7"/>
        <v>34</v>
      </c>
      <c r="P93">
        <f t="shared" si="8"/>
        <v>0</v>
      </c>
      <c r="Q93">
        <f t="shared" si="8"/>
        <v>0</v>
      </c>
      <c r="R93">
        <f t="shared" si="8"/>
        <v>0</v>
      </c>
    </row>
    <row r="94" spans="1:18">
      <c r="A94" s="39" t="s">
        <v>2188</v>
      </c>
      <c r="B94" s="40">
        <v>69</v>
      </c>
      <c r="C94" s="41" t="s">
        <v>2189</v>
      </c>
      <c r="D94" s="41" t="s">
        <v>2197</v>
      </c>
      <c r="E94" s="40">
        <v>88</v>
      </c>
      <c r="F94" s="40">
        <v>88</v>
      </c>
      <c r="G94" s="42"/>
      <c r="H94" s="42"/>
      <c r="I94" s="43"/>
      <c r="K94" t="s">
        <v>515</v>
      </c>
      <c r="L94" t="str">
        <f t="shared" si="5"/>
        <v>Ercros</v>
      </c>
      <c r="M94" t="str">
        <f t="shared" si="5"/>
        <v>Flix</v>
      </c>
      <c r="N94">
        <f t="shared" si="6"/>
        <v>88</v>
      </c>
      <c r="O94">
        <f t="shared" si="7"/>
        <v>88</v>
      </c>
      <c r="P94">
        <f t="shared" si="8"/>
        <v>0</v>
      </c>
      <c r="Q94">
        <f t="shared" si="8"/>
        <v>0</v>
      </c>
      <c r="R94">
        <f t="shared" si="8"/>
        <v>0</v>
      </c>
    </row>
    <row r="95" spans="1:18">
      <c r="A95" s="39" t="s">
        <v>2188</v>
      </c>
      <c r="B95" s="40">
        <v>70</v>
      </c>
      <c r="C95" s="41" t="s">
        <v>2198</v>
      </c>
      <c r="D95" s="41" t="s">
        <v>2199</v>
      </c>
      <c r="E95" s="40">
        <v>31</v>
      </c>
      <c r="F95" s="40">
        <v>31</v>
      </c>
      <c r="G95" s="42"/>
      <c r="H95" s="42"/>
      <c r="I95" s="43"/>
      <c r="K95" t="s">
        <v>515</v>
      </c>
      <c r="L95" t="str">
        <f t="shared" si="5"/>
        <v>Quimica del Cinca</v>
      </c>
      <c r="M95" t="str">
        <f t="shared" si="5"/>
        <v>Monzon</v>
      </c>
      <c r="N95">
        <f t="shared" si="6"/>
        <v>31</v>
      </c>
      <c r="O95">
        <f t="shared" si="7"/>
        <v>31</v>
      </c>
      <c r="P95">
        <f t="shared" si="8"/>
        <v>0</v>
      </c>
      <c r="Q95">
        <f t="shared" si="8"/>
        <v>0</v>
      </c>
      <c r="R95">
        <f t="shared" si="8"/>
        <v>0</v>
      </c>
    </row>
    <row r="96" spans="1:18">
      <c r="A96" s="39" t="s">
        <v>2188</v>
      </c>
      <c r="B96" s="40">
        <v>71</v>
      </c>
      <c r="C96" s="41" t="s">
        <v>2200</v>
      </c>
      <c r="D96" s="41" t="s">
        <v>2201</v>
      </c>
      <c r="E96" s="40">
        <v>218</v>
      </c>
      <c r="F96" s="41">
        <v>218</v>
      </c>
      <c r="G96" s="42"/>
      <c r="H96" s="42"/>
      <c r="I96" s="43"/>
      <c r="K96" t="s">
        <v>515</v>
      </c>
      <c r="L96" t="str">
        <f t="shared" si="5"/>
        <v>Hispavic</v>
      </c>
      <c r="M96" t="str">
        <f t="shared" si="5"/>
        <v>Martorell</v>
      </c>
      <c r="N96">
        <f t="shared" si="6"/>
        <v>218</v>
      </c>
      <c r="O96">
        <f t="shared" si="7"/>
        <v>218</v>
      </c>
      <c r="P96">
        <f t="shared" si="8"/>
        <v>0</v>
      </c>
      <c r="Q96">
        <f t="shared" si="8"/>
        <v>0</v>
      </c>
      <c r="R96">
        <f t="shared" si="8"/>
        <v>0</v>
      </c>
    </row>
    <row r="97" spans="1:18">
      <c r="A97" s="39" t="s">
        <v>2188</v>
      </c>
      <c r="B97" s="40">
        <v>72</v>
      </c>
      <c r="C97" s="41" t="s">
        <v>2093</v>
      </c>
      <c r="D97" s="41" t="s">
        <v>2202</v>
      </c>
      <c r="E97" s="40">
        <v>63</v>
      </c>
      <c r="F97" s="40">
        <v>63</v>
      </c>
      <c r="G97" s="42"/>
      <c r="H97" s="42"/>
      <c r="I97" s="43"/>
      <c r="K97" t="s">
        <v>515</v>
      </c>
      <c r="L97" t="str">
        <f t="shared" si="5"/>
        <v>Solvay</v>
      </c>
      <c r="M97" t="str">
        <f t="shared" si="5"/>
        <v>Torrelavega</v>
      </c>
      <c r="N97">
        <f t="shared" si="6"/>
        <v>63</v>
      </c>
      <c r="O97">
        <f t="shared" si="7"/>
        <v>63</v>
      </c>
      <c r="P97">
        <f t="shared" si="8"/>
        <v>0</v>
      </c>
      <c r="Q97">
        <f t="shared" si="8"/>
        <v>0</v>
      </c>
      <c r="R97">
        <f t="shared" si="8"/>
        <v>0</v>
      </c>
    </row>
    <row r="98" spans="1:18" ht="21" thickBot="1">
      <c r="A98" s="62" t="s">
        <v>2203</v>
      </c>
      <c r="B98" s="45"/>
      <c r="C98" s="45"/>
      <c r="D98" s="45"/>
      <c r="E98" s="46">
        <v>717</v>
      </c>
      <c r="F98" s="48">
        <v>617</v>
      </c>
      <c r="G98" s="46">
        <v>0</v>
      </c>
      <c r="H98" s="48">
        <v>100</v>
      </c>
      <c r="I98" s="47">
        <v>0</v>
      </c>
      <c r="L98">
        <f t="shared" si="5"/>
        <v>0</v>
      </c>
      <c r="M98">
        <f t="shared" si="5"/>
        <v>0</v>
      </c>
      <c r="N98">
        <f t="shared" si="6"/>
        <v>717</v>
      </c>
      <c r="O98">
        <f t="shared" si="7"/>
        <v>617</v>
      </c>
      <c r="P98">
        <f t="shared" si="8"/>
        <v>0</v>
      </c>
      <c r="Q98">
        <f t="shared" si="8"/>
        <v>100</v>
      </c>
      <c r="R98">
        <f t="shared" si="8"/>
        <v>0</v>
      </c>
    </row>
    <row r="99" spans="1:18" ht="17" thickTop="1">
      <c r="A99" s="39" t="s">
        <v>2204</v>
      </c>
      <c r="B99" s="40">
        <v>75</v>
      </c>
      <c r="C99" s="41" t="s">
        <v>2063</v>
      </c>
      <c r="D99" s="41" t="s">
        <v>2205</v>
      </c>
      <c r="E99" s="40">
        <v>120</v>
      </c>
      <c r="F99" s="41">
        <v>120</v>
      </c>
      <c r="G99" s="42"/>
      <c r="H99" s="42"/>
      <c r="I99" s="43"/>
      <c r="K99" t="s">
        <v>189</v>
      </c>
      <c r="L99" t="str">
        <f t="shared" si="5"/>
        <v>INEOS ChlorVinyls</v>
      </c>
      <c r="M99" t="str">
        <f t="shared" si="5"/>
        <v>Stenungsund</v>
      </c>
      <c r="N99">
        <f t="shared" si="6"/>
        <v>120</v>
      </c>
      <c r="O99">
        <f t="shared" si="7"/>
        <v>120</v>
      </c>
      <c r="P99">
        <f t="shared" si="8"/>
        <v>0</v>
      </c>
      <c r="Q99">
        <f t="shared" si="8"/>
        <v>0</v>
      </c>
      <c r="R99">
        <f t="shared" si="8"/>
        <v>0</v>
      </c>
    </row>
    <row r="100" spans="1:18" ht="21" thickBot="1">
      <c r="A100" s="44" t="s">
        <v>2206</v>
      </c>
      <c r="B100" s="45"/>
      <c r="C100" s="45"/>
      <c r="D100" s="45"/>
      <c r="E100" s="46">
        <v>120</v>
      </c>
      <c r="F100" s="48">
        <v>120</v>
      </c>
      <c r="G100" s="46">
        <v>0</v>
      </c>
      <c r="H100" s="46">
        <v>0</v>
      </c>
      <c r="I100" s="47">
        <v>0</v>
      </c>
      <c r="L100">
        <f t="shared" si="5"/>
        <v>0</v>
      </c>
      <c r="M100">
        <f t="shared" si="5"/>
        <v>0</v>
      </c>
      <c r="N100">
        <f t="shared" si="6"/>
        <v>120</v>
      </c>
      <c r="O100">
        <f t="shared" si="7"/>
        <v>120</v>
      </c>
      <c r="P100">
        <f t="shared" si="8"/>
        <v>0</v>
      </c>
      <c r="Q100">
        <f t="shared" si="8"/>
        <v>0</v>
      </c>
      <c r="R100">
        <f t="shared" si="8"/>
        <v>0</v>
      </c>
    </row>
    <row r="101" spans="1:18" ht="17" thickTop="1">
      <c r="A101" s="49" t="s">
        <v>2207</v>
      </c>
      <c r="B101" s="40">
        <v>77</v>
      </c>
      <c r="C101" s="41" t="s">
        <v>2208</v>
      </c>
      <c r="D101" s="41" t="s">
        <v>2209</v>
      </c>
      <c r="E101" s="40">
        <v>27</v>
      </c>
      <c r="F101" s="40">
        <v>27</v>
      </c>
      <c r="G101" s="42"/>
      <c r="H101" s="42"/>
      <c r="I101" s="43"/>
      <c r="K101" t="s">
        <v>2220</v>
      </c>
      <c r="L101" t="str">
        <f t="shared" si="5"/>
        <v>CABB-AG</v>
      </c>
      <c r="M101" t="str">
        <f t="shared" si="5"/>
        <v>Pratteln</v>
      </c>
      <c r="N101">
        <f t="shared" si="6"/>
        <v>27</v>
      </c>
      <c r="O101">
        <f t="shared" si="7"/>
        <v>27</v>
      </c>
      <c r="P101">
        <f t="shared" si="8"/>
        <v>0</v>
      </c>
      <c r="Q101">
        <f t="shared" si="8"/>
        <v>0</v>
      </c>
      <c r="R101">
        <f t="shared" si="8"/>
        <v>0</v>
      </c>
    </row>
    <row r="102" spans="1:18" ht="21" thickBot="1">
      <c r="A102" s="44" t="s">
        <v>2210</v>
      </c>
      <c r="B102" s="45"/>
      <c r="C102" s="45"/>
      <c r="D102" s="45"/>
      <c r="E102" s="46">
        <v>27</v>
      </c>
      <c r="F102" s="46">
        <v>27</v>
      </c>
      <c r="G102" s="46">
        <v>0</v>
      </c>
      <c r="H102" s="46">
        <v>0</v>
      </c>
      <c r="I102" s="47">
        <v>0</v>
      </c>
      <c r="L102">
        <f t="shared" si="5"/>
        <v>0</v>
      </c>
      <c r="M102">
        <f t="shared" si="5"/>
        <v>0</v>
      </c>
      <c r="N102">
        <f t="shared" si="6"/>
        <v>27</v>
      </c>
      <c r="O102">
        <f t="shared" si="7"/>
        <v>27</v>
      </c>
      <c r="P102">
        <f t="shared" si="8"/>
        <v>0</v>
      </c>
      <c r="Q102">
        <f t="shared" si="8"/>
        <v>0</v>
      </c>
      <c r="R102">
        <f t="shared" si="8"/>
        <v>0</v>
      </c>
    </row>
    <row r="103" spans="1:18" ht="17" thickTop="1">
      <c r="A103" s="39" t="s">
        <v>2211</v>
      </c>
      <c r="B103" s="40">
        <v>82</v>
      </c>
      <c r="C103" s="41" t="s">
        <v>2063</v>
      </c>
      <c r="D103" s="41" t="s">
        <v>2212</v>
      </c>
      <c r="E103" s="40">
        <v>707</v>
      </c>
      <c r="F103" s="41">
        <v>277</v>
      </c>
      <c r="G103" s="42"/>
      <c r="H103" s="41">
        <v>430</v>
      </c>
      <c r="I103" s="43"/>
      <c r="K103" t="s">
        <v>2211</v>
      </c>
      <c r="L103" t="str">
        <f t="shared" si="5"/>
        <v>INEOS ChlorVinyls</v>
      </c>
      <c r="M103" t="str">
        <f t="shared" si="5"/>
        <v>Runcorn</v>
      </c>
      <c r="N103">
        <f t="shared" si="6"/>
        <v>707</v>
      </c>
      <c r="O103">
        <f t="shared" si="7"/>
        <v>277</v>
      </c>
      <c r="P103">
        <f t="shared" si="8"/>
        <v>0</v>
      </c>
      <c r="Q103">
        <f t="shared" si="8"/>
        <v>430</v>
      </c>
      <c r="R103">
        <f t="shared" si="8"/>
        <v>0</v>
      </c>
    </row>
    <row r="104" spans="1:18">
      <c r="A104" s="39" t="s">
        <v>2211</v>
      </c>
      <c r="B104" s="40">
        <v>85</v>
      </c>
      <c r="C104" s="41" t="s">
        <v>2213</v>
      </c>
      <c r="D104" s="41" t="s">
        <v>2214</v>
      </c>
      <c r="E104" s="40">
        <v>7</v>
      </c>
      <c r="F104" s="42"/>
      <c r="G104" s="42"/>
      <c r="H104" s="40">
        <v>7</v>
      </c>
      <c r="I104" s="43"/>
      <c r="K104" t="s">
        <v>2211</v>
      </c>
      <c r="L104" t="str">
        <f t="shared" si="5"/>
        <v>Brenntag</v>
      </c>
      <c r="M104" t="str">
        <f t="shared" si="5"/>
        <v>Thetford</v>
      </c>
      <c r="N104">
        <f t="shared" si="6"/>
        <v>7</v>
      </c>
      <c r="O104">
        <f t="shared" si="7"/>
        <v>0</v>
      </c>
      <c r="P104">
        <f t="shared" si="8"/>
        <v>0</v>
      </c>
      <c r="Q104">
        <f t="shared" si="8"/>
        <v>7</v>
      </c>
      <c r="R104">
        <f t="shared" si="8"/>
        <v>0</v>
      </c>
    </row>
    <row r="105" spans="1:18" ht="20">
      <c r="A105" s="39" t="s">
        <v>2211</v>
      </c>
      <c r="B105" s="40">
        <v>97</v>
      </c>
      <c r="C105" s="41" t="s">
        <v>2215</v>
      </c>
      <c r="D105" s="41" t="s">
        <v>2216</v>
      </c>
      <c r="E105" s="40">
        <v>15</v>
      </c>
      <c r="F105" s="42"/>
      <c r="G105" s="42"/>
      <c r="H105" s="40">
        <v>15</v>
      </c>
      <c r="I105" s="43"/>
      <c r="K105" t="s">
        <v>2211</v>
      </c>
      <c r="L105" t="str">
        <f t="shared" si="5"/>
        <v>Industrial Chemicals Ltd</v>
      </c>
      <c r="M105" t="str">
        <f t="shared" si="5"/>
        <v>West Thurrock</v>
      </c>
      <c r="N105">
        <f t="shared" si="6"/>
        <v>15</v>
      </c>
      <c r="O105">
        <f t="shared" si="7"/>
        <v>0</v>
      </c>
      <c r="P105">
        <f t="shared" si="8"/>
        <v>0</v>
      </c>
      <c r="Q105">
        <f t="shared" si="8"/>
        <v>15</v>
      </c>
      <c r="R105">
        <f t="shared" si="8"/>
        <v>0</v>
      </c>
    </row>
    <row r="106" spans="1:18" ht="17" thickBot="1">
      <c r="A106" s="69" t="s">
        <v>2217</v>
      </c>
      <c r="B106" s="70"/>
      <c r="C106" s="70"/>
      <c r="D106" s="70"/>
      <c r="E106" s="71">
        <v>729</v>
      </c>
      <c r="F106" s="72">
        <v>277</v>
      </c>
      <c r="G106" s="71">
        <v>0</v>
      </c>
      <c r="H106" s="72">
        <v>452</v>
      </c>
      <c r="I106" s="73">
        <v>0</v>
      </c>
    </row>
    <row r="107" spans="1:18" ht="18" thickTop="1" thickBot="1">
      <c r="A107" s="89" t="s">
        <v>2218</v>
      </c>
      <c r="B107" s="89"/>
      <c r="C107" s="89"/>
      <c r="D107" s="90"/>
      <c r="E107" s="74">
        <v>12418</v>
      </c>
      <c r="F107" s="72">
        <v>3053</v>
      </c>
      <c r="G107" s="72">
        <v>1688</v>
      </c>
      <c r="H107" s="72">
        <v>7301</v>
      </c>
      <c r="I107" s="75">
        <v>376</v>
      </c>
    </row>
    <row r="108" spans="1:18" ht="18" thickTop="1" thickBot="1">
      <c r="A108" s="89" t="s">
        <v>2219</v>
      </c>
      <c r="B108" s="89"/>
      <c r="C108" s="89"/>
      <c r="D108" s="90"/>
      <c r="E108" s="70"/>
      <c r="F108" s="76">
        <v>0.247</v>
      </c>
      <c r="G108" s="76">
        <v>0.13700000000000001</v>
      </c>
      <c r="H108" s="76">
        <v>0.59199999999999997</v>
      </c>
      <c r="I108" s="77">
        <v>0.03</v>
      </c>
    </row>
    <row r="109" spans="1:18" ht="17" thickTop="1"/>
  </sheetData>
  <mergeCells count="7">
    <mergeCell ref="A108:D108"/>
    <mergeCell ref="F21:F22"/>
    <mergeCell ref="G21:G22"/>
    <mergeCell ref="H21:H22"/>
    <mergeCell ref="A75:D75"/>
    <mergeCell ref="A76:D76"/>
    <mergeCell ref="A107:D107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91"/>
  <sheetViews>
    <sheetView topLeftCell="G1" workbookViewId="0">
      <selection activeCell="Z2" sqref="Z2"/>
    </sheetView>
  </sheetViews>
  <sheetFormatPr baseColWidth="10" defaultRowHeight="16"/>
  <cols>
    <col min="2" max="2" width="22" customWidth="1"/>
    <col min="3" max="3" width="24" customWidth="1"/>
    <col min="5" max="5" width="14.5" customWidth="1"/>
    <col min="8" max="8" width="5.5" customWidth="1"/>
    <col min="9" max="9" width="3.33203125" customWidth="1"/>
    <col min="11" max="11" width="15.1640625" customWidth="1"/>
    <col min="15" max="15" width="6" customWidth="1"/>
    <col min="26" max="26" width="10.83203125" style="10"/>
  </cols>
  <sheetData>
    <row r="1" spans="1:27" ht="17" thickBot="1">
      <c r="A1" t="s">
        <v>228</v>
      </c>
      <c r="B1" t="s">
        <v>229</v>
      </c>
      <c r="C1" t="s">
        <v>230</v>
      </c>
      <c r="D1" t="s">
        <v>231</v>
      </c>
      <c r="E1" t="s">
        <v>232</v>
      </c>
      <c r="F1" t="s">
        <v>233</v>
      </c>
      <c r="G1" t="s">
        <v>234</v>
      </c>
      <c r="H1" t="s">
        <v>235</v>
      </c>
      <c r="I1" t="s">
        <v>236</v>
      </c>
      <c r="J1" t="s">
        <v>237</v>
      </c>
      <c r="K1" t="s">
        <v>238</v>
      </c>
      <c r="L1" t="s">
        <v>239</v>
      </c>
      <c r="M1" s="5" t="s">
        <v>246</v>
      </c>
      <c r="N1" s="5" t="s">
        <v>247</v>
      </c>
      <c r="O1" s="5" t="s">
        <v>248</v>
      </c>
      <c r="P1" s="5" t="s">
        <v>249</v>
      </c>
      <c r="Q1" s="5" t="s">
        <v>250</v>
      </c>
      <c r="R1" s="5" t="s">
        <v>251</v>
      </c>
      <c r="S1" s="5" t="s">
        <v>252</v>
      </c>
      <c r="T1" s="5" t="s">
        <v>253</v>
      </c>
      <c r="U1" s="5" t="s">
        <v>254</v>
      </c>
      <c r="V1" s="5" t="s">
        <v>255</v>
      </c>
      <c r="W1" s="5" t="s">
        <v>256</v>
      </c>
      <c r="X1" s="5" t="s">
        <v>257</v>
      </c>
      <c r="Y1" s="6" t="s">
        <v>258</v>
      </c>
      <c r="Z1" s="9" t="s">
        <v>330</v>
      </c>
      <c r="AA1" s="7" t="s">
        <v>350</v>
      </c>
    </row>
    <row r="2" spans="1:27">
      <c r="A2" t="s">
        <v>92</v>
      </c>
      <c r="B2" t="s">
        <v>126</v>
      </c>
      <c r="C2" t="s">
        <v>127</v>
      </c>
      <c r="D2" s="1">
        <v>515</v>
      </c>
      <c r="E2" t="s">
        <v>128</v>
      </c>
      <c r="F2" s="1">
        <v>5</v>
      </c>
      <c r="G2" s="1">
        <v>14408826</v>
      </c>
      <c r="H2" s="1">
        <v>0</v>
      </c>
      <c r="I2" s="1">
        <v>0</v>
      </c>
      <c r="J2" s="1">
        <v>7419236</v>
      </c>
      <c r="K2" s="2">
        <f>J2/J91</f>
        <v>0.27473027003952671</v>
      </c>
      <c r="M2" t="s">
        <v>240</v>
      </c>
      <c r="N2" t="s">
        <v>92</v>
      </c>
      <c r="O2" s="4">
        <v>515</v>
      </c>
      <c r="P2" t="s">
        <v>127</v>
      </c>
      <c r="Q2" t="s">
        <v>241</v>
      </c>
      <c r="R2" t="s">
        <v>128</v>
      </c>
      <c r="S2" t="s">
        <v>242</v>
      </c>
      <c r="T2" t="s">
        <v>92</v>
      </c>
      <c r="U2" t="s">
        <v>243</v>
      </c>
      <c r="V2" t="s">
        <v>244</v>
      </c>
      <c r="X2" t="s">
        <v>245</v>
      </c>
      <c r="Z2" s="10" t="s">
        <v>331</v>
      </c>
    </row>
    <row r="3" spans="1:27">
      <c r="A3" t="s">
        <v>73</v>
      </c>
      <c r="B3" t="s">
        <v>80</v>
      </c>
      <c r="C3" t="s">
        <v>81</v>
      </c>
      <c r="D3" s="1">
        <v>1263</v>
      </c>
      <c r="E3" t="s">
        <v>82</v>
      </c>
      <c r="F3" s="1">
        <v>5</v>
      </c>
      <c r="G3" s="1">
        <v>4862566</v>
      </c>
      <c r="H3" s="1">
        <v>0</v>
      </c>
      <c r="I3" s="1">
        <v>0</v>
      </c>
      <c r="J3" s="1">
        <v>5928058</v>
      </c>
      <c r="K3" s="2">
        <f t="shared" ref="K3:K34" si="0">J3/J$91+K2</f>
        <v>0.49424303053804391</v>
      </c>
      <c r="L3" s="3">
        <f t="shared" ref="L3:L34" si="1">K3-K2</f>
        <v>0.2195127604985172</v>
      </c>
      <c r="U3" t="s">
        <v>328</v>
      </c>
      <c r="Z3" s="10" t="s">
        <v>329</v>
      </c>
    </row>
    <row r="4" spans="1:27">
      <c r="A4" t="s">
        <v>50</v>
      </c>
      <c r="B4" t="s">
        <v>54</v>
      </c>
      <c r="C4" t="s">
        <v>55</v>
      </c>
      <c r="D4" s="1">
        <v>445</v>
      </c>
      <c r="E4" t="s">
        <v>56</v>
      </c>
      <c r="F4" s="1">
        <v>5</v>
      </c>
      <c r="G4" s="1">
        <v>3663067</v>
      </c>
      <c r="H4" s="1">
        <v>0</v>
      </c>
      <c r="I4" s="1">
        <v>0</v>
      </c>
      <c r="J4" s="1">
        <v>3774032</v>
      </c>
      <c r="K4" s="2">
        <f t="shared" si="0"/>
        <v>0.63399338091075275</v>
      </c>
      <c r="L4" s="3">
        <f t="shared" si="1"/>
        <v>0.13975035037270883</v>
      </c>
      <c r="M4" t="s">
        <v>259</v>
      </c>
      <c r="N4" t="s">
        <v>50</v>
      </c>
      <c r="O4" s="4">
        <v>445</v>
      </c>
      <c r="P4" t="s">
        <v>55</v>
      </c>
      <c r="Q4" t="s">
        <v>241</v>
      </c>
      <c r="R4" t="s">
        <v>56</v>
      </c>
      <c r="S4" t="s">
        <v>242</v>
      </c>
      <c r="T4" t="s">
        <v>50</v>
      </c>
      <c r="U4" t="s">
        <v>260</v>
      </c>
      <c r="V4" t="s">
        <v>261</v>
      </c>
      <c r="X4" t="s">
        <v>262</v>
      </c>
      <c r="Y4" t="s">
        <v>263</v>
      </c>
      <c r="Z4" s="10" t="s">
        <v>332</v>
      </c>
    </row>
    <row r="5" spans="1:27">
      <c r="A5" t="s">
        <v>189</v>
      </c>
      <c r="B5" t="s">
        <v>211</v>
      </c>
      <c r="C5" t="s">
        <v>211</v>
      </c>
      <c r="D5" s="1">
        <v>494</v>
      </c>
      <c r="E5" t="s">
        <v>212</v>
      </c>
      <c r="F5" s="1">
        <v>5</v>
      </c>
      <c r="G5" s="1">
        <v>1980401</v>
      </c>
      <c r="H5" s="1">
        <v>0</v>
      </c>
      <c r="I5" s="1">
        <v>0</v>
      </c>
      <c r="J5" s="1">
        <v>1536504</v>
      </c>
      <c r="K5" s="2">
        <f t="shared" si="0"/>
        <v>0.69088928755623658</v>
      </c>
      <c r="L5" s="3">
        <f t="shared" si="1"/>
        <v>5.6895906645483829E-2</v>
      </c>
      <c r="M5" t="s">
        <v>264</v>
      </c>
      <c r="N5" t="s">
        <v>189</v>
      </c>
      <c r="O5" s="4">
        <v>494</v>
      </c>
      <c r="P5" t="s">
        <v>211</v>
      </c>
      <c r="Q5" t="s">
        <v>241</v>
      </c>
      <c r="R5" t="s">
        <v>212</v>
      </c>
      <c r="S5" t="s">
        <v>242</v>
      </c>
      <c r="T5" t="s">
        <v>189</v>
      </c>
      <c r="U5" t="s">
        <v>265</v>
      </c>
      <c r="V5" t="s">
        <v>266</v>
      </c>
      <c r="X5" t="s">
        <v>267</v>
      </c>
      <c r="Z5" s="10" t="s">
        <v>333</v>
      </c>
    </row>
    <row r="6" spans="1:27">
      <c r="A6" t="s">
        <v>189</v>
      </c>
      <c r="B6" t="s">
        <v>209</v>
      </c>
      <c r="C6" t="s">
        <v>209</v>
      </c>
      <c r="D6" s="1">
        <v>495</v>
      </c>
      <c r="E6" t="s">
        <v>210</v>
      </c>
      <c r="F6" s="1">
        <v>5</v>
      </c>
      <c r="G6" s="1">
        <v>2959810</v>
      </c>
      <c r="H6" s="1">
        <v>0</v>
      </c>
      <c r="I6" s="1">
        <v>0</v>
      </c>
      <c r="J6" s="1">
        <v>1185962</v>
      </c>
      <c r="K6" s="2">
        <f t="shared" si="0"/>
        <v>0.73480481477718185</v>
      </c>
      <c r="L6" s="3">
        <f t="shared" si="1"/>
        <v>4.3915527220945272E-2</v>
      </c>
      <c r="M6" t="s">
        <v>264</v>
      </c>
      <c r="N6" t="s">
        <v>189</v>
      </c>
      <c r="O6" s="4">
        <v>495</v>
      </c>
      <c r="P6" t="s">
        <v>209</v>
      </c>
      <c r="Q6" t="s">
        <v>241</v>
      </c>
      <c r="R6" t="s">
        <v>210</v>
      </c>
      <c r="S6" t="s">
        <v>242</v>
      </c>
      <c r="T6" t="s">
        <v>189</v>
      </c>
      <c r="U6" t="s">
        <v>268</v>
      </c>
      <c r="V6" t="s">
        <v>269</v>
      </c>
      <c r="X6" t="s">
        <v>270</v>
      </c>
      <c r="Z6" s="10" t="s">
        <v>334</v>
      </c>
    </row>
    <row r="7" spans="1:27">
      <c r="A7" t="s">
        <v>50</v>
      </c>
      <c r="B7" t="s">
        <v>57</v>
      </c>
      <c r="C7" t="s">
        <v>58</v>
      </c>
      <c r="D7" s="1">
        <v>444</v>
      </c>
      <c r="E7" t="s">
        <v>59</v>
      </c>
      <c r="F7" s="1">
        <v>5</v>
      </c>
      <c r="G7" s="1">
        <v>647834</v>
      </c>
      <c r="H7" s="1">
        <v>0</v>
      </c>
      <c r="I7" s="1">
        <v>0</v>
      </c>
      <c r="J7" s="1">
        <v>697749</v>
      </c>
      <c r="K7" s="2">
        <f t="shared" si="0"/>
        <v>0.76064208039183678</v>
      </c>
      <c r="L7" s="3">
        <f t="shared" si="1"/>
        <v>2.5837265614654936E-2</v>
      </c>
      <c r="M7" t="s">
        <v>271</v>
      </c>
      <c r="N7" t="s">
        <v>50</v>
      </c>
      <c r="O7" s="4">
        <v>444</v>
      </c>
      <c r="P7" t="s">
        <v>58</v>
      </c>
      <c r="Q7" t="s">
        <v>241</v>
      </c>
      <c r="R7" t="s">
        <v>59</v>
      </c>
      <c r="S7" t="s">
        <v>242</v>
      </c>
      <c r="T7" t="s">
        <v>50</v>
      </c>
      <c r="U7" t="s">
        <v>272</v>
      </c>
      <c r="V7" t="s">
        <v>273</v>
      </c>
      <c r="X7" t="s">
        <v>58</v>
      </c>
      <c r="Y7" t="s">
        <v>58</v>
      </c>
      <c r="Z7" s="10" t="s">
        <v>335</v>
      </c>
    </row>
    <row r="8" spans="1:27">
      <c r="A8" t="s">
        <v>85</v>
      </c>
      <c r="B8" t="s">
        <v>86</v>
      </c>
      <c r="C8" t="s">
        <v>87</v>
      </c>
      <c r="D8" s="1">
        <v>52</v>
      </c>
      <c r="E8" t="s">
        <v>88</v>
      </c>
      <c r="F8" s="1">
        <v>5</v>
      </c>
      <c r="G8" s="1">
        <v>819760</v>
      </c>
      <c r="H8" s="1">
        <v>0</v>
      </c>
      <c r="I8" s="1">
        <v>0</v>
      </c>
      <c r="J8" s="1">
        <v>573297</v>
      </c>
      <c r="K8" s="2">
        <f t="shared" si="0"/>
        <v>0.78187095619830127</v>
      </c>
      <c r="L8" s="3">
        <f t="shared" si="1"/>
        <v>2.1228875806464487E-2</v>
      </c>
      <c r="M8" t="s">
        <v>274</v>
      </c>
      <c r="N8" t="s">
        <v>85</v>
      </c>
      <c r="O8" s="4">
        <v>52</v>
      </c>
      <c r="P8" t="s">
        <v>87</v>
      </c>
      <c r="Q8" t="s">
        <v>241</v>
      </c>
      <c r="R8" t="s">
        <v>88</v>
      </c>
      <c r="S8" t="s">
        <v>242</v>
      </c>
      <c r="T8" t="s">
        <v>85</v>
      </c>
      <c r="U8" t="s">
        <v>275</v>
      </c>
      <c r="V8" t="s">
        <v>276</v>
      </c>
      <c r="W8" t="s">
        <v>277</v>
      </c>
      <c r="X8" t="s">
        <v>278</v>
      </c>
      <c r="Y8" t="s">
        <v>279</v>
      </c>
      <c r="Z8" s="10" t="s">
        <v>336</v>
      </c>
    </row>
    <row r="9" spans="1:27">
      <c r="A9" t="s">
        <v>92</v>
      </c>
      <c r="B9" t="s">
        <v>77</v>
      </c>
      <c r="C9" t="s">
        <v>116</v>
      </c>
      <c r="D9" s="1">
        <v>145</v>
      </c>
      <c r="E9" t="s">
        <v>117</v>
      </c>
      <c r="F9" s="1">
        <v>5</v>
      </c>
      <c r="G9" s="1">
        <v>251719</v>
      </c>
      <c r="H9" s="1">
        <v>0</v>
      </c>
      <c r="I9" s="1">
        <v>0</v>
      </c>
      <c r="J9" s="1">
        <v>442211</v>
      </c>
      <c r="K9" s="2">
        <f t="shared" si="0"/>
        <v>0.79824578878813246</v>
      </c>
      <c r="L9" s="3">
        <f t="shared" si="1"/>
        <v>1.637483258983119E-2</v>
      </c>
      <c r="M9" t="s">
        <v>280</v>
      </c>
      <c r="N9" t="s">
        <v>92</v>
      </c>
      <c r="O9" s="4">
        <v>145</v>
      </c>
      <c r="P9" t="s">
        <v>116</v>
      </c>
      <c r="Q9" t="s">
        <v>241</v>
      </c>
      <c r="R9" t="s">
        <v>117</v>
      </c>
      <c r="S9" t="s">
        <v>242</v>
      </c>
      <c r="T9" t="s">
        <v>92</v>
      </c>
      <c r="U9" t="s">
        <v>281</v>
      </c>
      <c r="V9" t="s">
        <v>282</v>
      </c>
      <c r="W9" t="s">
        <v>283</v>
      </c>
      <c r="X9" t="s">
        <v>284</v>
      </c>
      <c r="Z9" s="10" t="s">
        <v>337</v>
      </c>
    </row>
    <row r="10" spans="1:27">
      <c r="A10" t="s">
        <v>92</v>
      </c>
      <c r="B10" t="s">
        <v>77</v>
      </c>
      <c r="C10" t="s">
        <v>162</v>
      </c>
      <c r="D10" s="1">
        <v>435</v>
      </c>
      <c r="E10" t="s">
        <v>163</v>
      </c>
      <c r="F10" s="1">
        <v>5</v>
      </c>
      <c r="G10" s="1">
        <v>351792</v>
      </c>
      <c r="H10" s="1">
        <v>0</v>
      </c>
      <c r="I10" s="1">
        <v>0</v>
      </c>
      <c r="J10" s="1">
        <v>309898</v>
      </c>
      <c r="K10" s="2">
        <f t="shared" si="0"/>
        <v>0.80972114301931064</v>
      </c>
      <c r="L10" s="3">
        <f t="shared" si="1"/>
        <v>1.1475354231178181E-2</v>
      </c>
      <c r="M10" t="s">
        <v>285</v>
      </c>
      <c r="N10" t="s">
        <v>92</v>
      </c>
      <c r="O10" s="4">
        <v>435</v>
      </c>
      <c r="P10" t="s">
        <v>162</v>
      </c>
      <c r="Q10" t="s">
        <v>241</v>
      </c>
      <c r="R10" t="s">
        <v>163</v>
      </c>
      <c r="S10" t="s">
        <v>242</v>
      </c>
      <c r="T10" t="s">
        <v>92</v>
      </c>
      <c r="U10" t="s">
        <v>286</v>
      </c>
      <c r="V10" t="s">
        <v>287</v>
      </c>
      <c r="W10" t="s">
        <v>288</v>
      </c>
      <c r="X10" t="s">
        <v>289</v>
      </c>
      <c r="Z10" s="10" t="s">
        <v>338</v>
      </c>
    </row>
    <row r="11" spans="1:27">
      <c r="A11" t="s">
        <v>92</v>
      </c>
      <c r="B11" t="s">
        <v>77</v>
      </c>
      <c r="C11" t="s">
        <v>108</v>
      </c>
      <c r="D11" s="1">
        <v>187</v>
      </c>
      <c r="E11" t="s">
        <v>109</v>
      </c>
      <c r="F11" s="1">
        <v>5</v>
      </c>
      <c r="G11" s="1">
        <v>279635</v>
      </c>
      <c r="H11" s="1">
        <v>0</v>
      </c>
      <c r="I11" s="1">
        <v>0</v>
      </c>
      <c r="J11" s="1">
        <v>309234</v>
      </c>
      <c r="K11" s="2">
        <f t="shared" si="0"/>
        <v>0.82117190969197118</v>
      </c>
      <c r="L11" s="3">
        <f t="shared" si="1"/>
        <v>1.1450766672660539E-2</v>
      </c>
      <c r="M11" t="s">
        <v>290</v>
      </c>
      <c r="N11" t="s">
        <v>92</v>
      </c>
      <c r="O11" s="4">
        <v>187</v>
      </c>
      <c r="P11" t="s">
        <v>108</v>
      </c>
      <c r="Q11" t="s">
        <v>241</v>
      </c>
      <c r="R11" t="s">
        <v>109</v>
      </c>
      <c r="S11" t="s">
        <v>242</v>
      </c>
      <c r="T11" t="s">
        <v>92</v>
      </c>
      <c r="U11" t="s">
        <v>291</v>
      </c>
      <c r="V11" t="s">
        <v>292</v>
      </c>
      <c r="W11" t="s">
        <v>283</v>
      </c>
      <c r="X11" t="s">
        <v>293</v>
      </c>
      <c r="Z11" s="10" t="s">
        <v>339</v>
      </c>
    </row>
    <row r="12" spans="1:27">
      <c r="A12" t="s">
        <v>92</v>
      </c>
      <c r="B12" t="s">
        <v>77</v>
      </c>
      <c r="C12" t="s">
        <v>158</v>
      </c>
      <c r="D12" s="1">
        <v>408</v>
      </c>
      <c r="E12" t="s">
        <v>159</v>
      </c>
      <c r="F12" s="1">
        <v>5</v>
      </c>
      <c r="G12" s="1">
        <v>2574589</v>
      </c>
      <c r="H12" s="1">
        <v>0</v>
      </c>
      <c r="I12" s="1">
        <v>0</v>
      </c>
      <c r="J12" s="1">
        <v>256335</v>
      </c>
      <c r="K12" s="2">
        <f t="shared" si="0"/>
        <v>0.83066385519290709</v>
      </c>
      <c r="L12" s="3">
        <f t="shared" si="1"/>
        <v>9.4919455009359055E-3</v>
      </c>
      <c r="M12" t="s">
        <v>294</v>
      </c>
      <c r="N12" t="s">
        <v>92</v>
      </c>
      <c r="O12" s="4">
        <v>408</v>
      </c>
      <c r="P12" t="s">
        <v>158</v>
      </c>
      <c r="Q12" t="s">
        <v>241</v>
      </c>
      <c r="R12" t="s">
        <v>159</v>
      </c>
      <c r="S12" t="s">
        <v>242</v>
      </c>
      <c r="T12" t="s">
        <v>92</v>
      </c>
      <c r="U12" t="s">
        <v>295</v>
      </c>
      <c r="V12" t="s">
        <v>296</v>
      </c>
      <c r="W12" t="s">
        <v>297</v>
      </c>
      <c r="X12" t="s">
        <v>298</v>
      </c>
      <c r="Z12" s="10" t="s">
        <v>340</v>
      </c>
    </row>
    <row r="13" spans="1:27">
      <c r="A13" t="s">
        <v>92</v>
      </c>
      <c r="B13" t="s">
        <v>77</v>
      </c>
      <c r="C13" t="s">
        <v>110</v>
      </c>
      <c r="D13" s="1">
        <v>297</v>
      </c>
      <c r="E13" t="s">
        <v>111</v>
      </c>
      <c r="F13" s="1">
        <v>5</v>
      </c>
      <c r="G13" s="1">
        <v>175731</v>
      </c>
      <c r="H13" s="1">
        <v>0</v>
      </c>
      <c r="I13" s="1">
        <v>0</v>
      </c>
      <c r="J13" s="1">
        <v>216985</v>
      </c>
      <c r="K13" s="2">
        <f t="shared" si="0"/>
        <v>0.83869869161602761</v>
      </c>
      <c r="L13" s="3">
        <f t="shared" si="1"/>
        <v>8.0348364231205283E-3</v>
      </c>
      <c r="M13" t="s">
        <v>299</v>
      </c>
      <c r="N13" t="s">
        <v>92</v>
      </c>
      <c r="O13" s="4">
        <v>297</v>
      </c>
      <c r="P13" t="s">
        <v>110</v>
      </c>
      <c r="Q13" t="s">
        <v>241</v>
      </c>
      <c r="R13" t="s">
        <v>111</v>
      </c>
      <c r="S13" t="s">
        <v>242</v>
      </c>
      <c r="T13" t="s">
        <v>92</v>
      </c>
      <c r="U13" t="s">
        <v>300</v>
      </c>
      <c r="V13" t="s">
        <v>301</v>
      </c>
      <c r="W13" t="s">
        <v>302</v>
      </c>
      <c r="X13" t="s">
        <v>303</v>
      </c>
      <c r="Z13" s="10" t="s">
        <v>341</v>
      </c>
    </row>
    <row r="14" spans="1:27">
      <c r="A14" t="s">
        <v>189</v>
      </c>
      <c r="B14" t="s">
        <v>200</v>
      </c>
      <c r="C14" t="s">
        <v>200</v>
      </c>
      <c r="D14" s="1">
        <v>489</v>
      </c>
      <c r="E14" t="s">
        <v>201</v>
      </c>
      <c r="F14" s="1">
        <v>5</v>
      </c>
      <c r="G14" s="1">
        <v>210339</v>
      </c>
      <c r="H14" s="1">
        <v>0</v>
      </c>
      <c r="I14" s="1">
        <v>0</v>
      </c>
      <c r="J14" s="1">
        <v>204217</v>
      </c>
      <c r="K14" s="2">
        <f t="shared" si="0"/>
        <v>0.84626073595006179</v>
      </c>
      <c r="L14" s="3">
        <f t="shared" si="1"/>
        <v>7.5620443340341792E-3</v>
      </c>
      <c r="M14" t="s">
        <v>304</v>
      </c>
      <c r="N14" t="s">
        <v>189</v>
      </c>
      <c r="O14" s="4">
        <v>489</v>
      </c>
      <c r="P14" t="s">
        <v>200</v>
      </c>
      <c r="Q14" t="s">
        <v>241</v>
      </c>
      <c r="R14" t="s">
        <v>201</v>
      </c>
      <c r="S14" t="s">
        <v>242</v>
      </c>
      <c r="T14" t="s">
        <v>189</v>
      </c>
      <c r="U14" t="s">
        <v>305</v>
      </c>
      <c r="V14" t="s">
        <v>306</v>
      </c>
      <c r="X14" t="s">
        <v>307</v>
      </c>
      <c r="Z14" s="10" t="s">
        <v>342</v>
      </c>
    </row>
    <row r="15" spans="1:27">
      <c r="A15" t="s">
        <v>179</v>
      </c>
      <c r="B15" t="s">
        <v>180</v>
      </c>
      <c r="C15" t="s">
        <v>181</v>
      </c>
      <c r="D15" s="1">
        <v>13</v>
      </c>
      <c r="E15" t="s">
        <v>182</v>
      </c>
      <c r="F15" s="1">
        <v>5</v>
      </c>
      <c r="G15" s="1">
        <v>150514</v>
      </c>
      <c r="H15" s="1">
        <v>0</v>
      </c>
      <c r="I15" s="1">
        <v>0</v>
      </c>
      <c r="J15" s="1">
        <v>191828</v>
      </c>
      <c r="K15" s="2">
        <f t="shared" si="0"/>
        <v>0.85336402235868158</v>
      </c>
      <c r="L15" s="3">
        <f t="shared" si="1"/>
        <v>7.1032864086197911E-3</v>
      </c>
      <c r="M15" t="s">
        <v>308</v>
      </c>
      <c r="N15" t="s">
        <v>179</v>
      </c>
      <c r="O15" s="4">
        <v>13</v>
      </c>
      <c r="P15" t="s">
        <v>181</v>
      </c>
      <c r="Q15" t="s">
        <v>241</v>
      </c>
      <c r="R15" t="s">
        <v>182</v>
      </c>
      <c r="S15" t="s">
        <v>242</v>
      </c>
      <c r="T15" t="s">
        <v>179</v>
      </c>
      <c r="U15" t="s">
        <v>309</v>
      </c>
      <c r="V15" t="s">
        <v>310</v>
      </c>
      <c r="X15" t="s">
        <v>311</v>
      </c>
      <c r="Z15" s="10" t="s">
        <v>344</v>
      </c>
    </row>
    <row r="16" spans="1:27">
      <c r="A16" t="s">
        <v>179</v>
      </c>
      <c r="B16" t="s">
        <v>183</v>
      </c>
      <c r="C16" t="s">
        <v>184</v>
      </c>
      <c r="D16" s="1">
        <v>12</v>
      </c>
      <c r="E16" t="s">
        <v>185</v>
      </c>
      <c r="F16" s="1">
        <v>5</v>
      </c>
      <c r="G16" s="1">
        <v>148350</v>
      </c>
      <c r="H16" s="1">
        <v>0</v>
      </c>
      <c r="I16" s="1">
        <v>0</v>
      </c>
      <c r="J16" s="1">
        <v>186028</v>
      </c>
      <c r="K16" s="2">
        <f t="shared" si="0"/>
        <v>0.86025253792482792</v>
      </c>
      <c r="L16" s="3">
        <f t="shared" si="1"/>
        <v>6.888515566146336E-3</v>
      </c>
      <c r="M16" t="s">
        <v>308</v>
      </c>
      <c r="N16" t="s">
        <v>179</v>
      </c>
      <c r="O16" s="4">
        <v>12</v>
      </c>
      <c r="P16" t="s">
        <v>184</v>
      </c>
      <c r="Q16" t="s">
        <v>241</v>
      </c>
      <c r="R16" t="s">
        <v>185</v>
      </c>
      <c r="S16" t="s">
        <v>242</v>
      </c>
      <c r="T16" t="s">
        <v>179</v>
      </c>
      <c r="U16" t="s">
        <v>312</v>
      </c>
      <c r="V16" t="s">
        <v>313</v>
      </c>
      <c r="X16" t="s">
        <v>314</v>
      </c>
      <c r="Z16" s="10" t="s">
        <v>343</v>
      </c>
    </row>
    <row r="17" spans="1:26">
      <c r="A17" t="s">
        <v>92</v>
      </c>
      <c r="B17" t="s">
        <v>77</v>
      </c>
      <c r="C17" t="s">
        <v>124</v>
      </c>
      <c r="D17" s="1">
        <v>296</v>
      </c>
      <c r="E17" t="s">
        <v>125</v>
      </c>
      <c r="F17" s="1">
        <v>5</v>
      </c>
      <c r="G17" s="1">
        <v>141352</v>
      </c>
      <c r="H17" s="1">
        <v>0</v>
      </c>
      <c r="I17" s="1">
        <v>0</v>
      </c>
      <c r="J17" s="1">
        <v>161018</v>
      </c>
      <c r="K17" s="2">
        <f t="shared" si="0"/>
        <v>0.86621494680644651</v>
      </c>
      <c r="L17" s="3">
        <f t="shared" si="1"/>
        <v>5.9624088816185861E-3</v>
      </c>
      <c r="M17" t="s">
        <v>315</v>
      </c>
      <c r="N17" t="s">
        <v>92</v>
      </c>
      <c r="O17" s="4">
        <v>296</v>
      </c>
      <c r="P17" t="s">
        <v>124</v>
      </c>
      <c r="Q17" t="s">
        <v>241</v>
      </c>
      <c r="R17" t="s">
        <v>125</v>
      </c>
      <c r="S17" t="s">
        <v>242</v>
      </c>
      <c r="T17" t="s">
        <v>92</v>
      </c>
      <c r="U17" t="s">
        <v>316</v>
      </c>
      <c r="V17" t="s">
        <v>317</v>
      </c>
      <c r="W17" t="s">
        <v>302</v>
      </c>
      <c r="X17" s="8" t="s">
        <v>318</v>
      </c>
      <c r="Z17" s="10" t="s">
        <v>345</v>
      </c>
    </row>
    <row r="18" spans="1:26">
      <c r="A18" t="s">
        <v>7</v>
      </c>
      <c r="B18" t="s">
        <v>8</v>
      </c>
      <c r="C18" t="s">
        <v>9</v>
      </c>
      <c r="D18" s="1">
        <v>35</v>
      </c>
      <c r="E18" t="s">
        <v>10</v>
      </c>
      <c r="F18" s="1">
        <v>5</v>
      </c>
      <c r="G18" s="1">
        <v>168689</v>
      </c>
      <c r="H18" s="1">
        <v>0</v>
      </c>
      <c r="I18" s="1">
        <v>0</v>
      </c>
      <c r="J18" s="1">
        <v>144793</v>
      </c>
      <c r="K18" s="2">
        <f t="shared" si="0"/>
        <v>0.87157655277097346</v>
      </c>
      <c r="L18" s="3">
        <f t="shared" si="1"/>
        <v>5.3616059645269498E-3</v>
      </c>
      <c r="M18" t="s">
        <v>319</v>
      </c>
      <c r="N18" t="s">
        <v>7</v>
      </c>
      <c r="O18" s="4">
        <v>35</v>
      </c>
      <c r="P18" t="s">
        <v>9</v>
      </c>
      <c r="Q18" t="s">
        <v>241</v>
      </c>
      <c r="R18" t="s">
        <v>10</v>
      </c>
      <c r="S18" t="s">
        <v>242</v>
      </c>
      <c r="T18" t="s">
        <v>7</v>
      </c>
      <c r="U18" t="s">
        <v>320</v>
      </c>
      <c r="V18" t="s">
        <v>321</v>
      </c>
      <c r="W18" t="s">
        <v>322</v>
      </c>
      <c r="X18" t="s">
        <v>323</v>
      </c>
      <c r="Z18" s="10" t="s">
        <v>346</v>
      </c>
    </row>
    <row r="19" spans="1:26">
      <c r="A19" t="s">
        <v>73</v>
      </c>
      <c r="B19" t="s">
        <v>77</v>
      </c>
      <c r="C19" t="s">
        <v>78</v>
      </c>
      <c r="D19" s="1">
        <v>363</v>
      </c>
      <c r="E19" t="s">
        <v>79</v>
      </c>
      <c r="F19" s="1">
        <v>5</v>
      </c>
      <c r="G19" s="1">
        <v>144867</v>
      </c>
      <c r="H19" s="1">
        <v>0</v>
      </c>
      <c r="I19" s="1">
        <v>0</v>
      </c>
      <c r="J19" s="1">
        <v>132526</v>
      </c>
      <c r="K19" s="2">
        <f t="shared" si="0"/>
        <v>0.87648391840366913</v>
      </c>
      <c r="L19" s="3">
        <f t="shared" si="1"/>
        <v>4.9073656326956705E-3</v>
      </c>
      <c r="U19" t="s">
        <v>347</v>
      </c>
      <c r="Z19" s="10" t="s">
        <v>348</v>
      </c>
    </row>
    <row r="20" spans="1:26">
      <c r="A20" t="s">
        <v>0</v>
      </c>
      <c r="B20" t="s">
        <v>3</v>
      </c>
      <c r="C20" t="s">
        <v>3</v>
      </c>
      <c r="D20" s="1">
        <v>139</v>
      </c>
      <c r="E20" t="s">
        <v>4</v>
      </c>
      <c r="F20" s="1">
        <v>5</v>
      </c>
      <c r="G20" s="1">
        <v>119840</v>
      </c>
      <c r="H20" s="1">
        <v>0</v>
      </c>
      <c r="I20" s="1">
        <v>0</v>
      </c>
      <c r="J20" s="1">
        <v>129553</v>
      </c>
      <c r="K20" s="2">
        <f t="shared" si="0"/>
        <v>0.88128119546486938</v>
      </c>
      <c r="L20" s="3">
        <f t="shared" si="1"/>
        <v>4.7972770612002558E-3</v>
      </c>
      <c r="M20" t="s">
        <v>324</v>
      </c>
      <c r="N20" t="s">
        <v>0</v>
      </c>
      <c r="O20" s="4">
        <v>139</v>
      </c>
      <c r="P20" t="s">
        <v>3</v>
      </c>
      <c r="Q20" t="s">
        <v>241</v>
      </c>
      <c r="R20" t="s">
        <v>4</v>
      </c>
      <c r="S20" t="s">
        <v>242</v>
      </c>
      <c r="T20" t="s">
        <v>0</v>
      </c>
      <c r="U20" t="s">
        <v>325</v>
      </c>
      <c r="V20" t="s">
        <v>326</v>
      </c>
      <c r="X20" t="s">
        <v>327</v>
      </c>
      <c r="Z20" s="10" t="s">
        <v>349</v>
      </c>
    </row>
    <row r="21" spans="1:26">
      <c r="A21" t="s">
        <v>92</v>
      </c>
      <c r="B21" t="s">
        <v>77</v>
      </c>
      <c r="C21" t="s">
        <v>144</v>
      </c>
      <c r="D21" s="1">
        <v>163</v>
      </c>
      <c r="E21" t="s">
        <v>145</v>
      </c>
      <c r="F21" s="1">
        <v>5</v>
      </c>
      <c r="G21" s="1">
        <v>74091</v>
      </c>
      <c r="H21" s="1">
        <v>0</v>
      </c>
      <c r="I21" s="1">
        <v>0</v>
      </c>
      <c r="J21" s="1">
        <v>108069</v>
      </c>
      <c r="K21" s="2">
        <f t="shared" si="0"/>
        <v>0.88528293170198347</v>
      </c>
      <c r="L21" s="3">
        <f t="shared" si="1"/>
        <v>4.0017362371140841E-3</v>
      </c>
    </row>
    <row r="22" spans="1:26">
      <c r="A22" t="s">
        <v>189</v>
      </c>
      <c r="B22" t="s">
        <v>192</v>
      </c>
      <c r="C22" t="s">
        <v>192</v>
      </c>
      <c r="D22" s="1">
        <v>490</v>
      </c>
      <c r="E22" t="s">
        <v>193</v>
      </c>
      <c r="F22" s="1">
        <v>5</v>
      </c>
      <c r="G22" s="1">
        <v>113810</v>
      </c>
      <c r="H22" s="1">
        <v>0</v>
      </c>
      <c r="I22" s="1">
        <v>0</v>
      </c>
      <c r="J22" s="1">
        <v>105566</v>
      </c>
      <c r="K22" s="2">
        <f t="shared" si="0"/>
        <v>0.88919198321173365</v>
      </c>
      <c r="L22" s="3">
        <f t="shared" si="1"/>
        <v>3.9090515097501832E-3</v>
      </c>
    </row>
    <row r="23" spans="1:26">
      <c r="A23" t="s">
        <v>92</v>
      </c>
      <c r="B23" t="s">
        <v>77</v>
      </c>
      <c r="C23" t="s">
        <v>166</v>
      </c>
      <c r="D23" s="1">
        <v>73</v>
      </c>
      <c r="E23" t="s">
        <v>167</v>
      </c>
      <c r="F23" s="1">
        <v>5</v>
      </c>
      <c r="G23" s="1">
        <v>96838</v>
      </c>
      <c r="H23" s="1">
        <v>0</v>
      </c>
      <c r="I23" s="1">
        <v>0</v>
      </c>
      <c r="J23" s="1">
        <v>105423</v>
      </c>
      <c r="K23" s="2">
        <f t="shared" si="0"/>
        <v>0.89309573950933319</v>
      </c>
      <c r="L23" s="3">
        <f t="shared" si="1"/>
        <v>3.9037562975995366E-3</v>
      </c>
    </row>
    <row r="24" spans="1:26">
      <c r="A24" t="s">
        <v>218</v>
      </c>
      <c r="B24" t="s">
        <v>219</v>
      </c>
      <c r="C24" t="s">
        <v>220</v>
      </c>
      <c r="D24" s="1">
        <v>7</v>
      </c>
      <c r="E24" t="s">
        <v>221</v>
      </c>
      <c r="F24" s="1">
        <v>5</v>
      </c>
      <c r="G24" s="1">
        <v>97449</v>
      </c>
      <c r="H24" s="1">
        <v>0</v>
      </c>
      <c r="I24" s="1">
        <v>0</v>
      </c>
      <c r="J24" s="1">
        <v>101921</v>
      </c>
      <c r="K24" s="2">
        <f t="shared" si="0"/>
        <v>0.89686981865342541</v>
      </c>
      <c r="L24" s="3">
        <f t="shared" si="1"/>
        <v>3.7740791440922239E-3</v>
      </c>
    </row>
    <row r="25" spans="1:26">
      <c r="A25" t="s">
        <v>186</v>
      </c>
      <c r="B25" t="s">
        <v>187</v>
      </c>
      <c r="C25" t="s">
        <v>187</v>
      </c>
      <c r="D25" s="1">
        <v>19</v>
      </c>
      <c r="E25" t="s">
        <v>188</v>
      </c>
      <c r="F25" s="1">
        <v>5</v>
      </c>
      <c r="G25" s="1">
        <v>71914</v>
      </c>
      <c r="H25" s="1">
        <v>0</v>
      </c>
      <c r="I25" s="1">
        <v>0</v>
      </c>
      <c r="J25" s="1">
        <v>100149</v>
      </c>
      <c r="K25" s="2">
        <f t="shared" si="0"/>
        <v>0.90057828160219644</v>
      </c>
      <c r="L25" s="3">
        <f t="shared" si="1"/>
        <v>3.7084629487710297E-3</v>
      </c>
    </row>
    <row r="26" spans="1:26">
      <c r="A26" t="s">
        <v>92</v>
      </c>
      <c r="B26" t="s">
        <v>77</v>
      </c>
      <c r="C26" t="s">
        <v>104</v>
      </c>
      <c r="D26" s="1">
        <v>164</v>
      </c>
      <c r="E26" t="s">
        <v>105</v>
      </c>
      <c r="F26" s="1">
        <v>5</v>
      </c>
      <c r="G26" s="1">
        <v>145284</v>
      </c>
      <c r="H26" s="1">
        <v>0</v>
      </c>
      <c r="I26" s="1">
        <v>0</v>
      </c>
      <c r="J26" s="1">
        <v>99120</v>
      </c>
      <c r="K26" s="2">
        <f t="shared" si="0"/>
        <v>0.90424864124115634</v>
      </c>
      <c r="L26" s="3">
        <f t="shared" si="1"/>
        <v>3.6703596389598969E-3</v>
      </c>
    </row>
    <row r="27" spans="1:26">
      <c r="A27" t="s">
        <v>189</v>
      </c>
      <c r="B27" t="s">
        <v>190</v>
      </c>
      <c r="C27" t="s">
        <v>190</v>
      </c>
      <c r="D27" s="1">
        <v>436</v>
      </c>
      <c r="E27" t="s">
        <v>191</v>
      </c>
      <c r="F27" s="1">
        <v>5</v>
      </c>
      <c r="G27" s="1">
        <v>88730</v>
      </c>
      <c r="H27" s="1">
        <v>0</v>
      </c>
      <c r="I27" s="1">
        <v>0</v>
      </c>
      <c r="J27" s="1">
        <v>97627</v>
      </c>
      <c r="K27" s="2">
        <f t="shared" si="0"/>
        <v>0.90786371590290704</v>
      </c>
      <c r="L27" s="3">
        <f t="shared" si="1"/>
        <v>3.6150746617507057E-3</v>
      </c>
    </row>
    <row r="28" spans="1:26">
      <c r="A28" t="s">
        <v>7</v>
      </c>
      <c r="B28" t="s">
        <v>23</v>
      </c>
      <c r="C28" t="s">
        <v>24</v>
      </c>
      <c r="D28" s="1">
        <v>194</v>
      </c>
      <c r="E28" t="s">
        <v>25</v>
      </c>
      <c r="F28" s="1">
        <v>5</v>
      </c>
      <c r="G28" s="1">
        <v>124803</v>
      </c>
      <c r="H28" s="1">
        <v>0</v>
      </c>
      <c r="I28" s="1">
        <v>0</v>
      </c>
      <c r="J28" s="1">
        <v>96921</v>
      </c>
      <c r="K28" s="2">
        <f t="shared" si="0"/>
        <v>0.91145264776900503</v>
      </c>
      <c r="L28" s="3">
        <f t="shared" si="1"/>
        <v>3.5889318660979885E-3</v>
      </c>
    </row>
    <row r="29" spans="1:26">
      <c r="A29" t="s">
        <v>7</v>
      </c>
      <c r="B29" t="s">
        <v>35</v>
      </c>
      <c r="C29" t="s">
        <v>36</v>
      </c>
      <c r="D29" s="1">
        <v>238</v>
      </c>
      <c r="E29" t="s">
        <v>37</v>
      </c>
      <c r="F29" s="1">
        <v>5</v>
      </c>
      <c r="G29" s="1">
        <v>98318</v>
      </c>
      <c r="H29" s="1">
        <v>0</v>
      </c>
      <c r="I29" s="1">
        <v>0</v>
      </c>
      <c r="J29" s="1">
        <v>95124</v>
      </c>
      <c r="K29" s="2">
        <f t="shared" si="0"/>
        <v>0.91497503770339184</v>
      </c>
      <c r="L29" s="3">
        <f t="shared" si="1"/>
        <v>3.5223899343868048E-3</v>
      </c>
    </row>
    <row r="30" spans="1:26">
      <c r="A30" t="s">
        <v>92</v>
      </c>
      <c r="B30" t="s">
        <v>77</v>
      </c>
      <c r="C30" t="s">
        <v>173</v>
      </c>
      <c r="D30" s="1">
        <v>146</v>
      </c>
      <c r="E30" t="s">
        <v>174</v>
      </c>
      <c r="F30" s="1">
        <v>5</v>
      </c>
      <c r="G30" s="1">
        <v>62919</v>
      </c>
      <c r="H30" s="1">
        <v>0</v>
      </c>
      <c r="I30" s="1">
        <v>0</v>
      </c>
      <c r="J30" s="1">
        <v>94470</v>
      </c>
      <c r="K30" s="2">
        <f t="shared" si="0"/>
        <v>0.91847321037381691</v>
      </c>
      <c r="L30" s="3">
        <f t="shared" si="1"/>
        <v>3.4981726704250704E-3</v>
      </c>
    </row>
    <row r="31" spans="1:26">
      <c r="A31" t="s">
        <v>92</v>
      </c>
      <c r="B31" t="s">
        <v>77</v>
      </c>
      <c r="C31" t="s">
        <v>122</v>
      </c>
      <c r="D31" s="1">
        <v>867</v>
      </c>
      <c r="E31" t="s">
        <v>123</v>
      </c>
      <c r="F31" s="1">
        <v>5</v>
      </c>
      <c r="G31" s="1">
        <v>108786</v>
      </c>
      <c r="H31" s="1">
        <v>0</v>
      </c>
      <c r="I31" s="1">
        <v>0</v>
      </c>
      <c r="J31" s="1">
        <v>93323</v>
      </c>
      <c r="K31" s="2">
        <f t="shared" si="0"/>
        <v>0.92192891025867008</v>
      </c>
      <c r="L31" s="3">
        <f t="shared" si="1"/>
        <v>3.4556998848531695E-3</v>
      </c>
    </row>
    <row r="32" spans="1:26">
      <c r="A32" t="s">
        <v>92</v>
      </c>
      <c r="B32" t="s">
        <v>77</v>
      </c>
      <c r="C32" t="s">
        <v>101</v>
      </c>
      <c r="D32" s="1">
        <v>249</v>
      </c>
      <c r="E32" t="s">
        <v>103</v>
      </c>
      <c r="F32" s="1">
        <v>5</v>
      </c>
      <c r="G32" s="1">
        <v>98699</v>
      </c>
      <c r="H32" s="1">
        <v>0</v>
      </c>
      <c r="I32" s="1">
        <v>0</v>
      </c>
      <c r="J32" s="1">
        <v>92347</v>
      </c>
      <c r="K32" s="2">
        <f t="shared" si="0"/>
        <v>0.92534846939485882</v>
      </c>
      <c r="L32" s="3">
        <f t="shared" si="1"/>
        <v>3.4195591361887434E-3</v>
      </c>
    </row>
    <row r="33" spans="1:12">
      <c r="A33" t="s">
        <v>92</v>
      </c>
      <c r="B33" t="s">
        <v>77</v>
      </c>
      <c r="C33" t="s">
        <v>99</v>
      </c>
      <c r="D33" s="1">
        <v>282</v>
      </c>
      <c r="E33" t="s">
        <v>100</v>
      </c>
      <c r="F33" s="1">
        <v>5</v>
      </c>
      <c r="G33" s="1">
        <v>69919</v>
      </c>
      <c r="H33" s="1">
        <v>0</v>
      </c>
      <c r="I33" s="1">
        <v>0</v>
      </c>
      <c r="J33" s="1">
        <v>89566</v>
      </c>
      <c r="K33" s="2">
        <f t="shared" si="0"/>
        <v>0.92866504961502705</v>
      </c>
      <c r="L33" s="3">
        <f t="shared" si="1"/>
        <v>3.3165802201682304E-3</v>
      </c>
    </row>
    <row r="34" spans="1:12">
      <c r="A34" t="s">
        <v>189</v>
      </c>
      <c r="B34" t="s">
        <v>206</v>
      </c>
      <c r="C34" t="s">
        <v>207</v>
      </c>
      <c r="D34" s="1">
        <v>492</v>
      </c>
      <c r="E34" t="s">
        <v>208</v>
      </c>
      <c r="F34" s="1">
        <v>5</v>
      </c>
      <c r="G34" s="1">
        <v>88028</v>
      </c>
      <c r="H34" s="1">
        <v>0</v>
      </c>
      <c r="I34" s="1">
        <v>0</v>
      </c>
      <c r="J34" s="1">
        <v>84465</v>
      </c>
      <c r="K34" s="2">
        <f t="shared" si="0"/>
        <v>0.93179274258218547</v>
      </c>
      <c r="L34" s="3">
        <f t="shared" si="1"/>
        <v>3.1276929671584242E-3</v>
      </c>
    </row>
    <row r="35" spans="1:12">
      <c r="A35" t="s">
        <v>41</v>
      </c>
      <c r="B35" t="s">
        <v>45</v>
      </c>
      <c r="C35" t="s">
        <v>46</v>
      </c>
      <c r="D35" s="1">
        <v>410</v>
      </c>
      <c r="E35" t="s">
        <v>47</v>
      </c>
      <c r="F35" s="1">
        <v>5</v>
      </c>
      <c r="G35" s="1">
        <v>6953</v>
      </c>
      <c r="H35" s="1">
        <v>0</v>
      </c>
      <c r="I35" s="1">
        <v>0</v>
      </c>
      <c r="J35" s="1">
        <v>74777</v>
      </c>
      <c r="K35" s="2">
        <f t="shared" ref="K35:K66" si="2">J35/J$91+K34</f>
        <v>0.9345616941835021</v>
      </c>
      <c r="L35" s="3">
        <f t="shared" ref="L35:L66" si="3">K35-K34</f>
        <v>2.7689516013166271E-3</v>
      </c>
    </row>
    <row r="36" spans="1:12">
      <c r="A36" t="s">
        <v>60</v>
      </c>
      <c r="B36" t="s">
        <v>70</v>
      </c>
      <c r="C36" t="s">
        <v>71</v>
      </c>
      <c r="D36" s="1">
        <v>100</v>
      </c>
      <c r="E36" t="s">
        <v>72</v>
      </c>
      <c r="F36" s="1">
        <v>5</v>
      </c>
      <c r="G36" s="1">
        <v>47862</v>
      </c>
      <c r="H36" s="1">
        <v>0</v>
      </c>
      <c r="I36" s="1">
        <v>0</v>
      </c>
      <c r="J36" s="1">
        <v>73322</v>
      </c>
      <c r="K36" s="2">
        <f t="shared" si="2"/>
        <v>0.93727676792692238</v>
      </c>
      <c r="L36" s="3">
        <f t="shared" si="3"/>
        <v>2.7150737434202821E-3</v>
      </c>
    </row>
    <row r="37" spans="1:12">
      <c r="A37" t="s">
        <v>92</v>
      </c>
      <c r="B37" t="s">
        <v>138</v>
      </c>
      <c r="C37" t="s">
        <v>139</v>
      </c>
      <c r="D37" s="1">
        <v>964</v>
      </c>
      <c r="E37" t="s">
        <v>140</v>
      </c>
      <c r="F37" s="1">
        <v>5</v>
      </c>
      <c r="G37" s="1">
        <v>46333</v>
      </c>
      <c r="H37" s="1">
        <v>5275</v>
      </c>
      <c r="I37" s="1">
        <v>0</v>
      </c>
      <c r="J37" s="1">
        <v>72617</v>
      </c>
      <c r="K37" s="2">
        <f t="shared" si="2"/>
        <v>0.93996573590414545</v>
      </c>
      <c r="L37" s="3">
        <f t="shared" si="3"/>
        <v>2.6889679772230668E-3</v>
      </c>
    </row>
    <row r="38" spans="1:12">
      <c r="A38" t="s">
        <v>218</v>
      </c>
      <c r="B38" t="s">
        <v>222</v>
      </c>
      <c r="C38" t="s">
        <v>223</v>
      </c>
      <c r="D38" s="1">
        <v>8</v>
      </c>
      <c r="E38" t="s">
        <v>224</v>
      </c>
      <c r="F38" s="1">
        <v>5</v>
      </c>
      <c r="G38" s="1">
        <v>55061</v>
      </c>
      <c r="H38" s="1">
        <v>0</v>
      </c>
      <c r="I38" s="1">
        <v>0</v>
      </c>
      <c r="J38" s="1">
        <v>71218</v>
      </c>
      <c r="K38" s="2">
        <f t="shared" si="2"/>
        <v>0.94260289967298572</v>
      </c>
      <c r="L38" s="3">
        <f t="shared" si="3"/>
        <v>2.6371637688402672E-3</v>
      </c>
    </row>
    <row r="39" spans="1:12">
      <c r="A39" t="s">
        <v>60</v>
      </c>
      <c r="B39" t="s">
        <v>67</v>
      </c>
      <c r="C39" t="s">
        <v>68</v>
      </c>
      <c r="D39" s="1">
        <v>924</v>
      </c>
      <c r="E39" t="s">
        <v>69</v>
      </c>
      <c r="F39" s="1">
        <v>5</v>
      </c>
      <c r="G39" s="1">
        <v>81393</v>
      </c>
      <c r="H39" s="1">
        <v>0</v>
      </c>
      <c r="I39" s="1">
        <v>0</v>
      </c>
      <c r="J39" s="1">
        <v>66294</v>
      </c>
      <c r="K39" s="2">
        <f t="shared" si="2"/>
        <v>0.94505773040245711</v>
      </c>
      <c r="L39" s="3">
        <f t="shared" si="3"/>
        <v>2.4548307294713911E-3</v>
      </c>
    </row>
    <row r="40" spans="1:12">
      <c r="A40" t="s">
        <v>92</v>
      </c>
      <c r="B40" t="s">
        <v>153</v>
      </c>
      <c r="C40" t="s">
        <v>154</v>
      </c>
      <c r="D40" s="1">
        <v>235</v>
      </c>
      <c r="E40" t="s">
        <v>155</v>
      </c>
      <c r="F40" s="1">
        <v>5</v>
      </c>
      <c r="G40" s="1">
        <v>131791</v>
      </c>
      <c r="H40" s="1">
        <v>0</v>
      </c>
      <c r="I40" s="1">
        <v>0</v>
      </c>
      <c r="J40" s="1">
        <v>66052</v>
      </c>
      <c r="K40" s="2">
        <f t="shared" si="2"/>
        <v>0.94750360000367362</v>
      </c>
      <c r="L40" s="3">
        <f t="shared" si="3"/>
        <v>2.4458696012165104E-3</v>
      </c>
    </row>
    <row r="41" spans="1:12">
      <c r="A41" t="s">
        <v>92</v>
      </c>
      <c r="B41" t="s">
        <v>77</v>
      </c>
      <c r="C41" t="s">
        <v>160</v>
      </c>
      <c r="D41" s="1">
        <v>171</v>
      </c>
      <c r="E41" t="s">
        <v>161</v>
      </c>
      <c r="F41" s="1">
        <v>5</v>
      </c>
      <c r="G41" s="1">
        <v>72116</v>
      </c>
      <c r="H41" s="1">
        <v>0</v>
      </c>
      <c r="I41" s="1">
        <v>0</v>
      </c>
      <c r="J41" s="1">
        <v>63131</v>
      </c>
      <c r="K41" s="2">
        <f t="shared" si="2"/>
        <v>0.94984130656508581</v>
      </c>
      <c r="L41" s="3">
        <f t="shared" si="3"/>
        <v>2.3377065614121895E-3</v>
      </c>
    </row>
    <row r="42" spans="1:12">
      <c r="A42" t="s">
        <v>92</v>
      </c>
      <c r="B42" t="s">
        <v>150</v>
      </c>
      <c r="C42" t="s">
        <v>151</v>
      </c>
      <c r="D42" s="1">
        <v>58</v>
      </c>
      <c r="E42" t="s">
        <v>152</v>
      </c>
      <c r="F42" s="1">
        <v>5</v>
      </c>
      <c r="G42" s="1">
        <v>66764</v>
      </c>
      <c r="H42" s="1">
        <v>0</v>
      </c>
      <c r="I42" s="1">
        <v>0</v>
      </c>
      <c r="J42" s="1">
        <v>59567</v>
      </c>
      <c r="K42" s="2">
        <f t="shared" si="2"/>
        <v>0.95204704014674357</v>
      </c>
      <c r="L42" s="3">
        <f t="shared" si="3"/>
        <v>2.205733581657765E-3</v>
      </c>
    </row>
    <row r="43" spans="1:12">
      <c r="A43" t="s">
        <v>92</v>
      </c>
      <c r="B43" t="s">
        <v>77</v>
      </c>
      <c r="C43" t="s">
        <v>156</v>
      </c>
      <c r="D43" s="1">
        <v>174</v>
      </c>
      <c r="E43" t="s">
        <v>157</v>
      </c>
      <c r="F43" s="1">
        <v>5</v>
      </c>
      <c r="G43" s="1">
        <v>46014</v>
      </c>
      <c r="H43" s="1">
        <v>0</v>
      </c>
      <c r="I43" s="1">
        <v>0</v>
      </c>
      <c r="J43" s="1">
        <v>58251</v>
      </c>
      <c r="K43" s="2">
        <f t="shared" si="2"/>
        <v>0.9542040429648333</v>
      </c>
      <c r="L43" s="3">
        <f t="shared" si="3"/>
        <v>2.157002818089726E-3</v>
      </c>
    </row>
    <row r="44" spans="1:12">
      <c r="A44" t="s">
        <v>60</v>
      </c>
      <c r="B44" t="s">
        <v>61</v>
      </c>
      <c r="C44" t="s">
        <v>62</v>
      </c>
      <c r="D44" s="1">
        <v>482</v>
      </c>
      <c r="E44" t="s">
        <v>63</v>
      </c>
      <c r="F44" s="1">
        <v>5</v>
      </c>
      <c r="G44" s="1">
        <v>63565</v>
      </c>
      <c r="H44" s="1">
        <v>0</v>
      </c>
      <c r="I44" s="1">
        <v>0</v>
      </c>
      <c r="J44" s="1">
        <v>57818</v>
      </c>
      <c r="K44" s="2">
        <f t="shared" si="2"/>
        <v>0.95634501202864863</v>
      </c>
      <c r="L44" s="3">
        <f t="shared" si="3"/>
        <v>2.1409690638153345E-3</v>
      </c>
    </row>
    <row r="45" spans="1:12">
      <c r="A45" t="s">
        <v>7</v>
      </c>
      <c r="B45" t="s">
        <v>11</v>
      </c>
      <c r="C45" t="s">
        <v>12</v>
      </c>
      <c r="D45" s="1">
        <v>114</v>
      </c>
      <c r="E45" t="s">
        <v>13</v>
      </c>
      <c r="F45" s="1">
        <v>5</v>
      </c>
      <c r="G45" s="1">
        <v>193259</v>
      </c>
      <c r="H45" s="1">
        <v>0</v>
      </c>
      <c r="I45" s="1">
        <v>0</v>
      </c>
      <c r="J45" s="1">
        <v>57709</v>
      </c>
      <c r="K45" s="2">
        <f t="shared" si="2"/>
        <v>0.95848194488180372</v>
      </c>
      <c r="L45" s="3">
        <f t="shared" si="3"/>
        <v>2.1369328531550824E-3</v>
      </c>
    </row>
    <row r="46" spans="1:12">
      <c r="A46" t="s">
        <v>73</v>
      </c>
      <c r="B46" t="s">
        <v>83</v>
      </c>
      <c r="C46" t="s">
        <v>81</v>
      </c>
      <c r="D46" s="1">
        <v>330</v>
      </c>
      <c r="E46" t="s">
        <v>84</v>
      </c>
      <c r="F46" s="1">
        <v>5</v>
      </c>
      <c r="G46" s="1">
        <v>67536</v>
      </c>
      <c r="H46" s="1">
        <v>0</v>
      </c>
      <c r="I46" s="1">
        <v>0</v>
      </c>
      <c r="J46" s="1">
        <v>54908</v>
      </c>
      <c r="K46" s="2">
        <f t="shared" si="2"/>
        <v>0.96051515822982636</v>
      </c>
      <c r="L46" s="3">
        <f t="shared" si="3"/>
        <v>2.0332133480226444E-3</v>
      </c>
    </row>
    <row r="47" spans="1:12">
      <c r="A47" t="s">
        <v>92</v>
      </c>
      <c r="B47" t="s">
        <v>77</v>
      </c>
      <c r="C47" t="s">
        <v>177</v>
      </c>
      <c r="D47" s="1">
        <v>251</v>
      </c>
      <c r="E47" t="s">
        <v>178</v>
      </c>
      <c r="F47" s="1">
        <v>5</v>
      </c>
      <c r="G47" s="1">
        <v>45111</v>
      </c>
      <c r="H47" s="1">
        <v>0</v>
      </c>
      <c r="I47" s="1">
        <v>0</v>
      </c>
      <c r="J47" s="1">
        <v>54346</v>
      </c>
      <c r="K47" s="2">
        <f t="shared" si="2"/>
        <v>0.96252756102380244</v>
      </c>
      <c r="L47" s="3">
        <f t="shared" si="3"/>
        <v>2.0124027939760758E-3</v>
      </c>
    </row>
    <row r="48" spans="1:12">
      <c r="A48" t="s">
        <v>50</v>
      </c>
      <c r="B48" t="s">
        <v>51</v>
      </c>
      <c r="C48" t="s">
        <v>52</v>
      </c>
      <c r="D48" s="1">
        <v>443</v>
      </c>
      <c r="E48" t="s">
        <v>53</v>
      </c>
      <c r="F48" s="1">
        <v>5</v>
      </c>
      <c r="G48" s="1">
        <v>53601</v>
      </c>
      <c r="H48" s="1">
        <v>0</v>
      </c>
      <c r="I48" s="1">
        <v>0</v>
      </c>
      <c r="J48" s="1">
        <v>54133</v>
      </c>
      <c r="K48" s="2">
        <f t="shared" si="2"/>
        <v>0.96453207654373596</v>
      </c>
      <c r="L48" s="3">
        <f t="shared" si="3"/>
        <v>2.0045155199335252E-3</v>
      </c>
    </row>
    <row r="49" spans="1:12">
      <c r="A49" t="s">
        <v>60</v>
      </c>
      <c r="B49" t="s">
        <v>64</v>
      </c>
      <c r="C49" t="s">
        <v>65</v>
      </c>
      <c r="D49" s="1">
        <v>625</v>
      </c>
      <c r="E49" t="s">
        <v>66</v>
      </c>
      <c r="F49" s="1">
        <v>5</v>
      </c>
      <c r="G49" s="1">
        <v>75468</v>
      </c>
      <c r="H49" s="1">
        <v>0</v>
      </c>
      <c r="I49" s="1">
        <v>0</v>
      </c>
      <c r="J49" s="1">
        <v>53953</v>
      </c>
      <c r="K49" s="2">
        <f t="shared" si="2"/>
        <v>0.96652992676166172</v>
      </c>
      <c r="L49" s="3">
        <f t="shared" si="3"/>
        <v>1.9978502179257562E-3</v>
      </c>
    </row>
    <row r="50" spans="1:12">
      <c r="A50" t="s">
        <v>92</v>
      </c>
      <c r="B50" t="s">
        <v>77</v>
      </c>
      <c r="C50" t="s">
        <v>97</v>
      </c>
      <c r="D50" s="1">
        <v>175</v>
      </c>
      <c r="E50" t="s">
        <v>98</v>
      </c>
      <c r="F50" s="1">
        <v>5</v>
      </c>
      <c r="G50" s="1">
        <v>49406</v>
      </c>
      <c r="H50" s="1">
        <v>0</v>
      </c>
      <c r="I50" s="1">
        <v>0</v>
      </c>
      <c r="J50" s="1">
        <v>51828</v>
      </c>
      <c r="K50" s="2">
        <f t="shared" si="2"/>
        <v>0.96844908938643992</v>
      </c>
      <c r="L50" s="3">
        <f t="shared" si="3"/>
        <v>1.9191626247782034E-3</v>
      </c>
    </row>
    <row r="51" spans="1:12">
      <c r="A51" t="s">
        <v>92</v>
      </c>
      <c r="B51" t="s">
        <v>77</v>
      </c>
      <c r="C51" t="s">
        <v>175</v>
      </c>
      <c r="D51" s="1">
        <v>170</v>
      </c>
      <c r="E51" t="s">
        <v>176</v>
      </c>
      <c r="F51" s="1">
        <v>5</v>
      </c>
      <c r="G51" s="1">
        <v>86835</v>
      </c>
      <c r="H51" s="1">
        <v>0</v>
      </c>
      <c r="I51" s="1">
        <v>0</v>
      </c>
      <c r="J51" s="1">
        <v>50447</v>
      </c>
      <c r="K51" s="2">
        <f t="shared" si="2"/>
        <v>0.97031711433303602</v>
      </c>
      <c r="L51" s="3">
        <f t="shared" si="3"/>
        <v>1.868024946596103E-3</v>
      </c>
    </row>
    <row r="52" spans="1:12">
      <c r="A52" t="s">
        <v>41</v>
      </c>
      <c r="B52" t="s">
        <v>42</v>
      </c>
      <c r="C52" t="s">
        <v>43</v>
      </c>
      <c r="D52" s="1">
        <v>24</v>
      </c>
      <c r="E52" t="s">
        <v>44</v>
      </c>
      <c r="F52" s="1">
        <v>5</v>
      </c>
      <c r="G52" s="1">
        <v>28565</v>
      </c>
      <c r="H52" s="1">
        <v>0</v>
      </c>
      <c r="I52" s="1">
        <v>0</v>
      </c>
      <c r="J52" s="1">
        <v>43716</v>
      </c>
      <c r="K52" s="2">
        <f t="shared" si="2"/>
        <v>0.97193589401399616</v>
      </c>
      <c r="L52" s="3">
        <f t="shared" si="3"/>
        <v>1.6187796809601362E-3</v>
      </c>
    </row>
    <row r="53" spans="1:12">
      <c r="A53" t="s">
        <v>92</v>
      </c>
      <c r="B53" t="s">
        <v>129</v>
      </c>
      <c r="C53" t="s">
        <v>130</v>
      </c>
      <c r="D53" s="1">
        <v>86</v>
      </c>
      <c r="E53" t="s">
        <v>131</v>
      </c>
      <c r="F53" s="1">
        <v>5</v>
      </c>
      <c r="G53" s="1">
        <v>102337</v>
      </c>
      <c r="H53" s="1">
        <v>0</v>
      </c>
      <c r="I53" s="1">
        <v>0</v>
      </c>
      <c r="J53" s="1">
        <v>42099</v>
      </c>
      <c r="K53" s="2">
        <f t="shared" si="2"/>
        <v>0.97349479706525288</v>
      </c>
      <c r="L53" s="3">
        <f t="shared" si="3"/>
        <v>1.5589030512567215E-3</v>
      </c>
    </row>
    <row r="54" spans="1:12">
      <c r="A54" t="s">
        <v>92</v>
      </c>
      <c r="B54" t="s">
        <v>77</v>
      </c>
      <c r="C54" t="s">
        <v>164</v>
      </c>
      <c r="D54" s="1">
        <v>525</v>
      </c>
      <c r="E54" t="s">
        <v>165</v>
      </c>
      <c r="F54" s="1">
        <v>5</v>
      </c>
      <c r="G54" s="1">
        <v>61286</v>
      </c>
      <c r="H54" s="1">
        <v>0</v>
      </c>
      <c r="I54" s="1">
        <v>0</v>
      </c>
      <c r="J54" s="1">
        <v>41521</v>
      </c>
      <c r="K54" s="2">
        <f t="shared" si="2"/>
        <v>0.97503229709117345</v>
      </c>
      <c r="L54" s="3">
        <f t="shared" si="3"/>
        <v>1.5375000259205684E-3</v>
      </c>
    </row>
    <row r="55" spans="1:12">
      <c r="A55" t="s">
        <v>92</v>
      </c>
      <c r="B55" t="s">
        <v>170</v>
      </c>
      <c r="C55" t="s">
        <v>171</v>
      </c>
      <c r="D55" s="1">
        <v>95</v>
      </c>
      <c r="E55" t="s">
        <v>172</v>
      </c>
      <c r="F55" s="1">
        <v>5</v>
      </c>
      <c r="G55" s="1">
        <v>38401</v>
      </c>
      <c r="H55" s="1">
        <v>0</v>
      </c>
      <c r="I55" s="1">
        <v>0</v>
      </c>
      <c r="J55" s="1">
        <v>39640</v>
      </c>
      <c r="K55" s="2">
        <f t="shared" si="2"/>
        <v>0.97650014471111257</v>
      </c>
      <c r="L55" s="3">
        <f t="shared" si="3"/>
        <v>1.4678476199391222E-3</v>
      </c>
    </row>
    <row r="56" spans="1:12">
      <c r="A56" t="s">
        <v>189</v>
      </c>
      <c r="B56" t="s">
        <v>204</v>
      </c>
      <c r="C56" t="s">
        <v>204</v>
      </c>
      <c r="D56" s="1">
        <v>487</v>
      </c>
      <c r="E56" t="s">
        <v>205</v>
      </c>
      <c r="F56" s="1">
        <v>5</v>
      </c>
      <c r="G56" s="1">
        <v>60027</v>
      </c>
      <c r="H56" s="1">
        <v>0</v>
      </c>
      <c r="I56" s="1">
        <v>0</v>
      </c>
      <c r="J56" s="1">
        <v>38180</v>
      </c>
      <c r="K56" s="2">
        <f t="shared" si="2"/>
        <v>0.9779139293258774</v>
      </c>
      <c r="L56" s="3">
        <f t="shared" si="3"/>
        <v>1.4137846147648236E-3</v>
      </c>
    </row>
    <row r="57" spans="1:12">
      <c r="A57" t="s">
        <v>0</v>
      </c>
      <c r="B57" t="s">
        <v>5</v>
      </c>
      <c r="C57" t="s">
        <v>5</v>
      </c>
      <c r="D57" s="1">
        <v>155</v>
      </c>
      <c r="E57" t="s">
        <v>6</v>
      </c>
      <c r="F57" s="1">
        <v>5</v>
      </c>
      <c r="G57" s="1">
        <v>45996</v>
      </c>
      <c r="H57" s="1">
        <v>0</v>
      </c>
      <c r="I57" s="1">
        <v>0</v>
      </c>
      <c r="J57" s="1">
        <v>37540</v>
      </c>
      <c r="K57" s="2">
        <f t="shared" si="2"/>
        <v>0.97930401508905895</v>
      </c>
      <c r="L57" s="3">
        <f t="shared" si="3"/>
        <v>1.3900857631815589E-3</v>
      </c>
    </row>
    <row r="58" spans="1:12">
      <c r="A58" t="s">
        <v>189</v>
      </c>
      <c r="B58" t="s">
        <v>196</v>
      </c>
      <c r="C58" t="s">
        <v>196</v>
      </c>
      <c r="D58" s="1">
        <v>496</v>
      </c>
      <c r="E58" t="s">
        <v>197</v>
      </c>
      <c r="F58" s="1">
        <v>5</v>
      </c>
      <c r="G58" s="1">
        <v>26620</v>
      </c>
      <c r="H58" s="1">
        <v>0</v>
      </c>
      <c r="I58" s="1">
        <v>0</v>
      </c>
      <c r="J58" s="1">
        <v>36484</v>
      </c>
      <c r="K58" s="2">
        <f t="shared" si="2"/>
        <v>0.98065499774712805</v>
      </c>
      <c r="L58" s="3">
        <f t="shared" si="3"/>
        <v>1.3509826580690998E-3</v>
      </c>
    </row>
    <row r="59" spans="1:12">
      <c r="A59" t="s">
        <v>189</v>
      </c>
      <c r="B59" t="s">
        <v>202</v>
      </c>
      <c r="C59" t="s">
        <v>202</v>
      </c>
      <c r="D59" s="1">
        <v>491</v>
      </c>
      <c r="E59" t="s">
        <v>203</v>
      </c>
      <c r="F59" s="1">
        <v>5</v>
      </c>
      <c r="G59" s="1">
        <v>24585</v>
      </c>
      <c r="H59" s="1">
        <v>0</v>
      </c>
      <c r="I59" s="1">
        <v>0</v>
      </c>
      <c r="J59" s="1">
        <v>36413</v>
      </c>
      <c r="K59" s="2">
        <f t="shared" si="2"/>
        <v>0.98200335131384964</v>
      </c>
      <c r="L59" s="3">
        <f t="shared" si="3"/>
        <v>1.3483535667215829E-3</v>
      </c>
    </row>
    <row r="60" spans="1:12">
      <c r="A60" t="s">
        <v>73</v>
      </c>
      <c r="B60" t="s">
        <v>74</v>
      </c>
      <c r="C60" t="s">
        <v>75</v>
      </c>
      <c r="D60" s="1">
        <v>992</v>
      </c>
      <c r="E60" t="s">
        <v>76</v>
      </c>
      <c r="F60" s="1">
        <v>5</v>
      </c>
      <c r="G60" s="1">
        <v>30739</v>
      </c>
      <c r="H60" s="1">
        <v>0</v>
      </c>
      <c r="I60" s="1">
        <v>0</v>
      </c>
      <c r="J60" s="1">
        <v>34499</v>
      </c>
      <c r="K60" s="2">
        <f t="shared" si="2"/>
        <v>0.98328083050255499</v>
      </c>
      <c r="L60" s="3">
        <f t="shared" si="3"/>
        <v>1.2774791887053549E-3</v>
      </c>
    </row>
    <row r="61" spans="1:12">
      <c r="A61" t="s">
        <v>218</v>
      </c>
      <c r="B61" t="s">
        <v>225</v>
      </c>
      <c r="C61" t="s">
        <v>226</v>
      </c>
      <c r="D61" s="1">
        <v>9</v>
      </c>
      <c r="E61" t="s">
        <v>227</v>
      </c>
      <c r="F61" s="1">
        <v>5</v>
      </c>
      <c r="G61" s="1">
        <v>30683</v>
      </c>
      <c r="H61" s="1">
        <v>0</v>
      </c>
      <c r="I61" s="1">
        <v>0</v>
      </c>
      <c r="J61" s="1">
        <v>33387</v>
      </c>
      <c r="K61" s="2">
        <f t="shared" si="2"/>
        <v>0.98451713293663445</v>
      </c>
      <c r="L61" s="3">
        <f t="shared" si="3"/>
        <v>1.2363024340794615E-3</v>
      </c>
    </row>
    <row r="62" spans="1:12">
      <c r="A62" t="s">
        <v>92</v>
      </c>
      <c r="B62" t="s">
        <v>77</v>
      </c>
      <c r="C62" t="s">
        <v>134</v>
      </c>
      <c r="D62" s="1">
        <v>168</v>
      </c>
      <c r="E62" t="s">
        <v>135</v>
      </c>
      <c r="F62" s="1">
        <v>5</v>
      </c>
      <c r="G62" s="1">
        <v>51390</v>
      </c>
      <c r="H62" s="1">
        <v>0</v>
      </c>
      <c r="I62" s="1">
        <v>0</v>
      </c>
      <c r="J62" s="1">
        <v>33122</v>
      </c>
      <c r="K62" s="2">
        <f t="shared" si="2"/>
        <v>0.98574362256498016</v>
      </c>
      <c r="L62" s="3">
        <f t="shared" si="3"/>
        <v>1.2264896283457061E-3</v>
      </c>
    </row>
    <row r="63" spans="1:12">
      <c r="A63" t="s">
        <v>92</v>
      </c>
      <c r="B63" t="s">
        <v>77</v>
      </c>
      <c r="C63" t="s">
        <v>168</v>
      </c>
      <c r="D63" s="1">
        <v>206</v>
      </c>
      <c r="E63" t="s">
        <v>169</v>
      </c>
      <c r="F63" s="1">
        <v>5</v>
      </c>
      <c r="G63" s="1">
        <v>29413</v>
      </c>
      <c r="H63" s="1">
        <v>0</v>
      </c>
      <c r="I63" s="1">
        <v>0</v>
      </c>
      <c r="J63" s="1">
        <v>28654</v>
      </c>
      <c r="K63" s="2">
        <f t="shared" si="2"/>
        <v>0.98680466458571015</v>
      </c>
      <c r="L63" s="3">
        <f t="shared" si="3"/>
        <v>1.0610420207299853E-3</v>
      </c>
    </row>
    <row r="64" spans="1:12">
      <c r="A64" t="s">
        <v>7</v>
      </c>
      <c r="B64" t="s">
        <v>38</v>
      </c>
      <c r="C64" t="s">
        <v>39</v>
      </c>
      <c r="D64" s="1">
        <v>197</v>
      </c>
      <c r="E64" t="s">
        <v>40</v>
      </c>
      <c r="F64" s="1">
        <v>5</v>
      </c>
      <c r="G64" s="1">
        <v>26304</v>
      </c>
      <c r="H64" s="1">
        <v>0</v>
      </c>
      <c r="I64" s="1">
        <v>0</v>
      </c>
      <c r="J64" s="1">
        <v>28626</v>
      </c>
      <c r="K64" s="2">
        <f t="shared" si="2"/>
        <v>0.9878646697816833</v>
      </c>
      <c r="L64" s="3">
        <f t="shared" si="3"/>
        <v>1.0600051959731571E-3</v>
      </c>
    </row>
    <row r="65" spans="1:12">
      <c r="A65" t="s">
        <v>7</v>
      </c>
      <c r="B65" t="s">
        <v>26</v>
      </c>
      <c r="C65" t="s">
        <v>27</v>
      </c>
      <c r="D65" s="1">
        <v>108</v>
      </c>
      <c r="E65" t="s">
        <v>28</v>
      </c>
      <c r="F65" s="1">
        <v>5</v>
      </c>
      <c r="G65" s="1">
        <v>29906</v>
      </c>
      <c r="H65" s="1">
        <v>0</v>
      </c>
      <c r="I65" s="1">
        <v>0</v>
      </c>
      <c r="J65" s="1">
        <v>26432</v>
      </c>
      <c r="K65" s="2">
        <f t="shared" si="2"/>
        <v>0.98884343235207262</v>
      </c>
      <c r="L65" s="3">
        <f t="shared" si="3"/>
        <v>9.7876257038931325E-4</v>
      </c>
    </row>
    <row r="66" spans="1:12">
      <c r="A66" t="s">
        <v>92</v>
      </c>
      <c r="B66" t="s">
        <v>77</v>
      </c>
      <c r="C66" t="s">
        <v>136</v>
      </c>
      <c r="D66" s="1">
        <v>156</v>
      </c>
      <c r="E66" t="s">
        <v>137</v>
      </c>
      <c r="F66" s="1">
        <v>5</v>
      </c>
      <c r="G66" s="1">
        <v>23903</v>
      </c>
      <c r="H66" s="1">
        <v>0</v>
      </c>
      <c r="I66" s="1">
        <v>0</v>
      </c>
      <c r="J66" s="1">
        <v>26082</v>
      </c>
      <c r="K66" s="2">
        <f t="shared" si="2"/>
        <v>0.9898092346130023</v>
      </c>
      <c r="L66" s="3">
        <f t="shared" si="3"/>
        <v>9.6580226092968235E-4</v>
      </c>
    </row>
    <row r="67" spans="1:12">
      <c r="A67" t="s">
        <v>189</v>
      </c>
      <c r="B67" t="s">
        <v>198</v>
      </c>
      <c r="C67" t="s">
        <v>198</v>
      </c>
      <c r="D67" s="1">
        <v>488</v>
      </c>
      <c r="E67" t="s">
        <v>199</v>
      </c>
      <c r="F67" s="1">
        <v>5</v>
      </c>
      <c r="G67" s="1">
        <v>15940</v>
      </c>
      <c r="H67" s="1">
        <v>0</v>
      </c>
      <c r="I67" s="1">
        <v>0</v>
      </c>
      <c r="J67" s="1">
        <v>24609</v>
      </c>
      <c r="K67" s="2">
        <f t="shared" ref="K67:K90" si="4">J67/J$91+K66</f>
        <v>0.99072049248583482</v>
      </c>
      <c r="L67" s="3">
        <f t="shared" ref="L67:L90" si="5">K67-K66</f>
        <v>9.1125787283252713E-4</v>
      </c>
    </row>
    <row r="68" spans="1:12">
      <c r="A68" t="s">
        <v>92</v>
      </c>
      <c r="B68" t="s">
        <v>77</v>
      </c>
      <c r="C68" t="s">
        <v>120</v>
      </c>
      <c r="D68" s="1">
        <v>723</v>
      </c>
      <c r="E68" t="s">
        <v>121</v>
      </c>
      <c r="F68" s="1">
        <v>5</v>
      </c>
      <c r="G68" s="1">
        <v>21881</v>
      </c>
      <c r="H68" s="1">
        <v>0</v>
      </c>
      <c r="I68" s="1">
        <v>0</v>
      </c>
      <c r="J68" s="1">
        <v>23945</v>
      </c>
      <c r="K68" s="2">
        <f t="shared" si="4"/>
        <v>0.99160716280014971</v>
      </c>
      <c r="L68" s="3">
        <f t="shared" si="5"/>
        <v>8.8667031431488574E-4</v>
      </c>
    </row>
    <row r="69" spans="1:12">
      <c r="A69" t="s">
        <v>92</v>
      </c>
      <c r="B69" t="s">
        <v>77</v>
      </c>
      <c r="C69" t="s">
        <v>95</v>
      </c>
      <c r="D69" s="1">
        <v>551</v>
      </c>
      <c r="E69" t="s">
        <v>96</v>
      </c>
      <c r="F69" s="1">
        <v>5</v>
      </c>
      <c r="G69" s="1">
        <v>36488</v>
      </c>
      <c r="H69" s="1">
        <v>0</v>
      </c>
      <c r="I69" s="1">
        <v>0</v>
      </c>
      <c r="J69" s="1">
        <v>21733</v>
      </c>
      <c r="K69" s="2">
        <f t="shared" si="4"/>
        <v>0.99241192395867994</v>
      </c>
      <c r="L69" s="3">
        <f t="shared" si="5"/>
        <v>8.0476115853023167E-4</v>
      </c>
    </row>
    <row r="70" spans="1:12">
      <c r="A70" t="s">
        <v>41</v>
      </c>
      <c r="B70" t="s">
        <v>48</v>
      </c>
      <c r="C70" t="s">
        <v>48</v>
      </c>
      <c r="D70" s="1">
        <v>201588</v>
      </c>
      <c r="E70" t="s">
        <v>49</v>
      </c>
      <c r="F70" s="1">
        <v>5</v>
      </c>
      <c r="G70" s="1">
        <v>0</v>
      </c>
      <c r="H70" s="1">
        <v>19947</v>
      </c>
      <c r="I70" s="1">
        <v>0</v>
      </c>
      <c r="J70" s="1">
        <v>19893</v>
      </c>
      <c r="K70" s="2">
        <f t="shared" si="4"/>
        <v>0.99314855091890819</v>
      </c>
      <c r="L70" s="3">
        <f t="shared" si="5"/>
        <v>7.3662696022824825E-4</v>
      </c>
    </row>
    <row r="71" spans="1:12">
      <c r="A71" t="s">
        <v>92</v>
      </c>
      <c r="B71" t="s">
        <v>77</v>
      </c>
      <c r="C71" t="s">
        <v>146</v>
      </c>
      <c r="D71" s="1">
        <v>738</v>
      </c>
      <c r="E71" t="s">
        <v>147</v>
      </c>
      <c r="F71" s="1">
        <v>5</v>
      </c>
      <c r="G71" s="1">
        <v>11513</v>
      </c>
      <c r="H71" s="1">
        <v>0</v>
      </c>
      <c r="I71" s="1">
        <v>0</v>
      </c>
      <c r="J71" s="1">
        <v>19487</v>
      </c>
      <c r="K71" s="2">
        <f t="shared" si="4"/>
        <v>0.99387014392016337</v>
      </c>
      <c r="L71" s="3">
        <f t="shared" si="5"/>
        <v>7.21593001255183E-4</v>
      </c>
    </row>
    <row r="72" spans="1:12">
      <c r="A72" t="s">
        <v>0</v>
      </c>
      <c r="B72" t="s">
        <v>1</v>
      </c>
      <c r="C72" t="s">
        <v>1</v>
      </c>
      <c r="D72" s="1">
        <v>2</v>
      </c>
      <c r="E72" t="s">
        <v>2</v>
      </c>
      <c r="F72" s="1">
        <v>5</v>
      </c>
      <c r="G72" s="1">
        <v>14856</v>
      </c>
      <c r="H72" s="1">
        <v>0</v>
      </c>
      <c r="I72" s="1">
        <v>0</v>
      </c>
      <c r="J72" s="1">
        <v>18498</v>
      </c>
      <c r="K72" s="2">
        <f t="shared" si="4"/>
        <v>0.99455511478983127</v>
      </c>
      <c r="L72" s="3">
        <f t="shared" si="5"/>
        <v>6.8497086966790022E-4</v>
      </c>
    </row>
    <row r="73" spans="1:12">
      <c r="A73" t="s">
        <v>7</v>
      </c>
      <c r="B73" t="s">
        <v>20</v>
      </c>
      <c r="C73" t="s">
        <v>21</v>
      </c>
      <c r="D73" s="1">
        <v>115</v>
      </c>
      <c r="E73" t="s">
        <v>22</v>
      </c>
      <c r="F73" s="1">
        <v>5</v>
      </c>
      <c r="G73" s="1">
        <v>41201</v>
      </c>
      <c r="H73" s="1">
        <v>0</v>
      </c>
      <c r="I73" s="1">
        <v>0</v>
      </c>
      <c r="J73" s="1">
        <v>17639</v>
      </c>
      <c r="K73" s="2">
        <f t="shared" si="4"/>
        <v>0.99520827735713968</v>
      </c>
      <c r="L73" s="3">
        <f t="shared" si="5"/>
        <v>6.5316256730840738E-4</v>
      </c>
    </row>
    <row r="74" spans="1:12">
      <c r="A74" t="s">
        <v>92</v>
      </c>
      <c r="B74" t="s">
        <v>77</v>
      </c>
      <c r="C74" t="s">
        <v>132</v>
      </c>
      <c r="D74" s="1">
        <v>155</v>
      </c>
      <c r="E74" t="s">
        <v>133</v>
      </c>
      <c r="F74" s="1">
        <v>5</v>
      </c>
      <c r="G74" s="1">
        <v>16938</v>
      </c>
      <c r="H74" s="1">
        <v>0</v>
      </c>
      <c r="I74" s="1">
        <v>0</v>
      </c>
      <c r="J74" s="1">
        <v>15661</v>
      </c>
      <c r="K74" s="2">
        <f t="shared" si="4"/>
        <v>0.99578819566127352</v>
      </c>
      <c r="L74" s="3">
        <f t="shared" si="5"/>
        <v>5.7991830413384182E-4</v>
      </c>
    </row>
    <row r="75" spans="1:12">
      <c r="A75" t="s">
        <v>189</v>
      </c>
      <c r="B75" t="s">
        <v>215</v>
      </c>
      <c r="C75" t="s">
        <v>216</v>
      </c>
      <c r="D75" s="1">
        <v>729</v>
      </c>
      <c r="E75" t="s">
        <v>217</v>
      </c>
      <c r="F75" s="1">
        <v>5</v>
      </c>
      <c r="G75" s="1">
        <v>12740</v>
      </c>
      <c r="H75" s="1">
        <v>0</v>
      </c>
      <c r="I75" s="1">
        <v>0</v>
      </c>
      <c r="J75" s="1">
        <v>13993</v>
      </c>
      <c r="K75" s="2">
        <f t="shared" si="4"/>
        <v>0.99630634883346847</v>
      </c>
      <c r="L75" s="3">
        <f t="shared" si="5"/>
        <v>5.1815317219494617E-4</v>
      </c>
    </row>
    <row r="76" spans="1:12">
      <c r="A76" t="s">
        <v>7</v>
      </c>
      <c r="B76" t="s">
        <v>17</v>
      </c>
      <c r="C76" t="s">
        <v>18</v>
      </c>
      <c r="D76" s="1">
        <v>106</v>
      </c>
      <c r="E76" t="s">
        <v>19</v>
      </c>
      <c r="F76" s="1">
        <v>5</v>
      </c>
      <c r="G76" s="1">
        <v>35101</v>
      </c>
      <c r="H76" s="1">
        <v>0</v>
      </c>
      <c r="I76" s="1">
        <v>0</v>
      </c>
      <c r="J76" s="1">
        <v>13740</v>
      </c>
      <c r="K76" s="2">
        <f t="shared" si="4"/>
        <v>0.9968151335533969</v>
      </c>
      <c r="L76" s="3">
        <f t="shared" si="5"/>
        <v>5.0878471992843455E-4</v>
      </c>
    </row>
    <row r="77" spans="1:12">
      <c r="A77" t="s">
        <v>92</v>
      </c>
      <c r="B77" t="s">
        <v>77</v>
      </c>
      <c r="C77" t="s">
        <v>106</v>
      </c>
      <c r="D77" s="1">
        <v>172</v>
      </c>
      <c r="E77" t="s">
        <v>107</v>
      </c>
      <c r="F77" s="1">
        <v>5</v>
      </c>
      <c r="G77" s="1">
        <v>14829</v>
      </c>
      <c r="H77" s="1">
        <v>0</v>
      </c>
      <c r="I77" s="1">
        <v>0</v>
      </c>
      <c r="J77" s="1">
        <v>12717</v>
      </c>
      <c r="K77" s="2">
        <f t="shared" si="4"/>
        <v>0.99728603714024766</v>
      </c>
      <c r="L77" s="3">
        <f t="shared" si="5"/>
        <v>4.7090358685075717E-4</v>
      </c>
    </row>
    <row r="78" spans="1:12">
      <c r="A78" t="s">
        <v>92</v>
      </c>
      <c r="B78" t="s">
        <v>141</v>
      </c>
      <c r="C78" t="s">
        <v>142</v>
      </c>
      <c r="D78" s="1">
        <v>1141</v>
      </c>
      <c r="E78" t="s">
        <v>143</v>
      </c>
      <c r="F78" s="1">
        <v>5</v>
      </c>
      <c r="G78" s="1">
        <v>0</v>
      </c>
      <c r="H78" s="1">
        <v>6486</v>
      </c>
      <c r="I78" s="1">
        <v>0</v>
      </c>
      <c r="J78" s="1">
        <v>12640</v>
      </c>
      <c r="K78" s="2">
        <f t="shared" si="4"/>
        <v>0.99775408945901733</v>
      </c>
      <c r="L78" s="3">
        <f t="shared" si="5"/>
        <v>4.680523187696739E-4</v>
      </c>
    </row>
    <row r="79" spans="1:12">
      <c r="A79" t="s">
        <v>7</v>
      </c>
      <c r="B79" t="s">
        <v>32</v>
      </c>
      <c r="C79" t="s">
        <v>33</v>
      </c>
      <c r="D79" s="1">
        <v>107</v>
      </c>
      <c r="E79" t="s">
        <v>34</v>
      </c>
      <c r="F79" s="1">
        <v>5</v>
      </c>
      <c r="G79" s="1">
        <v>10367</v>
      </c>
      <c r="H79" s="1">
        <v>0</v>
      </c>
      <c r="I79" s="1">
        <v>0</v>
      </c>
      <c r="J79" s="1">
        <v>11591</v>
      </c>
      <c r="K79" s="2">
        <f t="shared" si="4"/>
        <v>0.99818329787886384</v>
      </c>
      <c r="L79" s="3">
        <f t="shared" si="5"/>
        <v>4.2920841984650515E-4</v>
      </c>
    </row>
    <row r="80" spans="1:12">
      <c r="A80" t="s">
        <v>7</v>
      </c>
      <c r="B80" t="s">
        <v>29</v>
      </c>
      <c r="C80" t="s">
        <v>30</v>
      </c>
      <c r="D80" s="1">
        <v>109</v>
      </c>
      <c r="E80" t="s">
        <v>31</v>
      </c>
      <c r="F80" s="1">
        <v>5</v>
      </c>
      <c r="G80" s="1">
        <v>20784</v>
      </c>
      <c r="H80" s="1">
        <v>0</v>
      </c>
      <c r="I80" s="1">
        <v>0</v>
      </c>
      <c r="J80" s="1">
        <v>11503</v>
      </c>
      <c r="K80" s="2">
        <f t="shared" si="4"/>
        <v>0.99860924770661763</v>
      </c>
      <c r="L80" s="3">
        <f t="shared" si="5"/>
        <v>4.2594982775379098E-4</v>
      </c>
    </row>
    <row r="81" spans="1:12">
      <c r="A81" t="s">
        <v>92</v>
      </c>
      <c r="B81" t="s">
        <v>77</v>
      </c>
      <c r="C81" t="s">
        <v>93</v>
      </c>
      <c r="D81" s="1">
        <v>165</v>
      </c>
      <c r="E81" t="s">
        <v>94</v>
      </c>
      <c r="F81" s="1">
        <v>5</v>
      </c>
      <c r="G81" s="1">
        <v>27228</v>
      </c>
      <c r="H81" s="1">
        <v>0</v>
      </c>
      <c r="I81" s="1">
        <v>0</v>
      </c>
      <c r="J81" s="1">
        <v>10305</v>
      </c>
      <c r="K81" s="2">
        <f t="shared" si="4"/>
        <v>0.99899083624656393</v>
      </c>
      <c r="L81" s="3">
        <f t="shared" si="5"/>
        <v>3.8158853994629816E-4</v>
      </c>
    </row>
    <row r="82" spans="1:12">
      <c r="A82" t="s">
        <v>7</v>
      </c>
      <c r="B82" t="s">
        <v>14</v>
      </c>
      <c r="C82" t="s">
        <v>15</v>
      </c>
      <c r="D82" s="1">
        <v>274</v>
      </c>
      <c r="E82" t="s">
        <v>16</v>
      </c>
      <c r="F82" s="1">
        <v>5</v>
      </c>
      <c r="G82" s="1">
        <v>15037</v>
      </c>
      <c r="H82" s="1">
        <v>0</v>
      </c>
      <c r="I82" s="1">
        <v>0</v>
      </c>
      <c r="J82" s="1">
        <v>7814</v>
      </c>
      <c r="K82" s="2">
        <f t="shared" si="4"/>
        <v>0.99928018441261346</v>
      </c>
      <c r="L82" s="3">
        <f t="shared" si="5"/>
        <v>2.8934816604953006E-4</v>
      </c>
    </row>
    <row r="83" spans="1:12">
      <c r="A83" t="s">
        <v>92</v>
      </c>
      <c r="B83" t="s">
        <v>77</v>
      </c>
      <c r="C83" t="s">
        <v>101</v>
      </c>
      <c r="D83" s="1">
        <v>17</v>
      </c>
      <c r="E83" t="s">
        <v>102</v>
      </c>
      <c r="F83" s="1">
        <v>5</v>
      </c>
      <c r="G83" s="1">
        <v>29255</v>
      </c>
      <c r="H83" s="1">
        <v>0</v>
      </c>
      <c r="I83" s="1">
        <v>0</v>
      </c>
      <c r="J83" s="1">
        <v>6770</v>
      </c>
      <c r="K83" s="2">
        <f t="shared" si="4"/>
        <v>0.99953087382701777</v>
      </c>
      <c r="L83" s="3">
        <f t="shared" si="5"/>
        <v>2.506894144043148E-4</v>
      </c>
    </row>
    <row r="84" spans="1:12">
      <c r="A84" t="s">
        <v>85</v>
      </c>
      <c r="B84" t="s">
        <v>89</v>
      </c>
      <c r="C84" t="s">
        <v>90</v>
      </c>
      <c r="D84" s="1">
        <v>167</v>
      </c>
      <c r="E84" t="s">
        <v>91</v>
      </c>
      <c r="F84" s="1">
        <v>5</v>
      </c>
      <c r="G84" s="1">
        <v>8935</v>
      </c>
      <c r="H84" s="1">
        <v>0</v>
      </c>
      <c r="I84" s="1">
        <v>0</v>
      </c>
      <c r="J84" s="1">
        <v>5622</v>
      </c>
      <c r="K84" s="2">
        <f t="shared" si="4"/>
        <v>0.99973905342639457</v>
      </c>
      <c r="L84" s="3">
        <f t="shared" si="5"/>
        <v>2.0817959937680097E-4</v>
      </c>
    </row>
    <row r="85" spans="1:12">
      <c r="A85" t="s">
        <v>92</v>
      </c>
      <c r="B85" t="s">
        <v>77</v>
      </c>
      <c r="C85" t="s">
        <v>118</v>
      </c>
      <c r="D85" s="1">
        <v>718</v>
      </c>
      <c r="E85" t="s">
        <v>119</v>
      </c>
      <c r="F85" s="1">
        <v>5</v>
      </c>
      <c r="G85" s="1">
        <v>461</v>
      </c>
      <c r="H85" s="1">
        <v>0</v>
      </c>
      <c r="I85" s="1">
        <v>0</v>
      </c>
      <c r="J85" s="1">
        <v>3054</v>
      </c>
      <c r="K85" s="2">
        <f t="shared" si="4"/>
        <v>0.99985214138379352</v>
      </c>
      <c r="L85" s="3">
        <f t="shared" si="5"/>
        <v>1.1308795739894961E-4</v>
      </c>
    </row>
    <row r="86" spans="1:12">
      <c r="A86" t="s">
        <v>92</v>
      </c>
      <c r="B86" t="s">
        <v>77</v>
      </c>
      <c r="C86" t="s">
        <v>114</v>
      </c>
      <c r="D86" s="1">
        <v>169</v>
      </c>
      <c r="E86" t="s">
        <v>115</v>
      </c>
      <c r="F86" s="1">
        <v>5</v>
      </c>
      <c r="G86" s="1">
        <v>4059</v>
      </c>
      <c r="H86" s="1">
        <v>0</v>
      </c>
      <c r="I86" s="1">
        <v>0</v>
      </c>
      <c r="J86" s="1">
        <v>1344</v>
      </c>
      <c r="K86" s="2">
        <f t="shared" si="4"/>
        <v>0.99990190897211839</v>
      </c>
      <c r="L86" s="3">
        <f t="shared" si="5"/>
        <v>4.9767588324867162E-5</v>
      </c>
    </row>
    <row r="87" spans="1:12">
      <c r="A87" t="s">
        <v>189</v>
      </c>
      <c r="B87" t="s">
        <v>213</v>
      </c>
      <c r="C87" t="s">
        <v>213</v>
      </c>
      <c r="D87" s="1">
        <v>485</v>
      </c>
      <c r="E87" t="s">
        <v>214</v>
      </c>
      <c r="F87" s="1">
        <v>5</v>
      </c>
      <c r="G87" s="1">
        <v>473</v>
      </c>
      <c r="H87" s="1">
        <v>0</v>
      </c>
      <c r="I87" s="1">
        <v>0</v>
      </c>
      <c r="J87" s="1">
        <v>888</v>
      </c>
      <c r="K87" s="2">
        <f t="shared" si="4"/>
        <v>0.99993479112869021</v>
      </c>
      <c r="L87" s="3">
        <f t="shared" si="5"/>
        <v>3.2882156571822918E-5</v>
      </c>
    </row>
    <row r="88" spans="1:12">
      <c r="A88" t="s">
        <v>189</v>
      </c>
      <c r="B88" t="s">
        <v>194</v>
      </c>
      <c r="C88" t="s">
        <v>194</v>
      </c>
      <c r="D88" s="1">
        <v>486</v>
      </c>
      <c r="E88" t="s">
        <v>195</v>
      </c>
      <c r="F88" s="1">
        <v>5</v>
      </c>
      <c r="G88" s="1">
        <v>2206</v>
      </c>
      <c r="H88" s="1">
        <v>0</v>
      </c>
      <c r="I88" s="1">
        <v>0</v>
      </c>
      <c r="J88" s="1">
        <v>875</v>
      </c>
      <c r="K88" s="2">
        <f t="shared" si="4"/>
        <v>0.99996719190233918</v>
      </c>
      <c r="L88" s="3">
        <f t="shared" si="5"/>
        <v>3.2400773648966208E-5</v>
      </c>
    </row>
    <row r="89" spans="1:12">
      <c r="A89" t="s">
        <v>92</v>
      </c>
      <c r="B89" t="s">
        <v>77</v>
      </c>
      <c r="C89" t="s">
        <v>112</v>
      </c>
      <c r="D89" s="1">
        <v>815</v>
      </c>
      <c r="E89" t="s">
        <v>113</v>
      </c>
      <c r="F89" s="1">
        <v>5</v>
      </c>
      <c r="G89" s="1">
        <v>130</v>
      </c>
      <c r="H89" s="1">
        <v>0</v>
      </c>
      <c r="I89" s="1">
        <v>0</v>
      </c>
      <c r="J89" s="1">
        <v>632</v>
      </c>
      <c r="K89" s="2">
        <f t="shared" si="4"/>
        <v>0.99999059451827765</v>
      </c>
      <c r="L89" s="3">
        <f t="shared" si="5"/>
        <v>2.3402615938472593E-5</v>
      </c>
    </row>
    <row r="90" spans="1:12">
      <c r="A90" t="s">
        <v>92</v>
      </c>
      <c r="B90" t="s">
        <v>77</v>
      </c>
      <c r="C90" t="s">
        <v>148</v>
      </c>
      <c r="D90" s="1">
        <v>167</v>
      </c>
      <c r="E90" t="s">
        <v>149</v>
      </c>
      <c r="F90" s="1">
        <v>5</v>
      </c>
      <c r="G90" s="1">
        <v>20088</v>
      </c>
      <c r="H90" s="1">
        <v>0</v>
      </c>
      <c r="I90" s="1">
        <v>0</v>
      </c>
      <c r="J90" s="1">
        <v>254</v>
      </c>
      <c r="K90" s="2">
        <f t="shared" si="4"/>
        <v>0.99999999999999978</v>
      </c>
      <c r="L90" s="3">
        <f t="shared" si="5"/>
        <v>9.4054817221245202E-6</v>
      </c>
    </row>
    <row r="91" spans="1:12">
      <c r="J91">
        <f>SUM(J2:J90)</f>
        <v>27005528</v>
      </c>
    </row>
  </sheetData>
  <sortState ref="A2:AA91">
    <sortCondition descending="1" ref="J1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155"/>
  <sheetViews>
    <sheetView topLeftCell="K1" workbookViewId="0">
      <selection activeCell="Q11" sqref="Q11"/>
    </sheetView>
  </sheetViews>
  <sheetFormatPr baseColWidth="10" defaultRowHeight="16"/>
  <cols>
    <col min="15" max="15" width="6.33203125" customWidth="1"/>
    <col min="16" max="16" width="3.5" customWidth="1"/>
  </cols>
  <sheetData>
    <row r="1" spans="1:27" ht="12" customHeight="1" thickBot="1">
      <c r="A1" t="s">
        <v>228</v>
      </c>
      <c r="B1" t="s">
        <v>229</v>
      </c>
      <c r="C1" t="s">
        <v>230</v>
      </c>
      <c r="D1" t="s">
        <v>231</v>
      </c>
      <c r="E1" t="s">
        <v>232</v>
      </c>
      <c r="F1" t="s">
        <v>233</v>
      </c>
      <c r="G1" t="s">
        <v>237</v>
      </c>
      <c r="H1" t="s">
        <v>739</v>
      </c>
      <c r="I1" t="s">
        <v>740</v>
      </c>
      <c r="J1" t="s">
        <v>741</v>
      </c>
      <c r="K1" t="s">
        <v>742</v>
      </c>
      <c r="L1" t="s">
        <v>238</v>
      </c>
      <c r="M1" s="13" t="s">
        <v>749</v>
      </c>
      <c r="N1" s="5" t="s">
        <v>246</v>
      </c>
      <c r="O1" s="5" t="s">
        <v>247</v>
      </c>
      <c r="P1" s="5" t="s">
        <v>248</v>
      </c>
      <c r="Q1" s="5" t="s">
        <v>249</v>
      </c>
      <c r="R1" s="5" t="s">
        <v>250</v>
      </c>
      <c r="S1" s="5" t="s">
        <v>251</v>
      </c>
      <c r="T1" s="5" t="s">
        <v>252</v>
      </c>
      <c r="U1" s="5" t="s">
        <v>253</v>
      </c>
      <c r="V1" s="5" t="s">
        <v>254</v>
      </c>
      <c r="W1" s="5" t="s">
        <v>255</v>
      </c>
      <c r="X1" s="5" t="s">
        <v>256</v>
      </c>
      <c r="Y1" s="5" t="s">
        <v>257</v>
      </c>
      <c r="Z1" s="6" t="s">
        <v>258</v>
      </c>
      <c r="AA1" s="7" t="s">
        <v>330</v>
      </c>
    </row>
    <row r="2" spans="1:27">
      <c r="A2" t="s">
        <v>0</v>
      </c>
      <c r="B2" t="s">
        <v>353</v>
      </c>
      <c r="C2" t="s">
        <v>353</v>
      </c>
      <c r="D2" s="1">
        <v>16</v>
      </c>
      <c r="E2" t="s">
        <v>354</v>
      </c>
      <c r="F2" s="1">
        <v>24</v>
      </c>
      <c r="G2" s="1">
        <v>8698426</v>
      </c>
      <c r="H2" s="1">
        <v>8648719</v>
      </c>
      <c r="I2">
        <f t="shared" ref="I2:I33" si="0">IF(H2&gt;1,1,0)+IF(G2&gt;1,1,0)</f>
        <v>2</v>
      </c>
      <c r="J2">
        <f t="shared" ref="J2:J33" si="1">MAX(G2:H2)</f>
        <v>8698426</v>
      </c>
      <c r="K2" s="2">
        <f t="shared" ref="K2:K33" si="2">J2/J$155</f>
        <v>0.10941494663024695</v>
      </c>
      <c r="L2" s="12">
        <f>K2</f>
        <v>0.10941494663024695</v>
      </c>
      <c r="M2" t="s">
        <v>743</v>
      </c>
      <c r="N2" t="s">
        <v>744</v>
      </c>
      <c r="O2" t="s">
        <v>0</v>
      </c>
      <c r="P2" s="4">
        <v>16</v>
      </c>
      <c r="Q2" t="s">
        <v>353</v>
      </c>
      <c r="R2" t="s">
        <v>745</v>
      </c>
      <c r="S2" t="s">
        <v>354</v>
      </c>
      <c r="T2" t="s">
        <v>242</v>
      </c>
      <c r="U2" t="s">
        <v>0</v>
      </c>
      <c r="V2" t="s">
        <v>746</v>
      </c>
      <c r="W2" t="s">
        <v>747</v>
      </c>
      <c r="Y2" t="s">
        <v>748</v>
      </c>
      <c r="AA2" t="s">
        <v>839</v>
      </c>
    </row>
    <row r="3" spans="1:27">
      <c r="A3" t="s">
        <v>73</v>
      </c>
      <c r="B3" t="s">
        <v>77</v>
      </c>
      <c r="C3" t="s">
        <v>629</v>
      </c>
      <c r="D3" s="1">
        <v>325</v>
      </c>
      <c r="E3" t="s">
        <v>630</v>
      </c>
      <c r="F3" s="1">
        <v>24</v>
      </c>
      <c r="G3" s="1">
        <v>8296768</v>
      </c>
      <c r="H3" s="1">
        <v>7810497</v>
      </c>
      <c r="I3">
        <f t="shared" si="0"/>
        <v>2</v>
      </c>
      <c r="J3">
        <f t="shared" si="1"/>
        <v>8296768</v>
      </c>
      <c r="K3" s="2">
        <f t="shared" si="2"/>
        <v>0.10436260858269539</v>
      </c>
      <c r="L3" s="12">
        <f>K3+L2</f>
        <v>0.21377755521294234</v>
      </c>
      <c r="V3" t="s">
        <v>838</v>
      </c>
      <c r="AA3" t="s">
        <v>840</v>
      </c>
    </row>
    <row r="4" spans="1:27">
      <c r="A4" t="s">
        <v>384</v>
      </c>
      <c r="B4" t="s">
        <v>466</v>
      </c>
      <c r="C4" t="s">
        <v>466</v>
      </c>
      <c r="D4" s="1">
        <v>69</v>
      </c>
      <c r="E4" t="s">
        <v>467</v>
      </c>
      <c r="F4" s="1">
        <v>24</v>
      </c>
      <c r="G4" s="1">
        <v>-1</v>
      </c>
      <c r="H4" s="1">
        <v>8218553</v>
      </c>
      <c r="I4">
        <f t="shared" si="0"/>
        <v>1</v>
      </c>
      <c r="J4">
        <f t="shared" si="1"/>
        <v>8218553</v>
      </c>
      <c r="K4" s="2">
        <f t="shared" si="2"/>
        <v>0.10337876506311096</v>
      </c>
      <c r="L4" s="12">
        <f t="shared" ref="L4:L68" si="3">K4+L3</f>
        <v>0.31715632027605328</v>
      </c>
      <c r="M4" t="s">
        <v>750</v>
      </c>
      <c r="N4" t="s">
        <v>751</v>
      </c>
      <c r="O4" t="s">
        <v>384</v>
      </c>
      <c r="P4" s="4">
        <v>69</v>
      </c>
      <c r="Q4" t="s">
        <v>466</v>
      </c>
      <c r="R4" t="s">
        <v>241</v>
      </c>
      <c r="S4" t="s">
        <v>467</v>
      </c>
      <c r="T4" t="s">
        <v>242</v>
      </c>
      <c r="U4" t="s">
        <v>384</v>
      </c>
      <c r="V4" t="s">
        <v>752</v>
      </c>
      <c r="W4" t="s">
        <v>753</v>
      </c>
      <c r="X4" t="s">
        <v>754</v>
      </c>
      <c r="Y4" t="s">
        <v>755</v>
      </c>
      <c r="AA4" t="s">
        <v>841</v>
      </c>
    </row>
    <row r="5" spans="1:27">
      <c r="A5" t="s">
        <v>60</v>
      </c>
      <c r="B5" t="s">
        <v>572</v>
      </c>
      <c r="C5" t="s">
        <v>572</v>
      </c>
      <c r="D5" s="1">
        <v>628</v>
      </c>
      <c r="E5" t="s">
        <v>573</v>
      </c>
      <c r="F5" s="1">
        <v>24</v>
      </c>
      <c r="G5" s="1">
        <v>-1</v>
      </c>
      <c r="H5" s="1">
        <v>7988487</v>
      </c>
      <c r="I5">
        <f t="shared" si="0"/>
        <v>1</v>
      </c>
      <c r="J5">
        <f t="shared" si="1"/>
        <v>7988487</v>
      </c>
      <c r="K5" s="2">
        <f t="shared" si="2"/>
        <v>0.10048483240087593</v>
      </c>
      <c r="L5" s="12">
        <f t="shared" si="3"/>
        <v>0.41764115267692919</v>
      </c>
      <c r="M5" t="s">
        <v>756</v>
      </c>
      <c r="O5" t="s">
        <v>60</v>
      </c>
      <c r="P5" s="4">
        <v>628</v>
      </c>
      <c r="Q5" t="s">
        <v>572</v>
      </c>
      <c r="R5" t="s">
        <v>241</v>
      </c>
      <c r="S5" t="s">
        <v>573</v>
      </c>
      <c r="T5" t="s">
        <v>242</v>
      </c>
      <c r="U5" t="s">
        <v>60</v>
      </c>
      <c r="V5" t="s">
        <v>757</v>
      </c>
      <c r="W5" t="s">
        <v>758</v>
      </c>
      <c r="Y5" t="s">
        <v>759</v>
      </c>
      <c r="Z5" t="s">
        <v>760</v>
      </c>
      <c r="AA5" t="s">
        <v>842</v>
      </c>
    </row>
    <row r="6" spans="1:27">
      <c r="A6" t="s">
        <v>670</v>
      </c>
      <c r="B6" t="s">
        <v>675</v>
      </c>
      <c r="C6" t="s">
        <v>675</v>
      </c>
      <c r="D6" s="1">
        <v>144</v>
      </c>
      <c r="E6" t="s">
        <v>676</v>
      </c>
      <c r="F6" s="1">
        <v>24</v>
      </c>
      <c r="G6" s="1">
        <v>5845568</v>
      </c>
      <c r="H6" s="1">
        <v>5907619</v>
      </c>
      <c r="I6">
        <f t="shared" si="0"/>
        <v>2</v>
      </c>
      <c r="J6">
        <f t="shared" si="1"/>
        <v>5907619</v>
      </c>
      <c r="K6" s="2">
        <f t="shared" si="2"/>
        <v>7.4310204811402991E-2</v>
      </c>
      <c r="L6" s="12">
        <f t="shared" si="3"/>
        <v>0.49195135748833219</v>
      </c>
      <c r="M6" t="s">
        <v>761</v>
      </c>
      <c r="N6" t="s">
        <v>762</v>
      </c>
      <c r="O6" t="s">
        <v>670</v>
      </c>
      <c r="P6" s="4">
        <v>144</v>
      </c>
      <c r="Q6" t="s">
        <v>763</v>
      </c>
      <c r="R6" t="s">
        <v>241</v>
      </c>
      <c r="S6" t="s">
        <v>676</v>
      </c>
      <c r="T6" t="s">
        <v>242</v>
      </c>
      <c r="U6" t="s">
        <v>670</v>
      </c>
      <c r="V6" t="s">
        <v>764</v>
      </c>
      <c r="W6" t="s">
        <v>765</v>
      </c>
      <c r="Y6" t="s">
        <v>766</v>
      </c>
      <c r="AA6" t="s">
        <v>843</v>
      </c>
    </row>
    <row r="7" spans="1:27">
      <c r="A7" t="s">
        <v>515</v>
      </c>
      <c r="B7" t="s">
        <v>519</v>
      </c>
      <c r="C7" t="s">
        <v>519</v>
      </c>
      <c r="D7" s="1">
        <v>212</v>
      </c>
      <c r="E7" t="s">
        <v>520</v>
      </c>
      <c r="F7" s="1">
        <v>24</v>
      </c>
      <c r="G7" s="1">
        <v>4961301</v>
      </c>
      <c r="H7" s="1">
        <v>5091744</v>
      </c>
      <c r="I7">
        <f t="shared" si="0"/>
        <v>2</v>
      </c>
      <c r="J7">
        <f t="shared" si="1"/>
        <v>5091744</v>
      </c>
      <c r="K7" s="2">
        <f t="shared" si="2"/>
        <v>6.4047552742861766E-2</v>
      </c>
      <c r="L7" s="12">
        <f t="shared" si="3"/>
        <v>0.55599891023119397</v>
      </c>
      <c r="M7" t="s">
        <v>519</v>
      </c>
      <c r="N7" t="s">
        <v>767</v>
      </c>
      <c r="O7" t="s">
        <v>515</v>
      </c>
      <c r="P7" s="4">
        <v>212</v>
      </c>
      <c r="Q7" t="s">
        <v>519</v>
      </c>
      <c r="R7" t="s">
        <v>241</v>
      </c>
      <c r="S7" t="s">
        <v>520</v>
      </c>
      <c r="T7" t="s">
        <v>242</v>
      </c>
      <c r="U7" t="s">
        <v>515</v>
      </c>
      <c r="V7" t="s">
        <v>768</v>
      </c>
      <c r="W7" t="s">
        <v>769</v>
      </c>
      <c r="X7" t="s">
        <v>770</v>
      </c>
      <c r="Y7" t="s">
        <v>771</v>
      </c>
      <c r="AA7" t="s">
        <v>844</v>
      </c>
    </row>
    <row r="8" spans="1:27">
      <c r="A8" t="s">
        <v>384</v>
      </c>
      <c r="B8" t="s">
        <v>446</v>
      </c>
      <c r="C8" t="s">
        <v>447</v>
      </c>
      <c r="D8" s="1">
        <v>53</v>
      </c>
      <c r="E8" t="s">
        <v>448</v>
      </c>
      <c r="F8" s="1">
        <v>24</v>
      </c>
      <c r="G8" s="1">
        <v>-1</v>
      </c>
      <c r="H8" s="1">
        <v>4384272</v>
      </c>
      <c r="I8">
        <f t="shared" si="0"/>
        <v>1</v>
      </c>
      <c r="J8">
        <f t="shared" si="1"/>
        <v>4384272</v>
      </c>
      <c r="K8" s="2">
        <f t="shared" si="2"/>
        <v>5.5148470182132502E-2</v>
      </c>
      <c r="L8" s="12">
        <f t="shared" si="3"/>
        <v>0.6111473804133265</v>
      </c>
      <c r="M8" t="s">
        <v>772</v>
      </c>
      <c r="N8" t="s">
        <v>773</v>
      </c>
      <c r="O8" t="s">
        <v>384</v>
      </c>
      <c r="P8" s="4">
        <v>53</v>
      </c>
      <c r="Q8" t="s">
        <v>447</v>
      </c>
      <c r="R8" t="s">
        <v>241</v>
      </c>
      <c r="S8" t="s">
        <v>448</v>
      </c>
      <c r="T8" t="s">
        <v>242</v>
      </c>
      <c r="U8" t="s">
        <v>384</v>
      </c>
      <c r="V8" t="s">
        <v>752</v>
      </c>
      <c r="W8" t="s">
        <v>774</v>
      </c>
      <c r="X8" t="s">
        <v>754</v>
      </c>
      <c r="Y8" t="s">
        <v>775</v>
      </c>
      <c r="AA8" t="s">
        <v>841</v>
      </c>
    </row>
    <row r="9" spans="1:27">
      <c r="A9" t="s">
        <v>384</v>
      </c>
      <c r="B9" t="s">
        <v>479</v>
      </c>
      <c r="C9" t="s">
        <v>480</v>
      </c>
      <c r="D9" s="1">
        <v>52</v>
      </c>
      <c r="E9" t="s">
        <v>481</v>
      </c>
      <c r="F9" s="1">
        <v>24</v>
      </c>
      <c r="G9" s="1">
        <v>4223992</v>
      </c>
      <c r="H9" s="1">
        <v>3948261</v>
      </c>
      <c r="I9">
        <f t="shared" si="0"/>
        <v>2</v>
      </c>
      <c r="J9">
        <f t="shared" si="1"/>
        <v>4223992</v>
      </c>
      <c r="K9" s="2">
        <f t="shared" si="2"/>
        <v>5.3132355123397049E-2</v>
      </c>
      <c r="L9" s="12">
        <f t="shared" si="3"/>
        <v>0.66427973553672359</v>
      </c>
      <c r="M9" t="s">
        <v>776</v>
      </c>
      <c r="N9" t="s">
        <v>777</v>
      </c>
      <c r="O9" t="s">
        <v>384</v>
      </c>
      <c r="P9" s="4">
        <v>52</v>
      </c>
      <c r="Q9" t="s">
        <v>480</v>
      </c>
      <c r="R9" t="s">
        <v>241</v>
      </c>
      <c r="S9" t="s">
        <v>481</v>
      </c>
      <c r="T9" t="s">
        <v>242</v>
      </c>
      <c r="U9" t="s">
        <v>384</v>
      </c>
      <c r="V9" t="s">
        <v>778</v>
      </c>
      <c r="W9" t="s">
        <v>779</v>
      </c>
      <c r="X9" t="s">
        <v>780</v>
      </c>
      <c r="Y9" t="s">
        <v>781</v>
      </c>
      <c r="AA9" t="s">
        <v>845</v>
      </c>
    </row>
    <row r="10" spans="1:27">
      <c r="A10" t="s">
        <v>384</v>
      </c>
      <c r="B10" t="s">
        <v>449</v>
      </c>
      <c r="C10" t="s">
        <v>450</v>
      </c>
      <c r="D10" s="1">
        <v>43</v>
      </c>
      <c r="E10" t="s">
        <v>451</v>
      </c>
      <c r="F10" s="1">
        <v>24</v>
      </c>
      <c r="G10" s="1">
        <v>4130881</v>
      </c>
      <c r="H10" s="1">
        <v>4084071</v>
      </c>
      <c r="I10">
        <f t="shared" si="0"/>
        <v>2</v>
      </c>
      <c r="J10">
        <f t="shared" si="1"/>
        <v>4130881</v>
      </c>
      <c r="K10" s="2">
        <f t="shared" si="2"/>
        <v>5.1961139193562281E-2</v>
      </c>
      <c r="L10" s="12">
        <f t="shared" si="3"/>
        <v>0.71624087473028586</v>
      </c>
      <c r="M10" t="s">
        <v>782</v>
      </c>
      <c r="N10" t="s">
        <v>783</v>
      </c>
      <c r="O10" t="s">
        <v>384</v>
      </c>
      <c r="P10" s="4">
        <v>43</v>
      </c>
      <c r="Q10" t="s">
        <v>450</v>
      </c>
      <c r="R10" t="s">
        <v>241</v>
      </c>
      <c r="S10" t="s">
        <v>451</v>
      </c>
      <c r="T10" t="s">
        <v>242</v>
      </c>
      <c r="U10" t="s">
        <v>384</v>
      </c>
      <c r="V10" t="s">
        <v>784</v>
      </c>
      <c r="W10" t="s">
        <v>785</v>
      </c>
      <c r="X10" t="s">
        <v>786</v>
      </c>
      <c r="Y10" t="s">
        <v>787</v>
      </c>
      <c r="AA10" t="s">
        <v>846</v>
      </c>
    </row>
    <row r="11" spans="1:27">
      <c r="A11" t="s">
        <v>0</v>
      </c>
      <c r="B11" t="s">
        <v>351</v>
      </c>
      <c r="C11" t="s">
        <v>351</v>
      </c>
      <c r="D11" s="1">
        <v>13</v>
      </c>
      <c r="E11" t="s">
        <v>352</v>
      </c>
      <c r="F11" s="1">
        <v>24</v>
      </c>
      <c r="G11" s="1">
        <v>2808536</v>
      </c>
      <c r="H11" s="1">
        <v>2918014</v>
      </c>
      <c r="I11">
        <f t="shared" si="0"/>
        <v>2</v>
      </c>
      <c r="J11">
        <f t="shared" si="1"/>
        <v>2918014</v>
      </c>
      <c r="K11" s="2">
        <f t="shared" si="2"/>
        <v>3.6704841321442916E-2</v>
      </c>
      <c r="L11" s="12">
        <f t="shared" si="3"/>
        <v>0.75294571605172878</v>
      </c>
      <c r="M11" t="s">
        <v>788</v>
      </c>
      <c r="N11" t="s">
        <v>789</v>
      </c>
      <c r="O11" t="s">
        <v>0</v>
      </c>
      <c r="P11" s="4">
        <v>13</v>
      </c>
      <c r="Q11" t="s">
        <v>351</v>
      </c>
      <c r="R11" t="s">
        <v>745</v>
      </c>
      <c r="S11" t="s">
        <v>352</v>
      </c>
      <c r="T11" t="s">
        <v>242</v>
      </c>
      <c r="U11" t="s">
        <v>0</v>
      </c>
      <c r="V11" t="s">
        <v>790</v>
      </c>
      <c r="W11" t="s">
        <v>791</v>
      </c>
      <c r="Y11" t="s">
        <v>792</v>
      </c>
      <c r="AA11" t="s">
        <v>847</v>
      </c>
    </row>
    <row r="12" spans="1:27">
      <c r="A12" t="s">
        <v>41</v>
      </c>
      <c r="B12" t="s">
        <v>377</v>
      </c>
      <c r="C12" t="s">
        <v>377</v>
      </c>
      <c r="D12" s="1">
        <v>114</v>
      </c>
      <c r="E12" t="s">
        <v>378</v>
      </c>
      <c r="F12" s="1">
        <v>24</v>
      </c>
      <c r="G12" s="1">
        <v>2630157</v>
      </c>
      <c r="H12" s="1">
        <v>2735869</v>
      </c>
      <c r="I12">
        <f t="shared" si="0"/>
        <v>2</v>
      </c>
      <c r="J12">
        <f t="shared" si="1"/>
        <v>2735869</v>
      </c>
      <c r="K12" s="2">
        <f t="shared" si="2"/>
        <v>3.4413692847688429E-2</v>
      </c>
      <c r="L12" s="12">
        <f t="shared" si="3"/>
        <v>0.78735940889941725</v>
      </c>
      <c r="M12" t="s">
        <v>793</v>
      </c>
      <c r="N12" t="s">
        <v>794</v>
      </c>
      <c r="O12" t="s">
        <v>41</v>
      </c>
      <c r="P12" s="4">
        <v>114</v>
      </c>
      <c r="Q12" t="s">
        <v>377</v>
      </c>
      <c r="R12" t="s">
        <v>241</v>
      </c>
      <c r="S12" t="s">
        <v>378</v>
      </c>
      <c r="T12" t="s">
        <v>242</v>
      </c>
      <c r="U12" t="s">
        <v>41</v>
      </c>
      <c r="V12" t="s">
        <v>795</v>
      </c>
      <c r="W12" t="s">
        <v>796</v>
      </c>
      <c r="Y12" t="s">
        <v>797</v>
      </c>
      <c r="AA12" t="s">
        <v>848</v>
      </c>
    </row>
    <row r="13" spans="1:27">
      <c r="A13" t="s">
        <v>384</v>
      </c>
      <c r="B13" t="s">
        <v>388</v>
      </c>
      <c r="C13" t="s">
        <v>389</v>
      </c>
      <c r="D13" s="1">
        <v>60</v>
      </c>
      <c r="E13" t="s">
        <v>390</v>
      </c>
      <c r="F13" s="1">
        <v>24</v>
      </c>
      <c r="G13" s="1">
        <v>2409023</v>
      </c>
      <c r="H13" s="1">
        <v>2406456</v>
      </c>
      <c r="I13">
        <f t="shared" si="0"/>
        <v>2</v>
      </c>
      <c r="J13">
        <f t="shared" si="1"/>
        <v>2409023</v>
      </c>
      <c r="K13" s="2">
        <f t="shared" si="2"/>
        <v>3.0302392981907001E-2</v>
      </c>
      <c r="L13" s="12">
        <f t="shared" si="3"/>
        <v>0.8176618018813242</v>
      </c>
      <c r="M13" t="s">
        <v>798</v>
      </c>
      <c r="N13" t="s">
        <v>799</v>
      </c>
      <c r="O13" t="s">
        <v>384</v>
      </c>
      <c r="P13" s="4">
        <v>60</v>
      </c>
      <c r="Q13" t="s">
        <v>389</v>
      </c>
      <c r="R13" t="s">
        <v>241</v>
      </c>
      <c r="S13" t="s">
        <v>390</v>
      </c>
      <c r="T13" t="s">
        <v>242</v>
      </c>
      <c r="U13" t="s">
        <v>384</v>
      </c>
      <c r="V13" t="s">
        <v>800</v>
      </c>
      <c r="W13" t="s">
        <v>801</v>
      </c>
      <c r="X13" t="s">
        <v>802</v>
      </c>
      <c r="Y13" t="s">
        <v>803</v>
      </c>
      <c r="AA13" t="s">
        <v>849</v>
      </c>
    </row>
    <row r="14" spans="1:27">
      <c r="A14" t="s">
        <v>679</v>
      </c>
      <c r="B14" t="s">
        <v>687</v>
      </c>
      <c r="C14" t="s">
        <v>688</v>
      </c>
      <c r="D14" s="1">
        <v>886</v>
      </c>
      <c r="E14" t="s">
        <v>689</v>
      </c>
      <c r="F14" s="1">
        <v>24</v>
      </c>
      <c r="G14" s="1">
        <v>-1</v>
      </c>
      <c r="H14" s="1">
        <v>2192758</v>
      </c>
      <c r="I14">
        <f t="shared" si="0"/>
        <v>1</v>
      </c>
      <c r="J14">
        <f t="shared" si="1"/>
        <v>2192758</v>
      </c>
      <c r="K14" s="2">
        <f t="shared" si="2"/>
        <v>2.7582059046435188E-2</v>
      </c>
      <c r="L14" s="12">
        <f t="shared" si="3"/>
        <v>0.84524386092775938</v>
      </c>
      <c r="M14" t="s">
        <v>804</v>
      </c>
      <c r="N14" t="s">
        <v>805</v>
      </c>
      <c r="O14" t="s">
        <v>679</v>
      </c>
      <c r="P14" s="4">
        <v>886</v>
      </c>
      <c r="Q14" t="s">
        <v>806</v>
      </c>
      <c r="R14" t="s">
        <v>241</v>
      </c>
      <c r="S14" t="s">
        <v>689</v>
      </c>
      <c r="T14" t="s">
        <v>242</v>
      </c>
      <c r="U14" t="s">
        <v>679</v>
      </c>
      <c r="V14" t="s">
        <v>807</v>
      </c>
      <c r="W14" t="s">
        <v>808</v>
      </c>
      <c r="Y14" t="s">
        <v>809</v>
      </c>
      <c r="AA14" t="s">
        <v>850</v>
      </c>
    </row>
    <row r="15" spans="1:27">
      <c r="A15" t="s">
        <v>384</v>
      </c>
      <c r="B15" t="s">
        <v>476</v>
      </c>
      <c r="C15" t="s">
        <v>477</v>
      </c>
      <c r="D15" s="1">
        <v>70</v>
      </c>
      <c r="E15" t="s">
        <v>478</v>
      </c>
      <c r="F15" s="1">
        <v>24</v>
      </c>
      <c r="G15" s="1">
        <v>1388592</v>
      </c>
      <c r="H15" s="1">
        <v>1166329</v>
      </c>
      <c r="I15">
        <f t="shared" si="0"/>
        <v>2</v>
      </c>
      <c r="J15">
        <f t="shared" si="1"/>
        <v>1388592</v>
      </c>
      <c r="K15" s="2">
        <f t="shared" si="2"/>
        <v>1.7466691050908277E-2</v>
      </c>
      <c r="L15" s="12">
        <f t="shared" si="3"/>
        <v>0.86271055197866764</v>
      </c>
      <c r="M15" t="s">
        <v>810</v>
      </c>
      <c r="N15" t="s">
        <v>811</v>
      </c>
      <c r="O15" t="s">
        <v>384</v>
      </c>
      <c r="P15" s="4">
        <v>70</v>
      </c>
      <c r="Q15" t="s">
        <v>477</v>
      </c>
      <c r="R15" t="s">
        <v>241</v>
      </c>
      <c r="S15" t="s">
        <v>478</v>
      </c>
      <c r="T15" t="s">
        <v>242</v>
      </c>
      <c r="U15" t="s">
        <v>384</v>
      </c>
      <c r="V15" t="s">
        <v>812</v>
      </c>
      <c r="W15" t="s">
        <v>813</v>
      </c>
      <c r="X15" t="s">
        <v>814</v>
      </c>
      <c r="Y15" t="s">
        <v>815</v>
      </c>
      <c r="AA15" t="s">
        <v>851</v>
      </c>
    </row>
    <row r="16" spans="1:27">
      <c r="A16" t="s">
        <v>679</v>
      </c>
      <c r="B16" t="s">
        <v>690</v>
      </c>
      <c r="C16" t="s">
        <v>690</v>
      </c>
      <c r="D16" s="1">
        <v>885</v>
      </c>
      <c r="E16" t="s">
        <v>691</v>
      </c>
      <c r="F16" s="1">
        <v>24</v>
      </c>
      <c r="G16" s="1">
        <v>-1</v>
      </c>
      <c r="H16" s="1">
        <v>861368</v>
      </c>
      <c r="I16">
        <f t="shared" si="0"/>
        <v>1</v>
      </c>
      <c r="J16">
        <f t="shared" si="1"/>
        <v>861368</v>
      </c>
      <c r="K16" s="2">
        <f t="shared" si="2"/>
        <v>1.0834895157928867E-2</v>
      </c>
      <c r="L16" s="12">
        <f t="shared" si="3"/>
        <v>0.87354544713659654</v>
      </c>
      <c r="M16" t="s">
        <v>804</v>
      </c>
      <c r="N16" t="s">
        <v>805</v>
      </c>
      <c r="O16" t="s">
        <v>679</v>
      </c>
      <c r="P16" s="4">
        <v>885</v>
      </c>
      <c r="Q16" t="s">
        <v>690</v>
      </c>
      <c r="R16" t="s">
        <v>241</v>
      </c>
      <c r="S16" t="s">
        <v>691</v>
      </c>
      <c r="T16" t="s">
        <v>242</v>
      </c>
      <c r="U16" t="s">
        <v>679</v>
      </c>
      <c r="V16" t="s">
        <v>816</v>
      </c>
      <c r="W16" t="s">
        <v>817</v>
      </c>
      <c r="Y16" t="s">
        <v>818</v>
      </c>
      <c r="AA16" t="s">
        <v>852</v>
      </c>
    </row>
    <row r="17" spans="1:27">
      <c r="A17" t="s">
        <v>60</v>
      </c>
      <c r="B17" t="s">
        <v>603</v>
      </c>
      <c r="C17" t="s">
        <v>604</v>
      </c>
      <c r="D17" s="1">
        <v>466</v>
      </c>
      <c r="E17" t="s">
        <v>605</v>
      </c>
      <c r="F17" s="1">
        <v>24</v>
      </c>
      <c r="G17" s="1">
        <v>-1</v>
      </c>
      <c r="H17" s="1">
        <v>584711</v>
      </c>
      <c r="I17">
        <f t="shared" si="0"/>
        <v>1</v>
      </c>
      <c r="J17">
        <f t="shared" si="1"/>
        <v>584711</v>
      </c>
      <c r="K17" s="2">
        <f t="shared" si="2"/>
        <v>7.35490798669993E-3</v>
      </c>
      <c r="L17" s="12">
        <f t="shared" si="3"/>
        <v>0.88090035512329645</v>
      </c>
      <c r="M17" t="s">
        <v>819</v>
      </c>
      <c r="N17" t="s">
        <v>820</v>
      </c>
      <c r="O17" t="s">
        <v>60</v>
      </c>
      <c r="P17" s="4">
        <v>466</v>
      </c>
      <c r="Q17" t="s">
        <v>604</v>
      </c>
      <c r="R17" t="s">
        <v>241</v>
      </c>
      <c r="S17" t="s">
        <v>605</v>
      </c>
      <c r="T17" t="s">
        <v>242</v>
      </c>
      <c r="U17" t="s">
        <v>60</v>
      </c>
      <c r="V17" t="s">
        <v>821</v>
      </c>
      <c r="W17" t="s">
        <v>822</v>
      </c>
      <c r="Y17" t="s">
        <v>823</v>
      </c>
      <c r="Z17" t="s">
        <v>824</v>
      </c>
      <c r="AA17" t="s">
        <v>853</v>
      </c>
    </row>
    <row r="18" spans="1:27">
      <c r="A18" t="s">
        <v>384</v>
      </c>
      <c r="B18" t="s">
        <v>510</v>
      </c>
      <c r="C18" t="s">
        <v>511</v>
      </c>
      <c r="D18" s="1">
        <v>4151</v>
      </c>
      <c r="E18" t="s">
        <v>512</v>
      </c>
      <c r="F18" s="1">
        <v>24</v>
      </c>
      <c r="G18" s="1">
        <v>556549</v>
      </c>
      <c r="H18" s="1">
        <v>491722</v>
      </c>
      <c r="I18">
        <f t="shared" si="0"/>
        <v>2</v>
      </c>
      <c r="J18">
        <f t="shared" si="1"/>
        <v>556549</v>
      </c>
      <c r="K18" s="2">
        <f t="shared" si="2"/>
        <v>7.0006664576001808E-3</v>
      </c>
      <c r="L18" s="12">
        <f t="shared" si="3"/>
        <v>0.88790102158089668</v>
      </c>
      <c r="M18" t="s">
        <v>825</v>
      </c>
      <c r="N18" t="s">
        <v>826</v>
      </c>
      <c r="O18" t="s">
        <v>384</v>
      </c>
      <c r="P18" s="4">
        <v>4151</v>
      </c>
      <c r="Q18" t="s">
        <v>511</v>
      </c>
      <c r="R18" t="s">
        <v>241</v>
      </c>
      <c r="S18" t="s">
        <v>512</v>
      </c>
      <c r="T18" t="s">
        <v>242</v>
      </c>
      <c r="U18" t="s">
        <v>384</v>
      </c>
      <c r="V18" t="s">
        <v>800</v>
      </c>
      <c r="W18" t="s">
        <v>801</v>
      </c>
      <c r="X18" t="s">
        <v>802</v>
      </c>
      <c r="Y18" t="s">
        <v>827</v>
      </c>
      <c r="AA18" t="s">
        <v>849</v>
      </c>
    </row>
    <row r="19" spans="1:27">
      <c r="A19" t="s">
        <v>60</v>
      </c>
      <c r="B19" t="s">
        <v>585</v>
      </c>
      <c r="C19" t="s">
        <v>586</v>
      </c>
      <c r="D19" s="1">
        <v>485</v>
      </c>
      <c r="E19" t="s">
        <v>587</v>
      </c>
      <c r="F19" s="1">
        <v>24</v>
      </c>
      <c r="G19" s="1">
        <v>443623</v>
      </c>
      <c r="H19" s="1">
        <v>530710</v>
      </c>
      <c r="I19">
        <f t="shared" si="0"/>
        <v>2</v>
      </c>
      <c r="J19">
        <f t="shared" si="1"/>
        <v>530710</v>
      </c>
      <c r="K19" s="2">
        <f t="shared" si="2"/>
        <v>6.6756452634233318E-3</v>
      </c>
      <c r="L19" s="12">
        <f t="shared" si="3"/>
        <v>0.89457666684432002</v>
      </c>
      <c r="M19" t="s">
        <v>756</v>
      </c>
      <c r="O19" t="s">
        <v>60</v>
      </c>
      <c r="P19" s="4">
        <v>485</v>
      </c>
      <c r="Q19" t="s">
        <v>828</v>
      </c>
      <c r="R19" t="s">
        <v>241</v>
      </c>
      <c r="S19" t="s">
        <v>587</v>
      </c>
      <c r="T19" t="s">
        <v>242</v>
      </c>
      <c r="U19" t="s">
        <v>60</v>
      </c>
      <c r="V19" t="s">
        <v>829</v>
      </c>
      <c r="W19" t="s">
        <v>830</v>
      </c>
      <c r="Y19" t="s">
        <v>831</v>
      </c>
      <c r="AA19" t="s">
        <v>854</v>
      </c>
    </row>
    <row r="20" spans="1:27">
      <c r="A20" t="s">
        <v>384</v>
      </c>
      <c r="B20" t="s">
        <v>394</v>
      </c>
      <c r="C20" t="s">
        <v>395</v>
      </c>
      <c r="D20" s="1">
        <v>56</v>
      </c>
      <c r="E20" t="s">
        <v>396</v>
      </c>
      <c r="F20" s="1">
        <v>24</v>
      </c>
      <c r="G20" s="1">
        <v>413477</v>
      </c>
      <c r="H20" s="1">
        <v>347750</v>
      </c>
      <c r="I20">
        <f t="shared" si="0"/>
        <v>2</v>
      </c>
      <c r="J20">
        <f t="shared" si="1"/>
        <v>413477</v>
      </c>
      <c r="K20" s="2">
        <f t="shared" si="2"/>
        <v>5.2010057782677713E-3</v>
      </c>
      <c r="L20" s="12">
        <f t="shared" si="3"/>
        <v>0.89977767262258779</v>
      </c>
      <c r="M20" t="s">
        <v>832</v>
      </c>
      <c r="N20" t="s">
        <v>833</v>
      </c>
      <c r="O20" t="s">
        <v>384</v>
      </c>
      <c r="P20" s="4">
        <v>56</v>
      </c>
      <c r="Q20" t="s">
        <v>395</v>
      </c>
      <c r="R20" t="s">
        <v>241</v>
      </c>
      <c r="S20" t="s">
        <v>396</v>
      </c>
      <c r="T20" t="s">
        <v>242</v>
      </c>
      <c r="U20" t="s">
        <v>384</v>
      </c>
      <c r="V20" t="s">
        <v>834</v>
      </c>
      <c r="W20" t="s">
        <v>779</v>
      </c>
      <c r="X20" t="s">
        <v>780</v>
      </c>
      <c r="Y20" t="s">
        <v>815</v>
      </c>
      <c r="AA20" t="s">
        <v>845</v>
      </c>
    </row>
    <row r="21" spans="1:27">
      <c r="A21" t="s">
        <v>384</v>
      </c>
      <c r="B21" t="s">
        <v>507</v>
      </c>
      <c r="C21" t="s">
        <v>508</v>
      </c>
      <c r="D21" s="1">
        <v>202991</v>
      </c>
      <c r="E21" t="s">
        <v>509</v>
      </c>
      <c r="F21" s="1">
        <v>24</v>
      </c>
      <c r="G21" s="1">
        <v>-1</v>
      </c>
      <c r="H21" s="1">
        <v>300877</v>
      </c>
      <c r="I21">
        <f t="shared" si="0"/>
        <v>1</v>
      </c>
      <c r="J21">
        <f t="shared" si="1"/>
        <v>300877</v>
      </c>
      <c r="K21" s="2">
        <f t="shared" si="2"/>
        <v>3.7846434397750595E-3</v>
      </c>
      <c r="L21" s="12">
        <f t="shared" si="3"/>
        <v>0.90356231606236281</v>
      </c>
    </row>
    <row r="22" spans="1:27">
      <c r="A22" t="s">
        <v>384</v>
      </c>
      <c r="B22" t="s">
        <v>457</v>
      </c>
      <c r="C22" t="s">
        <v>457</v>
      </c>
      <c r="D22" s="1">
        <v>3902</v>
      </c>
      <c r="E22" t="s">
        <v>458</v>
      </c>
      <c r="F22" s="1">
        <v>24</v>
      </c>
      <c r="G22" s="1">
        <v>268622</v>
      </c>
      <c r="H22" s="1">
        <v>265286</v>
      </c>
      <c r="I22">
        <f t="shared" si="0"/>
        <v>2</v>
      </c>
      <c r="J22">
        <f t="shared" si="1"/>
        <v>268622</v>
      </c>
      <c r="K22" s="2">
        <f t="shared" si="2"/>
        <v>3.3789172654581641E-3</v>
      </c>
      <c r="L22" s="12">
        <f t="shared" si="3"/>
        <v>0.90694123332782095</v>
      </c>
    </row>
    <row r="23" spans="1:27">
      <c r="A23" t="s">
        <v>85</v>
      </c>
      <c r="B23" t="s">
        <v>835</v>
      </c>
      <c r="C23" t="s">
        <v>836</v>
      </c>
      <c r="D23" s="1">
        <v>50</v>
      </c>
      <c r="E23" t="s">
        <v>837</v>
      </c>
      <c r="F23" s="1">
        <v>4</v>
      </c>
      <c r="G23" s="1">
        <v>260499</v>
      </c>
      <c r="H23" s="1">
        <v>189758</v>
      </c>
      <c r="I23">
        <f t="shared" si="0"/>
        <v>2</v>
      </c>
      <c r="J23">
        <f t="shared" si="1"/>
        <v>260499</v>
      </c>
      <c r="K23" s="2">
        <f t="shared" si="2"/>
        <v>3.2767404335258699E-3</v>
      </c>
      <c r="L23" s="12">
        <f t="shared" si="3"/>
        <v>0.91021797376134683</v>
      </c>
      <c r="M23" s="1"/>
      <c r="O23" s="1"/>
      <c r="P23" s="1"/>
      <c r="Q23" s="1"/>
      <c r="R23" s="1"/>
      <c r="S23" s="1"/>
      <c r="T23" s="1"/>
      <c r="U23" s="1"/>
      <c r="V23" s="1"/>
      <c r="W23" s="1"/>
      <c r="X23" s="1"/>
    </row>
    <row r="24" spans="1:27">
      <c r="A24" t="s">
        <v>384</v>
      </c>
      <c r="B24" t="s">
        <v>488</v>
      </c>
      <c r="C24" t="s">
        <v>489</v>
      </c>
      <c r="D24" s="1">
        <v>44</v>
      </c>
      <c r="E24" t="s">
        <v>490</v>
      </c>
      <c r="F24" s="1">
        <v>24</v>
      </c>
      <c r="G24" s="1">
        <v>-1</v>
      </c>
      <c r="H24" s="1">
        <v>243731</v>
      </c>
      <c r="I24">
        <f t="shared" si="0"/>
        <v>1</v>
      </c>
      <c r="J24">
        <f t="shared" si="1"/>
        <v>243731</v>
      </c>
      <c r="K24" s="2">
        <f t="shared" si="2"/>
        <v>3.0658206849304369E-3</v>
      </c>
      <c r="L24" s="12">
        <f>K24+L22</f>
        <v>0.91000705401275139</v>
      </c>
    </row>
    <row r="25" spans="1:27">
      <c r="A25" t="s">
        <v>515</v>
      </c>
      <c r="B25" t="s">
        <v>521</v>
      </c>
      <c r="C25" t="s">
        <v>522</v>
      </c>
      <c r="D25" s="1">
        <v>67</v>
      </c>
      <c r="E25" t="s">
        <v>523</v>
      </c>
      <c r="F25" s="1">
        <v>24</v>
      </c>
      <c r="G25" s="1">
        <v>210646</v>
      </c>
      <c r="H25" s="1">
        <v>198922</v>
      </c>
      <c r="I25">
        <f t="shared" si="0"/>
        <v>2</v>
      </c>
      <c r="J25">
        <f t="shared" si="1"/>
        <v>210646</v>
      </c>
      <c r="K25" s="2">
        <f t="shared" si="2"/>
        <v>2.6496541843173695E-3</v>
      </c>
      <c r="L25" s="12">
        <f t="shared" si="3"/>
        <v>0.91265670819706879</v>
      </c>
    </row>
    <row r="26" spans="1:27">
      <c r="A26" t="s">
        <v>73</v>
      </c>
      <c r="B26" t="s">
        <v>77</v>
      </c>
      <c r="C26" t="s">
        <v>627</v>
      </c>
      <c r="D26" s="1">
        <v>326</v>
      </c>
      <c r="E26" t="s">
        <v>628</v>
      </c>
      <c r="F26" s="1">
        <v>24</v>
      </c>
      <c r="G26" s="1">
        <v>207060</v>
      </c>
      <c r="H26" s="1">
        <v>173115</v>
      </c>
      <c r="I26">
        <f t="shared" si="0"/>
        <v>2</v>
      </c>
      <c r="J26">
        <f t="shared" si="1"/>
        <v>207060</v>
      </c>
      <c r="K26" s="2">
        <f t="shared" si="2"/>
        <v>2.6045469432353545E-3</v>
      </c>
      <c r="L26" s="12">
        <f t="shared" si="3"/>
        <v>0.9152612551403041</v>
      </c>
    </row>
    <row r="27" spans="1:27">
      <c r="A27" t="s">
        <v>384</v>
      </c>
      <c r="B27" t="s">
        <v>461</v>
      </c>
      <c r="C27" t="s">
        <v>461</v>
      </c>
      <c r="D27" s="1">
        <v>206009</v>
      </c>
      <c r="E27" t="s">
        <v>462</v>
      </c>
      <c r="F27" s="1">
        <v>24</v>
      </c>
      <c r="G27" s="1">
        <v>202547</v>
      </c>
      <c r="H27" s="1">
        <v>165906</v>
      </c>
      <c r="I27">
        <f t="shared" si="0"/>
        <v>2</v>
      </c>
      <c r="J27">
        <f t="shared" si="1"/>
        <v>202547</v>
      </c>
      <c r="K27" s="2">
        <f t="shared" si="2"/>
        <v>2.5477792413382181E-3</v>
      </c>
      <c r="L27" s="12">
        <f t="shared" si="3"/>
        <v>0.9178090343816423</v>
      </c>
    </row>
    <row r="28" spans="1:27">
      <c r="A28" t="s">
        <v>384</v>
      </c>
      <c r="B28" t="s">
        <v>419</v>
      </c>
      <c r="C28" t="s">
        <v>420</v>
      </c>
      <c r="D28" s="1">
        <v>40</v>
      </c>
      <c r="E28" t="s">
        <v>421</v>
      </c>
      <c r="F28" s="1">
        <v>24</v>
      </c>
      <c r="G28" s="1">
        <v>172462</v>
      </c>
      <c r="H28" s="1">
        <v>199837</v>
      </c>
      <c r="I28">
        <f t="shared" si="0"/>
        <v>2</v>
      </c>
      <c r="J28">
        <f t="shared" si="1"/>
        <v>199837</v>
      </c>
      <c r="K28" s="2">
        <f t="shared" si="2"/>
        <v>2.5136909470458977E-3</v>
      </c>
      <c r="L28" s="12">
        <f t="shared" si="3"/>
        <v>0.9203227253286882</v>
      </c>
    </row>
    <row r="29" spans="1:27">
      <c r="A29" t="s">
        <v>384</v>
      </c>
      <c r="B29" t="s">
        <v>397</v>
      </c>
      <c r="C29" t="s">
        <v>398</v>
      </c>
      <c r="D29" s="1">
        <v>59</v>
      </c>
      <c r="E29" t="s">
        <v>399</v>
      </c>
      <c r="F29" s="1">
        <v>24</v>
      </c>
      <c r="G29" s="1">
        <v>196212</v>
      </c>
      <c r="H29" s="1">
        <v>175761</v>
      </c>
      <c r="I29">
        <f t="shared" si="0"/>
        <v>2</v>
      </c>
      <c r="J29">
        <f t="shared" si="1"/>
        <v>196212</v>
      </c>
      <c r="K29" s="2">
        <f t="shared" si="2"/>
        <v>2.4680931364150266E-3</v>
      </c>
      <c r="L29" s="12">
        <f t="shared" si="3"/>
        <v>0.92279081846510325</v>
      </c>
    </row>
    <row r="30" spans="1:27">
      <c r="A30" t="s">
        <v>515</v>
      </c>
      <c r="B30" t="s">
        <v>538</v>
      </c>
      <c r="C30" t="s">
        <v>538</v>
      </c>
      <c r="D30" s="1">
        <v>477</v>
      </c>
      <c r="E30" t="s">
        <v>539</v>
      </c>
      <c r="F30" s="1">
        <v>24</v>
      </c>
      <c r="G30" s="1">
        <v>178735</v>
      </c>
      <c r="H30" s="1">
        <v>182617</v>
      </c>
      <c r="I30">
        <f t="shared" si="0"/>
        <v>2</v>
      </c>
      <c r="J30">
        <f t="shared" si="1"/>
        <v>182617</v>
      </c>
      <c r="K30" s="2">
        <f t="shared" si="2"/>
        <v>2.2970856231662841E-3</v>
      </c>
      <c r="L30" s="12">
        <f t="shared" si="3"/>
        <v>0.92508790408826957</v>
      </c>
    </row>
    <row r="31" spans="1:27">
      <c r="A31" t="s">
        <v>384</v>
      </c>
      <c r="B31" t="s">
        <v>504</v>
      </c>
      <c r="C31" t="s">
        <v>505</v>
      </c>
      <c r="D31" s="1">
        <v>2496</v>
      </c>
      <c r="E31" t="s">
        <v>506</v>
      </c>
      <c r="F31" s="1">
        <v>24</v>
      </c>
      <c r="G31" s="1">
        <v>169850</v>
      </c>
      <c r="H31" s="1">
        <v>156779</v>
      </c>
      <c r="I31">
        <f t="shared" si="0"/>
        <v>2</v>
      </c>
      <c r="J31">
        <f t="shared" si="1"/>
        <v>169850</v>
      </c>
      <c r="K31" s="2">
        <f t="shared" si="2"/>
        <v>2.1364932788009512E-3</v>
      </c>
      <c r="L31" s="12">
        <f t="shared" si="3"/>
        <v>0.92722439736707052</v>
      </c>
    </row>
    <row r="32" spans="1:27">
      <c r="A32" t="s">
        <v>7</v>
      </c>
      <c r="B32" t="s">
        <v>355</v>
      </c>
      <c r="C32" t="s">
        <v>356</v>
      </c>
      <c r="D32" s="1">
        <v>104</v>
      </c>
      <c r="E32" t="s">
        <v>357</v>
      </c>
      <c r="F32" s="1">
        <v>24</v>
      </c>
      <c r="G32" s="1">
        <v>168743</v>
      </c>
      <c r="H32" s="1">
        <v>159298</v>
      </c>
      <c r="I32">
        <f t="shared" si="0"/>
        <v>2</v>
      </c>
      <c r="J32">
        <f t="shared" si="1"/>
        <v>168743</v>
      </c>
      <c r="K32" s="2">
        <f t="shared" si="2"/>
        <v>2.1225686508372621E-3</v>
      </c>
      <c r="L32" s="12">
        <f t="shared" si="3"/>
        <v>0.92934696601790778</v>
      </c>
    </row>
    <row r="33" spans="1:12">
      <c r="A33" t="s">
        <v>384</v>
      </c>
      <c r="B33" t="s">
        <v>473</v>
      </c>
      <c r="C33" t="s">
        <v>474</v>
      </c>
      <c r="D33" s="1">
        <v>41</v>
      </c>
      <c r="E33" t="s">
        <v>475</v>
      </c>
      <c r="F33" s="1">
        <v>24</v>
      </c>
      <c r="G33" s="1">
        <v>143924</v>
      </c>
      <c r="H33" s="1">
        <v>145135</v>
      </c>
      <c r="I33">
        <f t="shared" si="0"/>
        <v>2</v>
      </c>
      <c r="J33">
        <f t="shared" si="1"/>
        <v>145135</v>
      </c>
      <c r="K33" s="2">
        <f t="shared" si="2"/>
        <v>1.8256105505962679E-3</v>
      </c>
      <c r="L33" s="12">
        <f t="shared" si="3"/>
        <v>0.93117257656850405</v>
      </c>
    </row>
    <row r="34" spans="1:12">
      <c r="A34" t="s">
        <v>41</v>
      </c>
      <c r="B34" t="s">
        <v>379</v>
      </c>
      <c r="C34" t="s">
        <v>380</v>
      </c>
      <c r="D34" s="1">
        <v>52</v>
      </c>
      <c r="E34" t="s">
        <v>381</v>
      </c>
      <c r="F34" s="1">
        <v>24</v>
      </c>
      <c r="G34" s="1">
        <v>140586</v>
      </c>
      <c r="H34" s="1">
        <v>133441</v>
      </c>
      <c r="I34">
        <f t="shared" ref="I34:I65" si="4">IF(H34&gt;1,1,0)+IF(G34&gt;1,1,0)</f>
        <v>2</v>
      </c>
      <c r="J34">
        <f t="shared" ref="J34:J65" si="5">MAX(G34:H34)</f>
        <v>140586</v>
      </c>
      <c r="K34" s="2">
        <f t="shared" ref="K34:K65" si="6">J34/J$155</f>
        <v>1.7683900152694176E-3</v>
      </c>
      <c r="L34" s="12">
        <f t="shared" si="3"/>
        <v>0.93294096658377346</v>
      </c>
    </row>
    <row r="35" spans="1:12">
      <c r="A35" t="s">
        <v>384</v>
      </c>
      <c r="B35" t="s">
        <v>491</v>
      </c>
      <c r="C35" t="s">
        <v>492</v>
      </c>
      <c r="D35" s="1">
        <v>50</v>
      </c>
      <c r="E35" t="s">
        <v>493</v>
      </c>
      <c r="F35" s="1">
        <v>24</v>
      </c>
      <c r="G35" s="1">
        <v>115271</v>
      </c>
      <c r="H35" s="1">
        <v>138356</v>
      </c>
      <c r="I35">
        <f t="shared" si="4"/>
        <v>2</v>
      </c>
      <c r="J35">
        <f t="shared" si="5"/>
        <v>138356</v>
      </c>
      <c r="K35" s="2">
        <f t="shared" si="6"/>
        <v>1.7403395000399437E-3</v>
      </c>
      <c r="L35" s="12">
        <f t="shared" si="3"/>
        <v>0.93468130608381339</v>
      </c>
    </row>
    <row r="36" spans="1:12">
      <c r="A36" t="s">
        <v>679</v>
      </c>
      <c r="B36" t="s">
        <v>682</v>
      </c>
      <c r="C36" t="s">
        <v>682</v>
      </c>
      <c r="D36" s="1">
        <v>371</v>
      </c>
      <c r="E36" t="s">
        <v>686</v>
      </c>
      <c r="F36" s="1">
        <v>24</v>
      </c>
      <c r="G36" s="1">
        <v>-1</v>
      </c>
      <c r="H36" s="1">
        <v>136512</v>
      </c>
      <c r="I36">
        <f t="shared" si="4"/>
        <v>1</v>
      </c>
      <c r="J36">
        <f t="shared" si="5"/>
        <v>136512</v>
      </c>
      <c r="K36" s="2">
        <f t="shared" si="6"/>
        <v>1.7171443654735088E-3</v>
      </c>
      <c r="L36" s="12">
        <f t="shared" si="3"/>
        <v>0.93639845044928693</v>
      </c>
    </row>
    <row r="37" spans="1:12">
      <c r="A37" t="s">
        <v>515</v>
      </c>
      <c r="B37" t="s">
        <v>549</v>
      </c>
      <c r="C37" t="s">
        <v>550</v>
      </c>
      <c r="D37" s="1">
        <v>242</v>
      </c>
      <c r="E37" t="s">
        <v>551</v>
      </c>
      <c r="F37" s="1">
        <v>24</v>
      </c>
      <c r="G37" s="1">
        <v>134108</v>
      </c>
      <c r="H37" s="1">
        <v>133083</v>
      </c>
      <c r="I37">
        <f t="shared" si="4"/>
        <v>2</v>
      </c>
      <c r="J37">
        <f t="shared" si="5"/>
        <v>134108</v>
      </c>
      <c r="K37" s="2">
        <f t="shared" si="6"/>
        <v>1.6869051553337533E-3</v>
      </c>
      <c r="L37" s="12">
        <f t="shared" si="3"/>
        <v>0.9380853556046207</v>
      </c>
    </row>
    <row r="38" spans="1:12">
      <c r="A38" t="s">
        <v>515</v>
      </c>
      <c r="B38" t="s">
        <v>530</v>
      </c>
      <c r="C38" t="s">
        <v>530</v>
      </c>
      <c r="D38" s="1">
        <v>802</v>
      </c>
      <c r="E38" t="s">
        <v>531</v>
      </c>
      <c r="F38" s="1">
        <v>24</v>
      </c>
      <c r="G38" s="1">
        <v>115885</v>
      </c>
      <c r="H38" s="1">
        <v>117709</v>
      </c>
      <c r="I38">
        <f t="shared" si="4"/>
        <v>2</v>
      </c>
      <c r="J38">
        <f t="shared" si="5"/>
        <v>117709</v>
      </c>
      <c r="K38" s="2">
        <f t="shared" si="6"/>
        <v>1.4806269493928832E-3</v>
      </c>
      <c r="L38" s="12">
        <f t="shared" si="3"/>
        <v>0.93956598255401358</v>
      </c>
    </row>
    <row r="39" spans="1:12">
      <c r="A39" t="s">
        <v>7</v>
      </c>
      <c r="B39" t="s">
        <v>367</v>
      </c>
      <c r="C39" t="s">
        <v>368</v>
      </c>
      <c r="D39" s="1">
        <v>181</v>
      </c>
      <c r="E39" t="s">
        <v>369</v>
      </c>
      <c r="F39" s="1">
        <v>24</v>
      </c>
      <c r="G39" s="1">
        <v>113236</v>
      </c>
      <c r="H39" s="1">
        <v>111724</v>
      </c>
      <c r="I39">
        <f t="shared" si="4"/>
        <v>2</v>
      </c>
      <c r="J39">
        <f t="shared" si="5"/>
        <v>113236</v>
      </c>
      <c r="K39" s="2">
        <f t="shared" si="6"/>
        <v>1.4243623957509834E-3</v>
      </c>
      <c r="L39" s="12">
        <f t="shared" si="3"/>
        <v>0.94099034494976452</v>
      </c>
    </row>
    <row r="40" spans="1:12">
      <c r="A40" t="s">
        <v>384</v>
      </c>
      <c r="B40" t="s">
        <v>513</v>
      </c>
      <c r="C40" t="s">
        <v>511</v>
      </c>
      <c r="D40" s="1">
        <v>1892</v>
      </c>
      <c r="E40" t="s">
        <v>514</v>
      </c>
      <c r="F40" s="1">
        <v>24</v>
      </c>
      <c r="G40" s="1">
        <v>111898</v>
      </c>
      <c r="H40" s="1">
        <v>108608</v>
      </c>
      <c r="I40">
        <f t="shared" si="4"/>
        <v>2</v>
      </c>
      <c r="J40">
        <f t="shared" si="5"/>
        <v>111898</v>
      </c>
      <c r="K40" s="2">
        <f t="shared" si="6"/>
        <v>1.4075320866132992E-3</v>
      </c>
      <c r="L40" s="12">
        <f t="shared" si="3"/>
        <v>0.94239787703637778</v>
      </c>
    </row>
    <row r="41" spans="1:12">
      <c r="A41" t="s">
        <v>515</v>
      </c>
      <c r="B41" t="s">
        <v>516</v>
      </c>
      <c r="C41" t="s">
        <v>517</v>
      </c>
      <c r="D41" s="1">
        <v>90073</v>
      </c>
      <c r="E41" t="s">
        <v>518</v>
      </c>
      <c r="F41" s="1">
        <v>24</v>
      </c>
      <c r="G41" s="1">
        <v>77061</v>
      </c>
      <c r="H41" s="1">
        <v>102223</v>
      </c>
      <c r="I41">
        <f t="shared" si="4"/>
        <v>2</v>
      </c>
      <c r="J41">
        <f t="shared" si="5"/>
        <v>102223</v>
      </c>
      <c r="K41" s="2">
        <f t="shared" si="6"/>
        <v>1.2858331023778019E-3</v>
      </c>
      <c r="L41" s="12">
        <f t="shared" si="3"/>
        <v>0.94368371013875563</v>
      </c>
    </row>
    <row r="42" spans="1:12">
      <c r="A42" t="s">
        <v>515</v>
      </c>
      <c r="B42" t="s">
        <v>540</v>
      </c>
      <c r="C42" t="s">
        <v>541</v>
      </c>
      <c r="D42" s="1">
        <v>799</v>
      </c>
      <c r="E42" t="s">
        <v>542</v>
      </c>
      <c r="F42" s="1">
        <v>24</v>
      </c>
      <c r="G42" s="1">
        <v>101918</v>
      </c>
      <c r="H42" s="1">
        <v>92208</v>
      </c>
      <c r="I42">
        <f t="shared" si="4"/>
        <v>2</v>
      </c>
      <c r="J42">
        <f t="shared" si="5"/>
        <v>101918</v>
      </c>
      <c r="K42" s="2">
        <f t="shared" si="6"/>
        <v>1.2819965969316184E-3</v>
      </c>
      <c r="L42" s="12">
        <f t="shared" si="3"/>
        <v>0.94496570673568725</v>
      </c>
    </row>
    <row r="43" spans="1:12">
      <c r="A43" t="s">
        <v>60</v>
      </c>
      <c r="B43" t="s">
        <v>606</v>
      </c>
      <c r="C43" t="s">
        <v>607</v>
      </c>
      <c r="D43" s="1">
        <v>465</v>
      </c>
      <c r="E43" t="s">
        <v>608</v>
      </c>
      <c r="F43" s="1">
        <v>24</v>
      </c>
      <c r="G43" s="1">
        <v>92691</v>
      </c>
      <c r="H43" s="1">
        <v>100438</v>
      </c>
      <c r="I43">
        <f t="shared" si="4"/>
        <v>2</v>
      </c>
      <c r="J43">
        <f t="shared" si="5"/>
        <v>100438</v>
      </c>
      <c r="K43" s="2">
        <f t="shared" si="6"/>
        <v>1.2633801114878419E-3</v>
      </c>
      <c r="L43" s="12">
        <f t="shared" si="3"/>
        <v>0.9462290868471751</v>
      </c>
    </row>
    <row r="44" spans="1:12">
      <c r="A44" t="s">
        <v>694</v>
      </c>
      <c r="B44" t="s">
        <v>698</v>
      </c>
      <c r="C44" t="s">
        <v>699</v>
      </c>
      <c r="D44" s="1">
        <v>140</v>
      </c>
      <c r="E44" t="s">
        <v>700</v>
      </c>
      <c r="F44" s="1">
        <v>24</v>
      </c>
      <c r="G44" s="1">
        <v>96564</v>
      </c>
      <c r="H44" s="1">
        <v>96611</v>
      </c>
      <c r="I44">
        <f t="shared" si="4"/>
        <v>2</v>
      </c>
      <c r="J44">
        <f t="shared" si="5"/>
        <v>96611</v>
      </c>
      <c r="K44" s="2">
        <f t="shared" si="6"/>
        <v>1.215241402168023E-3</v>
      </c>
      <c r="L44" s="12">
        <f t="shared" si="3"/>
        <v>0.9474443282493431</v>
      </c>
    </row>
    <row r="45" spans="1:12">
      <c r="A45" t="s">
        <v>730</v>
      </c>
      <c r="B45" t="s">
        <v>736</v>
      </c>
      <c r="C45" t="s">
        <v>737</v>
      </c>
      <c r="D45" s="1">
        <v>163</v>
      </c>
      <c r="E45" t="s">
        <v>738</v>
      </c>
      <c r="F45" s="1">
        <v>24</v>
      </c>
      <c r="G45" s="1">
        <v>94778</v>
      </c>
      <c r="H45" s="1">
        <v>96419</v>
      </c>
      <c r="I45">
        <f t="shared" si="4"/>
        <v>2</v>
      </c>
      <c r="J45">
        <f t="shared" si="5"/>
        <v>96419</v>
      </c>
      <c r="K45" s="2">
        <f t="shared" si="6"/>
        <v>1.2128262905428844E-3</v>
      </c>
      <c r="L45" s="12">
        <f t="shared" si="3"/>
        <v>0.94865715453988597</v>
      </c>
    </row>
    <row r="46" spans="1:12">
      <c r="A46" t="s">
        <v>60</v>
      </c>
      <c r="B46" t="s">
        <v>609</v>
      </c>
      <c r="C46" t="s">
        <v>610</v>
      </c>
      <c r="D46" s="1">
        <v>672</v>
      </c>
      <c r="E46" t="s">
        <v>611</v>
      </c>
      <c r="F46" s="1">
        <v>24</v>
      </c>
      <c r="G46" s="1">
        <v>94774</v>
      </c>
      <c r="H46" s="1">
        <v>92436</v>
      </c>
      <c r="I46">
        <f t="shared" si="4"/>
        <v>2</v>
      </c>
      <c r="J46">
        <f t="shared" si="5"/>
        <v>94774</v>
      </c>
      <c r="K46" s="2">
        <f t="shared" si="6"/>
        <v>1.1921343185462548E-3</v>
      </c>
      <c r="L46" s="12">
        <f t="shared" si="3"/>
        <v>0.94984928885843223</v>
      </c>
    </row>
    <row r="47" spans="1:12">
      <c r="A47" t="s">
        <v>515</v>
      </c>
      <c r="B47" t="s">
        <v>546</v>
      </c>
      <c r="C47" t="s">
        <v>547</v>
      </c>
      <c r="D47" s="1">
        <v>811</v>
      </c>
      <c r="E47" t="s">
        <v>548</v>
      </c>
      <c r="F47" s="1">
        <v>24</v>
      </c>
      <c r="G47" s="1">
        <v>93081</v>
      </c>
      <c r="H47" s="1">
        <v>93043</v>
      </c>
      <c r="I47">
        <f t="shared" si="4"/>
        <v>2</v>
      </c>
      <c r="J47">
        <f t="shared" si="5"/>
        <v>93081</v>
      </c>
      <c r="K47" s="2">
        <f t="shared" si="6"/>
        <v>1.1708385686433403E-3</v>
      </c>
      <c r="L47" s="12">
        <f t="shared" si="3"/>
        <v>0.95102012742707553</v>
      </c>
    </row>
    <row r="48" spans="1:12">
      <c r="A48" t="s">
        <v>384</v>
      </c>
      <c r="B48" t="s">
        <v>408</v>
      </c>
      <c r="C48" t="s">
        <v>409</v>
      </c>
      <c r="D48" s="1">
        <v>51</v>
      </c>
      <c r="E48" t="s">
        <v>410</v>
      </c>
      <c r="F48" s="1">
        <v>24</v>
      </c>
      <c r="G48" s="1">
        <v>91630</v>
      </c>
      <c r="H48" s="1">
        <v>92148</v>
      </c>
      <c r="I48">
        <f t="shared" si="4"/>
        <v>2</v>
      </c>
      <c r="J48">
        <f t="shared" si="5"/>
        <v>92148</v>
      </c>
      <c r="K48" s="2">
        <f t="shared" si="6"/>
        <v>1.1591026355899326E-3</v>
      </c>
      <c r="L48" s="12">
        <f t="shared" si="3"/>
        <v>0.95217923006266547</v>
      </c>
    </row>
    <row r="49" spans="1:12">
      <c r="A49" t="s">
        <v>384</v>
      </c>
      <c r="B49" t="s">
        <v>400</v>
      </c>
      <c r="C49" t="s">
        <v>401</v>
      </c>
      <c r="D49" s="1">
        <v>67</v>
      </c>
      <c r="E49" t="s">
        <v>402</v>
      </c>
      <c r="F49" s="1">
        <v>24</v>
      </c>
      <c r="G49" s="1">
        <v>90002</v>
      </c>
      <c r="H49" s="1">
        <v>89149</v>
      </c>
      <c r="I49">
        <f t="shared" si="4"/>
        <v>2</v>
      </c>
      <c r="J49">
        <f t="shared" si="5"/>
        <v>90002</v>
      </c>
      <c r="K49" s="2">
        <f t="shared" si="6"/>
        <v>1.1321087316964571E-3</v>
      </c>
      <c r="L49" s="12">
        <f t="shared" si="3"/>
        <v>0.95331133879436192</v>
      </c>
    </row>
    <row r="50" spans="1:12">
      <c r="A50" t="s">
        <v>384</v>
      </c>
      <c r="B50" t="s">
        <v>463</v>
      </c>
      <c r="C50" t="s">
        <v>464</v>
      </c>
      <c r="D50" s="1">
        <v>2194</v>
      </c>
      <c r="E50" t="s">
        <v>465</v>
      </c>
      <c r="F50" s="1">
        <v>24</v>
      </c>
      <c r="G50" s="1">
        <v>-1</v>
      </c>
      <c r="H50" s="1">
        <v>85140</v>
      </c>
      <c r="I50">
        <f t="shared" si="4"/>
        <v>1</v>
      </c>
      <c r="J50">
        <f t="shared" si="5"/>
        <v>85140</v>
      </c>
      <c r="K50" s="2">
        <f t="shared" si="6"/>
        <v>1.0709510612723757E-3</v>
      </c>
      <c r="L50" s="12">
        <f t="shared" si="3"/>
        <v>0.95438228985563434</v>
      </c>
    </row>
    <row r="51" spans="1:12">
      <c r="A51" t="s">
        <v>670</v>
      </c>
      <c r="B51" t="s">
        <v>677</v>
      </c>
      <c r="C51" t="s">
        <v>677</v>
      </c>
      <c r="D51" s="1">
        <v>204781</v>
      </c>
      <c r="E51" t="s">
        <v>678</v>
      </c>
      <c r="F51" s="1">
        <v>24</v>
      </c>
      <c r="G51" s="1">
        <v>85122</v>
      </c>
      <c r="H51" s="1">
        <v>84924</v>
      </c>
      <c r="I51">
        <f t="shared" si="4"/>
        <v>2</v>
      </c>
      <c r="J51">
        <f t="shared" si="5"/>
        <v>85122</v>
      </c>
      <c r="K51" s="2">
        <f t="shared" si="6"/>
        <v>1.070724644557519E-3</v>
      </c>
      <c r="L51" s="12">
        <f t="shared" si="3"/>
        <v>0.95545301450019182</v>
      </c>
    </row>
    <row r="52" spans="1:12">
      <c r="A52" t="s">
        <v>515</v>
      </c>
      <c r="B52" t="s">
        <v>543</v>
      </c>
      <c r="C52" t="s">
        <v>544</v>
      </c>
      <c r="D52" s="1">
        <v>801</v>
      </c>
      <c r="E52" t="s">
        <v>545</v>
      </c>
      <c r="F52" s="1">
        <v>24</v>
      </c>
      <c r="G52" s="1">
        <v>83263</v>
      </c>
      <c r="H52" s="1">
        <v>73125</v>
      </c>
      <c r="I52">
        <f t="shared" si="4"/>
        <v>2</v>
      </c>
      <c r="J52">
        <f t="shared" si="5"/>
        <v>83263</v>
      </c>
      <c r="K52" s="2">
        <f t="shared" si="6"/>
        <v>1.0473408293953702E-3</v>
      </c>
      <c r="L52" s="12">
        <f t="shared" si="3"/>
        <v>0.95650035532958722</v>
      </c>
    </row>
    <row r="53" spans="1:12">
      <c r="A53" t="s">
        <v>384</v>
      </c>
      <c r="B53" t="s">
        <v>459</v>
      </c>
      <c r="C53" t="s">
        <v>459</v>
      </c>
      <c r="D53" s="1">
        <v>202983</v>
      </c>
      <c r="E53" t="s">
        <v>460</v>
      </c>
      <c r="F53" s="1">
        <v>24</v>
      </c>
      <c r="G53" s="1">
        <v>-1</v>
      </c>
      <c r="H53" s="1">
        <v>80397</v>
      </c>
      <c r="I53">
        <f t="shared" si="4"/>
        <v>1</v>
      </c>
      <c r="J53">
        <f t="shared" si="5"/>
        <v>80397</v>
      </c>
      <c r="K53" s="2">
        <f t="shared" si="6"/>
        <v>1.0112902569076249E-3</v>
      </c>
      <c r="L53" s="12">
        <f t="shared" si="3"/>
        <v>0.95751164558649482</v>
      </c>
    </row>
    <row r="54" spans="1:12">
      <c r="A54" t="s">
        <v>384</v>
      </c>
      <c r="B54" t="s">
        <v>452</v>
      </c>
      <c r="C54" t="s">
        <v>453</v>
      </c>
      <c r="D54" s="1">
        <v>54</v>
      </c>
      <c r="E54" t="s">
        <v>454</v>
      </c>
      <c r="F54" s="1">
        <v>24</v>
      </c>
      <c r="G54" s="1">
        <v>78223</v>
      </c>
      <c r="H54" s="1">
        <v>77738</v>
      </c>
      <c r="I54">
        <f t="shared" si="4"/>
        <v>2</v>
      </c>
      <c r="J54">
        <f t="shared" si="5"/>
        <v>78223</v>
      </c>
      <c r="K54" s="2">
        <f t="shared" si="6"/>
        <v>9.8394414923548318E-4</v>
      </c>
      <c r="L54" s="12">
        <f t="shared" si="3"/>
        <v>0.95849558973573035</v>
      </c>
    </row>
    <row r="55" spans="1:12">
      <c r="A55" t="s">
        <v>515</v>
      </c>
      <c r="B55" t="s">
        <v>560</v>
      </c>
      <c r="C55" t="s">
        <v>561</v>
      </c>
      <c r="D55" s="1">
        <v>243</v>
      </c>
      <c r="E55" t="s">
        <v>562</v>
      </c>
      <c r="F55" s="1">
        <v>24</v>
      </c>
      <c r="G55" s="1">
        <v>77310</v>
      </c>
      <c r="H55" s="1">
        <v>68976</v>
      </c>
      <c r="I55">
        <f t="shared" si="4"/>
        <v>2</v>
      </c>
      <c r="J55">
        <f t="shared" si="5"/>
        <v>77310</v>
      </c>
      <c r="K55" s="2">
        <f t="shared" si="6"/>
        <v>9.7245979030969416E-4</v>
      </c>
      <c r="L55" s="12">
        <f t="shared" si="3"/>
        <v>0.95946804952604003</v>
      </c>
    </row>
    <row r="56" spans="1:12">
      <c r="A56" t="s">
        <v>679</v>
      </c>
      <c r="B56" t="s">
        <v>692</v>
      </c>
      <c r="C56" t="s">
        <v>692</v>
      </c>
      <c r="D56" s="1">
        <v>657</v>
      </c>
      <c r="E56" t="s">
        <v>693</v>
      </c>
      <c r="F56" s="1">
        <v>24</v>
      </c>
      <c r="G56" s="1">
        <v>-1</v>
      </c>
      <c r="H56" s="1">
        <v>73220</v>
      </c>
      <c r="I56">
        <f t="shared" si="4"/>
        <v>1</v>
      </c>
      <c r="J56">
        <f t="shared" si="5"/>
        <v>73220</v>
      </c>
      <c r="K56" s="2">
        <f t="shared" si="6"/>
        <v>9.2101288121169066E-4</v>
      </c>
      <c r="L56" s="12">
        <f t="shared" si="3"/>
        <v>0.96038906240725175</v>
      </c>
    </row>
    <row r="57" spans="1:12">
      <c r="A57" t="s">
        <v>515</v>
      </c>
      <c r="B57" t="s">
        <v>563</v>
      </c>
      <c r="C57" t="s">
        <v>563</v>
      </c>
      <c r="D57" s="1">
        <v>68</v>
      </c>
      <c r="E57" t="s">
        <v>564</v>
      </c>
      <c r="F57" s="1">
        <v>24</v>
      </c>
      <c r="G57" s="1">
        <v>72447</v>
      </c>
      <c r="H57" s="1">
        <v>71437</v>
      </c>
      <c r="I57">
        <f t="shared" si="4"/>
        <v>2</v>
      </c>
      <c r="J57">
        <f t="shared" si="5"/>
        <v>72447</v>
      </c>
      <c r="K57" s="2">
        <f t="shared" si="6"/>
        <v>9.1128954117923188E-4</v>
      </c>
      <c r="L57" s="12">
        <f t="shared" si="3"/>
        <v>0.961300351948431</v>
      </c>
    </row>
    <row r="58" spans="1:12">
      <c r="A58" t="s">
        <v>60</v>
      </c>
      <c r="B58" t="s">
        <v>617</v>
      </c>
      <c r="C58" t="s">
        <v>617</v>
      </c>
      <c r="D58" s="1">
        <v>439</v>
      </c>
      <c r="E58" t="s">
        <v>618</v>
      </c>
      <c r="F58" s="1">
        <v>24</v>
      </c>
      <c r="G58" s="1">
        <v>62299</v>
      </c>
      <c r="H58" s="1">
        <v>68324</v>
      </c>
      <c r="I58">
        <f t="shared" si="4"/>
        <v>2</v>
      </c>
      <c r="J58">
        <f t="shared" si="5"/>
        <v>68324</v>
      </c>
      <c r="K58" s="2">
        <f t="shared" si="6"/>
        <v>8.5942753477065762E-4</v>
      </c>
      <c r="L58" s="12">
        <f t="shared" si="3"/>
        <v>0.96215977948320164</v>
      </c>
    </row>
    <row r="59" spans="1:12">
      <c r="A59" t="s">
        <v>631</v>
      </c>
      <c r="B59" t="s">
        <v>632</v>
      </c>
      <c r="C59" t="s">
        <v>633</v>
      </c>
      <c r="D59" s="1">
        <v>97</v>
      </c>
      <c r="E59" t="s">
        <v>634</v>
      </c>
      <c r="F59" s="1">
        <v>24</v>
      </c>
      <c r="G59" s="1">
        <v>61194</v>
      </c>
      <c r="H59" s="1">
        <v>65395</v>
      </c>
      <c r="I59">
        <f t="shared" si="4"/>
        <v>2</v>
      </c>
      <c r="J59">
        <f t="shared" si="5"/>
        <v>65395</v>
      </c>
      <c r="K59" s="2">
        <f t="shared" si="6"/>
        <v>8.2258450378091381E-4</v>
      </c>
      <c r="L59" s="12">
        <f t="shared" si="3"/>
        <v>0.96298236398698256</v>
      </c>
    </row>
    <row r="60" spans="1:12">
      <c r="A60" t="s">
        <v>384</v>
      </c>
      <c r="B60" t="s">
        <v>455</v>
      </c>
      <c r="C60" t="s">
        <v>455</v>
      </c>
      <c r="D60" s="1">
        <v>202663</v>
      </c>
      <c r="E60" t="s">
        <v>456</v>
      </c>
      <c r="F60" s="1">
        <v>24</v>
      </c>
      <c r="G60" s="1">
        <v>65233</v>
      </c>
      <c r="H60" s="1">
        <v>64699</v>
      </c>
      <c r="I60">
        <f t="shared" si="4"/>
        <v>2</v>
      </c>
      <c r="J60">
        <f t="shared" si="5"/>
        <v>65233</v>
      </c>
      <c r="K60" s="2">
        <f t="shared" si="6"/>
        <v>8.2054675334720321E-4</v>
      </c>
      <c r="L60" s="12">
        <f t="shared" si="3"/>
        <v>0.96380291074032975</v>
      </c>
    </row>
    <row r="61" spans="1:12">
      <c r="A61" t="s">
        <v>730</v>
      </c>
      <c r="B61" t="s">
        <v>733</v>
      </c>
      <c r="C61" t="s">
        <v>734</v>
      </c>
      <c r="D61" s="1">
        <v>203784</v>
      </c>
      <c r="E61" t="s">
        <v>735</v>
      </c>
      <c r="F61" s="1">
        <v>24</v>
      </c>
      <c r="G61" s="1">
        <v>29385</v>
      </c>
      <c r="H61" s="1">
        <v>65180</v>
      </c>
      <c r="I61">
        <f t="shared" si="4"/>
        <v>2</v>
      </c>
      <c r="J61">
        <f t="shared" si="5"/>
        <v>65180</v>
      </c>
      <c r="K61" s="2">
        <f t="shared" si="6"/>
        <v>8.198800819090139E-4</v>
      </c>
      <c r="L61" s="12">
        <f t="shared" si="3"/>
        <v>0.96462279082223878</v>
      </c>
    </row>
    <row r="62" spans="1:12">
      <c r="A62" t="s">
        <v>384</v>
      </c>
      <c r="B62" t="s">
        <v>422</v>
      </c>
      <c r="C62" t="s">
        <v>422</v>
      </c>
      <c r="D62" s="1">
        <v>71</v>
      </c>
      <c r="E62" t="s">
        <v>423</v>
      </c>
      <c r="F62" s="1">
        <v>24</v>
      </c>
      <c r="G62" s="1">
        <v>64962</v>
      </c>
      <c r="H62" s="1">
        <v>60637</v>
      </c>
      <c r="I62">
        <f t="shared" si="4"/>
        <v>2</v>
      </c>
      <c r="J62">
        <f t="shared" si="5"/>
        <v>64962</v>
      </c>
      <c r="K62" s="2">
        <f t="shared" si="6"/>
        <v>8.1713792391797122E-4</v>
      </c>
      <c r="L62" s="12">
        <f t="shared" si="3"/>
        <v>0.96543992874615681</v>
      </c>
    </row>
    <row r="63" spans="1:12">
      <c r="A63" t="s">
        <v>515</v>
      </c>
      <c r="B63" t="s">
        <v>554</v>
      </c>
      <c r="C63" t="s">
        <v>554</v>
      </c>
      <c r="D63" s="1">
        <v>808</v>
      </c>
      <c r="E63" t="s">
        <v>555</v>
      </c>
      <c r="F63" s="1">
        <v>24</v>
      </c>
      <c r="G63" s="1">
        <v>62566</v>
      </c>
      <c r="H63" s="1">
        <v>59317</v>
      </c>
      <c r="I63">
        <f t="shared" si="4"/>
        <v>2</v>
      </c>
      <c r="J63">
        <f t="shared" si="5"/>
        <v>62566</v>
      </c>
      <c r="K63" s="2">
        <f t="shared" si="6"/>
        <v>7.8699934342926303E-4</v>
      </c>
      <c r="L63" s="12">
        <f t="shared" si="3"/>
        <v>0.9662269280895861</v>
      </c>
    </row>
    <row r="64" spans="1:12">
      <c r="A64" t="s">
        <v>384</v>
      </c>
      <c r="B64" t="s">
        <v>411</v>
      </c>
      <c r="C64" t="s">
        <v>412</v>
      </c>
      <c r="D64" s="1">
        <v>63</v>
      </c>
      <c r="E64" t="s">
        <v>413</v>
      </c>
      <c r="F64" s="1">
        <v>24</v>
      </c>
      <c r="G64" s="1">
        <v>62527</v>
      </c>
      <c r="H64" s="1">
        <v>40699</v>
      </c>
      <c r="I64">
        <f t="shared" si="4"/>
        <v>2</v>
      </c>
      <c r="J64">
        <f t="shared" si="5"/>
        <v>62527</v>
      </c>
      <c r="K64" s="2">
        <f t="shared" si="6"/>
        <v>7.865087738804068E-4</v>
      </c>
      <c r="L64" s="12">
        <f t="shared" si="3"/>
        <v>0.96701343686346652</v>
      </c>
    </row>
    <row r="65" spans="1:12">
      <c r="A65" t="s">
        <v>384</v>
      </c>
      <c r="B65" t="s">
        <v>485</v>
      </c>
      <c r="C65" t="s">
        <v>486</v>
      </c>
      <c r="D65" s="1">
        <v>64</v>
      </c>
      <c r="E65" t="s">
        <v>487</v>
      </c>
      <c r="F65" s="1">
        <v>24</v>
      </c>
      <c r="G65" s="1">
        <v>49413</v>
      </c>
      <c r="H65" s="1">
        <v>61613</v>
      </c>
      <c r="I65">
        <f t="shared" si="4"/>
        <v>2</v>
      </c>
      <c r="J65">
        <f t="shared" si="5"/>
        <v>61613</v>
      </c>
      <c r="K65" s="2">
        <f t="shared" si="6"/>
        <v>7.7501183624823682E-4</v>
      </c>
      <c r="L65" s="12">
        <f t="shared" si="3"/>
        <v>0.96778844869971481</v>
      </c>
    </row>
    <row r="66" spans="1:12">
      <c r="A66" t="s">
        <v>515</v>
      </c>
      <c r="B66" t="s">
        <v>565</v>
      </c>
      <c r="C66" t="s">
        <v>565</v>
      </c>
      <c r="D66" s="1">
        <v>812</v>
      </c>
      <c r="E66" t="s">
        <v>566</v>
      </c>
      <c r="F66" s="1">
        <v>24</v>
      </c>
      <c r="G66" s="1">
        <v>61454</v>
      </c>
      <c r="H66" s="1">
        <v>52202</v>
      </c>
      <c r="I66">
        <f t="shared" ref="I66:I97" si="7">IF(H66&gt;1,1,0)+IF(G66&gt;1,1,0)</f>
        <v>2</v>
      </c>
      <c r="J66">
        <f t="shared" ref="J66:J97" si="8">MAX(G66:H66)</f>
        <v>61454</v>
      </c>
      <c r="K66" s="2">
        <f t="shared" ref="K66:K67" si="9">J66/J$155</f>
        <v>7.730118219336689E-4</v>
      </c>
      <c r="L66" s="12">
        <f t="shared" si="3"/>
        <v>0.96856146052164849</v>
      </c>
    </row>
    <row r="67" spans="1:12">
      <c r="A67" t="s">
        <v>694</v>
      </c>
      <c r="B67" t="s">
        <v>695</v>
      </c>
      <c r="C67" t="s">
        <v>696</v>
      </c>
      <c r="D67" s="1">
        <v>171</v>
      </c>
      <c r="E67" t="s">
        <v>697</v>
      </c>
      <c r="F67" s="1">
        <v>24</v>
      </c>
      <c r="G67" s="1">
        <v>59873</v>
      </c>
      <c r="H67" s="1">
        <v>57715</v>
      </c>
      <c r="I67">
        <f t="shared" si="7"/>
        <v>2</v>
      </c>
      <c r="J67">
        <f t="shared" si="8"/>
        <v>59873</v>
      </c>
      <c r="K67" s="2">
        <f t="shared" si="9"/>
        <v>7.5312488714541874E-4</v>
      </c>
      <c r="L67" s="12">
        <f t="shared" si="3"/>
        <v>0.96931458540879389</v>
      </c>
    </row>
    <row r="68" spans="1:12">
      <c r="A68" t="s">
        <v>60</v>
      </c>
      <c r="B68" t="s">
        <v>592</v>
      </c>
      <c r="C68" t="s">
        <v>592</v>
      </c>
      <c r="D68" s="1">
        <v>139</v>
      </c>
      <c r="E68" t="s">
        <v>593</v>
      </c>
      <c r="F68" s="1">
        <v>24</v>
      </c>
      <c r="G68" s="1">
        <v>-1</v>
      </c>
      <c r="H68" s="1">
        <v>58000</v>
      </c>
      <c r="I68">
        <f t="shared" si="7"/>
        <v>1</v>
      </c>
      <c r="J68">
        <f t="shared" si="8"/>
        <v>58000</v>
      </c>
      <c r="K68" s="2">
        <f t="shared" ref="K68:K131" si="10">J68/J$155</f>
        <v>7.2956497009393686E-4</v>
      </c>
      <c r="L68" s="12">
        <f t="shared" si="3"/>
        <v>0.9700441503788878</v>
      </c>
    </row>
    <row r="69" spans="1:12">
      <c r="A69" t="s">
        <v>384</v>
      </c>
      <c r="B69" t="s">
        <v>414</v>
      </c>
      <c r="C69" t="s">
        <v>415</v>
      </c>
      <c r="D69" s="1">
        <v>46</v>
      </c>
      <c r="E69" t="s">
        <v>416</v>
      </c>
      <c r="F69" s="1">
        <v>24</v>
      </c>
      <c r="G69" s="1">
        <v>56313</v>
      </c>
      <c r="H69" s="1">
        <v>52798</v>
      </c>
      <c r="I69">
        <f t="shared" si="7"/>
        <v>2</v>
      </c>
      <c r="J69">
        <f t="shared" si="8"/>
        <v>56313</v>
      </c>
      <c r="K69" s="2">
        <f t="shared" si="10"/>
        <v>7.0834469242930808E-4</v>
      </c>
      <c r="L69" s="12">
        <f t="shared" ref="L69:L132" si="11">K69+L68</f>
        <v>0.97075249507131711</v>
      </c>
    </row>
    <row r="70" spans="1:12">
      <c r="A70" t="s">
        <v>60</v>
      </c>
      <c r="B70" t="s">
        <v>619</v>
      </c>
      <c r="C70" t="s">
        <v>620</v>
      </c>
      <c r="D70" s="1">
        <v>1005</v>
      </c>
      <c r="E70" t="s">
        <v>621</v>
      </c>
      <c r="F70" s="1">
        <v>24</v>
      </c>
      <c r="G70" s="1">
        <v>56003</v>
      </c>
      <c r="H70" s="1">
        <v>49086</v>
      </c>
      <c r="I70">
        <f t="shared" si="7"/>
        <v>2</v>
      </c>
      <c r="J70">
        <f t="shared" si="8"/>
        <v>56003</v>
      </c>
      <c r="K70" s="2">
        <f t="shared" si="10"/>
        <v>7.0444529345121975E-4</v>
      </c>
      <c r="L70" s="12">
        <f t="shared" si="11"/>
        <v>0.97145694036476837</v>
      </c>
    </row>
    <row r="71" spans="1:12">
      <c r="A71" t="s">
        <v>60</v>
      </c>
      <c r="B71" t="s">
        <v>567</v>
      </c>
      <c r="C71" t="s">
        <v>568</v>
      </c>
      <c r="D71" s="1">
        <v>695</v>
      </c>
      <c r="E71" t="s">
        <v>569</v>
      </c>
      <c r="F71" s="1">
        <v>24</v>
      </c>
      <c r="G71" s="1">
        <v>53012</v>
      </c>
      <c r="H71" s="1">
        <v>55533</v>
      </c>
      <c r="I71">
        <f t="shared" si="7"/>
        <v>2</v>
      </c>
      <c r="J71">
        <f t="shared" si="8"/>
        <v>55533</v>
      </c>
      <c r="K71" s="2">
        <f t="shared" si="10"/>
        <v>6.9853330145218276E-4</v>
      </c>
      <c r="L71" s="12">
        <f t="shared" si="11"/>
        <v>0.97215547366622057</v>
      </c>
    </row>
    <row r="72" spans="1:12">
      <c r="A72" t="s">
        <v>7</v>
      </c>
      <c r="B72" t="s">
        <v>364</v>
      </c>
      <c r="C72" t="s">
        <v>365</v>
      </c>
      <c r="D72" s="1">
        <v>22</v>
      </c>
      <c r="E72" t="s">
        <v>366</v>
      </c>
      <c r="F72" s="1">
        <v>24</v>
      </c>
      <c r="G72" s="1">
        <v>54368</v>
      </c>
      <c r="H72" s="1">
        <v>47283</v>
      </c>
      <c r="I72">
        <f t="shared" si="7"/>
        <v>2</v>
      </c>
      <c r="J72">
        <f t="shared" si="8"/>
        <v>54368</v>
      </c>
      <c r="K72" s="2">
        <f t="shared" si="10"/>
        <v>6.8387910851839932E-4</v>
      </c>
      <c r="L72" s="12">
        <f t="shared" si="11"/>
        <v>0.97283935277473899</v>
      </c>
    </row>
    <row r="73" spans="1:12">
      <c r="A73" t="s">
        <v>679</v>
      </c>
      <c r="B73" t="s">
        <v>682</v>
      </c>
      <c r="C73" t="s">
        <v>682</v>
      </c>
      <c r="D73" s="1">
        <v>660</v>
      </c>
      <c r="E73" t="s">
        <v>683</v>
      </c>
      <c r="F73" s="1">
        <v>24</v>
      </c>
      <c r="G73" s="1">
        <v>-1</v>
      </c>
      <c r="H73" s="1">
        <v>52290</v>
      </c>
      <c r="I73">
        <f t="shared" si="7"/>
        <v>1</v>
      </c>
      <c r="J73">
        <f t="shared" si="8"/>
        <v>52290</v>
      </c>
      <c r="K73" s="2">
        <f t="shared" si="10"/>
        <v>6.5774055665882686E-4</v>
      </c>
      <c r="L73" s="12">
        <f t="shared" si="11"/>
        <v>0.97349709333139778</v>
      </c>
    </row>
    <row r="74" spans="1:12">
      <c r="A74" t="s">
        <v>701</v>
      </c>
      <c r="B74" t="s">
        <v>77</v>
      </c>
      <c r="C74" t="s">
        <v>702</v>
      </c>
      <c r="D74" s="1">
        <v>45</v>
      </c>
      <c r="E74" t="s">
        <v>703</v>
      </c>
      <c r="F74" s="1">
        <v>24</v>
      </c>
      <c r="G74" s="1">
        <v>51549</v>
      </c>
      <c r="H74" s="1">
        <v>43808</v>
      </c>
      <c r="I74">
        <f t="shared" si="7"/>
        <v>2</v>
      </c>
      <c r="J74">
        <f t="shared" si="8"/>
        <v>51549</v>
      </c>
      <c r="K74" s="2">
        <f t="shared" si="10"/>
        <v>6.4841973523055776E-4</v>
      </c>
      <c r="L74" s="12">
        <f t="shared" si="11"/>
        <v>0.97414551306662833</v>
      </c>
    </row>
    <row r="75" spans="1:12">
      <c r="A75" t="s">
        <v>73</v>
      </c>
      <c r="B75" t="s">
        <v>624</v>
      </c>
      <c r="C75" t="s">
        <v>625</v>
      </c>
      <c r="D75" s="1">
        <v>743</v>
      </c>
      <c r="E75" t="s">
        <v>626</v>
      </c>
      <c r="F75" s="1">
        <v>24</v>
      </c>
      <c r="G75" s="1">
        <v>50643</v>
      </c>
      <c r="H75" s="1">
        <v>46123</v>
      </c>
      <c r="I75">
        <f t="shared" si="7"/>
        <v>2</v>
      </c>
      <c r="J75">
        <f t="shared" si="8"/>
        <v>50643</v>
      </c>
      <c r="K75" s="2">
        <f t="shared" si="10"/>
        <v>6.3702342724943528E-4</v>
      </c>
      <c r="L75" s="12">
        <f t="shared" si="11"/>
        <v>0.9747825364938778</v>
      </c>
    </row>
    <row r="76" spans="1:12">
      <c r="A76" t="s">
        <v>701</v>
      </c>
      <c r="B76" t="s">
        <v>77</v>
      </c>
      <c r="C76" t="s">
        <v>704</v>
      </c>
      <c r="D76" s="1">
        <v>149</v>
      </c>
      <c r="E76" t="s">
        <v>705</v>
      </c>
      <c r="F76" s="1">
        <v>24</v>
      </c>
      <c r="G76" s="1">
        <v>49723</v>
      </c>
      <c r="H76" s="1">
        <v>41069</v>
      </c>
      <c r="I76">
        <f t="shared" si="7"/>
        <v>2</v>
      </c>
      <c r="J76">
        <f t="shared" si="8"/>
        <v>49723</v>
      </c>
      <c r="K76" s="2">
        <f t="shared" si="10"/>
        <v>6.2545101737897972E-4</v>
      </c>
      <c r="L76" s="12">
        <f t="shared" si="11"/>
        <v>0.97540798751125679</v>
      </c>
    </row>
    <row r="77" spans="1:12">
      <c r="A77" t="s">
        <v>384</v>
      </c>
      <c r="B77" t="s">
        <v>401</v>
      </c>
      <c r="C77" t="s">
        <v>417</v>
      </c>
      <c r="D77" s="1">
        <v>58</v>
      </c>
      <c r="E77" t="s">
        <v>418</v>
      </c>
      <c r="F77" s="1">
        <v>24</v>
      </c>
      <c r="G77" s="1">
        <v>48541</v>
      </c>
      <c r="H77" s="1">
        <v>45636</v>
      </c>
      <c r="I77">
        <f t="shared" si="7"/>
        <v>2</v>
      </c>
      <c r="J77">
        <f t="shared" si="8"/>
        <v>48541</v>
      </c>
      <c r="K77" s="2">
        <f t="shared" si="10"/>
        <v>6.1058298643672053E-4</v>
      </c>
      <c r="L77" s="12">
        <f t="shared" si="11"/>
        <v>0.97601857049769347</v>
      </c>
    </row>
    <row r="78" spans="1:12">
      <c r="A78" t="s">
        <v>60</v>
      </c>
      <c r="B78" t="s">
        <v>597</v>
      </c>
      <c r="C78" t="s">
        <v>598</v>
      </c>
      <c r="D78" s="1">
        <v>826</v>
      </c>
      <c r="E78" t="s">
        <v>599</v>
      </c>
      <c r="F78" s="1">
        <v>24</v>
      </c>
      <c r="G78" s="1">
        <v>47682</v>
      </c>
      <c r="H78" s="1">
        <v>47657</v>
      </c>
      <c r="I78">
        <f t="shared" si="7"/>
        <v>2</v>
      </c>
      <c r="J78">
        <f t="shared" si="8"/>
        <v>47682</v>
      </c>
      <c r="K78" s="2">
        <f t="shared" si="10"/>
        <v>5.9977787765550167E-4</v>
      </c>
      <c r="L78" s="12">
        <f t="shared" si="11"/>
        <v>0.976618348375349</v>
      </c>
    </row>
    <row r="79" spans="1:12">
      <c r="A79" t="s">
        <v>515</v>
      </c>
      <c r="B79" t="s">
        <v>528</v>
      </c>
      <c r="C79" t="s">
        <v>528</v>
      </c>
      <c r="D79" s="1">
        <v>1061</v>
      </c>
      <c r="E79" t="s">
        <v>529</v>
      </c>
      <c r="F79" s="1">
        <v>24</v>
      </c>
      <c r="G79" s="1">
        <v>46650</v>
      </c>
      <c r="H79" s="1">
        <v>44475</v>
      </c>
      <c r="I79">
        <f t="shared" si="7"/>
        <v>2</v>
      </c>
      <c r="J79">
        <f t="shared" si="8"/>
        <v>46650</v>
      </c>
      <c r="K79" s="2">
        <f t="shared" si="10"/>
        <v>5.8679665267038204E-4</v>
      </c>
      <c r="L79" s="12">
        <f t="shared" si="11"/>
        <v>0.97720514502801936</v>
      </c>
    </row>
    <row r="80" spans="1:12">
      <c r="A80" t="s">
        <v>701</v>
      </c>
      <c r="B80" t="s">
        <v>77</v>
      </c>
      <c r="C80" t="s">
        <v>706</v>
      </c>
      <c r="D80" s="1">
        <v>97</v>
      </c>
      <c r="E80" t="s">
        <v>707</v>
      </c>
      <c r="F80" s="1">
        <v>24</v>
      </c>
      <c r="G80" s="1">
        <v>45893</v>
      </c>
      <c r="H80" s="1">
        <v>42666</v>
      </c>
      <c r="I80">
        <f t="shared" si="7"/>
        <v>2</v>
      </c>
      <c r="J80">
        <f t="shared" si="8"/>
        <v>45893</v>
      </c>
      <c r="K80" s="2">
        <f t="shared" si="10"/>
        <v>5.7727457194001804E-4</v>
      </c>
      <c r="L80" s="12">
        <f t="shared" si="11"/>
        <v>0.97778241959995937</v>
      </c>
    </row>
    <row r="81" spans="1:12">
      <c r="A81" t="s">
        <v>60</v>
      </c>
      <c r="B81" t="s">
        <v>594</v>
      </c>
      <c r="C81" t="s">
        <v>595</v>
      </c>
      <c r="D81" s="1">
        <v>684</v>
      </c>
      <c r="E81" t="s">
        <v>596</v>
      </c>
      <c r="F81" s="1">
        <v>24</v>
      </c>
      <c r="G81" s="1">
        <v>44580</v>
      </c>
      <c r="H81" s="1">
        <v>41617</v>
      </c>
      <c r="I81">
        <f t="shared" si="7"/>
        <v>2</v>
      </c>
      <c r="J81">
        <f t="shared" si="8"/>
        <v>44580</v>
      </c>
      <c r="K81" s="2">
        <f t="shared" si="10"/>
        <v>5.6075873046185698E-4</v>
      </c>
      <c r="L81" s="12">
        <f t="shared" si="11"/>
        <v>0.97834317833042128</v>
      </c>
    </row>
    <row r="82" spans="1:12">
      <c r="A82" t="s">
        <v>666</v>
      </c>
      <c r="B82" t="s">
        <v>667</v>
      </c>
      <c r="C82" t="s">
        <v>668</v>
      </c>
      <c r="D82" s="1">
        <v>65</v>
      </c>
      <c r="E82" t="s">
        <v>669</v>
      </c>
      <c r="F82" s="1">
        <v>24</v>
      </c>
      <c r="G82" s="1">
        <v>-1</v>
      </c>
      <c r="H82" s="1">
        <v>44503</v>
      </c>
      <c r="I82">
        <f t="shared" si="7"/>
        <v>1</v>
      </c>
      <c r="J82">
        <f t="shared" si="8"/>
        <v>44503</v>
      </c>
      <c r="K82" s="2">
        <f t="shared" si="10"/>
        <v>5.5979017007052538E-4</v>
      </c>
      <c r="L82" s="12">
        <f t="shared" si="11"/>
        <v>0.97890296850049185</v>
      </c>
    </row>
    <row r="83" spans="1:12">
      <c r="A83" t="s">
        <v>515</v>
      </c>
      <c r="B83" t="s">
        <v>552</v>
      </c>
      <c r="C83" t="s">
        <v>552</v>
      </c>
      <c r="D83" s="1">
        <v>655</v>
      </c>
      <c r="E83" t="s">
        <v>553</v>
      </c>
      <c r="F83" s="1">
        <v>24</v>
      </c>
      <c r="G83" s="1">
        <v>39665</v>
      </c>
      <c r="H83" s="1">
        <v>44341</v>
      </c>
      <c r="I83">
        <f t="shared" si="7"/>
        <v>2</v>
      </c>
      <c r="J83">
        <f t="shared" si="8"/>
        <v>44341</v>
      </c>
      <c r="K83" s="2">
        <f t="shared" si="10"/>
        <v>5.5775241963681478E-4</v>
      </c>
      <c r="L83" s="12">
        <f t="shared" si="11"/>
        <v>0.9794607209201287</v>
      </c>
    </row>
    <row r="84" spans="1:12">
      <c r="A84" t="s">
        <v>384</v>
      </c>
      <c r="B84" t="s">
        <v>499</v>
      </c>
      <c r="C84" t="s">
        <v>500</v>
      </c>
      <c r="D84" s="1">
        <v>1891</v>
      </c>
      <c r="E84" t="s">
        <v>501</v>
      </c>
      <c r="F84" s="1">
        <v>24</v>
      </c>
      <c r="G84" s="1">
        <v>42283</v>
      </c>
      <c r="H84" s="1">
        <v>42775</v>
      </c>
      <c r="I84">
        <f t="shared" si="7"/>
        <v>2</v>
      </c>
      <c r="J84">
        <f t="shared" si="8"/>
        <v>42775</v>
      </c>
      <c r="K84" s="2">
        <f t="shared" si="10"/>
        <v>5.3805416544427844E-4</v>
      </c>
      <c r="L84" s="12">
        <f t="shared" si="11"/>
        <v>0.97999877508557298</v>
      </c>
    </row>
    <row r="85" spans="1:12">
      <c r="A85" t="s">
        <v>384</v>
      </c>
      <c r="B85" t="s">
        <v>401</v>
      </c>
      <c r="C85" t="s">
        <v>403</v>
      </c>
      <c r="D85" s="1">
        <v>39</v>
      </c>
      <c r="E85" t="s">
        <v>404</v>
      </c>
      <c r="F85" s="1">
        <v>24</v>
      </c>
      <c r="G85" s="1">
        <v>40611</v>
      </c>
      <c r="H85" s="1">
        <v>41244</v>
      </c>
      <c r="I85">
        <f t="shared" si="7"/>
        <v>2</v>
      </c>
      <c r="J85">
        <f t="shared" si="8"/>
        <v>41244</v>
      </c>
      <c r="K85" s="2">
        <f t="shared" si="10"/>
        <v>5.1879616597507469E-4</v>
      </c>
      <c r="L85" s="12">
        <f t="shared" si="11"/>
        <v>0.98051757125154804</v>
      </c>
    </row>
    <row r="86" spans="1:12">
      <c r="A86" t="s">
        <v>60</v>
      </c>
      <c r="B86" t="s">
        <v>600</v>
      </c>
      <c r="C86" t="s">
        <v>601</v>
      </c>
      <c r="D86" s="1">
        <v>206041</v>
      </c>
      <c r="E86" t="s">
        <v>602</v>
      </c>
      <c r="F86" s="1">
        <v>24</v>
      </c>
      <c r="G86" s="1">
        <v>36296</v>
      </c>
      <c r="H86" s="1">
        <v>41069</v>
      </c>
      <c r="I86">
        <f t="shared" si="7"/>
        <v>2</v>
      </c>
      <c r="J86">
        <f t="shared" si="8"/>
        <v>41069</v>
      </c>
      <c r="K86" s="2">
        <f t="shared" si="10"/>
        <v>5.1659489235841198E-4</v>
      </c>
      <c r="L86" s="12">
        <f t="shared" si="11"/>
        <v>0.98103416614390648</v>
      </c>
    </row>
    <row r="87" spans="1:12">
      <c r="A87" t="s">
        <v>384</v>
      </c>
      <c r="B87" t="s">
        <v>401</v>
      </c>
      <c r="C87" t="s">
        <v>427</v>
      </c>
      <c r="D87" s="1">
        <v>47</v>
      </c>
      <c r="E87" t="s">
        <v>428</v>
      </c>
      <c r="F87" s="1">
        <v>24</v>
      </c>
      <c r="G87" s="1">
        <v>38986</v>
      </c>
      <c r="H87" s="1">
        <v>41020</v>
      </c>
      <c r="I87">
        <f t="shared" si="7"/>
        <v>2</v>
      </c>
      <c r="J87">
        <f t="shared" si="8"/>
        <v>41020</v>
      </c>
      <c r="K87" s="2">
        <f t="shared" si="10"/>
        <v>5.1597853574574643E-4</v>
      </c>
      <c r="L87" s="12">
        <f t="shared" si="11"/>
        <v>0.98155014467965218</v>
      </c>
    </row>
    <row r="88" spans="1:12">
      <c r="A88" t="s">
        <v>515</v>
      </c>
      <c r="B88" t="s">
        <v>526</v>
      </c>
      <c r="C88" t="s">
        <v>526</v>
      </c>
      <c r="D88" s="1">
        <v>803</v>
      </c>
      <c r="E88" t="s">
        <v>527</v>
      </c>
      <c r="F88" s="1">
        <v>24</v>
      </c>
      <c r="G88" s="1">
        <v>38431</v>
      </c>
      <c r="H88" s="1">
        <v>32917</v>
      </c>
      <c r="I88">
        <f t="shared" si="7"/>
        <v>2</v>
      </c>
      <c r="J88">
        <f t="shared" si="8"/>
        <v>38431</v>
      </c>
      <c r="K88" s="2">
        <f t="shared" si="10"/>
        <v>4.8341226492551876E-4</v>
      </c>
      <c r="L88" s="12">
        <f t="shared" si="11"/>
        <v>0.98203355694457772</v>
      </c>
    </row>
    <row r="89" spans="1:12">
      <c r="A89" t="s">
        <v>60</v>
      </c>
      <c r="B89" t="s">
        <v>590</v>
      </c>
      <c r="C89" t="s">
        <v>590</v>
      </c>
      <c r="D89" s="1">
        <v>399</v>
      </c>
      <c r="E89" t="s">
        <v>591</v>
      </c>
      <c r="F89" s="1">
        <v>24</v>
      </c>
      <c r="G89" s="1">
        <v>-1</v>
      </c>
      <c r="H89" s="1">
        <v>38406</v>
      </c>
      <c r="I89">
        <f t="shared" si="7"/>
        <v>1</v>
      </c>
      <c r="J89">
        <f t="shared" si="8"/>
        <v>38406</v>
      </c>
      <c r="K89" s="2">
        <f t="shared" si="10"/>
        <v>4.830977972659955E-4</v>
      </c>
      <c r="L89" s="12">
        <f t="shared" si="11"/>
        <v>0.98251665474184369</v>
      </c>
    </row>
    <row r="90" spans="1:12">
      <c r="A90" t="s">
        <v>384</v>
      </c>
      <c r="B90" t="s">
        <v>502</v>
      </c>
      <c r="C90" t="s">
        <v>502</v>
      </c>
      <c r="D90" s="1">
        <v>202796</v>
      </c>
      <c r="E90" t="s">
        <v>503</v>
      </c>
      <c r="F90" s="1">
        <v>24</v>
      </c>
      <c r="G90" s="1">
        <v>38180</v>
      </c>
      <c r="H90" s="1">
        <v>38309</v>
      </c>
      <c r="I90">
        <f t="shared" si="7"/>
        <v>2</v>
      </c>
      <c r="J90">
        <f t="shared" si="8"/>
        <v>38309</v>
      </c>
      <c r="K90" s="2">
        <f t="shared" si="10"/>
        <v>4.8187766274704531E-4</v>
      </c>
      <c r="L90" s="12">
        <f t="shared" si="11"/>
        <v>0.98299853240459079</v>
      </c>
    </row>
    <row r="91" spans="1:12">
      <c r="A91" t="s">
        <v>41</v>
      </c>
      <c r="B91" t="s">
        <v>373</v>
      </c>
      <c r="C91" t="s">
        <v>373</v>
      </c>
      <c r="D91" s="1">
        <v>80</v>
      </c>
      <c r="E91" t="s">
        <v>374</v>
      </c>
      <c r="F91" s="1">
        <v>24</v>
      </c>
      <c r="G91" s="1">
        <v>-1</v>
      </c>
      <c r="H91" s="1">
        <v>37891</v>
      </c>
      <c r="I91">
        <f t="shared" si="7"/>
        <v>1</v>
      </c>
      <c r="J91">
        <f t="shared" si="8"/>
        <v>37891</v>
      </c>
      <c r="K91" s="2">
        <f t="shared" si="10"/>
        <v>4.766197634798166E-4</v>
      </c>
      <c r="L91" s="12">
        <f t="shared" si="11"/>
        <v>0.98347515216807058</v>
      </c>
    </row>
    <row r="92" spans="1:12">
      <c r="A92" t="s">
        <v>384</v>
      </c>
      <c r="B92" t="s">
        <v>429</v>
      </c>
      <c r="C92" t="s">
        <v>429</v>
      </c>
      <c r="D92" s="1">
        <v>55</v>
      </c>
      <c r="E92" t="s">
        <v>430</v>
      </c>
      <c r="F92" s="1">
        <v>24</v>
      </c>
      <c r="G92" s="1">
        <v>37696</v>
      </c>
      <c r="H92" s="1">
        <v>37652</v>
      </c>
      <c r="I92">
        <f t="shared" si="7"/>
        <v>2</v>
      </c>
      <c r="J92">
        <f t="shared" si="8"/>
        <v>37696</v>
      </c>
      <c r="K92" s="2">
        <f t="shared" si="10"/>
        <v>4.7416691573553524E-4</v>
      </c>
      <c r="L92" s="12">
        <f t="shared" si="11"/>
        <v>0.98394931908380612</v>
      </c>
    </row>
    <row r="93" spans="1:12">
      <c r="A93" t="s">
        <v>189</v>
      </c>
      <c r="B93" t="s">
        <v>726</v>
      </c>
      <c r="C93" t="s">
        <v>726</v>
      </c>
      <c r="D93" s="1">
        <v>521</v>
      </c>
      <c r="E93" t="s">
        <v>727</v>
      </c>
      <c r="F93" s="1">
        <v>24</v>
      </c>
      <c r="G93" s="1">
        <v>37572</v>
      </c>
      <c r="H93" s="1">
        <v>37674</v>
      </c>
      <c r="I93">
        <f t="shared" si="7"/>
        <v>2</v>
      </c>
      <c r="J93">
        <f t="shared" si="8"/>
        <v>37674</v>
      </c>
      <c r="K93" s="2">
        <f t="shared" si="10"/>
        <v>4.7389018419515482E-4</v>
      </c>
      <c r="L93" s="12">
        <f t="shared" si="11"/>
        <v>0.98442320926800131</v>
      </c>
    </row>
    <row r="94" spans="1:12">
      <c r="A94" t="s">
        <v>60</v>
      </c>
      <c r="B94" t="s">
        <v>574</v>
      </c>
      <c r="C94" t="s">
        <v>575</v>
      </c>
      <c r="D94" s="1">
        <v>205</v>
      </c>
      <c r="E94" t="s">
        <v>576</v>
      </c>
      <c r="F94" s="1">
        <v>24</v>
      </c>
      <c r="G94" s="1">
        <v>36299</v>
      </c>
      <c r="H94" s="1">
        <v>37416</v>
      </c>
      <c r="I94">
        <f t="shared" si="7"/>
        <v>2</v>
      </c>
      <c r="J94">
        <f t="shared" si="8"/>
        <v>37416</v>
      </c>
      <c r="K94" s="2">
        <f t="shared" si="10"/>
        <v>4.7064487794887488E-4</v>
      </c>
      <c r="L94" s="12">
        <f t="shared" si="11"/>
        <v>0.98489385414595021</v>
      </c>
    </row>
    <row r="95" spans="1:12">
      <c r="A95" t="s">
        <v>701</v>
      </c>
      <c r="B95" t="s">
        <v>715</v>
      </c>
      <c r="C95" t="s">
        <v>716</v>
      </c>
      <c r="D95" s="1">
        <v>95</v>
      </c>
      <c r="E95" t="s">
        <v>717</v>
      </c>
      <c r="F95" s="1">
        <v>24</v>
      </c>
      <c r="G95" s="1">
        <v>34045</v>
      </c>
      <c r="H95" s="1">
        <v>26271</v>
      </c>
      <c r="I95">
        <f t="shared" si="7"/>
        <v>2</v>
      </c>
      <c r="J95">
        <f t="shared" si="8"/>
        <v>34045</v>
      </c>
      <c r="K95" s="2">
        <f t="shared" si="10"/>
        <v>4.2824205873876001E-4</v>
      </c>
      <c r="L95" s="12">
        <f t="shared" si="11"/>
        <v>0.98532209620468902</v>
      </c>
    </row>
    <row r="96" spans="1:12">
      <c r="A96" t="s">
        <v>384</v>
      </c>
      <c r="B96" t="s">
        <v>470</v>
      </c>
      <c r="C96" t="s">
        <v>471</v>
      </c>
      <c r="D96" s="1">
        <v>202990</v>
      </c>
      <c r="E96" t="s">
        <v>472</v>
      </c>
      <c r="F96" s="1">
        <v>24</v>
      </c>
      <c r="G96" s="1">
        <v>-1</v>
      </c>
      <c r="H96" s="1">
        <v>32804</v>
      </c>
      <c r="I96">
        <f t="shared" si="7"/>
        <v>1</v>
      </c>
      <c r="J96">
        <f t="shared" si="8"/>
        <v>32804</v>
      </c>
      <c r="K96" s="2">
        <f t="shared" si="10"/>
        <v>4.1263188412002594E-4</v>
      </c>
      <c r="L96" s="12">
        <f t="shared" si="11"/>
        <v>0.98573472808880902</v>
      </c>
    </row>
    <row r="97" spans="1:12">
      <c r="A97" t="s">
        <v>384</v>
      </c>
      <c r="B97" t="s">
        <v>385</v>
      </c>
      <c r="C97" t="s">
        <v>386</v>
      </c>
      <c r="D97" s="1">
        <v>203863</v>
      </c>
      <c r="E97" t="s">
        <v>387</v>
      </c>
      <c r="F97" s="1">
        <v>24</v>
      </c>
      <c r="G97" s="1">
        <v>31558</v>
      </c>
      <c r="H97" s="1">
        <v>32249</v>
      </c>
      <c r="I97">
        <f t="shared" si="7"/>
        <v>2</v>
      </c>
      <c r="J97">
        <f t="shared" si="8"/>
        <v>32249</v>
      </c>
      <c r="K97" s="2">
        <f t="shared" si="10"/>
        <v>4.0565070207860984E-4</v>
      </c>
      <c r="L97" s="12">
        <f t="shared" si="11"/>
        <v>0.98614037879088767</v>
      </c>
    </row>
    <row r="98" spans="1:12">
      <c r="A98" t="s">
        <v>679</v>
      </c>
      <c r="B98" t="s">
        <v>682</v>
      </c>
      <c r="C98" t="s">
        <v>682</v>
      </c>
      <c r="D98" s="1">
        <v>373</v>
      </c>
      <c r="E98" t="s">
        <v>685</v>
      </c>
      <c r="F98" s="1">
        <v>24</v>
      </c>
      <c r="G98" s="1">
        <v>-1</v>
      </c>
      <c r="H98" s="1">
        <v>31555</v>
      </c>
      <c r="I98">
        <f t="shared" ref="I98:I129" si="12">IF(H98&gt;1,1,0)+IF(G98&gt;1,1,0)</f>
        <v>1</v>
      </c>
      <c r="J98">
        <f t="shared" ref="J98:J129" si="13">MAX(G98:H98)</f>
        <v>31555</v>
      </c>
      <c r="K98" s="2">
        <f t="shared" si="10"/>
        <v>3.9692107985024448E-4</v>
      </c>
      <c r="L98" s="12">
        <f t="shared" si="11"/>
        <v>0.9865372998707379</v>
      </c>
    </row>
    <row r="99" spans="1:12">
      <c r="A99" t="s">
        <v>701</v>
      </c>
      <c r="B99" t="s">
        <v>77</v>
      </c>
      <c r="C99" t="s">
        <v>724</v>
      </c>
      <c r="D99" s="1">
        <v>214</v>
      </c>
      <c r="E99" t="s">
        <v>725</v>
      </c>
      <c r="F99" s="1">
        <v>24</v>
      </c>
      <c r="G99" s="1">
        <v>28511</v>
      </c>
      <c r="H99" s="1">
        <v>29871</v>
      </c>
      <c r="I99">
        <f t="shared" si="12"/>
        <v>2</v>
      </c>
      <c r="J99">
        <f t="shared" si="13"/>
        <v>29871</v>
      </c>
      <c r="K99" s="2">
        <f t="shared" si="10"/>
        <v>3.7573853830475843E-4</v>
      </c>
      <c r="L99" s="12">
        <f t="shared" si="11"/>
        <v>0.98691303840904265</v>
      </c>
    </row>
    <row r="100" spans="1:12">
      <c r="A100" t="s">
        <v>631</v>
      </c>
      <c r="B100" t="s">
        <v>635</v>
      </c>
      <c r="C100" t="s">
        <v>636</v>
      </c>
      <c r="D100" s="1">
        <v>94</v>
      </c>
      <c r="E100" t="s">
        <v>637</v>
      </c>
      <c r="F100" s="1">
        <v>24</v>
      </c>
      <c r="G100" s="1">
        <v>29343</v>
      </c>
      <c r="H100" s="1">
        <v>28611</v>
      </c>
      <c r="I100">
        <f t="shared" si="12"/>
        <v>2</v>
      </c>
      <c r="J100">
        <f t="shared" si="13"/>
        <v>29343</v>
      </c>
      <c r="K100" s="2">
        <f t="shared" si="10"/>
        <v>3.6909698133562741E-4</v>
      </c>
      <c r="L100" s="12">
        <f t="shared" si="11"/>
        <v>0.98728213539037823</v>
      </c>
    </row>
    <row r="101" spans="1:12">
      <c r="A101" t="s">
        <v>631</v>
      </c>
      <c r="B101" t="s">
        <v>638</v>
      </c>
      <c r="C101" t="s">
        <v>639</v>
      </c>
      <c r="D101" s="1">
        <v>96</v>
      </c>
      <c r="E101" t="s">
        <v>640</v>
      </c>
      <c r="F101" s="1">
        <v>24</v>
      </c>
      <c r="G101" s="1">
        <v>23718</v>
      </c>
      <c r="H101" s="1">
        <v>27324</v>
      </c>
      <c r="I101">
        <f t="shared" si="12"/>
        <v>2</v>
      </c>
      <c r="J101">
        <f t="shared" si="13"/>
        <v>27324</v>
      </c>
      <c r="K101" s="2">
        <f t="shared" si="10"/>
        <v>3.4370057315252984E-4</v>
      </c>
      <c r="L101" s="12">
        <f t="shared" si="11"/>
        <v>0.98762583596353082</v>
      </c>
    </row>
    <row r="102" spans="1:12">
      <c r="A102" t="s">
        <v>60</v>
      </c>
      <c r="B102" t="s">
        <v>579</v>
      </c>
      <c r="C102" t="s">
        <v>580</v>
      </c>
      <c r="D102" s="1">
        <v>495</v>
      </c>
      <c r="E102" t="s">
        <v>581</v>
      </c>
      <c r="F102" s="1">
        <v>24</v>
      </c>
      <c r="G102" s="1">
        <v>26855</v>
      </c>
      <c r="H102" s="1">
        <v>26552</v>
      </c>
      <c r="I102">
        <f t="shared" si="12"/>
        <v>2</v>
      </c>
      <c r="J102">
        <f t="shared" si="13"/>
        <v>26855</v>
      </c>
      <c r="K102" s="2">
        <f t="shared" si="10"/>
        <v>3.378011598598737E-4</v>
      </c>
      <c r="L102" s="12">
        <f t="shared" si="11"/>
        <v>0.98796363712339064</v>
      </c>
    </row>
    <row r="103" spans="1:12">
      <c r="A103" t="s">
        <v>670</v>
      </c>
      <c r="B103" t="s">
        <v>673</v>
      </c>
      <c r="C103" t="s">
        <v>673</v>
      </c>
      <c r="D103" s="1">
        <v>145</v>
      </c>
      <c r="E103" t="s">
        <v>674</v>
      </c>
      <c r="F103" s="1">
        <v>24</v>
      </c>
      <c r="G103" s="1">
        <v>23634</v>
      </c>
      <c r="H103" s="1">
        <v>25409</v>
      </c>
      <c r="I103">
        <f t="shared" si="12"/>
        <v>2</v>
      </c>
      <c r="J103">
        <f t="shared" si="13"/>
        <v>25409</v>
      </c>
      <c r="K103" s="2">
        <f t="shared" si="10"/>
        <v>3.19612350433049E-4</v>
      </c>
      <c r="L103" s="12">
        <f t="shared" si="11"/>
        <v>0.98828324947382373</v>
      </c>
    </row>
    <row r="104" spans="1:12">
      <c r="A104" t="s">
        <v>515</v>
      </c>
      <c r="B104" t="s">
        <v>524</v>
      </c>
      <c r="C104" t="s">
        <v>524</v>
      </c>
      <c r="D104" s="1">
        <v>804</v>
      </c>
      <c r="E104" t="s">
        <v>525</v>
      </c>
      <c r="F104" s="1">
        <v>24</v>
      </c>
      <c r="G104" s="1">
        <v>23776</v>
      </c>
      <c r="H104" s="1">
        <v>25260</v>
      </c>
      <c r="I104">
        <f t="shared" si="12"/>
        <v>2</v>
      </c>
      <c r="J104">
        <f t="shared" si="13"/>
        <v>25260</v>
      </c>
      <c r="K104" s="2">
        <f t="shared" si="10"/>
        <v>3.1773812318229046E-4</v>
      </c>
      <c r="L104" s="12">
        <f t="shared" si="11"/>
        <v>0.98860098759700599</v>
      </c>
    </row>
    <row r="105" spans="1:12">
      <c r="A105" t="s">
        <v>384</v>
      </c>
      <c r="B105" t="s">
        <v>440</v>
      </c>
      <c r="C105" t="s">
        <v>440</v>
      </c>
      <c r="D105" s="1">
        <v>202978</v>
      </c>
      <c r="E105" t="s">
        <v>441</v>
      </c>
      <c r="F105" s="1">
        <v>24</v>
      </c>
      <c r="G105" s="1">
        <v>-1</v>
      </c>
      <c r="H105" s="1">
        <v>24567</v>
      </c>
      <c r="I105">
        <f t="shared" si="12"/>
        <v>1</v>
      </c>
      <c r="J105">
        <f t="shared" si="13"/>
        <v>24567</v>
      </c>
      <c r="K105" s="2">
        <f t="shared" si="10"/>
        <v>3.09021079660306E-4</v>
      </c>
      <c r="L105" s="12">
        <f t="shared" si="11"/>
        <v>0.98891000867666634</v>
      </c>
    </row>
    <row r="106" spans="1:12">
      <c r="A106" t="s">
        <v>384</v>
      </c>
      <c r="B106" t="s">
        <v>405</v>
      </c>
      <c r="C106" t="s">
        <v>406</v>
      </c>
      <c r="D106" s="1">
        <v>38</v>
      </c>
      <c r="E106" t="s">
        <v>407</v>
      </c>
      <c r="F106" s="1">
        <v>24</v>
      </c>
      <c r="G106" s="1">
        <v>24361</v>
      </c>
      <c r="H106" s="1">
        <v>22603</v>
      </c>
      <c r="I106">
        <f t="shared" si="12"/>
        <v>2</v>
      </c>
      <c r="J106">
        <f t="shared" si="13"/>
        <v>24361</v>
      </c>
      <c r="K106" s="2">
        <f t="shared" si="10"/>
        <v>3.0642986614583441E-4</v>
      </c>
      <c r="L106" s="12">
        <f t="shared" si="11"/>
        <v>0.98921643854281216</v>
      </c>
    </row>
    <row r="107" spans="1:12">
      <c r="A107" t="s">
        <v>515</v>
      </c>
      <c r="B107" t="s">
        <v>556</v>
      </c>
      <c r="C107" t="s">
        <v>556</v>
      </c>
      <c r="D107" s="1">
        <v>810</v>
      </c>
      <c r="E107" t="s">
        <v>557</v>
      </c>
      <c r="F107" s="1">
        <v>24</v>
      </c>
      <c r="G107" s="1">
        <v>24204</v>
      </c>
      <c r="H107" s="1">
        <v>23832</v>
      </c>
      <c r="I107">
        <f t="shared" si="12"/>
        <v>2</v>
      </c>
      <c r="J107">
        <f t="shared" si="13"/>
        <v>24204</v>
      </c>
      <c r="K107" s="2">
        <f t="shared" si="10"/>
        <v>3.0445500924402842E-4</v>
      </c>
      <c r="L107" s="12">
        <f t="shared" si="11"/>
        <v>0.98952089355205619</v>
      </c>
    </row>
    <row r="108" spans="1:12">
      <c r="A108" t="s">
        <v>384</v>
      </c>
      <c r="B108" t="s">
        <v>442</v>
      </c>
      <c r="C108" t="s">
        <v>442</v>
      </c>
      <c r="D108" s="1">
        <v>202979</v>
      </c>
      <c r="E108" t="s">
        <v>443</v>
      </c>
      <c r="F108" s="1">
        <v>24</v>
      </c>
      <c r="G108" s="1">
        <v>-1</v>
      </c>
      <c r="H108" s="1">
        <v>23717</v>
      </c>
      <c r="I108">
        <f t="shared" si="12"/>
        <v>1</v>
      </c>
      <c r="J108">
        <f t="shared" si="13"/>
        <v>23717</v>
      </c>
      <c r="K108" s="2">
        <f t="shared" si="10"/>
        <v>2.9832917923651556E-4</v>
      </c>
      <c r="L108" s="12">
        <f t="shared" si="11"/>
        <v>0.98981922273129275</v>
      </c>
    </row>
    <row r="109" spans="1:12">
      <c r="A109" t="s">
        <v>679</v>
      </c>
      <c r="B109" t="s">
        <v>680</v>
      </c>
      <c r="C109" t="s">
        <v>680</v>
      </c>
      <c r="D109" s="1">
        <v>372</v>
      </c>
      <c r="E109" t="s">
        <v>681</v>
      </c>
      <c r="F109" s="1">
        <v>24</v>
      </c>
      <c r="G109" s="1">
        <v>-1</v>
      </c>
      <c r="H109" s="1">
        <v>23527</v>
      </c>
      <c r="I109">
        <f t="shared" si="12"/>
        <v>1</v>
      </c>
      <c r="J109">
        <f t="shared" si="13"/>
        <v>23527</v>
      </c>
      <c r="K109" s="2">
        <f t="shared" si="10"/>
        <v>2.9593922502413886E-4</v>
      </c>
      <c r="L109" s="12">
        <f t="shared" si="11"/>
        <v>0.99011516195631688</v>
      </c>
    </row>
    <row r="110" spans="1:12">
      <c r="A110" t="s">
        <v>515</v>
      </c>
      <c r="B110" t="s">
        <v>536</v>
      </c>
      <c r="C110" t="s">
        <v>536</v>
      </c>
      <c r="D110" s="1">
        <v>712</v>
      </c>
      <c r="E110" t="s">
        <v>537</v>
      </c>
      <c r="F110" s="1">
        <v>24</v>
      </c>
      <c r="G110" s="1">
        <v>23240</v>
      </c>
      <c r="H110" s="1">
        <v>19011</v>
      </c>
      <c r="I110">
        <f t="shared" si="12"/>
        <v>2</v>
      </c>
      <c r="J110">
        <f t="shared" si="13"/>
        <v>23240</v>
      </c>
      <c r="K110" s="2">
        <f t="shared" si="10"/>
        <v>2.9232913629281197E-4</v>
      </c>
      <c r="L110" s="12">
        <f t="shared" si="11"/>
        <v>0.99040749109260973</v>
      </c>
    </row>
    <row r="111" spans="1:12">
      <c r="A111" t="s">
        <v>384</v>
      </c>
      <c r="B111" t="s">
        <v>468</v>
      </c>
      <c r="C111" t="s">
        <v>468</v>
      </c>
      <c r="D111" s="1">
        <v>4150</v>
      </c>
      <c r="E111" t="s">
        <v>469</v>
      </c>
      <c r="F111" s="1">
        <v>24</v>
      </c>
      <c r="G111" s="1">
        <v>21569</v>
      </c>
      <c r="H111" s="1">
        <v>22833</v>
      </c>
      <c r="I111">
        <f t="shared" si="12"/>
        <v>2</v>
      </c>
      <c r="J111">
        <f t="shared" si="13"/>
        <v>22833</v>
      </c>
      <c r="K111" s="2">
        <f t="shared" si="10"/>
        <v>2.872096027957735E-4</v>
      </c>
      <c r="L111" s="12">
        <f t="shared" si="11"/>
        <v>0.99069470069540555</v>
      </c>
    </row>
    <row r="112" spans="1:12">
      <c r="A112" t="s">
        <v>60</v>
      </c>
      <c r="B112" t="s">
        <v>570</v>
      </c>
      <c r="C112" t="s">
        <v>570</v>
      </c>
      <c r="D112" s="1">
        <v>149</v>
      </c>
      <c r="E112" t="s">
        <v>571</v>
      </c>
      <c r="F112" s="1">
        <v>24</v>
      </c>
      <c r="G112" s="1">
        <v>21615</v>
      </c>
      <c r="H112" s="1">
        <v>22298</v>
      </c>
      <c r="I112">
        <f t="shared" si="12"/>
        <v>2</v>
      </c>
      <c r="J112">
        <f t="shared" si="13"/>
        <v>22298</v>
      </c>
      <c r="K112" s="2">
        <f t="shared" si="10"/>
        <v>2.8047999488197594E-4</v>
      </c>
      <c r="L112" s="12">
        <f t="shared" si="11"/>
        <v>0.99097518069028756</v>
      </c>
    </row>
    <row r="113" spans="1:12">
      <c r="A113" t="s">
        <v>85</v>
      </c>
      <c r="B113" t="s">
        <v>659</v>
      </c>
      <c r="C113" t="s">
        <v>660</v>
      </c>
      <c r="D113" s="1">
        <v>155</v>
      </c>
      <c r="E113" t="s">
        <v>661</v>
      </c>
      <c r="F113" s="1">
        <v>24</v>
      </c>
      <c r="G113" s="1">
        <v>22135</v>
      </c>
      <c r="H113" s="1">
        <v>22030</v>
      </c>
      <c r="I113">
        <f t="shared" si="12"/>
        <v>2</v>
      </c>
      <c r="J113">
        <f t="shared" si="13"/>
        <v>22135</v>
      </c>
      <c r="K113" s="2">
        <f t="shared" si="10"/>
        <v>2.7842966574188438E-4</v>
      </c>
      <c r="L113" s="12">
        <f t="shared" si="11"/>
        <v>0.99125361035602944</v>
      </c>
    </row>
    <row r="114" spans="1:12">
      <c r="A114" t="s">
        <v>41</v>
      </c>
      <c r="B114" t="s">
        <v>375</v>
      </c>
      <c r="C114" t="s">
        <v>375</v>
      </c>
      <c r="D114" s="1">
        <v>311</v>
      </c>
      <c r="E114" t="s">
        <v>376</v>
      </c>
      <c r="F114" s="1">
        <v>24</v>
      </c>
      <c r="G114" s="1">
        <v>22094</v>
      </c>
      <c r="H114" s="1">
        <v>21274</v>
      </c>
      <c r="I114">
        <f t="shared" si="12"/>
        <v>2</v>
      </c>
      <c r="J114">
        <f t="shared" si="13"/>
        <v>22094</v>
      </c>
      <c r="K114" s="2">
        <f t="shared" si="10"/>
        <v>2.7791393878026622E-4</v>
      </c>
      <c r="L114" s="12">
        <f t="shared" si="11"/>
        <v>0.99153152429480973</v>
      </c>
    </row>
    <row r="115" spans="1:12">
      <c r="A115" t="s">
        <v>60</v>
      </c>
      <c r="B115" t="s">
        <v>615</v>
      </c>
      <c r="C115" t="s">
        <v>615</v>
      </c>
      <c r="D115" s="1">
        <v>205949</v>
      </c>
      <c r="E115" t="s">
        <v>616</v>
      </c>
      <c r="F115" s="1">
        <v>24</v>
      </c>
      <c r="G115" s="1">
        <v>21492</v>
      </c>
      <c r="H115" s="1">
        <v>21044</v>
      </c>
      <c r="I115">
        <f t="shared" si="12"/>
        <v>2</v>
      </c>
      <c r="J115">
        <f t="shared" si="13"/>
        <v>21492</v>
      </c>
      <c r="K115" s="2">
        <f t="shared" si="10"/>
        <v>2.7034155753894639E-4</v>
      </c>
      <c r="L115" s="12">
        <f t="shared" si="11"/>
        <v>0.99180186585234864</v>
      </c>
    </row>
    <row r="116" spans="1:12">
      <c r="A116" t="s">
        <v>41</v>
      </c>
      <c r="B116" t="s">
        <v>382</v>
      </c>
      <c r="C116" t="s">
        <v>382</v>
      </c>
      <c r="D116" s="1">
        <v>171</v>
      </c>
      <c r="E116" t="s">
        <v>383</v>
      </c>
      <c r="F116" s="1">
        <v>24</v>
      </c>
      <c r="G116" s="1">
        <v>19255</v>
      </c>
      <c r="H116" s="1">
        <v>21238</v>
      </c>
      <c r="I116">
        <f t="shared" si="12"/>
        <v>2</v>
      </c>
      <c r="J116">
        <f t="shared" si="13"/>
        <v>21238</v>
      </c>
      <c r="K116" s="2">
        <f t="shared" si="10"/>
        <v>2.671465661181902E-4</v>
      </c>
      <c r="L116" s="12">
        <f t="shared" si="11"/>
        <v>0.99206901241846679</v>
      </c>
    </row>
    <row r="117" spans="1:12">
      <c r="A117" t="s">
        <v>92</v>
      </c>
      <c r="B117" t="s">
        <v>77</v>
      </c>
      <c r="C117" t="s">
        <v>664</v>
      </c>
      <c r="D117" s="1">
        <v>724</v>
      </c>
      <c r="E117" t="s">
        <v>665</v>
      </c>
      <c r="F117" s="1">
        <v>24</v>
      </c>
      <c r="G117" s="1">
        <v>21225</v>
      </c>
      <c r="H117" s="1">
        <v>8372</v>
      </c>
      <c r="I117">
        <f t="shared" si="12"/>
        <v>2</v>
      </c>
      <c r="J117">
        <f t="shared" si="13"/>
        <v>21225</v>
      </c>
      <c r="K117" s="2">
        <f t="shared" si="10"/>
        <v>2.6698304293523809E-4</v>
      </c>
      <c r="L117" s="12">
        <f t="shared" si="11"/>
        <v>0.99233599546140205</v>
      </c>
    </row>
    <row r="118" spans="1:12">
      <c r="A118" t="s">
        <v>384</v>
      </c>
      <c r="B118" t="s">
        <v>444</v>
      </c>
      <c r="C118" t="s">
        <v>444</v>
      </c>
      <c r="D118" s="1">
        <v>202980</v>
      </c>
      <c r="E118" t="s">
        <v>445</v>
      </c>
      <c r="F118" s="1">
        <v>24</v>
      </c>
      <c r="G118" s="1">
        <v>-1</v>
      </c>
      <c r="H118" s="1">
        <v>21173</v>
      </c>
      <c r="I118">
        <f t="shared" si="12"/>
        <v>1</v>
      </c>
      <c r="J118">
        <f t="shared" si="13"/>
        <v>21173</v>
      </c>
      <c r="K118" s="2">
        <f t="shared" si="10"/>
        <v>2.6632895020342975E-4</v>
      </c>
      <c r="L118" s="12">
        <f t="shared" si="11"/>
        <v>0.99260232441160545</v>
      </c>
    </row>
    <row r="119" spans="1:12">
      <c r="A119" t="s">
        <v>384</v>
      </c>
      <c r="B119" t="s">
        <v>437</v>
      </c>
      <c r="C119" t="s">
        <v>438</v>
      </c>
      <c r="D119" s="1">
        <v>202977</v>
      </c>
      <c r="E119" t="s">
        <v>439</v>
      </c>
      <c r="F119" s="1">
        <v>24</v>
      </c>
      <c r="G119" s="1">
        <v>-1</v>
      </c>
      <c r="H119" s="1">
        <v>20774</v>
      </c>
      <c r="I119">
        <f t="shared" si="12"/>
        <v>1</v>
      </c>
      <c r="J119">
        <f t="shared" si="13"/>
        <v>20774</v>
      </c>
      <c r="K119" s="2">
        <f t="shared" si="10"/>
        <v>2.6131004635743872E-4</v>
      </c>
      <c r="L119" s="12">
        <f t="shared" si="11"/>
        <v>0.99286363445796288</v>
      </c>
    </row>
    <row r="120" spans="1:12">
      <c r="A120" t="s">
        <v>92</v>
      </c>
      <c r="B120" t="s">
        <v>77</v>
      </c>
      <c r="C120" t="s">
        <v>662</v>
      </c>
      <c r="D120" s="1">
        <v>208</v>
      </c>
      <c r="E120" t="s">
        <v>663</v>
      </c>
      <c r="F120" s="1">
        <v>24</v>
      </c>
      <c r="G120" s="1">
        <v>20661</v>
      </c>
      <c r="H120" s="1">
        <v>8360</v>
      </c>
      <c r="I120">
        <f t="shared" si="12"/>
        <v>2</v>
      </c>
      <c r="J120">
        <f t="shared" si="13"/>
        <v>20661</v>
      </c>
      <c r="K120" s="2">
        <f t="shared" si="10"/>
        <v>2.5988865253639363E-4</v>
      </c>
      <c r="L120" s="12">
        <f t="shared" si="11"/>
        <v>0.99312352311049923</v>
      </c>
    </row>
    <row r="121" spans="1:12">
      <c r="A121" t="s">
        <v>384</v>
      </c>
      <c r="B121" t="s">
        <v>494</v>
      </c>
      <c r="C121" t="s">
        <v>495</v>
      </c>
      <c r="D121" s="1">
        <v>68</v>
      </c>
      <c r="E121" t="s">
        <v>496</v>
      </c>
      <c r="F121" s="1">
        <v>24</v>
      </c>
      <c r="G121" s="1">
        <v>-1</v>
      </c>
      <c r="H121" s="1">
        <v>20330</v>
      </c>
      <c r="I121">
        <f t="shared" si="12"/>
        <v>1</v>
      </c>
      <c r="J121">
        <f t="shared" si="13"/>
        <v>20330</v>
      </c>
      <c r="K121" s="2">
        <f t="shared" si="10"/>
        <v>2.5572510072430579E-4</v>
      </c>
      <c r="L121" s="12">
        <f t="shared" si="11"/>
        <v>0.99337924821122359</v>
      </c>
    </row>
    <row r="122" spans="1:12">
      <c r="A122" t="s">
        <v>60</v>
      </c>
      <c r="B122" t="s">
        <v>622</v>
      </c>
      <c r="C122" t="s">
        <v>622</v>
      </c>
      <c r="D122" s="1">
        <v>204293</v>
      </c>
      <c r="E122" t="s">
        <v>623</v>
      </c>
      <c r="F122" s="1">
        <v>24</v>
      </c>
      <c r="G122" s="1">
        <v>20256</v>
      </c>
      <c r="H122" s="1">
        <v>19045</v>
      </c>
      <c r="I122">
        <f t="shared" si="12"/>
        <v>2</v>
      </c>
      <c r="J122">
        <f t="shared" si="13"/>
        <v>20256</v>
      </c>
      <c r="K122" s="2">
        <f t="shared" si="10"/>
        <v>2.5479427645211698E-4</v>
      </c>
      <c r="L122" s="12">
        <f t="shared" si="11"/>
        <v>0.99363404248767573</v>
      </c>
    </row>
    <row r="123" spans="1:12">
      <c r="A123" t="s">
        <v>670</v>
      </c>
      <c r="B123" t="s">
        <v>671</v>
      </c>
      <c r="C123" t="s">
        <v>671</v>
      </c>
      <c r="D123" s="1">
        <v>204761</v>
      </c>
      <c r="E123" t="s">
        <v>672</v>
      </c>
      <c r="F123" s="1">
        <v>24</v>
      </c>
      <c r="G123" s="1">
        <v>20081</v>
      </c>
      <c r="H123" s="1">
        <v>19732</v>
      </c>
      <c r="I123">
        <f t="shared" si="12"/>
        <v>2</v>
      </c>
      <c r="J123">
        <f t="shared" si="13"/>
        <v>20081</v>
      </c>
      <c r="K123" s="2">
        <f t="shared" si="10"/>
        <v>2.5259300283545427E-4</v>
      </c>
      <c r="L123" s="12">
        <f t="shared" si="11"/>
        <v>0.99388663549051115</v>
      </c>
    </row>
    <row r="124" spans="1:12">
      <c r="A124" t="s">
        <v>644</v>
      </c>
      <c r="B124" t="s">
        <v>645</v>
      </c>
      <c r="C124" t="s">
        <v>645</v>
      </c>
      <c r="D124" s="1">
        <v>204295</v>
      </c>
      <c r="E124" t="s">
        <v>646</v>
      </c>
      <c r="F124" s="1">
        <v>24</v>
      </c>
      <c r="G124" s="1">
        <v>18097</v>
      </c>
      <c r="H124" s="1">
        <v>14421</v>
      </c>
      <c r="I124">
        <f t="shared" si="12"/>
        <v>2</v>
      </c>
      <c r="J124">
        <f t="shared" si="13"/>
        <v>18097</v>
      </c>
      <c r="K124" s="2">
        <f t="shared" si="10"/>
        <v>2.2763684937568925E-4</v>
      </c>
      <c r="L124" s="12">
        <f t="shared" si="11"/>
        <v>0.99411427233988681</v>
      </c>
    </row>
    <row r="125" spans="1:12">
      <c r="A125" t="s">
        <v>384</v>
      </c>
      <c r="B125" t="s">
        <v>482</v>
      </c>
      <c r="C125" t="s">
        <v>483</v>
      </c>
      <c r="D125" s="1">
        <v>48</v>
      </c>
      <c r="E125" t="s">
        <v>484</v>
      </c>
      <c r="F125" s="1">
        <v>24</v>
      </c>
      <c r="G125" s="1">
        <v>17778</v>
      </c>
      <c r="H125" s="1">
        <v>13501</v>
      </c>
      <c r="I125">
        <f t="shared" si="12"/>
        <v>2</v>
      </c>
      <c r="J125">
        <f t="shared" si="13"/>
        <v>17778</v>
      </c>
      <c r="K125" s="2">
        <f t="shared" si="10"/>
        <v>2.2362424204017258E-4</v>
      </c>
      <c r="L125" s="12">
        <f t="shared" si="11"/>
        <v>0.99433789658192695</v>
      </c>
    </row>
    <row r="126" spans="1:12">
      <c r="A126" t="s">
        <v>515</v>
      </c>
      <c r="B126" t="s">
        <v>532</v>
      </c>
      <c r="C126" t="s">
        <v>532</v>
      </c>
      <c r="D126" s="1">
        <v>805</v>
      </c>
      <c r="E126" t="s">
        <v>533</v>
      </c>
      <c r="F126" s="1">
        <v>24</v>
      </c>
      <c r="G126" s="1">
        <v>17765</v>
      </c>
      <c r="H126" s="1">
        <v>17497</v>
      </c>
      <c r="I126">
        <f t="shared" si="12"/>
        <v>2</v>
      </c>
      <c r="J126">
        <f t="shared" si="13"/>
        <v>17765</v>
      </c>
      <c r="K126" s="2">
        <f t="shared" si="10"/>
        <v>2.234607188572205E-4</v>
      </c>
      <c r="L126" s="12">
        <f t="shared" si="11"/>
        <v>0.99456135730078421</v>
      </c>
    </row>
    <row r="127" spans="1:12">
      <c r="A127" t="s">
        <v>60</v>
      </c>
      <c r="B127" t="s">
        <v>577</v>
      </c>
      <c r="C127" t="s">
        <v>575</v>
      </c>
      <c r="D127" s="1">
        <v>397</v>
      </c>
      <c r="E127" t="s">
        <v>578</v>
      </c>
      <c r="F127" s="1">
        <v>24</v>
      </c>
      <c r="G127" s="1">
        <v>17394</v>
      </c>
      <c r="H127" s="1">
        <v>16351</v>
      </c>
      <c r="I127">
        <f t="shared" si="12"/>
        <v>2</v>
      </c>
      <c r="J127">
        <f t="shared" si="13"/>
        <v>17394</v>
      </c>
      <c r="K127" s="2">
        <f t="shared" si="10"/>
        <v>2.1879401878989549E-4</v>
      </c>
      <c r="L127" s="12">
        <f t="shared" si="11"/>
        <v>0.99478015131957409</v>
      </c>
    </row>
    <row r="128" spans="1:12">
      <c r="A128" t="s">
        <v>384</v>
      </c>
      <c r="B128" t="s">
        <v>424</v>
      </c>
      <c r="C128" t="s">
        <v>425</v>
      </c>
      <c r="D128" s="1">
        <v>61</v>
      </c>
      <c r="E128" t="s">
        <v>426</v>
      </c>
      <c r="F128" s="1">
        <v>24</v>
      </c>
      <c r="G128" s="1">
        <v>16737</v>
      </c>
      <c r="H128" s="1">
        <v>5926</v>
      </c>
      <c r="I128">
        <f t="shared" si="12"/>
        <v>2</v>
      </c>
      <c r="J128">
        <f t="shared" si="13"/>
        <v>16737</v>
      </c>
      <c r="K128" s="2">
        <f t="shared" si="10"/>
        <v>2.1052980869762451E-4</v>
      </c>
      <c r="L128" s="12">
        <f t="shared" si="11"/>
        <v>0.99499068112827171</v>
      </c>
    </row>
    <row r="129" spans="1:12">
      <c r="A129" t="s">
        <v>384</v>
      </c>
      <c r="B129" t="s">
        <v>431</v>
      </c>
      <c r="C129" t="s">
        <v>432</v>
      </c>
      <c r="D129" s="1">
        <v>57</v>
      </c>
      <c r="E129" t="s">
        <v>433</v>
      </c>
      <c r="F129" s="1">
        <v>24</v>
      </c>
      <c r="G129" s="1">
        <v>15766</v>
      </c>
      <c r="H129" s="1">
        <v>12617</v>
      </c>
      <c r="I129">
        <f t="shared" si="12"/>
        <v>2</v>
      </c>
      <c r="J129">
        <f t="shared" si="13"/>
        <v>15766</v>
      </c>
      <c r="K129" s="2">
        <f t="shared" si="10"/>
        <v>1.9831588480174155E-4</v>
      </c>
      <c r="L129" s="12">
        <f t="shared" si="11"/>
        <v>0.99518899701307351</v>
      </c>
    </row>
    <row r="130" spans="1:12">
      <c r="A130" t="s">
        <v>679</v>
      </c>
      <c r="B130" t="s">
        <v>682</v>
      </c>
      <c r="C130" t="s">
        <v>682</v>
      </c>
      <c r="D130" s="1">
        <v>733</v>
      </c>
      <c r="E130" t="s">
        <v>684</v>
      </c>
      <c r="F130" s="1">
        <v>24</v>
      </c>
      <c r="G130" s="1">
        <v>-1</v>
      </c>
      <c r="H130" s="1">
        <v>15232</v>
      </c>
      <c r="I130">
        <f t="shared" ref="I130:I154" si="14">IF(H130&gt;1,1,0)+IF(G130&gt;1,1,0)</f>
        <v>1</v>
      </c>
      <c r="J130">
        <f t="shared" ref="J130:J154" si="15">MAX(G130:H130)</f>
        <v>15232</v>
      </c>
      <c r="K130" s="2">
        <f t="shared" si="10"/>
        <v>1.9159885559432495E-4</v>
      </c>
      <c r="L130" s="12">
        <f t="shared" si="11"/>
        <v>0.99538059586866778</v>
      </c>
    </row>
    <row r="131" spans="1:12">
      <c r="A131" t="s">
        <v>189</v>
      </c>
      <c r="B131" t="s">
        <v>728</v>
      </c>
      <c r="C131" t="s">
        <v>728</v>
      </c>
      <c r="D131" s="1">
        <v>493</v>
      </c>
      <c r="E131" t="s">
        <v>729</v>
      </c>
      <c r="F131" s="1">
        <v>24</v>
      </c>
      <c r="G131" s="1">
        <v>12343</v>
      </c>
      <c r="H131" s="1">
        <v>12621</v>
      </c>
      <c r="I131">
        <f t="shared" si="14"/>
        <v>2</v>
      </c>
      <c r="J131">
        <f t="shared" si="15"/>
        <v>12621</v>
      </c>
      <c r="K131" s="2">
        <f t="shared" si="10"/>
        <v>1.5875585323371687E-4</v>
      </c>
      <c r="L131" s="12">
        <f t="shared" si="11"/>
        <v>0.99553935172190156</v>
      </c>
    </row>
    <row r="132" spans="1:12">
      <c r="A132" t="s">
        <v>60</v>
      </c>
      <c r="B132" t="s">
        <v>612</v>
      </c>
      <c r="C132" t="s">
        <v>613</v>
      </c>
      <c r="D132" s="1">
        <v>195</v>
      </c>
      <c r="E132" t="s">
        <v>614</v>
      </c>
      <c r="F132" s="1">
        <v>24</v>
      </c>
      <c r="G132" s="1">
        <v>8585</v>
      </c>
      <c r="H132" s="1">
        <v>12436</v>
      </c>
      <c r="I132">
        <f t="shared" si="14"/>
        <v>2</v>
      </c>
      <c r="J132">
        <f t="shared" si="15"/>
        <v>12436</v>
      </c>
      <c r="K132" s="2">
        <f t="shared" ref="K132:K155" si="16">J132/J$155</f>
        <v>1.5642879255324481E-4</v>
      </c>
      <c r="L132" s="12">
        <f t="shared" si="11"/>
        <v>0.99569578051445484</v>
      </c>
    </row>
    <row r="133" spans="1:12">
      <c r="A133" t="s">
        <v>384</v>
      </c>
      <c r="B133" t="s">
        <v>391</v>
      </c>
      <c r="C133" t="s">
        <v>392</v>
      </c>
      <c r="D133" s="1">
        <v>1877</v>
      </c>
      <c r="E133" t="s">
        <v>393</v>
      </c>
      <c r="F133" s="1">
        <v>24</v>
      </c>
      <c r="G133" s="1">
        <v>10594</v>
      </c>
      <c r="H133" s="1">
        <v>12200</v>
      </c>
      <c r="I133">
        <f t="shared" si="14"/>
        <v>2</v>
      </c>
      <c r="J133">
        <f t="shared" si="15"/>
        <v>12200</v>
      </c>
      <c r="K133" s="2">
        <f t="shared" si="16"/>
        <v>1.5346021784734534E-4</v>
      </c>
      <c r="L133" s="12">
        <f t="shared" ref="L133:L154" si="17">K133+L132</f>
        <v>0.99584924073230219</v>
      </c>
    </row>
    <row r="134" spans="1:12">
      <c r="A134" t="s">
        <v>384</v>
      </c>
      <c r="B134" t="s">
        <v>434</v>
      </c>
      <c r="C134" t="s">
        <v>435</v>
      </c>
      <c r="D134" s="1">
        <v>72</v>
      </c>
      <c r="E134" t="s">
        <v>436</v>
      </c>
      <c r="F134" s="1">
        <v>24</v>
      </c>
      <c r="G134" s="1">
        <v>10010</v>
      </c>
      <c r="H134" s="1">
        <v>10951</v>
      </c>
      <c r="I134">
        <f t="shared" si="14"/>
        <v>2</v>
      </c>
      <c r="J134">
        <f t="shared" si="15"/>
        <v>10951</v>
      </c>
      <c r="K134" s="2">
        <f t="shared" si="16"/>
        <v>1.3774941357756385E-4</v>
      </c>
      <c r="L134" s="12">
        <f t="shared" si="17"/>
        <v>0.99598699014587977</v>
      </c>
    </row>
    <row r="135" spans="1:12">
      <c r="A135" t="s">
        <v>644</v>
      </c>
      <c r="B135" t="s">
        <v>650</v>
      </c>
      <c r="C135" t="s">
        <v>651</v>
      </c>
      <c r="D135" s="1">
        <v>203870</v>
      </c>
      <c r="E135" t="s">
        <v>652</v>
      </c>
      <c r="F135" s="1">
        <v>24</v>
      </c>
      <c r="G135" s="1">
        <v>7859</v>
      </c>
      <c r="H135" s="1">
        <v>6108</v>
      </c>
      <c r="I135">
        <f t="shared" si="14"/>
        <v>2</v>
      </c>
      <c r="J135">
        <f t="shared" si="15"/>
        <v>7859</v>
      </c>
      <c r="K135" s="2">
        <f t="shared" si="16"/>
        <v>9.8856053447728451E-5</v>
      </c>
      <c r="L135" s="12">
        <f t="shared" si="17"/>
        <v>0.9960858461993275</v>
      </c>
    </row>
    <row r="136" spans="1:12">
      <c r="A136" t="s">
        <v>515</v>
      </c>
      <c r="B136" t="s">
        <v>534</v>
      </c>
      <c r="C136" t="s">
        <v>534</v>
      </c>
      <c r="D136" s="1">
        <v>800</v>
      </c>
      <c r="E136" t="s">
        <v>535</v>
      </c>
      <c r="F136" s="1">
        <v>24</v>
      </c>
      <c r="G136" s="1">
        <v>-1</v>
      </c>
      <c r="H136" s="1">
        <v>7857</v>
      </c>
      <c r="I136">
        <f t="shared" si="14"/>
        <v>1</v>
      </c>
      <c r="J136">
        <f t="shared" si="15"/>
        <v>7857</v>
      </c>
      <c r="K136" s="2">
        <f t="shared" si="16"/>
        <v>9.8830896034966589E-5</v>
      </c>
      <c r="L136" s="12">
        <f t="shared" si="17"/>
        <v>0.99618467709536251</v>
      </c>
    </row>
    <row r="137" spans="1:12">
      <c r="A137" t="s">
        <v>60</v>
      </c>
      <c r="B137" t="s">
        <v>588</v>
      </c>
      <c r="C137" t="s">
        <v>588</v>
      </c>
      <c r="D137" s="1">
        <v>206361</v>
      </c>
      <c r="E137" t="s">
        <v>589</v>
      </c>
      <c r="F137" s="1">
        <v>24</v>
      </c>
      <c r="G137" s="1">
        <v>4910</v>
      </c>
      <c r="H137" s="1">
        <v>5813</v>
      </c>
      <c r="I137">
        <f t="shared" si="14"/>
        <v>2</v>
      </c>
      <c r="J137">
        <f t="shared" si="15"/>
        <v>5813</v>
      </c>
      <c r="K137" s="2">
        <f t="shared" si="16"/>
        <v>7.3120020192345779E-5</v>
      </c>
      <c r="L137" s="12">
        <f t="shared" si="17"/>
        <v>0.99625779711555484</v>
      </c>
    </row>
    <row r="138" spans="1:12">
      <c r="A138" t="s">
        <v>644</v>
      </c>
      <c r="B138" t="s">
        <v>647</v>
      </c>
      <c r="C138" t="s">
        <v>648</v>
      </c>
      <c r="D138" s="1">
        <v>206092</v>
      </c>
      <c r="E138" t="s">
        <v>649</v>
      </c>
      <c r="F138" s="1">
        <v>24</v>
      </c>
      <c r="G138" s="1">
        <v>5796</v>
      </c>
      <c r="H138" s="1">
        <v>-1</v>
      </c>
      <c r="I138">
        <f t="shared" si="14"/>
        <v>1</v>
      </c>
      <c r="J138">
        <f t="shared" si="15"/>
        <v>5796</v>
      </c>
      <c r="K138" s="2">
        <f t="shared" si="16"/>
        <v>7.2906182183869969E-5</v>
      </c>
      <c r="L138" s="12">
        <f t="shared" si="17"/>
        <v>0.99633070329773876</v>
      </c>
    </row>
    <row r="139" spans="1:12">
      <c r="A139" t="s">
        <v>60</v>
      </c>
      <c r="B139" t="s">
        <v>582</v>
      </c>
      <c r="C139" t="s">
        <v>583</v>
      </c>
      <c r="D139" s="1">
        <v>205506</v>
      </c>
      <c r="E139" t="s">
        <v>584</v>
      </c>
      <c r="F139" s="1">
        <v>24</v>
      </c>
      <c r="G139" s="1">
        <v>4847</v>
      </c>
      <c r="H139" s="1">
        <v>4910</v>
      </c>
      <c r="I139">
        <f t="shared" si="14"/>
        <v>2</v>
      </c>
      <c r="J139">
        <f t="shared" si="15"/>
        <v>4910</v>
      </c>
      <c r="K139" s="2">
        <f t="shared" si="16"/>
        <v>6.1761448330366044E-5</v>
      </c>
      <c r="L139" s="12">
        <f t="shared" si="17"/>
        <v>0.99639246474606913</v>
      </c>
    </row>
    <row r="140" spans="1:12">
      <c r="A140" t="s">
        <v>7</v>
      </c>
      <c r="B140" t="s">
        <v>361</v>
      </c>
      <c r="C140" t="s">
        <v>362</v>
      </c>
      <c r="D140" s="1">
        <v>180</v>
      </c>
      <c r="E140" t="s">
        <v>363</v>
      </c>
      <c r="F140" s="1">
        <v>24</v>
      </c>
      <c r="G140" s="1">
        <v>0</v>
      </c>
      <c r="H140" s="1">
        <v>4460</v>
      </c>
      <c r="I140">
        <f t="shared" si="14"/>
        <v>1</v>
      </c>
      <c r="J140">
        <f t="shared" si="15"/>
        <v>4460</v>
      </c>
      <c r="K140" s="2">
        <f t="shared" si="16"/>
        <v>5.6101030458947563E-5</v>
      </c>
      <c r="L140" s="12">
        <f t="shared" si="17"/>
        <v>0.99644856577652807</v>
      </c>
    </row>
    <row r="141" spans="1:12">
      <c r="A141" t="s">
        <v>701</v>
      </c>
      <c r="B141" t="s">
        <v>77</v>
      </c>
      <c r="C141" t="s">
        <v>713</v>
      </c>
      <c r="D141" s="1">
        <v>183</v>
      </c>
      <c r="E141" t="s">
        <v>714</v>
      </c>
      <c r="F141" s="1">
        <v>24</v>
      </c>
      <c r="G141" s="1">
        <v>3585</v>
      </c>
      <c r="H141" s="1">
        <v>3295</v>
      </c>
      <c r="I141">
        <f t="shared" si="14"/>
        <v>2</v>
      </c>
      <c r="J141">
        <f t="shared" si="15"/>
        <v>3585</v>
      </c>
      <c r="K141" s="2">
        <f t="shared" si="16"/>
        <v>4.509466237563386E-5</v>
      </c>
      <c r="L141" s="12">
        <f t="shared" si="17"/>
        <v>0.99649366043890375</v>
      </c>
    </row>
    <row r="142" spans="1:12">
      <c r="A142" t="s">
        <v>644</v>
      </c>
      <c r="B142" t="s">
        <v>656</v>
      </c>
      <c r="C142" t="s">
        <v>657</v>
      </c>
      <c r="D142" s="1">
        <v>204403</v>
      </c>
      <c r="E142" t="s">
        <v>658</v>
      </c>
      <c r="F142" s="1">
        <v>24</v>
      </c>
      <c r="G142" s="1">
        <v>2477</v>
      </c>
      <c r="H142" s="1">
        <v>3033</v>
      </c>
      <c r="I142">
        <f t="shared" si="14"/>
        <v>2</v>
      </c>
      <c r="J142">
        <f t="shared" si="15"/>
        <v>3033</v>
      </c>
      <c r="K142" s="2">
        <f t="shared" si="16"/>
        <v>3.8151216453360526E-5</v>
      </c>
      <c r="L142" s="12">
        <f t="shared" si="17"/>
        <v>0.99653181165535709</v>
      </c>
    </row>
    <row r="143" spans="1:12">
      <c r="A143" t="s">
        <v>701</v>
      </c>
      <c r="B143" t="s">
        <v>710</v>
      </c>
      <c r="C143" t="s">
        <v>711</v>
      </c>
      <c r="D143" s="1">
        <v>170</v>
      </c>
      <c r="E143" t="s">
        <v>712</v>
      </c>
      <c r="F143" s="1">
        <v>24</v>
      </c>
      <c r="G143" s="1">
        <v>2693</v>
      </c>
      <c r="H143" s="1">
        <v>2353</v>
      </c>
      <c r="I143">
        <f t="shared" si="14"/>
        <v>2</v>
      </c>
      <c r="J143">
        <f t="shared" si="15"/>
        <v>2693</v>
      </c>
      <c r="K143" s="2">
        <f t="shared" si="16"/>
        <v>3.3874456283844348E-5</v>
      </c>
      <c r="L143" s="12">
        <f t="shared" si="17"/>
        <v>0.99656568611164098</v>
      </c>
    </row>
    <row r="144" spans="1:12">
      <c r="A144" t="s">
        <v>515</v>
      </c>
      <c r="B144" t="s">
        <v>558</v>
      </c>
      <c r="C144" t="s">
        <v>558</v>
      </c>
      <c r="D144" s="1">
        <v>206079</v>
      </c>
      <c r="E144" t="s">
        <v>559</v>
      </c>
      <c r="F144" s="1">
        <v>24</v>
      </c>
      <c r="G144" s="1">
        <v>2496</v>
      </c>
      <c r="H144" s="1">
        <v>2228</v>
      </c>
      <c r="I144">
        <f t="shared" si="14"/>
        <v>2</v>
      </c>
      <c r="J144">
        <f t="shared" si="15"/>
        <v>2496</v>
      </c>
      <c r="K144" s="2">
        <f t="shared" si="16"/>
        <v>3.1396451126801147E-5</v>
      </c>
      <c r="L144" s="12">
        <f t="shared" si="17"/>
        <v>0.9965970825627678</v>
      </c>
    </row>
    <row r="145" spans="1:12">
      <c r="A145" t="s">
        <v>631</v>
      </c>
      <c r="B145" t="s">
        <v>641</v>
      </c>
      <c r="C145" t="s">
        <v>642</v>
      </c>
      <c r="D145" s="1">
        <v>93</v>
      </c>
      <c r="E145" t="s">
        <v>643</v>
      </c>
      <c r="F145" s="1">
        <v>24</v>
      </c>
      <c r="G145" s="1">
        <v>1937</v>
      </c>
      <c r="H145" s="1">
        <v>1519</v>
      </c>
      <c r="I145">
        <f t="shared" si="14"/>
        <v>2</v>
      </c>
      <c r="J145">
        <f t="shared" si="15"/>
        <v>1937</v>
      </c>
      <c r="K145" s="2">
        <f t="shared" si="16"/>
        <v>2.4364954259861308E-5</v>
      </c>
      <c r="L145" s="12">
        <f t="shared" si="17"/>
        <v>0.99662144751702764</v>
      </c>
    </row>
    <row r="146" spans="1:12">
      <c r="A146" t="s">
        <v>701</v>
      </c>
      <c r="B146" t="s">
        <v>722</v>
      </c>
      <c r="C146" t="s">
        <v>722</v>
      </c>
      <c r="D146" s="1">
        <v>224</v>
      </c>
      <c r="E146" t="s">
        <v>723</v>
      </c>
      <c r="F146" s="1">
        <v>24</v>
      </c>
      <c r="G146" s="1">
        <v>1562</v>
      </c>
      <c r="H146" s="1">
        <v>1240</v>
      </c>
      <c r="I146">
        <f t="shared" si="14"/>
        <v>2</v>
      </c>
      <c r="J146">
        <f t="shared" si="15"/>
        <v>1562</v>
      </c>
      <c r="K146" s="2">
        <f t="shared" si="16"/>
        <v>1.9647939367012578E-5</v>
      </c>
      <c r="L146" s="12">
        <f t="shared" si="17"/>
        <v>0.99664109545639468</v>
      </c>
    </row>
    <row r="147" spans="1:12">
      <c r="A147" t="s">
        <v>701</v>
      </c>
      <c r="B147" t="s">
        <v>77</v>
      </c>
      <c r="C147" t="s">
        <v>718</v>
      </c>
      <c r="D147" s="1">
        <v>218</v>
      </c>
      <c r="E147" t="s">
        <v>719</v>
      </c>
      <c r="F147" s="1">
        <v>24</v>
      </c>
      <c r="G147" s="1">
        <v>955</v>
      </c>
      <c r="H147" s="1">
        <v>1553</v>
      </c>
      <c r="I147">
        <f t="shared" si="14"/>
        <v>2</v>
      </c>
      <c r="J147">
        <f t="shared" si="15"/>
        <v>1553</v>
      </c>
      <c r="K147" s="2">
        <f t="shared" si="16"/>
        <v>1.9534731009584208E-5</v>
      </c>
      <c r="L147" s="12">
        <f t="shared" si="17"/>
        <v>0.99666063018740425</v>
      </c>
    </row>
    <row r="148" spans="1:12">
      <c r="A148" t="s">
        <v>730</v>
      </c>
      <c r="B148" t="s">
        <v>731</v>
      </c>
      <c r="C148" t="s">
        <v>731</v>
      </c>
      <c r="D148" s="1">
        <v>206154</v>
      </c>
      <c r="E148" t="s">
        <v>732</v>
      </c>
      <c r="F148" s="1">
        <v>24</v>
      </c>
      <c r="G148" s="1">
        <v>1323</v>
      </c>
      <c r="H148" s="1">
        <v>64</v>
      </c>
      <c r="I148">
        <f t="shared" si="14"/>
        <v>2</v>
      </c>
      <c r="J148">
        <f t="shared" si="15"/>
        <v>1323</v>
      </c>
      <c r="K148" s="2">
        <f t="shared" si="16"/>
        <v>1.6641628541970318E-5</v>
      </c>
      <c r="L148" s="12">
        <f t="shared" si="17"/>
        <v>0.99667727181594623</v>
      </c>
    </row>
    <row r="149" spans="1:12">
      <c r="A149" t="s">
        <v>370</v>
      </c>
      <c r="B149" t="s">
        <v>371</v>
      </c>
      <c r="C149" t="s">
        <v>371</v>
      </c>
      <c r="D149" s="1">
        <v>65</v>
      </c>
      <c r="E149" t="s">
        <v>372</v>
      </c>
      <c r="F149" s="1">
        <v>24</v>
      </c>
      <c r="G149" s="1">
        <v>-1</v>
      </c>
      <c r="H149" s="1">
        <v>1129</v>
      </c>
      <c r="I149">
        <f t="shared" si="14"/>
        <v>1</v>
      </c>
      <c r="J149">
        <f t="shared" si="15"/>
        <v>1129</v>
      </c>
      <c r="K149" s="2">
        <f t="shared" si="16"/>
        <v>1.420135950406991E-5</v>
      </c>
      <c r="L149" s="12">
        <f t="shared" si="17"/>
        <v>0.99669147317545026</v>
      </c>
    </row>
    <row r="150" spans="1:12">
      <c r="A150" t="s">
        <v>701</v>
      </c>
      <c r="B150" t="s">
        <v>77</v>
      </c>
      <c r="C150" t="s">
        <v>708</v>
      </c>
      <c r="D150" s="1">
        <v>98</v>
      </c>
      <c r="E150" t="s">
        <v>709</v>
      </c>
      <c r="F150" s="1">
        <v>24</v>
      </c>
      <c r="G150" s="1">
        <v>385</v>
      </c>
      <c r="H150" s="1">
        <v>966</v>
      </c>
      <c r="I150">
        <f t="shared" si="14"/>
        <v>2</v>
      </c>
      <c r="J150">
        <f t="shared" si="15"/>
        <v>966</v>
      </c>
      <c r="K150" s="2">
        <f t="shared" si="16"/>
        <v>1.2151030363978328E-5</v>
      </c>
      <c r="L150" s="12">
        <f t="shared" si="17"/>
        <v>0.99670362420581426</v>
      </c>
    </row>
    <row r="151" spans="1:12">
      <c r="A151" t="s">
        <v>644</v>
      </c>
      <c r="B151" t="s">
        <v>653</v>
      </c>
      <c r="C151" t="s">
        <v>654</v>
      </c>
      <c r="D151" s="1">
        <v>203883</v>
      </c>
      <c r="E151" t="s">
        <v>655</v>
      </c>
      <c r="F151" s="1">
        <v>24</v>
      </c>
      <c r="G151" s="1">
        <v>754</v>
      </c>
      <c r="H151" s="1">
        <v>709</v>
      </c>
      <c r="I151">
        <f t="shared" si="14"/>
        <v>2</v>
      </c>
      <c r="J151">
        <f t="shared" si="15"/>
        <v>754</v>
      </c>
      <c r="K151" s="2">
        <f t="shared" si="16"/>
        <v>9.4843446112211791E-6</v>
      </c>
      <c r="L151" s="12">
        <f t="shared" si="17"/>
        <v>0.9967131085504255</v>
      </c>
    </row>
    <row r="152" spans="1:12">
      <c r="A152" t="s">
        <v>384</v>
      </c>
      <c r="B152" t="s">
        <v>497</v>
      </c>
      <c r="C152" t="s">
        <v>497</v>
      </c>
      <c r="D152" s="1">
        <v>4108</v>
      </c>
      <c r="E152" t="s">
        <v>498</v>
      </c>
      <c r="F152" s="1">
        <v>24</v>
      </c>
      <c r="G152" s="1">
        <v>617</v>
      </c>
      <c r="H152" s="1">
        <v>585</v>
      </c>
      <c r="I152">
        <f t="shared" si="14"/>
        <v>2</v>
      </c>
      <c r="J152">
        <f t="shared" si="15"/>
        <v>617</v>
      </c>
      <c r="K152" s="2">
        <f t="shared" si="16"/>
        <v>7.7610618370337768E-6</v>
      </c>
      <c r="L152" s="12">
        <f t="shared" si="17"/>
        <v>0.99672086961226258</v>
      </c>
    </row>
    <row r="153" spans="1:12">
      <c r="A153" t="s">
        <v>7</v>
      </c>
      <c r="B153" t="s">
        <v>358</v>
      </c>
      <c r="C153" t="s">
        <v>359</v>
      </c>
      <c r="D153" s="1">
        <v>118</v>
      </c>
      <c r="E153" t="s">
        <v>360</v>
      </c>
      <c r="F153" s="1">
        <v>24</v>
      </c>
      <c r="G153" s="1">
        <v>-1</v>
      </c>
      <c r="H153" s="1">
        <v>140</v>
      </c>
      <c r="I153">
        <f t="shared" si="14"/>
        <v>1</v>
      </c>
      <c r="J153">
        <f t="shared" si="15"/>
        <v>140</v>
      </c>
      <c r="K153" s="2">
        <f t="shared" si="16"/>
        <v>1.7610188933301925E-6</v>
      </c>
      <c r="L153" s="12">
        <f t="shared" si="17"/>
        <v>0.99672263063115596</v>
      </c>
    </row>
    <row r="154" spans="1:12">
      <c r="A154" t="s">
        <v>701</v>
      </c>
      <c r="B154" t="s">
        <v>77</v>
      </c>
      <c r="C154" t="s">
        <v>720</v>
      </c>
      <c r="D154" s="1">
        <v>221</v>
      </c>
      <c r="E154" t="s">
        <v>721</v>
      </c>
      <c r="F154" s="1">
        <v>24</v>
      </c>
      <c r="G154" s="1">
        <v>0</v>
      </c>
      <c r="H154" s="1">
        <v>50</v>
      </c>
      <c r="I154">
        <f t="shared" si="14"/>
        <v>1</v>
      </c>
      <c r="J154">
        <f t="shared" si="15"/>
        <v>50</v>
      </c>
      <c r="K154" s="2">
        <f t="shared" si="16"/>
        <v>6.2893531904649738E-7</v>
      </c>
      <c r="L154" s="12">
        <f t="shared" si="17"/>
        <v>0.99672325956647501</v>
      </c>
    </row>
    <row r="155" spans="1:12">
      <c r="J155">
        <f>SUM(J2:J154)</f>
        <v>79499431</v>
      </c>
      <c r="K155" s="2">
        <f t="shared" si="16"/>
        <v>1</v>
      </c>
      <c r="L155" s="12"/>
    </row>
  </sheetData>
  <sortState ref="A2:J159">
    <sortCondition descending="1" ref="J1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52"/>
  <sheetViews>
    <sheetView topLeftCell="A14" workbookViewId="0">
      <selection activeCell="A29" sqref="A29"/>
    </sheetView>
  </sheetViews>
  <sheetFormatPr baseColWidth="10" defaultRowHeight="16"/>
  <cols>
    <col min="7" max="7" width="15" customWidth="1"/>
    <col min="8" max="8" width="28.33203125" customWidth="1"/>
    <col min="9" max="9" width="27.5" customWidth="1"/>
    <col min="10" max="10" width="34.1640625" customWidth="1"/>
    <col min="15" max="15" width="25.83203125" customWidth="1"/>
  </cols>
  <sheetData>
    <row r="1" spans="1:14">
      <c r="A1" s="14" t="s">
        <v>855</v>
      </c>
      <c r="B1" s="14" t="s">
        <v>856</v>
      </c>
      <c r="C1" s="14" t="s">
        <v>857</v>
      </c>
      <c r="D1" s="14" t="s">
        <v>330</v>
      </c>
      <c r="E1" s="14" t="s">
        <v>858</v>
      </c>
      <c r="F1" s="14" t="s">
        <v>862</v>
      </c>
      <c r="G1" s="14" t="s">
        <v>1137</v>
      </c>
      <c r="H1" s="14" t="s">
        <v>1135</v>
      </c>
      <c r="I1" s="14" t="s">
        <v>2324</v>
      </c>
      <c r="J1" s="14" t="s">
        <v>1140</v>
      </c>
      <c r="L1" s="14" t="s">
        <v>871</v>
      </c>
      <c r="M1" s="14" t="s">
        <v>867</v>
      </c>
      <c r="N1" s="14" t="s">
        <v>1144</v>
      </c>
    </row>
    <row r="2" spans="1:14">
      <c r="A2" t="str">
        <f>'Act26 (prim. Al)'!C2</f>
        <v>Alúmina Española - Planta de San Ciprián</v>
      </c>
      <c r="B2" t="str">
        <f>'Act26 (prim. Al)'!A2</f>
        <v>ES</v>
      </c>
      <c r="C2" t="str">
        <f>'Act26 (prim. Al)'!V2</f>
        <v>San Ciprian</v>
      </c>
      <c r="D2" t="str">
        <f>'Act26 (prim. Al)'!AA2</f>
        <v>43°42′07.08″N 7°28′05.64″W</v>
      </c>
      <c r="E2" t="s">
        <v>1136</v>
      </c>
      <c r="F2">
        <f>'Act26 (prim. Al)'!J2</f>
        <v>884413</v>
      </c>
      <c r="G2" s="20">
        <f>F2/F$26*K$8*1000</f>
        <v>571.2825700823347</v>
      </c>
      <c r="H2" s="20">
        <f t="shared" ref="H2:H25" si="0">G2*K$3*1000/8760</f>
        <v>978.22357890810736</v>
      </c>
      <c r="I2" s="20">
        <f>H2*K$13</f>
        <v>244.55589472702684</v>
      </c>
      <c r="J2" t="s">
        <v>859</v>
      </c>
      <c r="K2" s="11">
        <v>1</v>
      </c>
    </row>
    <row r="3" spans="1:14">
      <c r="A3" t="str">
        <f>'Act26 (prim. Al)'!C3</f>
        <v>Hydro Aluminium AS Sunndal aluminiumsverk</v>
      </c>
      <c r="B3" t="str">
        <f>'Act26 (prim. Al)'!A3</f>
        <v>NO</v>
      </c>
      <c r="C3" t="str">
        <f>'Act26 (prim. Al)'!V3</f>
        <v>Sunndal</v>
      </c>
      <c r="D3" t="str">
        <f>'Act26 (prim. Al)'!AA3</f>
        <v>62°36′46″N 8°38′3″E</v>
      </c>
      <c r="E3" t="s">
        <v>1136</v>
      </c>
      <c r="F3">
        <f>'Act26 (prim. Al)'!J3</f>
        <v>585806</v>
      </c>
      <c r="G3" s="20">
        <f t="shared" ref="G3:G25" si="1">F3/F$26*K$8*1000</f>
        <v>378.39873141807294</v>
      </c>
      <c r="H3" s="20">
        <f t="shared" si="0"/>
        <v>647.94303325012493</v>
      </c>
      <c r="I3" s="20">
        <f t="shared" ref="I3:I51" si="2">H3*K$13</f>
        <v>161.98575831253123</v>
      </c>
      <c r="J3" t="s">
        <v>860</v>
      </c>
      <c r="K3">
        <v>15</v>
      </c>
      <c r="L3" t="s">
        <v>1126</v>
      </c>
      <c r="M3" t="s">
        <v>1134</v>
      </c>
      <c r="N3" t="s">
        <v>1125</v>
      </c>
    </row>
    <row r="4" spans="1:14">
      <c r="A4" t="str">
        <f>'Act26 (prim. Al)'!C4</f>
        <v>ALUMINIUM DUNKERQUE</v>
      </c>
      <c r="B4" t="str">
        <f>'Act26 (prim. Al)'!A4</f>
        <v>FR</v>
      </c>
      <c r="C4" t="str">
        <f>'Act26 (prim. Al)'!V4</f>
        <v>Dunkerque</v>
      </c>
      <c r="D4" t="str">
        <f>'Act26 (prim. Al)'!AA4</f>
        <v>51°02′18″N 2°22′39″E</v>
      </c>
      <c r="E4" t="s">
        <v>1136</v>
      </c>
      <c r="F4">
        <f>'Act26 (prim. Al)'!J4</f>
        <v>518539</v>
      </c>
      <c r="G4" s="20">
        <f t="shared" si="1"/>
        <v>334.947917554269</v>
      </c>
      <c r="H4" s="20">
        <f t="shared" si="0"/>
        <v>573.54095471621406</v>
      </c>
      <c r="I4" s="20">
        <f t="shared" si="2"/>
        <v>143.38523867905351</v>
      </c>
      <c r="K4">
        <v>0.7</v>
      </c>
      <c r="L4" t="s">
        <v>1128</v>
      </c>
      <c r="M4" t="s">
        <v>1134</v>
      </c>
      <c r="N4" t="s">
        <v>2032</v>
      </c>
    </row>
    <row r="5" spans="1:14">
      <c r="A5" t="str">
        <f>'Act26 (prim. Al)'!C5</f>
        <v>Aluminio Español - Planta de San Ciprián</v>
      </c>
      <c r="B5" t="str">
        <f>'Act26 (prim. Al)'!A5</f>
        <v>ES</v>
      </c>
      <c r="C5" t="str">
        <f>'Act26 (prim. Al)'!V5</f>
        <v>San Ciprian</v>
      </c>
      <c r="D5" t="str">
        <f>'Act26 (prim. Al)'!AA5</f>
        <v>43°42′07.08″N 7°28′05.64″W</v>
      </c>
      <c r="E5" t="s">
        <v>1136</v>
      </c>
      <c r="F5">
        <f>'Act26 (prim. Al)'!J5</f>
        <v>472880</v>
      </c>
      <c r="G5" s="20">
        <f t="shared" si="1"/>
        <v>305.45469338480376</v>
      </c>
      <c r="H5" s="20">
        <f t="shared" si="0"/>
        <v>523.03885853562281</v>
      </c>
      <c r="I5" s="20">
        <f t="shared" si="2"/>
        <v>130.7597146339057</v>
      </c>
      <c r="J5" t="s">
        <v>2018</v>
      </c>
      <c r="K5">
        <f>(K3*1000*G26+K4*1000*G52)/1000000</f>
        <v>73.510000000000005</v>
      </c>
      <c r="L5" t="s">
        <v>2017</v>
      </c>
    </row>
    <row r="6" spans="1:14">
      <c r="A6" t="str">
        <f>'Act26 (prim. Al)'!C6</f>
        <v>Alcoa Norway ANS, Mosjøen</v>
      </c>
      <c r="B6" t="str">
        <f>'Act26 (prim. Al)'!A6</f>
        <v>NO</v>
      </c>
      <c r="C6" t="str">
        <f>'Act26 (prim. Al)'!V6</f>
        <v>Mosjöen</v>
      </c>
      <c r="D6" t="str">
        <f>'Act26 (prim. Al)'!AA6</f>
        <v>65°50′N 13°12′E</v>
      </c>
      <c r="E6" t="s">
        <v>1136</v>
      </c>
      <c r="F6">
        <f>'Act26 (prim. Al)'!J6</f>
        <v>423555</v>
      </c>
      <c r="G6" s="20">
        <f t="shared" si="1"/>
        <v>273.5934331259528</v>
      </c>
      <c r="H6" s="20">
        <f t="shared" si="0"/>
        <v>468.48190603759036</v>
      </c>
      <c r="I6" s="20">
        <f t="shared" si="2"/>
        <v>117.12047650939759</v>
      </c>
    </row>
    <row r="7" spans="1:14">
      <c r="A7" t="str">
        <f>'Act26 (prim. Al)'!C7</f>
        <v>Aluminiumoxidwerk Stade - AOS</v>
      </c>
      <c r="B7" t="str">
        <f>'Act26 (prim. Al)'!A7</f>
        <v>DE</v>
      </c>
      <c r="C7" t="str">
        <f>'Act26 (prim. Al)'!V7</f>
        <v>Stade</v>
      </c>
      <c r="D7" t="str">
        <f>'Act26 (prim. Al)'!AA7</f>
        <v>53°36′3″N 9°28′35″E</v>
      </c>
      <c r="E7" t="s">
        <v>1136</v>
      </c>
      <c r="F7">
        <f>'Act26 (prim. Al)'!J7</f>
        <v>419525</v>
      </c>
      <c r="G7" s="20">
        <f t="shared" si="1"/>
        <v>270.99027288584796</v>
      </c>
      <c r="H7" s="20">
        <f t="shared" si="0"/>
        <v>464.02443987302735</v>
      </c>
      <c r="I7" s="20">
        <f t="shared" si="2"/>
        <v>116.00610996825684</v>
      </c>
      <c r="J7" s="14" t="s">
        <v>1141</v>
      </c>
    </row>
    <row r="8" spans="1:14">
      <c r="A8" t="str">
        <f>'Act26 (prim. Al)'!C8</f>
        <v>Hydro Aluminium AS Årdal metallverk</v>
      </c>
      <c r="B8" t="str">
        <f>'Act26 (prim. Al)'!A8</f>
        <v>NO</v>
      </c>
      <c r="C8" t="str">
        <f>'Act26 (prim. Al)'!V8</f>
        <v>Årdal</v>
      </c>
      <c r="D8" t="str">
        <f>'Act26 (prim. Al)'!AA8</f>
        <v>61°17′29″N 07°47′53″E</v>
      </c>
      <c r="E8" t="s">
        <v>1136</v>
      </c>
      <c r="F8">
        <f>'Act26 (prim. Al)'!J8</f>
        <v>393000</v>
      </c>
      <c r="G8" s="20">
        <f t="shared" si="1"/>
        <v>253.8565693203939</v>
      </c>
      <c r="H8" s="20">
        <f t="shared" si="0"/>
        <v>434.68590637053745</v>
      </c>
      <c r="I8" s="20">
        <f t="shared" si="2"/>
        <v>108.67147659263436</v>
      </c>
      <c r="J8" t="s">
        <v>1129</v>
      </c>
      <c r="K8">
        <v>4.7</v>
      </c>
      <c r="L8" t="s">
        <v>1130</v>
      </c>
      <c r="M8" t="s">
        <v>1133</v>
      </c>
    </row>
    <row r="9" spans="1:14">
      <c r="A9" t="str">
        <f>'Act26 (prim. Al)'!C9</f>
        <v>SC ALRO SA - Sediul Social</v>
      </c>
      <c r="B9" t="str">
        <f>'Act26 (prim. Al)'!A9</f>
        <v>RO</v>
      </c>
      <c r="C9" t="str">
        <f>'Act26 (prim. Al)'!V9</f>
        <v>Slatina</v>
      </c>
      <c r="D9" t="str">
        <f>'Act26 (prim. Al)'!AA9</f>
        <v>44°25′47″N 24°21′51″E</v>
      </c>
      <c r="E9" t="s">
        <v>1136</v>
      </c>
      <c r="F9">
        <f>'Act26 (prim. Al)'!J9</f>
        <v>377880</v>
      </c>
      <c r="G9" s="20">
        <f t="shared" si="1"/>
        <v>244.08987382898334</v>
      </c>
      <c r="H9" s="20">
        <f t="shared" si="0"/>
        <v>417.96211272086185</v>
      </c>
      <c r="I9" s="20">
        <f t="shared" si="2"/>
        <v>104.49052818021546</v>
      </c>
      <c r="J9" t="s">
        <v>1131</v>
      </c>
      <c r="K9">
        <v>4.3</v>
      </c>
      <c r="L9" t="s">
        <v>1130</v>
      </c>
      <c r="M9" t="s">
        <v>1133</v>
      </c>
    </row>
    <row r="10" spans="1:14">
      <c r="A10" t="str">
        <f>'Act26 (prim. Al)'!C10</f>
        <v>Hydro Aluminium AS Karmøy aluminiumsverk</v>
      </c>
      <c r="B10" t="str">
        <f>'Act26 (prim. Al)'!A10</f>
        <v>NO</v>
      </c>
      <c r="C10" t="str">
        <f>'Act26 (prim. Al)'!V10</f>
        <v>Karmöy</v>
      </c>
      <c r="D10" t="str">
        <f>'Act26 (prim. Al)'!AA10</f>
        <v>59°15′23″N 5°14′57″E</v>
      </c>
      <c r="E10" t="s">
        <v>1136</v>
      </c>
      <c r="F10">
        <f>'Act26 (prim. Al)'!J10</f>
        <v>325849</v>
      </c>
      <c r="G10" s="20">
        <f t="shared" si="1"/>
        <v>210.480685130995</v>
      </c>
      <c r="H10" s="20">
        <f t="shared" si="0"/>
        <v>360.41213207362159</v>
      </c>
      <c r="I10" s="20">
        <f t="shared" si="2"/>
        <v>90.103033018405398</v>
      </c>
      <c r="J10" t="s">
        <v>1132</v>
      </c>
      <c r="K10">
        <v>4.2</v>
      </c>
      <c r="L10" t="s">
        <v>1130</v>
      </c>
      <c r="M10" t="s">
        <v>1133</v>
      </c>
    </row>
    <row r="11" spans="1:14">
      <c r="A11" t="str">
        <f>'Act26 (prim. Al)'!C11</f>
        <v>Výroba hliníka</v>
      </c>
      <c r="B11" t="str">
        <f>'Act26 (prim. Al)'!A11</f>
        <v>SK</v>
      </c>
      <c r="C11" t="str">
        <f>'Act26 (prim. Al)'!V11</f>
        <v>Ziar nad Hronom</v>
      </c>
      <c r="D11" t="str">
        <f>'Act26 (prim. Al)'!AA11</f>
        <v>48°35′03″N 18°51′39″E</v>
      </c>
      <c r="E11" t="s">
        <v>1136</v>
      </c>
      <c r="F11">
        <f>'Act26 (prim. Al)'!J11</f>
        <v>289472</v>
      </c>
      <c r="G11" s="20">
        <f t="shared" si="1"/>
        <v>186.98312680486788</v>
      </c>
      <c r="H11" s="20">
        <f t="shared" si="0"/>
        <v>320.17658699463681</v>
      </c>
      <c r="I11" s="20">
        <f t="shared" si="2"/>
        <v>80.044146748659202</v>
      </c>
    </row>
    <row r="12" spans="1:14">
      <c r="A12" t="str">
        <f>'Act26 (prim. Al)'!C12</f>
        <v>Kubikenborg Aluminium AB</v>
      </c>
      <c r="B12" t="str">
        <f>'Act26 (prim. Al)'!A12</f>
        <v>SE</v>
      </c>
      <c r="C12" t="str">
        <f>'Act26 (prim. Al)'!V12</f>
        <v>Sundsvall</v>
      </c>
      <c r="D12" t="str">
        <f>'Act26 (prim. Al)'!AA12</f>
        <v>62°24′N 17°19′E</v>
      </c>
      <c r="E12" t="s">
        <v>1136</v>
      </c>
      <c r="F12">
        <f>'Act26 (prim. Al)'!J12</f>
        <v>265169</v>
      </c>
      <c r="G12" s="20">
        <f t="shared" si="1"/>
        <v>171.28471407155095</v>
      </c>
      <c r="H12" s="20">
        <f t="shared" si="0"/>
        <v>293.2957432732037</v>
      </c>
      <c r="I12" s="20">
        <f t="shared" si="2"/>
        <v>73.323935818300924</v>
      </c>
      <c r="J12" s="14" t="s">
        <v>1145</v>
      </c>
    </row>
    <row r="13" spans="1:14">
      <c r="A13" t="str">
        <f>'Act26 (prim. Al)'!C13</f>
        <v>Aluminiumschmelfluseletrolyse Essen</v>
      </c>
      <c r="B13" t="str">
        <f>'Act26 (prim. Al)'!A13</f>
        <v>DE</v>
      </c>
      <c r="C13" t="str">
        <f>'Act26 (prim. Al)'!V13</f>
        <v>Essen</v>
      </c>
      <c r="D13" t="str">
        <f>'Act26 (prim. Al)'!AA13</f>
        <v>51°27′3″N 7°0′47″E</v>
      </c>
      <c r="E13" t="s">
        <v>1136</v>
      </c>
      <c r="F13">
        <f>'Act26 (prim. Al)'!J13</f>
        <v>253458</v>
      </c>
      <c r="G13" s="20">
        <f t="shared" si="1"/>
        <v>163.72004668399083</v>
      </c>
      <c r="H13" s="20">
        <f t="shared" si="0"/>
        <v>280.34254569176511</v>
      </c>
      <c r="I13" s="20">
        <f t="shared" si="2"/>
        <v>70.085636422941278</v>
      </c>
      <c r="J13" t="s">
        <v>1146</v>
      </c>
      <c r="K13" s="12">
        <v>0.25</v>
      </c>
      <c r="M13" t="s">
        <v>2033</v>
      </c>
    </row>
    <row r="14" spans="1:14">
      <c r="A14" t="str">
        <f>'Act26 (prim. Al)'!C14</f>
        <v>Usine Saint Jean de Maurienne</v>
      </c>
      <c r="B14" t="str">
        <f>'Act26 (prim. Al)'!A14</f>
        <v>FR</v>
      </c>
      <c r="C14" t="str">
        <f>'Act26 (prim. Al)'!V14</f>
        <v>Saint-Jean-de-Maurienne</v>
      </c>
      <c r="D14" t="str">
        <f>'Act26 (prim. Al)'!AA14</f>
        <v xml:space="preserve"> 45°16′22″N 6°20′54″E</v>
      </c>
      <c r="E14" t="s">
        <v>1136</v>
      </c>
      <c r="F14">
        <f>'Act26 (prim. Al)'!J14</f>
        <v>240219</v>
      </c>
      <c r="G14" s="20">
        <f t="shared" si="1"/>
        <v>155.16837461978551</v>
      </c>
      <c r="H14" s="20">
        <f t="shared" si="0"/>
        <v>265.69927160922174</v>
      </c>
      <c r="I14" s="20">
        <f t="shared" si="2"/>
        <v>66.424817902305435</v>
      </c>
      <c r="J14" t="s">
        <v>2034</v>
      </c>
      <c r="K14" s="15">
        <f>K13*H26+K13*H52</f>
        <v>2097.8881278538811</v>
      </c>
      <c r="L14" t="s">
        <v>863</v>
      </c>
      <c r="M14" t="s">
        <v>2033</v>
      </c>
    </row>
    <row r="15" spans="1:14">
      <c r="A15" t="str">
        <f>'Act26 (prim. Al)'!C15</f>
        <v>Elektroyse</v>
      </c>
      <c r="B15" t="str">
        <f>'Act26 (prim. Al)'!A15</f>
        <v>DE</v>
      </c>
      <c r="C15" t="str">
        <f>'Act26 (prim. Al)'!V15</f>
        <v>Neuss</v>
      </c>
      <c r="D15" t="str">
        <f>'Act26 (prim. Al)'!AA15</f>
        <v>51°12′N 6°42′E</v>
      </c>
      <c r="E15" t="s">
        <v>1136</v>
      </c>
      <c r="F15">
        <f>'Act26 (prim. Al)'!J15</f>
        <v>238904</v>
      </c>
      <c r="G15" s="20">
        <f t="shared" si="1"/>
        <v>154.31895632803915</v>
      </c>
      <c r="H15" s="20">
        <f t="shared" si="0"/>
        <v>264.24478823294373</v>
      </c>
      <c r="I15" s="20">
        <f t="shared" si="2"/>
        <v>66.061197058235933</v>
      </c>
      <c r="J15" t="s">
        <v>866</v>
      </c>
      <c r="K15" s="21">
        <v>4</v>
      </c>
      <c r="L15" s="21"/>
      <c r="M15" t="s">
        <v>2033</v>
      </c>
      <c r="N15" s="21"/>
    </row>
    <row r="16" spans="1:14">
      <c r="A16" t="str">
        <f>'Act26 (prim. Al)'!C16</f>
        <v>ALTEO GARDANNE</v>
      </c>
      <c r="B16" t="str">
        <f>'Act26 (prim. Al)'!A16</f>
        <v>FR</v>
      </c>
      <c r="C16" t="str">
        <f>'Act26 (prim. Al)'!V16</f>
        <v>Gardanne</v>
      </c>
      <c r="D16" t="str">
        <f>'Act26 (prim. Al)'!AA16</f>
        <v>43°27′19″N 5°28′34″E</v>
      </c>
      <c r="E16" t="s">
        <v>1136</v>
      </c>
      <c r="F16">
        <f>'Act26 (prim. Al)'!J16</f>
        <v>229697</v>
      </c>
      <c r="G16" s="20">
        <f t="shared" si="1"/>
        <v>148.37173639487665</v>
      </c>
      <c r="H16" s="20">
        <f t="shared" si="0"/>
        <v>254.06119245698056</v>
      </c>
      <c r="I16" s="20">
        <f t="shared" si="2"/>
        <v>63.515298114245141</v>
      </c>
      <c r="J16" t="s">
        <v>2028</v>
      </c>
      <c r="K16">
        <v>40</v>
      </c>
      <c r="M16" t="s">
        <v>2033</v>
      </c>
    </row>
    <row r="17" spans="1:11">
      <c r="A17" t="str">
        <f>'Act26 (prim. Al)'!C17</f>
        <v>Aluminiumschmelfluseletrolyse Hamburg</v>
      </c>
      <c r="B17" t="str">
        <f>'Act26 (prim. Al)'!A17</f>
        <v>DE</v>
      </c>
      <c r="C17" t="str">
        <f>'Act26 (prim. Al)'!V17</f>
        <v>Hamburg</v>
      </c>
      <c r="D17" t="str">
        <f>'Act26 (prim. Al)'!AA17</f>
        <v>53°33′55″N 10°00′05″E</v>
      </c>
      <c r="E17" t="s">
        <v>1136</v>
      </c>
      <c r="F17">
        <f>'Act26 (prim. Al)'!J17</f>
        <v>229366</v>
      </c>
      <c r="G17" s="20">
        <f t="shared" si="1"/>
        <v>148.15792844463476</v>
      </c>
      <c r="H17" s="20">
        <f t="shared" si="0"/>
        <v>253.69508295314171</v>
      </c>
      <c r="I17" s="20">
        <f t="shared" si="2"/>
        <v>63.423770738285427</v>
      </c>
    </row>
    <row r="18" spans="1:11">
      <c r="A18" t="str">
        <f>'Act26 (prim. Al)'!C18</f>
        <v>Alcoa Norway ANS, Lista</v>
      </c>
      <c r="B18" t="str">
        <f>'Act26 (prim. Al)'!A18</f>
        <v>NO</v>
      </c>
      <c r="C18" t="str">
        <f>'Act26 (prim. Al)'!V18</f>
        <v>Farsund</v>
      </c>
      <c r="D18" t="str">
        <f>'Act26 (prim. Al)'!AA18</f>
        <v>58°4′58″N 6°45′10″E</v>
      </c>
      <c r="E18" t="s">
        <v>1136</v>
      </c>
      <c r="F18">
        <f>'Act26 (prim. Al)'!J18</f>
        <v>186428</v>
      </c>
      <c r="G18" s="20">
        <f t="shared" si="1"/>
        <v>120.42232189634197</v>
      </c>
      <c r="H18" s="20">
        <f t="shared" si="0"/>
        <v>206.20260598688694</v>
      </c>
      <c r="I18" s="20">
        <f t="shared" si="2"/>
        <v>51.550651496721734</v>
      </c>
      <c r="J18" t="s">
        <v>1147</v>
      </c>
      <c r="K18" s="12">
        <v>0</v>
      </c>
    </row>
    <row r="19" spans="1:11">
      <c r="A19" t="str">
        <f>'Act26 (prim. Al)'!C19</f>
        <v>Sør-Norge Aluminium AS</v>
      </c>
      <c r="B19" t="str">
        <f>'Act26 (prim. Al)'!A19</f>
        <v>NO</v>
      </c>
      <c r="C19" t="str">
        <f>'Act26 (prim. Al)'!V19</f>
        <v>Husnes</v>
      </c>
      <c r="D19" t="str">
        <f>'Act26 (prim. Al)'!AA19</f>
        <v>59°51′49″N 05°44′43″E</v>
      </c>
      <c r="E19" t="s">
        <v>1136</v>
      </c>
      <c r="F19">
        <f>'Act26 (prim. Al)'!J19</f>
        <v>165168</v>
      </c>
      <c r="G19" s="20">
        <f t="shared" si="1"/>
        <v>106.68952122521837</v>
      </c>
      <c r="H19" s="20">
        <f t="shared" si="0"/>
        <v>182.687536344552</v>
      </c>
      <c r="I19" s="20">
        <f t="shared" si="2"/>
        <v>45.671884086138</v>
      </c>
      <c r="J19" t="s">
        <v>1148</v>
      </c>
      <c r="K19" s="15">
        <v>0</v>
      </c>
    </row>
    <row r="20" spans="1:11">
      <c r="A20" t="str">
        <f>'Act26 (prim. Al)'!C20</f>
        <v>Voerde Aluminium GmbH</v>
      </c>
      <c r="B20" t="str">
        <f>'Act26 (prim. Al)'!A20</f>
        <v>DE</v>
      </c>
      <c r="C20" t="str">
        <f>'Act26 (prim. Al)'!V20</f>
        <v>Voerde</v>
      </c>
      <c r="D20" t="str">
        <f>'Act26 (prim. Al)'!AA20</f>
        <v>51°36′00″N 06°41′0″E</v>
      </c>
      <c r="E20" t="s">
        <v>1136</v>
      </c>
      <c r="F20">
        <f>'Act26 (prim. Al)'!J20</f>
        <v>151700</v>
      </c>
      <c r="G20" s="20">
        <f t="shared" si="1"/>
        <v>97.989927648610077</v>
      </c>
      <c r="H20" s="20">
        <f t="shared" si="0"/>
        <v>167.79097200104465</v>
      </c>
      <c r="I20" s="20">
        <f t="shared" si="2"/>
        <v>41.947743000261163</v>
      </c>
      <c r="J20" t="s">
        <v>864</v>
      </c>
      <c r="K20">
        <v>0</v>
      </c>
    </row>
    <row r="21" spans="1:11">
      <c r="A21" t="str">
        <f>'Act26 (prim. Al)'!C21</f>
        <v>Aluminium Delfzijl B.V. (Aldel)</v>
      </c>
      <c r="B21" t="str">
        <f>'Act26 (prim. Al)'!A21</f>
        <v>NL</v>
      </c>
      <c r="C21" t="str">
        <f>'Act26 (prim. Al)'!V21</f>
        <v>Delfzijl</v>
      </c>
      <c r="D21" t="str">
        <f>'Act26 (prim. Al)'!AA21</f>
        <v>53° 20′ N, 6° 55′ E</v>
      </c>
      <c r="E21" t="s">
        <v>1136</v>
      </c>
      <c r="F21">
        <f>'Act26 (prim. Al)'!J21</f>
        <v>148342</v>
      </c>
      <c r="G21" s="20">
        <f t="shared" si="1"/>
        <v>95.820842763679067</v>
      </c>
      <c r="H21" s="20">
        <f t="shared" si="0"/>
        <v>164.07678555424496</v>
      </c>
      <c r="I21" s="20">
        <f t="shared" si="2"/>
        <v>41.019196388561241</v>
      </c>
    </row>
    <row r="22" spans="1:11">
      <c r="A22" t="str">
        <f>'Act26 (prim. Al)'!C22</f>
        <v>Alcoa Inespal, S.A. - Planta de A Coruña</v>
      </c>
      <c r="B22" t="str">
        <f>'Act26 (prim. Al)'!A22</f>
        <v>ES</v>
      </c>
      <c r="C22" t="str">
        <f>'Act26 (prim. Al)'!V22</f>
        <v>La Coruña</v>
      </c>
      <c r="D22" t="str">
        <f>'Act26 (prim. Al)'!AA22</f>
        <v>43.365°N 8.410°W</v>
      </c>
      <c r="E22" t="s">
        <v>1136</v>
      </c>
      <c r="F22">
        <f>'Act26 (prim. Al)'!J22</f>
        <v>137837</v>
      </c>
      <c r="G22" s="20">
        <f t="shared" si="1"/>
        <v>89.035185611743344</v>
      </c>
      <c r="H22" s="20">
        <f t="shared" si="0"/>
        <v>152.45750960914955</v>
      </c>
      <c r="I22" s="20">
        <f t="shared" si="2"/>
        <v>38.114377402287388</v>
      </c>
    </row>
    <row r="23" spans="1:11">
      <c r="A23" t="str">
        <f>'Act26 (prim. Al)'!C23</f>
        <v>Alcoa Inespal Avilés, - Fábrica de aluminio</v>
      </c>
      <c r="B23" t="str">
        <f>'Act26 (prim. Al)'!A23</f>
        <v>ES</v>
      </c>
      <c r="C23" t="str">
        <f>'Act26 (prim. Al)'!V23</f>
        <v>Avilés (Asturias)</v>
      </c>
      <c r="D23" t="str">
        <f>'Act26 (prim. Al)'!AA23</f>
        <v>43°33′22″N 5°54′30″W</v>
      </c>
      <c r="E23" t="s">
        <v>1136</v>
      </c>
      <c r="F23">
        <f>'Act26 (prim. Al)'!J23</f>
        <v>125579</v>
      </c>
      <c r="G23" s="20">
        <f t="shared" si="1"/>
        <v>81.117186052635489</v>
      </c>
      <c r="H23" s="20">
        <f t="shared" si="0"/>
        <v>138.89929118601967</v>
      </c>
      <c r="I23" s="20">
        <f t="shared" si="2"/>
        <v>34.724822796504917</v>
      </c>
    </row>
    <row r="24" spans="1:11">
      <c r="A24" t="str">
        <f>'Act26 (prim. Al)'!C24</f>
        <v>Alcan Aluminium UK Ltd</v>
      </c>
      <c r="B24" t="str">
        <f>'Act26 (prim. Al)'!A24</f>
        <v>GB</v>
      </c>
      <c r="C24" t="str">
        <f>'Act26 (prim. Al)'!V24</f>
        <v>Fort William</v>
      </c>
      <c r="D24" t="str">
        <f>'Act26 (prim. Al)'!AA24</f>
        <v>56.81689°N 5.10963°W</v>
      </c>
      <c r="E24" t="s">
        <v>1136</v>
      </c>
      <c r="F24">
        <f>'Act26 (prim. Al)'!J24</f>
        <v>107937</v>
      </c>
      <c r="G24" s="20">
        <f t="shared" si="1"/>
        <v>69.721416088385141</v>
      </c>
      <c r="H24" s="20">
        <f t="shared" si="0"/>
        <v>119.38598645271428</v>
      </c>
      <c r="I24" s="20">
        <f t="shared" si="2"/>
        <v>29.846496613178569</v>
      </c>
    </row>
    <row r="25" spans="1:11">
      <c r="A25" t="str">
        <f>'Act26 (prim. Al)'!C25</f>
        <v>Hydro Aluminium AS Høyanger aluminiumsverk</v>
      </c>
      <c r="B25" t="str">
        <f>'Act26 (prim. Al)'!A25</f>
        <v>NO</v>
      </c>
      <c r="C25" t="str">
        <f>'Act26 (prim. Al)'!V25</f>
        <v>Höyanger</v>
      </c>
      <c r="D25" t="str">
        <f>'Act26 (prim. Al)'!AA25</f>
        <v>61°11′17″N 05°53′44″E</v>
      </c>
      <c r="E25" t="s">
        <v>1136</v>
      </c>
      <c r="F25">
        <f>'Act26 (prim. Al)'!J25</f>
        <v>105433</v>
      </c>
      <c r="G25" s="20">
        <f t="shared" si="1"/>
        <v>68.10396863398752</v>
      </c>
      <c r="H25" s="20">
        <f t="shared" si="0"/>
        <v>116.6163846472389</v>
      </c>
      <c r="I25" s="20">
        <f t="shared" si="2"/>
        <v>29.154096161809726</v>
      </c>
    </row>
    <row r="26" spans="1:11">
      <c r="F26" s="14">
        <f>SUM(F2:F25)</f>
        <v>7276156</v>
      </c>
      <c r="G26" s="80">
        <f>SUM(G2:G25)</f>
        <v>4700</v>
      </c>
      <c r="H26" s="80">
        <f>SUM(H2:H25)</f>
        <v>8047.945205479451</v>
      </c>
      <c r="I26" s="80">
        <f>SUM(I2:I25)</f>
        <v>2011.9863013698628</v>
      </c>
    </row>
    <row r="27" spans="1:11">
      <c r="F27" s="14"/>
      <c r="G27" s="80"/>
      <c r="H27" s="80"/>
      <c r="I27" s="80"/>
    </row>
    <row r="28" spans="1:11">
      <c r="A28" s="14" t="str">
        <f>A1</f>
        <v>Installation</v>
      </c>
      <c r="B28" s="14" t="str">
        <f t="shared" ref="B28:H28" si="3">B1</f>
        <v>Country</v>
      </c>
      <c r="C28" s="14" t="str">
        <f t="shared" si="3"/>
        <v>City</v>
      </c>
      <c r="D28" s="14" t="str">
        <f t="shared" si="3"/>
        <v>Coordinates</v>
      </c>
      <c r="E28" s="14" t="str">
        <f t="shared" si="3"/>
        <v>Type</v>
      </c>
      <c r="F28" s="14" t="str">
        <f t="shared" si="3"/>
        <v>Emissions (t)</v>
      </c>
      <c r="G28" s="14" t="str">
        <f t="shared" si="3"/>
        <v>Production (kt Al)</v>
      </c>
      <c r="H28" s="14" t="str">
        <f t="shared" si="3"/>
        <v>Average electricity cons (MW)</v>
      </c>
      <c r="I28" s="20"/>
    </row>
    <row r="29" spans="1:11">
      <c r="A29" t="str">
        <f>'Act 27 (second. Al)'!B2</f>
        <v>Einheitliche Anlage Alunorf</v>
      </c>
      <c r="B29" t="str">
        <f>'Act 27 (second. Al)'!A2</f>
        <v>DE</v>
      </c>
      <c r="C29" t="str">
        <f>'Act 27 (second. Al)'!V2</f>
        <v>Neuss</v>
      </c>
      <c r="D29" t="str">
        <f>'Act 27 (second. Al)'!AA2</f>
        <v>51°12′N 6°42′E</v>
      </c>
      <c r="E29" t="s">
        <v>1138</v>
      </c>
      <c r="F29">
        <f>'Act 27 (second. Al)'!J2</f>
        <v>264449</v>
      </c>
      <c r="G29" s="20">
        <f>F29/F$52*K$9*1000</f>
        <v>1206.4547992178573</v>
      </c>
      <c r="H29" s="20">
        <f t="shared" ref="H29:H51" si="4">G29*K$4*1000/8760</f>
        <v>96.406205416952062</v>
      </c>
      <c r="I29" s="20">
        <f t="shared" si="2"/>
        <v>24.101551354238016</v>
      </c>
    </row>
    <row r="30" spans="1:11">
      <c r="A30" t="str">
        <f>'Act 27 (second. Al)'!B3</f>
        <v>ELVAL</v>
      </c>
      <c r="B30" t="str">
        <f>'Act 27 (second. Al)'!A3</f>
        <v>GR</v>
      </c>
      <c r="C30" t="str">
        <f>'Act 27 (second. Al)'!V3</f>
        <v>ΟΙΝΟΦΥΤΑ ΒΟΙΟΤΙΑΣ</v>
      </c>
      <c r="D30" t="str">
        <f>'Act 27 (second. Al)'!AA3</f>
        <v>38°18′N 23°38′E</v>
      </c>
      <c r="E30" t="s">
        <v>1138</v>
      </c>
      <c r="F30">
        <f>'Act 27 (second. Al)'!J3</f>
        <v>86487</v>
      </c>
      <c r="G30" s="20">
        <f t="shared" ref="G30:G51" si="5">F30/F$52*K$9*1000</f>
        <v>394.5662725892509</v>
      </c>
      <c r="H30" s="20">
        <f t="shared" si="4"/>
        <v>31.529268357588542</v>
      </c>
      <c r="I30" s="20">
        <f t="shared" si="2"/>
        <v>7.8823170893971355</v>
      </c>
    </row>
    <row r="31" spans="1:11">
      <c r="A31" t="str">
        <f>'Act 27 (second. Al)'!B4</f>
        <v>AMAG casting GmbH</v>
      </c>
      <c r="B31" t="str">
        <f>'Act 27 (second. Al)'!A4</f>
        <v>AT</v>
      </c>
      <c r="C31" t="str">
        <f>'Act 27 (second. Al)'!V4</f>
        <v>Braunau am Inn</v>
      </c>
      <c r="D31" t="str">
        <f>'Act 27 (second. Al)'!AA4</f>
        <v xml:space="preserve"> 48° 15′ 27″ N, 13° 2′ 2″ O</v>
      </c>
      <c r="E31" t="s">
        <v>1138</v>
      </c>
      <c r="F31">
        <f>'Act 27 (second. Al)'!J4</f>
        <v>51868</v>
      </c>
      <c r="G31" s="20">
        <f t="shared" si="5"/>
        <v>236.62935963392499</v>
      </c>
      <c r="H31" s="20">
        <f t="shared" si="4"/>
        <v>18.908738783532819</v>
      </c>
      <c r="I31" s="20">
        <f t="shared" si="2"/>
        <v>4.7271846958832047</v>
      </c>
    </row>
    <row r="32" spans="1:11">
      <c r="A32" t="str">
        <f>'Act 27 (second. Al)'!B5</f>
        <v>Raffmetal</v>
      </c>
      <c r="B32" t="str">
        <f>'Act 27 (second. Al)'!A5</f>
        <v>IT</v>
      </c>
      <c r="C32" t="str">
        <f>'Act 27 (second. Al)'!V5</f>
        <v>Casto (Brescia)</v>
      </c>
      <c r="D32" t="str">
        <f>'Act 27 (second. Al)'!AA5</f>
        <v>45°42′N 10°19′E</v>
      </c>
      <c r="E32" t="s">
        <v>1138</v>
      </c>
      <c r="F32">
        <f>'Act 27 (second. Al)'!J5</f>
        <v>50484</v>
      </c>
      <c r="G32" s="20">
        <f t="shared" si="5"/>
        <v>230.31535034624562</v>
      </c>
      <c r="H32" s="20">
        <f t="shared" si="4"/>
        <v>18.404194662371225</v>
      </c>
      <c r="I32" s="20">
        <f t="shared" si="2"/>
        <v>4.6010486655928062</v>
      </c>
    </row>
    <row r="33" spans="1:9">
      <c r="A33" t="str">
        <f>'Act 27 (second. Al)'!B6</f>
        <v>Novelis UK Ltd</v>
      </c>
      <c r="B33" t="str">
        <f>'Act 27 (second. Al)'!A6</f>
        <v>GB</v>
      </c>
      <c r="C33" t="str">
        <f>'Act 27 (second. Al)'!V6</f>
        <v>Warrington</v>
      </c>
      <c r="D33" t="str">
        <f>'Act 27 (second. Al)'!AA6</f>
        <v>53°23′30″N 2°35′50″W</v>
      </c>
      <c r="E33" t="s">
        <v>1138</v>
      </c>
      <c r="F33">
        <f>'Act 27 (second. Al)'!J6</f>
        <v>48000</v>
      </c>
      <c r="G33" s="20">
        <f t="shared" si="5"/>
        <v>218.98298107558415</v>
      </c>
      <c r="H33" s="20">
        <f t="shared" si="4"/>
        <v>17.498640040286404</v>
      </c>
      <c r="I33" s="20">
        <f t="shared" si="2"/>
        <v>4.3746600100716009</v>
      </c>
    </row>
    <row r="34" spans="1:9">
      <c r="A34" t="str">
        <f>'Act 27 (second. Al)'!B7</f>
        <v>Innwerk - Aleris Recycling</v>
      </c>
      <c r="B34" t="str">
        <f>'Act 27 (second. Al)'!A7</f>
        <v>DE</v>
      </c>
      <c r="C34" t="str">
        <f>'Act 27 (second. Al)'!V7</f>
        <v>Töging am Inn</v>
      </c>
      <c r="D34" t="str">
        <f>'Act 27 (second. Al)'!AA7</f>
        <v>48°15′N 12°34′E</v>
      </c>
      <c r="E34" t="s">
        <v>1138</v>
      </c>
      <c r="F34">
        <f>'Act 27 (second. Al)'!J7</f>
        <v>46536</v>
      </c>
      <c r="G34" s="20">
        <f t="shared" si="5"/>
        <v>212.3040001527788</v>
      </c>
      <c r="H34" s="20">
        <f t="shared" si="4"/>
        <v>16.964931519057668</v>
      </c>
      <c r="I34" s="20">
        <f t="shared" si="2"/>
        <v>4.241232879764417</v>
      </c>
    </row>
    <row r="35" spans="1:9">
      <c r="A35" t="str">
        <f>'Act 27 (second. Al)'!B8</f>
        <v>HH-Gießerei</v>
      </c>
      <c r="B35" t="str">
        <f>'Act 27 (second. Al)'!A8</f>
        <v>DE</v>
      </c>
      <c r="C35" t="str">
        <f>'Act 27 (second. Al)'!V8</f>
        <v>hamburg</v>
      </c>
      <c r="D35" t="str">
        <f>'Act 27 (second. Al)'!AA8</f>
        <v>53°33′55″N 10°00′05″E</v>
      </c>
      <c r="E35" t="s">
        <v>1138</v>
      </c>
      <c r="F35">
        <f>'Act 27 (second. Al)'!J8</f>
        <v>35253</v>
      </c>
      <c r="G35" s="20">
        <f t="shared" si="5"/>
        <v>160.82931316369931</v>
      </c>
      <c r="H35" s="20">
        <f t="shared" si="4"/>
        <v>12.851657444587843</v>
      </c>
      <c r="I35" s="20">
        <f t="shared" si="2"/>
        <v>3.2129143611469608</v>
      </c>
    </row>
    <row r="36" spans="1:9">
      <c r="A36" t="str">
        <f>'Act 27 (second. Al)'!B10</f>
        <v>Alcoa Transformación de Productos, S.L.- Amorebieta</v>
      </c>
      <c r="B36" t="str">
        <f>'Act 27 (second. Al)'!A10</f>
        <v>ES</v>
      </c>
      <c r="C36" t="str">
        <f>'Act 27 (second. Al)'!V10</f>
        <v>Amorebieta-Etxano</v>
      </c>
      <c r="D36" t="str">
        <f>'Act 27 (second. Al)'!AA10</f>
        <v>43°13′9″N 2°44′3″W</v>
      </c>
      <c r="E36" t="s">
        <v>1138</v>
      </c>
      <c r="F36">
        <f>'Act 27 (second. Al)'!J10</f>
        <v>34823</v>
      </c>
      <c r="G36" s="20">
        <f t="shared" si="5"/>
        <v>158.86759062489722</v>
      </c>
      <c r="H36" s="20">
        <f t="shared" si="4"/>
        <v>12.694898794226944</v>
      </c>
      <c r="I36" s="20">
        <f t="shared" si="2"/>
        <v>3.173724698556736</v>
      </c>
    </row>
    <row r="37" spans="1:9">
      <c r="A37" t="str">
        <f>'Act 27 (second. Al)'!B12</f>
        <v>Century Aluminum Vlissingen BV</v>
      </c>
      <c r="B37" t="str">
        <f>'Act 27 (second. Al)'!A12</f>
        <v>NL</v>
      </c>
      <c r="C37" t="str">
        <f>'Act 27 (second. Al)'!V12</f>
        <v>Vlissingen</v>
      </c>
      <c r="D37" t="str">
        <f>'Act 27 (second. Al)'!AA12</f>
        <v>51°27′N 3°34′E</v>
      </c>
      <c r="E37" t="s">
        <v>1138</v>
      </c>
      <c r="F37">
        <f>'Act 27 (second. Al)'!J12</f>
        <v>31772</v>
      </c>
      <c r="G37" s="20">
        <f t="shared" si="5"/>
        <v>144.94848489028038</v>
      </c>
      <c r="H37" s="20">
        <f t="shared" si="4"/>
        <v>11.58264148666624</v>
      </c>
      <c r="I37" s="20">
        <f t="shared" si="2"/>
        <v>2.8956603716665601</v>
      </c>
    </row>
    <row r="38" spans="1:9">
      <c r="A38" t="str">
        <f>'Act 27 (second. Al)'!B13</f>
        <v>Novelis Recycling</v>
      </c>
      <c r="B38" t="str">
        <f>'Act 27 (second. Al)'!A13</f>
        <v>DE</v>
      </c>
      <c r="C38" t="str">
        <f>'Act 27 (second. Al)'!V13</f>
        <v>Nachterstedt</v>
      </c>
      <c r="D38" t="str">
        <f>'Act 27 (second. Al)'!AA13</f>
        <v>51°48′8″N 11°20′7″E</v>
      </c>
      <c r="E38" t="s">
        <v>1138</v>
      </c>
      <c r="F38">
        <f>'Act 27 (second. Al)'!J13</f>
        <v>27525</v>
      </c>
      <c r="G38" s="20">
        <f t="shared" si="5"/>
        <v>125.57305321053028</v>
      </c>
      <c r="H38" s="20">
        <f t="shared" si="4"/>
        <v>10.034376398101733</v>
      </c>
      <c r="I38" s="20">
        <f t="shared" si="2"/>
        <v>2.5085940995254332</v>
      </c>
    </row>
    <row r="39" spans="1:9">
      <c r="A39" t="str">
        <f>'Act 27 (second. Al)'!B14</f>
        <v>SACAL SPA</v>
      </c>
      <c r="B39" t="str">
        <f>'Act 27 (second. Al)'!A14</f>
        <v>IT</v>
      </c>
      <c r="C39" t="str">
        <f>'Act 27 (second. Al)'!V14</f>
        <v>Carisio</v>
      </c>
      <c r="D39" t="str">
        <f>'Act 27 (second. Al)'!AA14</f>
        <v>45°25′N 8°12′E</v>
      </c>
      <c r="E39" t="s">
        <v>1138</v>
      </c>
      <c r="F39">
        <f>'Act 27 (second. Al)'!J14</f>
        <v>27012</v>
      </c>
      <c r="G39" s="20">
        <f t="shared" si="5"/>
        <v>123.23267260028497</v>
      </c>
      <c r="H39" s="20">
        <f t="shared" si="4"/>
        <v>9.847359682671172</v>
      </c>
      <c r="I39" s="20">
        <f t="shared" si="2"/>
        <v>2.461839920667793</v>
      </c>
    </row>
    <row r="40" spans="1:9">
      <c r="A40" t="str">
        <f>'Act 27 (second. Al)'!B15</f>
        <v>Alcoa Fusina</v>
      </c>
      <c r="B40" t="str">
        <f>'Act 27 (second. Al)'!A15</f>
        <v>IT</v>
      </c>
      <c r="C40" t="str">
        <f>'Act 27 (second. Al)'!V15</f>
        <v>Fusina (Venezia)</v>
      </c>
      <c r="D40" t="str">
        <f>'Act 27 (second. Al)'!AA15</f>
        <v>45.429549°N 12.2405°E</v>
      </c>
      <c r="E40" t="s">
        <v>1138</v>
      </c>
      <c r="F40">
        <f>'Act 27 (second. Al)'!J15</f>
        <v>23870</v>
      </c>
      <c r="G40" s="20">
        <f t="shared" si="5"/>
        <v>108.89841163071236</v>
      </c>
      <c r="H40" s="20">
        <f t="shared" si="4"/>
        <v>8.7019278700340905</v>
      </c>
      <c r="I40" s="20">
        <f t="shared" si="2"/>
        <v>2.1754819675085226</v>
      </c>
    </row>
    <row r="41" spans="1:9">
      <c r="A41" t="str">
        <f>'Act 27 (second. Al)'!B16</f>
        <v>CO2-Konto Aluminium Gießerei Voerde</v>
      </c>
      <c r="B41" t="str">
        <f>'Act 27 (second. Al)'!A16</f>
        <v>DE</v>
      </c>
      <c r="C41" t="str">
        <f>'Act 27 (second. Al)'!V16</f>
        <v>Voerde</v>
      </c>
      <c r="D41" t="str">
        <f>'Act 27 (second. Al)'!AA16</f>
        <v>51°36′00″N 06°41′0″E</v>
      </c>
      <c r="E41" t="s">
        <v>1138</v>
      </c>
      <c r="F41">
        <f>'Act 27 (second. Al)'!J16</f>
        <v>23021</v>
      </c>
      <c r="G41" s="20">
        <f t="shared" si="5"/>
        <v>105.02515015293795</v>
      </c>
      <c r="H41" s="20">
        <f t="shared" si="4"/>
        <v>8.3924206743215262</v>
      </c>
      <c r="I41" s="20">
        <f t="shared" si="2"/>
        <v>2.0981051685803815</v>
      </c>
    </row>
    <row r="42" spans="1:9">
      <c r="A42" t="str">
        <f>'Act 27 (second. Al)'!B17</f>
        <v>Bridgnorth Aluminium Limited</v>
      </c>
      <c r="B42" t="str">
        <f>'Act 27 (second. Al)'!A17</f>
        <v>GB</v>
      </c>
      <c r="C42" t="str">
        <f>'Act 27 (second. Al)'!V17</f>
        <v>Bridgnorth</v>
      </c>
      <c r="D42" t="str">
        <f>'Act 27 (second. Al)'!AA17</f>
        <v>52.535°N 2.4195°W</v>
      </c>
      <c r="E42" t="s">
        <v>1138</v>
      </c>
      <c r="F42">
        <f>'Act 27 (second. Al)'!J17</f>
        <v>22862</v>
      </c>
      <c r="G42" s="20">
        <f t="shared" si="5"/>
        <v>104.2997690281251</v>
      </c>
      <c r="H42" s="20">
        <f t="shared" si="4"/>
        <v>8.3344564291880783</v>
      </c>
      <c r="I42" s="20">
        <f t="shared" si="2"/>
        <v>2.0836141072970196</v>
      </c>
    </row>
    <row r="43" spans="1:9">
      <c r="A43" t="str">
        <f>'Act 27 (second. Al)'!B18</f>
        <v>HYDRO ALUMINIUM CLERVAUX</v>
      </c>
      <c r="B43" t="str">
        <f>'Act 27 (second. Al)'!A18</f>
        <v>LU</v>
      </c>
      <c r="C43" t="str">
        <f>'Act 27 (second. Al)'!V18</f>
        <v>Eselborn</v>
      </c>
      <c r="D43" t="str">
        <f>'Act 27 (second. Al)'!AA18</f>
        <v>50°04′N 6°00′E</v>
      </c>
      <c r="E43" t="s">
        <v>1138</v>
      </c>
      <c r="F43">
        <f>'Act 27 (second. Al)'!J18</f>
        <v>20441</v>
      </c>
      <c r="G43" s="20">
        <f t="shared" si="5"/>
        <v>93.254814920125327</v>
      </c>
      <c r="H43" s="20">
        <f t="shared" si="4"/>
        <v>7.451868772156133</v>
      </c>
      <c r="I43" s="20">
        <f t="shared" si="2"/>
        <v>1.8629671930390332</v>
      </c>
    </row>
    <row r="44" spans="1:9">
      <c r="A44" t="str">
        <f>'Act 27 (second. Al)'!B19</f>
        <v>Neckarwerk - Aleris Recycling</v>
      </c>
      <c r="B44" t="str">
        <f>'Act 27 (second. Al)'!A19</f>
        <v>DE</v>
      </c>
      <c r="C44" t="str">
        <f>'Act 27 (second. Al)'!V19</f>
        <v>Deizisau</v>
      </c>
      <c r="D44" t="str">
        <f>'Act 27 (second. Al)'!AA19</f>
        <v>48°42′48″N 9°23′21″E</v>
      </c>
      <c r="E44" t="s">
        <v>1138</v>
      </c>
      <c r="F44">
        <f>'Act 27 (second. Al)'!J19</f>
        <v>20418</v>
      </c>
      <c r="G44" s="20">
        <f t="shared" si="5"/>
        <v>93.149885575026602</v>
      </c>
      <c r="H44" s="20">
        <f t="shared" si="4"/>
        <v>7.4434840071368278</v>
      </c>
      <c r="I44" s="20">
        <f t="shared" si="2"/>
        <v>1.8608710017842069</v>
      </c>
    </row>
    <row r="45" spans="1:9">
      <c r="A45" t="str">
        <f>'Act 27 (second. Al)'!B20</f>
        <v>Eural Gnutti Spa</v>
      </c>
      <c r="B45" t="str">
        <f>'Act 27 (second. Al)'!A20</f>
        <v>IT</v>
      </c>
      <c r="C45" t="str">
        <f>'Act 27 (second. Al)'!V20</f>
        <v>Pontevico</v>
      </c>
      <c r="D45" t="str">
        <f>'Act 27 (second. Al)'!AA20</f>
        <v>45°16′20″N 10°5′30″E</v>
      </c>
      <c r="E45" t="s">
        <v>1138</v>
      </c>
      <c r="F45">
        <f>'Act 27 (second. Al)'!J20</f>
        <v>20346</v>
      </c>
      <c r="G45" s="20">
        <f t="shared" si="5"/>
        <v>92.821411103413212</v>
      </c>
      <c r="H45" s="20">
        <f t="shared" si="4"/>
        <v>7.4172360470763978</v>
      </c>
      <c r="I45" s="20">
        <f t="shared" si="2"/>
        <v>1.8543090117690995</v>
      </c>
    </row>
    <row r="46" spans="1:9">
      <c r="A46" t="str">
        <f>'Act 27 (second. Al)'!B21</f>
        <v>Eurofoil Luxembourg SA</v>
      </c>
      <c r="B46" t="str">
        <f>'Act 27 (second. Al)'!A21</f>
        <v>LU</v>
      </c>
      <c r="C46" t="str">
        <f>'Act 27 (second. Al)'!V21</f>
        <v>Dudelange</v>
      </c>
      <c r="D46" t="str">
        <f>'Act 27 (second. Al)'!AA21</f>
        <v>49°29′N 6°05′E</v>
      </c>
      <c r="E46" t="s">
        <v>1138</v>
      </c>
      <c r="F46">
        <f>'Act 27 (second. Al)'!J21</f>
        <v>19453</v>
      </c>
      <c r="G46" s="20">
        <f t="shared" si="5"/>
        <v>88.747415226319546</v>
      </c>
      <c r="H46" s="20">
        <f t="shared" si="4"/>
        <v>7.0916884313269035</v>
      </c>
      <c r="I46" s="20">
        <f t="shared" si="2"/>
        <v>1.7729221078317259</v>
      </c>
    </row>
    <row r="47" spans="1:9">
      <c r="A47" t="str">
        <f>'Act 27 (second. Al)'!B22</f>
        <v>E-max Remelt</v>
      </c>
      <c r="B47" t="str">
        <f>'Act 27 (second. Al)'!A22</f>
        <v>NL</v>
      </c>
      <c r="C47" t="str">
        <f>'Act 27 (second. Al)'!V22</f>
        <v>Kerkrade</v>
      </c>
      <c r="D47" t="str">
        <f>'Act 27 (second. Al)'!AA22</f>
        <v>50°52′N 6°4′E</v>
      </c>
      <c r="E47" t="s">
        <v>1138</v>
      </c>
      <c r="F47">
        <f>'Act 27 (second. Al)'!J22</f>
        <v>19110</v>
      </c>
      <c r="G47" s="20">
        <f t="shared" si="5"/>
        <v>87.182599340716934</v>
      </c>
      <c r="H47" s="20">
        <f t="shared" si="4"/>
        <v>6.9666460660390248</v>
      </c>
      <c r="I47" s="20">
        <f t="shared" si="2"/>
        <v>1.7416615165097562</v>
      </c>
    </row>
    <row r="48" spans="1:9">
      <c r="A48" t="str">
        <f>'Act 27 (second. Al)'!B23</f>
        <v>Erftwerk - Aleris Recycling</v>
      </c>
      <c r="B48" t="str">
        <f>'Act 27 (second. Al)'!A23</f>
        <v>DE</v>
      </c>
      <c r="C48" t="str">
        <f>'Act 27 (second. Al)'!V23</f>
        <v>Grevenbroich</v>
      </c>
      <c r="D48" t="str">
        <f>'Act 27 (second. Al)'!AA23</f>
        <v>51°05′18″N 06°35′15″E</v>
      </c>
      <c r="E48" t="s">
        <v>1138</v>
      </c>
      <c r="F48">
        <f>'Act 27 (second. Al)'!J23</f>
        <v>18774</v>
      </c>
      <c r="G48" s="20">
        <f t="shared" si="5"/>
        <v>85.649718473187832</v>
      </c>
      <c r="H48" s="20">
        <f t="shared" si="4"/>
        <v>6.8441555857570178</v>
      </c>
      <c r="I48" s="20">
        <f t="shared" si="2"/>
        <v>1.7110388964392544</v>
      </c>
    </row>
    <row r="49" spans="1:9">
      <c r="A49" t="str">
        <f>'Act 27 (second. Al)'!B24</f>
        <v>Constellium Extrusions Děčín s.r.o.</v>
      </c>
      <c r="B49" t="str">
        <f>'Act 27 (second. Al)'!A24</f>
        <v>CZ</v>
      </c>
      <c r="C49" t="str">
        <f>'Act 27 (second. Al)'!V24</f>
        <v xml:space="preserve">Děčín </v>
      </c>
      <c r="D49" t="str">
        <f>'Act 27 (second. Al)'!AA24</f>
        <v>50° 47′ 0″ N, 14° 13′ 0″ E</v>
      </c>
      <c r="E49" t="s">
        <v>1138</v>
      </c>
      <c r="F49">
        <f>'Act 27 (second. Al)'!J24</f>
        <v>17941</v>
      </c>
      <c r="G49" s="20">
        <f t="shared" si="5"/>
        <v>81.849451322438654</v>
      </c>
      <c r="H49" s="20">
        <f t="shared" si="4"/>
        <v>6.5404812700578825</v>
      </c>
      <c r="I49" s="20">
        <f t="shared" si="2"/>
        <v>1.6351203175144706</v>
      </c>
    </row>
    <row r="50" spans="1:9">
      <c r="A50" t="str">
        <f>'Act 27 (second. Al)'!B25</f>
        <v>Rackwitz Gießerei</v>
      </c>
      <c r="B50" t="str">
        <f>'Act 27 (second. Al)'!A25</f>
        <v>DE</v>
      </c>
      <c r="C50" t="str">
        <f>'Act 27 (second. Al)'!V25</f>
        <v>Rackwitz</v>
      </c>
      <c r="D50" t="str">
        <f>'Act 27 (second. Al)'!AA25</f>
        <v>51°26′N 12°23′E</v>
      </c>
      <c r="E50" t="s">
        <v>1138</v>
      </c>
      <c r="F50">
        <f>'Act 27 (second. Al)'!J25</f>
        <v>17815</v>
      </c>
      <c r="G50" s="20">
        <f t="shared" si="5"/>
        <v>81.27462099711525</v>
      </c>
      <c r="H50" s="20">
        <f t="shared" si="4"/>
        <v>6.4945473399521312</v>
      </c>
      <c r="I50" s="20">
        <f t="shared" si="2"/>
        <v>1.6236368349880328</v>
      </c>
    </row>
    <row r="51" spans="1:9">
      <c r="A51" t="str">
        <f>'Act 27 (second. Al)'!B26</f>
        <v>Compañía Valenciana del Aluminio, Baux S.L.</v>
      </c>
      <c r="B51" t="str">
        <f>'Act 27 (second. Al)'!A26</f>
        <v>ES</v>
      </c>
      <c r="C51" t="str">
        <f>'Act 27 (second. Al)'!V26</f>
        <v>Segorbe</v>
      </c>
      <c r="D51" t="str">
        <f>'Act 27 (second. Al)'!AA26</f>
        <v>39°51′N 0°29′W</v>
      </c>
      <c r="E51" t="s">
        <v>1138</v>
      </c>
      <c r="F51">
        <f>'Act 27 (second. Al)'!J26</f>
        <v>14279</v>
      </c>
      <c r="G51" s="20">
        <f t="shared" si="5"/>
        <v>65.142874724547198</v>
      </c>
      <c r="H51" s="20">
        <f t="shared" si="4"/>
        <v>5.2054808569843649</v>
      </c>
      <c r="I51" s="20">
        <f t="shared" si="2"/>
        <v>1.3013702142460912</v>
      </c>
    </row>
    <row r="52" spans="1:9">
      <c r="F52" s="14">
        <f>SUM(F29:F51)</f>
        <v>942539</v>
      </c>
      <c r="G52" s="14">
        <f>SUM(G29:G51)</f>
        <v>4299.9999999999991</v>
      </c>
      <c r="H52" s="80">
        <f>SUM(H29:H51)</f>
        <v>343.60730593607309</v>
      </c>
      <c r="I52" s="80">
        <f>SUM(I29:I51)</f>
        <v>85.901826484018272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B64"/>
  <sheetViews>
    <sheetView topLeftCell="I1" workbookViewId="0">
      <selection activeCell="AA17" sqref="AA17"/>
    </sheetView>
  </sheetViews>
  <sheetFormatPr baseColWidth="10" defaultRowHeight="16"/>
  <cols>
    <col min="1" max="1" width="4.83203125" customWidth="1"/>
    <col min="3" max="3" width="43.33203125" customWidth="1"/>
    <col min="6" max="6" width="3.33203125" customWidth="1"/>
    <col min="9" max="9" width="2.33203125" customWidth="1"/>
    <col min="11" max="11" width="7.1640625" customWidth="1"/>
    <col min="13" max="13" width="7.1640625" customWidth="1"/>
    <col min="15" max="15" width="2.83203125" customWidth="1"/>
    <col min="20" max="20" width="5.33203125" customWidth="1"/>
    <col min="21" max="21" width="4.33203125" customWidth="1"/>
  </cols>
  <sheetData>
    <row r="1" spans="1:28" ht="17" thickBot="1">
      <c r="A1" t="s">
        <v>228</v>
      </c>
      <c r="B1" t="s">
        <v>229</v>
      </c>
      <c r="C1" t="s">
        <v>230</v>
      </c>
      <c r="D1" t="s">
        <v>231</v>
      </c>
      <c r="E1" t="s">
        <v>232</v>
      </c>
      <c r="F1" t="s">
        <v>1011</v>
      </c>
      <c r="G1" t="s">
        <v>237</v>
      </c>
      <c r="H1" t="s">
        <v>739</v>
      </c>
      <c r="I1" t="s">
        <v>740</v>
      </c>
      <c r="J1" t="s">
        <v>741</v>
      </c>
      <c r="K1" t="s">
        <v>742</v>
      </c>
      <c r="L1" t="s">
        <v>238</v>
      </c>
      <c r="M1" s="13" t="s">
        <v>749</v>
      </c>
      <c r="N1" s="5" t="s">
        <v>246</v>
      </c>
      <c r="O1" s="5" t="s">
        <v>247</v>
      </c>
      <c r="P1" s="5" t="s">
        <v>248</v>
      </c>
      <c r="Q1" s="5" t="s">
        <v>249</v>
      </c>
      <c r="R1" s="5" t="s">
        <v>250</v>
      </c>
      <c r="S1" s="5" t="s">
        <v>251</v>
      </c>
      <c r="T1" s="5" t="s">
        <v>252</v>
      </c>
      <c r="U1" s="5" t="s">
        <v>253</v>
      </c>
      <c r="V1" s="5" t="s">
        <v>254</v>
      </c>
      <c r="W1" s="5" t="s">
        <v>255</v>
      </c>
      <c r="X1" s="5" t="s">
        <v>256</v>
      </c>
      <c r="Y1" s="5" t="s">
        <v>257</v>
      </c>
      <c r="Z1" s="6" t="s">
        <v>258</v>
      </c>
      <c r="AA1" s="7" t="s">
        <v>330</v>
      </c>
      <c r="AB1" s="7" t="s">
        <v>1019</v>
      </c>
    </row>
    <row r="2" spans="1:28">
      <c r="A2" t="s">
        <v>515</v>
      </c>
      <c r="B2" t="s">
        <v>903</v>
      </c>
      <c r="C2" t="s">
        <v>904</v>
      </c>
      <c r="D2" s="1">
        <v>202159</v>
      </c>
      <c r="E2" t="s">
        <v>905</v>
      </c>
      <c r="F2" s="1">
        <v>26</v>
      </c>
      <c r="G2" s="1">
        <v>808355</v>
      </c>
      <c r="H2" s="1">
        <v>884413</v>
      </c>
      <c r="I2">
        <f t="shared" ref="I2:I29" si="0">IF(H2&gt;1,1,0)+IF(G2&gt;1,1,0)</f>
        <v>2</v>
      </c>
      <c r="J2">
        <f t="shared" ref="J2:J29" si="1">MAX(G2:H2)</f>
        <v>884413</v>
      </c>
      <c r="K2" s="2">
        <f t="shared" ref="K2:K30" si="2">J2/J$30</f>
        <v>0.119937840456267</v>
      </c>
      <c r="L2" s="3">
        <f>K2</f>
        <v>0.119937840456267</v>
      </c>
      <c r="U2" t="str">
        <f>A2</f>
        <v>ES</v>
      </c>
      <c r="V2" t="s">
        <v>1021</v>
      </c>
      <c r="AA2" t="s">
        <v>1056</v>
      </c>
      <c r="AB2" t="s">
        <v>1020</v>
      </c>
    </row>
    <row r="3" spans="1:28">
      <c r="A3" t="s">
        <v>186</v>
      </c>
      <c r="B3" t="s">
        <v>928</v>
      </c>
      <c r="C3" t="s">
        <v>928</v>
      </c>
      <c r="D3" s="1">
        <v>204078</v>
      </c>
      <c r="E3" t="s">
        <v>929</v>
      </c>
      <c r="F3" s="1">
        <v>26</v>
      </c>
      <c r="G3" s="1">
        <v>585806</v>
      </c>
      <c r="H3" s="1">
        <v>571220</v>
      </c>
      <c r="I3">
        <f t="shared" si="0"/>
        <v>2</v>
      </c>
      <c r="J3">
        <f t="shared" si="1"/>
        <v>585806</v>
      </c>
      <c r="K3" s="2">
        <f t="shared" si="2"/>
        <v>7.9442869526255205E-2</v>
      </c>
      <c r="L3" s="3">
        <f t="shared" ref="L3:L29" si="3">K3+L2</f>
        <v>0.19938070998252222</v>
      </c>
      <c r="U3" t="str">
        <f t="shared" ref="U3:U29" si="4">A3</f>
        <v>NO</v>
      </c>
      <c r="V3" t="s">
        <v>1022</v>
      </c>
      <c r="AA3" t="s">
        <v>1057</v>
      </c>
      <c r="AB3" t="s">
        <v>1023</v>
      </c>
    </row>
    <row r="4" spans="1:28">
      <c r="A4" t="s">
        <v>60</v>
      </c>
      <c r="B4" t="s">
        <v>908</v>
      </c>
      <c r="C4" t="s">
        <v>908</v>
      </c>
      <c r="D4" s="1">
        <v>205769</v>
      </c>
      <c r="E4" t="s">
        <v>909</v>
      </c>
      <c r="F4" s="1">
        <v>26</v>
      </c>
      <c r="G4" s="1">
        <v>501139</v>
      </c>
      <c r="H4" s="1">
        <v>518539</v>
      </c>
      <c r="I4">
        <f t="shared" si="0"/>
        <v>2</v>
      </c>
      <c r="J4">
        <f t="shared" si="1"/>
        <v>518539</v>
      </c>
      <c r="K4" s="2">
        <f t="shared" si="2"/>
        <v>7.032059439690759E-2</v>
      </c>
      <c r="L4" s="3">
        <f t="shared" si="3"/>
        <v>0.2697013043794298</v>
      </c>
      <c r="U4" t="str">
        <f t="shared" si="4"/>
        <v>FR</v>
      </c>
      <c r="V4" t="s">
        <v>1024</v>
      </c>
      <c r="AA4" t="s">
        <v>1058</v>
      </c>
    </row>
    <row r="5" spans="1:28">
      <c r="A5" t="s">
        <v>515</v>
      </c>
      <c r="B5" t="s">
        <v>900</v>
      </c>
      <c r="C5" t="s">
        <v>901</v>
      </c>
      <c r="D5" s="1">
        <v>202153</v>
      </c>
      <c r="E5" t="s">
        <v>902</v>
      </c>
      <c r="F5" s="1">
        <v>26</v>
      </c>
      <c r="G5" s="1">
        <v>471447</v>
      </c>
      <c r="H5" s="1">
        <v>472880</v>
      </c>
      <c r="I5">
        <f t="shared" si="0"/>
        <v>2</v>
      </c>
      <c r="J5">
        <f t="shared" si="1"/>
        <v>472880</v>
      </c>
      <c r="K5" s="2">
        <f t="shared" si="2"/>
        <v>6.4128643512657027E-2</v>
      </c>
      <c r="L5" s="3">
        <f t="shared" si="3"/>
        <v>0.33382994789208681</v>
      </c>
      <c r="U5" t="str">
        <f t="shared" si="4"/>
        <v>ES</v>
      </c>
      <c r="V5" t="s">
        <v>1021</v>
      </c>
      <c r="AA5" t="s">
        <v>1056</v>
      </c>
    </row>
    <row r="6" spans="1:28">
      <c r="A6" t="s">
        <v>186</v>
      </c>
      <c r="B6" t="s">
        <v>922</v>
      </c>
      <c r="C6" t="s">
        <v>922</v>
      </c>
      <c r="D6" s="1">
        <v>203648</v>
      </c>
      <c r="E6" t="s">
        <v>923</v>
      </c>
      <c r="F6" s="1">
        <v>26</v>
      </c>
      <c r="G6" s="1">
        <v>364574</v>
      </c>
      <c r="H6" s="1">
        <v>423555</v>
      </c>
      <c r="I6">
        <f t="shared" si="0"/>
        <v>2</v>
      </c>
      <c r="J6">
        <f t="shared" si="1"/>
        <v>423555</v>
      </c>
      <c r="K6" s="2">
        <f t="shared" si="2"/>
        <v>5.7439535617923039E-2</v>
      </c>
      <c r="L6" s="3">
        <f t="shared" si="3"/>
        <v>0.39126948351000984</v>
      </c>
      <c r="U6" t="str">
        <f t="shared" si="4"/>
        <v>NO</v>
      </c>
      <c r="V6" t="s">
        <v>1026</v>
      </c>
      <c r="AA6" t="s">
        <v>1059</v>
      </c>
      <c r="AB6" t="s">
        <v>1025</v>
      </c>
    </row>
    <row r="7" spans="1:28">
      <c r="A7" t="s">
        <v>384</v>
      </c>
      <c r="B7" t="s">
        <v>872</v>
      </c>
      <c r="C7" t="s">
        <v>873</v>
      </c>
      <c r="D7" s="1">
        <v>4172</v>
      </c>
      <c r="E7" t="s">
        <v>874</v>
      </c>
      <c r="F7" s="1">
        <v>26</v>
      </c>
      <c r="G7" s="1">
        <v>415235</v>
      </c>
      <c r="H7" s="1">
        <v>419525</v>
      </c>
      <c r="I7">
        <f t="shared" si="0"/>
        <v>2</v>
      </c>
      <c r="J7">
        <f t="shared" si="1"/>
        <v>419525</v>
      </c>
      <c r="K7" s="2">
        <f t="shared" si="2"/>
        <v>5.6893015500015728E-2</v>
      </c>
      <c r="L7" s="3">
        <f t="shared" si="3"/>
        <v>0.44816249901002558</v>
      </c>
      <c r="M7" t="s">
        <v>1012</v>
      </c>
      <c r="N7" t="s">
        <v>1013</v>
      </c>
      <c r="O7" t="s">
        <v>384</v>
      </c>
      <c r="P7" s="4">
        <v>4172</v>
      </c>
      <c r="Q7" t="s">
        <v>1014</v>
      </c>
      <c r="R7" t="s">
        <v>1015</v>
      </c>
      <c r="S7" t="s">
        <v>874</v>
      </c>
      <c r="T7" t="s">
        <v>242</v>
      </c>
      <c r="U7" t="str">
        <f t="shared" si="4"/>
        <v>DE</v>
      </c>
      <c r="V7" t="s">
        <v>1016</v>
      </c>
      <c r="W7" t="s">
        <v>1017</v>
      </c>
      <c r="X7" t="s">
        <v>786</v>
      </c>
      <c r="Y7" t="s">
        <v>1018</v>
      </c>
      <c r="Z7" t="s">
        <v>1012</v>
      </c>
      <c r="AA7" t="s">
        <v>1060</v>
      </c>
    </row>
    <row r="8" spans="1:28">
      <c r="A8" t="s">
        <v>186</v>
      </c>
      <c r="B8" t="s">
        <v>930</v>
      </c>
      <c r="C8" t="s">
        <v>930</v>
      </c>
      <c r="D8" s="1">
        <v>204079</v>
      </c>
      <c r="E8" t="s">
        <v>931</v>
      </c>
      <c r="F8" s="1">
        <v>26</v>
      </c>
      <c r="G8" s="1">
        <v>393000</v>
      </c>
      <c r="H8" s="1">
        <v>361713</v>
      </c>
      <c r="I8">
        <f t="shared" si="0"/>
        <v>2</v>
      </c>
      <c r="J8">
        <f t="shared" si="1"/>
        <v>393000</v>
      </c>
      <c r="K8" s="2">
        <f t="shared" si="2"/>
        <v>5.3295882465898774E-2</v>
      </c>
      <c r="L8" s="3">
        <f t="shared" si="3"/>
        <v>0.50145838147592436</v>
      </c>
      <c r="U8" t="str">
        <f t="shared" si="4"/>
        <v>NO</v>
      </c>
      <c r="V8" t="s">
        <v>1028</v>
      </c>
      <c r="AA8" t="s">
        <v>1061</v>
      </c>
      <c r="AB8" t="s">
        <v>1027</v>
      </c>
    </row>
    <row r="9" spans="1:28">
      <c r="A9" t="s">
        <v>701</v>
      </c>
      <c r="B9" t="s">
        <v>77</v>
      </c>
      <c r="C9" t="s">
        <v>934</v>
      </c>
      <c r="D9" s="1">
        <v>36</v>
      </c>
      <c r="E9" t="s">
        <v>935</v>
      </c>
      <c r="F9" s="1">
        <v>26</v>
      </c>
      <c r="G9" s="1">
        <v>377880</v>
      </c>
      <c r="H9" s="1">
        <v>373954</v>
      </c>
      <c r="I9">
        <f t="shared" si="0"/>
        <v>2</v>
      </c>
      <c r="J9">
        <f t="shared" si="1"/>
        <v>377880</v>
      </c>
      <c r="K9" s="2">
        <f t="shared" si="2"/>
        <v>5.124541492675274E-2</v>
      </c>
      <c r="L9" s="3">
        <f t="shared" si="3"/>
        <v>0.55270379640267708</v>
      </c>
      <c r="U9" t="str">
        <f t="shared" si="4"/>
        <v>RO</v>
      </c>
      <c r="V9" t="s">
        <v>1062</v>
      </c>
      <c r="AA9" t="s">
        <v>1063</v>
      </c>
      <c r="AB9" t="s">
        <v>1029</v>
      </c>
    </row>
    <row r="10" spans="1:28">
      <c r="A10" t="s">
        <v>186</v>
      </c>
      <c r="B10" t="s">
        <v>926</v>
      </c>
      <c r="C10" t="s">
        <v>926</v>
      </c>
      <c r="D10" s="1">
        <v>204074</v>
      </c>
      <c r="E10" t="s">
        <v>927</v>
      </c>
      <c r="F10" s="1">
        <v>26</v>
      </c>
      <c r="G10" s="1">
        <v>317467</v>
      </c>
      <c r="H10" s="1">
        <v>325849</v>
      </c>
      <c r="I10">
        <f t="shared" si="0"/>
        <v>2</v>
      </c>
      <c r="J10">
        <f t="shared" si="1"/>
        <v>325849</v>
      </c>
      <c r="K10" s="2">
        <f t="shared" si="2"/>
        <v>4.4189338436719211E-2</v>
      </c>
      <c r="L10" s="3">
        <f t="shared" si="3"/>
        <v>0.59689313483939632</v>
      </c>
      <c r="U10" t="str">
        <f t="shared" si="4"/>
        <v>NO</v>
      </c>
      <c r="V10" t="s">
        <v>1032</v>
      </c>
      <c r="AA10" t="s">
        <v>1064</v>
      </c>
      <c r="AB10" t="s">
        <v>1031</v>
      </c>
    </row>
    <row r="11" spans="1:28">
      <c r="A11" t="s">
        <v>730</v>
      </c>
      <c r="B11" t="s">
        <v>938</v>
      </c>
      <c r="C11" t="s">
        <v>939</v>
      </c>
      <c r="D11" s="1">
        <v>186</v>
      </c>
      <c r="E11" t="s">
        <v>940</v>
      </c>
      <c r="F11" s="1">
        <v>26</v>
      </c>
      <c r="G11" s="1">
        <v>289472</v>
      </c>
      <c r="H11" s="1">
        <v>286546</v>
      </c>
      <c r="I11">
        <f t="shared" si="0"/>
        <v>2</v>
      </c>
      <c r="J11">
        <f t="shared" si="1"/>
        <v>289472</v>
      </c>
      <c r="K11" s="2">
        <f t="shared" si="2"/>
        <v>3.9256146791777732E-2</v>
      </c>
      <c r="L11" s="3">
        <f t="shared" si="3"/>
        <v>0.63614928163117401</v>
      </c>
      <c r="U11" t="str">
        <f t="shared" si="4"/>
        <v>SK</v>
      </c>
      <c r="V11" t="s">
        <v>1033</v>
      </c>
      <c r="AA11" t="s">
        <v>1065</v>
      </c>
    </row>
    <row r="12" spans="1:28">
      <c r="A12" t="s">
        <v>189</v>
      </c>
      <c r="B12" t="s">
        <v>936</v>
      </c>
      <c r="C12" t="s">
        <v>936</v>
      </c>
      <c r="D12" s="1">
        <v>205316</v>
      </c>
      <c r="E12" t="s">
        <v>937</v>
      </c>
      <c r="F12" s="1">
        <v>26</v>
      </c>
      <c r="G12" s="1">
        <v>265169</v>
      </c>
      <c r="H12" s="1">
        <v>256532</v>
      </c>
      <c r="I12">
        <f t="shared" si="0"/>
        <v>2</v>
      </c>
      <c r="J12">
        <f t="shared" si="1"/>
        <v>265169</v>
      </c>
      <c r="K12" s="2">
        <f t="shared" si="2"/>
        <v>3.596034569363845E-2</v>
      </c>
      <c r="L12" s="3">
        <f t="shared" si="3"/>
        <v>0.6721096273248125</v>
      </c>
      <c r="U12" t="str">
        <f t="shared" si="4"/>
        <v>SE</v>
      </c>
      <c r="V12" t="s">
        <v>1030</v>
      </c>
      <c r="AA12" t="s">
        <v>1066</v>
      </c>
    </row>
    <row r="13" spans="1:28">
      <c r="A13" t="s">
        <v>384</v>
      </c>
      <c r="B13" t="s">
        <v>875</v>
      </c>
      <c r="C13" t="s">
        <v>876</v>
      </c>
      <c r="D13" s="1">
        <v>202556</v>
      </c>
      <c r="E13" t="s">
        <v>877</v>
      </c>
      <c r="F13" s="1">
        <v>26</v>
      </c>
      <c r="G13" s="1">
        <v>250946</v>
      </c>
      <c r="H13" s="1">
        <v>253458</v>
      </c>
      <c r="I13">
        <f t="shared" si="0"/>
        <v>2</v>
      </c>
      <c r="J13">
        <f t="shared" si="1"/>
        <v>253458</v>
      </c>
      <c r="K13" s="2">
        <f t="shared" si="2"/>
        <v>3.4372182641327659E-2</v>
      </c>
      <c r="L13" s="3">
        <f t="shared" si="3"/>
        <v>0.70648180996614018</v>
      </c>
      <c r="U13" t="str">
        <f t="shared" si="4"/>
        <v>DE</v>
      </c>
      <c r="V13" t="s">
        <v>1034</v>
      </c>
      <c r="AA13" t="s">
        <v>1067</v>
      </c>
    </row>
    <row r="14" spans="1:28">
      <c r="A14" t="s">
        <v>60</v>
      </c>
      <c r="B14" t="s">
        <v>910</v>
      </c>
      <c r="C14" t="s">
        <v>911</v>
      </c>
      <c r="D14" s="1">
        <v>205670</v>
      </c>
      <c r="E14" t="s">
        <v>912</v>
      </c>
      <c r="F14" s="1">
        <v>26</v>
      </c>
      <c r="G14" s="1">
        <v>240219</v>
      </c>
      <c r="H14" s="1">
        <v>193020</v>
      </c>
      <c r="I14">
        <f t="shared" si="0"/>
        <v>2</v>
      </c>
      <c r="J14">
        <f t="shared" si="1"/>
        <v>240219</v>
      </c>
      <c r="K14" s="2">
        <f t="shared" si="2"/>
        <v>3.2576803028182534E-2</v>
      </c>
      <c r="L14" s="3">
        <f t="shared" si="3"/>
        <v>0.73905861299432274</v>
      </c>
      <c r="U14" t="str">
        <f t="shared" si="4"/>
        <v>FR</v>
      </c>
      <c r="V14" t="s">
        <v>1035</v>
      </c>
      <c r="AA14" t="s">
        <v>1036</v>
      </c>
    </row>
    <row r="15" spans="1:28">
      <c r="A15" t="s">
        <v>384</v>
      </c>
      <c r="B15" t="s">
        <v>887</v>
      </c>
      <c r="C15" t="s">
        <v>888</v>
      </c>
      <c r="D15" s="1">
        <v>202898</v>
      </c>
      <c r="E15" t="s">
        <v>880</v>
      </c>
      <c r="F15" s="1">
        <v>26</v>
      </c>
      <c r="G15" s="1">
        <v>238904</v>
      </c>
      <c r="H15" s="1">
        <v>215609</v>
      </c>
      <c r="I15">
        <f t="shared" si="0"/>
        <v>2</v>
      </c>
      <c r="J15">
        <f t="shared" si="1"/>
        <v>238904</v>
      </c>
      <c r="K15" s="2">
        <f t="shared" si="2"/>
        <v>3.2398472021967127E-2</v>
      </c>
      <c r="L15" s="3">
        <f t="shared" si="3"/>
        <v>0.77145708501628985</v>
      </c>
      <c r="U15" t="str">
        <f t="shared" si="4"/>
        <v>DE</v>
      </c>
      <c r="V15" t="s">
        <v>1038</v>
      </c>
      <c r="AA15" t="s">
        <v>1068</v>
      </c>
      <c r="AB15" t="s">
        <v>1037</v>
      </c>
    </row>
    <row r="16" spans="1:28">
      <c r="A16" t="s">
        <v>60</v>
      </c>
      <c r="B16" t="s">
        <v>906</v>
      </c>
      <c r="C16" t="s">
        <v>906</v>
      </c>
      <c r="D16" s="1">
        <v>584</v>
      </c>
      <c r="E16" t="s">
        <v>907</v>
      </c>
      <c r="F16" s="1">
        <v>26</v>
      </c>
      <c r="G16" s="1">
        <v>223308</v>
      </c>
      <c r="H16" s="1">
        <v>229697</v>
      </c>
      <c r="I16">
        <f t="shared" si="0"/>
        <v>2</v>
      </c>
      <c r="J16">
        <f t="shared" si="1"/>
        <v>229697</v>
      </c>
      <c r="K16" s="2">
        <f t="shared" si="2"/>
        <v>3.1149883752594275E-2</v>
      </c>
      <c r="L16" s="3">
        <f t="shared" si="3"/>
        <v>0.80260696876888415</v>
      </c>
      <c r="U16" t="str">
        <f t="shared" si="4"/>
        <v>FR</v>
      </c>
      <c r="V16" t="s">
        <v>1040</v>
      </c>
      <c r="AA16" t="s">
        <v>1069</v>
      </c>
      <c r="AB16" t="s">
        <v>1039</v>
      </c>
    </row>
    <row r="17" spans="1:28">
      <c r="A17" t="s">
        <v>384</v>
      </c>
      <c r="B17" t="s">
        <v>878</v>
      </c>
      <c r="C17" t="s">
        <v>879</v>
      </c>
      <c r="D17" s="1">
        <v>202558</v>
      </c>
      <c r="E17" t="s">
        <v>880</v>
      </c>
      <c r="F17" s="1">
        <v>26</v>
      </c>
      <c r="G17" s="1">
        <v>226399</v>
      </c>
      <c r="H17" s="1">
        <v>229366</v>
      </c>
      <c r="I17">
        <f t="shared" si="0"/>
        <v>2</v>
      </c>
      <c r="J17">
        <f t="shared" si="1"/>
        <v>229366</v>
      </c>
      <c r="K17" s="2">
        <f t="shared" si="2"/>
        <v>3.1104995871942334E-2</v>
      </c>
      <c r="L17" s="3">
        <f t="shared" si="3"/>
        <v>0.83371196464082653</v>
      </c>
      <c r="U17" t="str">
        <f t="shared" si="4"/>
        <v>DE</v>
      </c>
      <c r="V17" t="s">
        <v>1041</v>
      </c>
      <c r="AA17" t="s">
        <v>1070</v>
      </c>
    </row>
    <row r="18" spans="1:28">
      <c r="A18" t="s">
        <v>186</v>
      </c>
      <c r="B18" t="s">
        <v>920</v>
      </c>
      <c r="C18" t="s">
        <v>920</v>
      </c>
      <c r="D18" s="1">
        <v>203645</v>
      </c>
      <c r="E18" t="s">
        <v>921</v>
      </c>
      <c r="F18" s="1">
        <v>26</v>
      </c>
      <c r="G18" s="1">
        <v>180130</v>
      </c>
      <c r="H18" s="1">
        <v>186428</v>
      </c>
      <c r="I18">
        <f t="shared" si="0"/>
        <v>2</v>
      </c>
      <c r="J18">
        <f t="shared" si="1"/>
        <v>186428</v>
      </c>
      <c r="K18" s="2">
        <f t="shared" si="2"/>
        <v>2.5282047776978567E-2</v>
      </c>
      <c r="L18" s="3">
        <f t="shared" si="3"/>
        <v>0.85899401241780504</v>
      </c>
      <c r="U18" t="str">
        <f t="shared" si="4"/>
        <v>NO</v>
      </c>
      <c r="V18" t="s">
        <v>1042</v>
      </c>
      <c r="AA18" t="s">
        <v>1071</v>
      </c>
      <c r="AB18" t="s">
        <v>1043</v>
      </c>
    </row>
    <row r="19" spans="1:28">
      <c r="A19" t="s">
        <v>186</v>
      </c>
      <c r="B19" t="s">
        <v>932</v>
      </c>
      <c r="C19" t="s">
        <v>932</v>
      </c>
      <c r="D19" s="1">
        <v>204082</v>
      </c>
      <c r="E19" t="s">
        <v>933</v>
      </c>
      <c r="F19" s="1">
        <v>26</v>
      </c>
      <c r="G19" s="1">
        <v>147188</v>
      </c>
      <c r="H19" s="1">
        <v>165168</v>
      </c>
      <c r="I19">
        <f t="shared" si="0"/>
        <v>2</v>
      </c>
      <c r="J19">
        <f t="shared" si="1"/>
        <v>165168</v>
      </c>
      <c r="K19" s="2">
        <f t="shared" si="2"/>
        <v>2.2398916832385669E-2</v>
      </c>
      <c r="L19" s="3">
        <f t="shared" si="3"/>
        <v>0.88139292925019075</v>
      </c>
      <c r="U19" t="str">
        <f t="shared" si="4"/>
        <v>NO</v>
      </c>
      <c r="V19" t="s">
        <v>1044</v>
      </c>
      <c r="AA19" t="s">
        <v>1072</v>
      </c>
      <c r="AB19" t="s">
        <v>1045</v>
      </c>
    </row>
    <row r="20" spans="1:28">
      <c r="A20" t="s">
        <v>384</v>
      </c>
      <c r="B20" t="s">
        <v>889</v>
      </c>
      <c r="C20" t="s">
        <v>890</v>
      </c>
      <c r="D20" s="1">
        <v>205679</v>
      </c>
      <c r="E20" t="s">
        <v>891</v>
      </c>
      <c r="F20" s="1">
        <v>26</v>
      </c>
      <c r="G20" s="1">
        <v>148819</v>
      </c>
      <c r="H20" s="1">
        <v>151700</v>
      </c>
      <c r="I20">
        <f t="shared" si="0"/>
        <v>2</v>
      </c>
      <c r="J20">
        <f t="shared" si="1"/>
        <v>151700</v>
      </c>
      <c r="K20" s="2">
        <f t="shared" si="2"/>
        <v>2.0572481857701892E-2</v>
      </c>
      <c r="L20" s="3">
        <f t="shared" si="3"/>
        <v>0.90196541110789263</v>
      </c>
      <c r="U20" t="str">
        <f t="shared" si="4"/>
        <v>DE</v>
      </c>
      <c r="V20" t="s">
        <v>1046</v>
      </c>
      <c r="AA20" t="s">
        <v>1073</v>
      </c>
    </row>
    <row r="21" spans="1:28">
      <c r="A21" t="s">
        <v>670</v>
      </c>
      <c r="B21" t="s">
        <v>918</v>
      </c>
      <c r="C21" t="s">
        <v>918</v>
      </c>
      <c r="D21" s="1">
        <v>206186</v>
      </c>
      <c r="E21" t="s">
        <v>919</v>
      </c>
      <c r="F21" s="1">
        <v>26</v>
      </c>
      <c r="G21" s="1">
        <v>3756</v>
      </c>
      <c r="H21" s="1">
        <v>148342</v>
      </c>
      <c r="I21">
        <f t="shared" si="0"/>
        <v>2</v>
      </c>
      <c r="J21">
        <f t="shared" si="1"/>
        <v>148342</v>
      </c>
      <c r="K21" s="2">
        <f t="shared" si="2"/>
        <v>2.0117093630423296E-2</v>
      </c>
      <c r="L21" s="3">
        <f t="shared" si="3"/>
        <v>0.92208250473831588</v>
      </c>
      <c r="U21" t="str">
        <f t="shared" si="4"/>
        <v>NL</v>
      </c>
      <c r="V21" t="s">
        <v>1047</v>
      </c>
      <c r="AA21" t="s">
        <v>1048</v>
      </c>
    </row>
    <row r="22" spans="1:28">
      <c r="A22" t="s">
        <v>515</v>
      </c>
      <c r="B22" t="s">
        <v>897</v>
      </c>
      <c r="C22" t="s">
        <v>898</v>
      </c>
      <c r="D22" s="1">
        <v>202176</v>
      </c>
      <c r="E22" t="s">
        <v>899</v>
      </c>
      <c r="F22" s="1">
        <v>26</v>
      </c>
      <c r="G22" s="1">
        <v>127077</v>
      </c>
      <c r="H22" s="1">
        <v>137837</v>
      </c>
      <c r="I22">
        <f t="shared" si="0"/>
        <v>2</v>
      </c>
      <c r="J22">
        <f t="shared" si="1"/>
        <v>137837</v>
      </c>
      <c r="K22" s="2">
        <f t="shared" si="2"/>
        <v>1.869247977468725E-2</v>
      </c>
      <c r="L22" s="3">
        <f t="shared" si="3"/>
        <v>0.94077498451300312</v>
      </c>
      <c r="U22" t="str">
        <f t="shared" si="4"/>
        <v>ES</v>
      </c>
      <c r="V22" t="s">
        <v>1049</v>
      </c>
      <c r="AA22" t="s">
        <v>1074</v>
      </c>
    </row>
    <row r="23" spans="1:28">
      <c r="A23" t="s">
        <v>515</v>
      </c>
      <c r="B23" t="s">
        <v>894</v>
      </c>
      <c r="C23" t="s">
        <v>895</v>
      </c>
      <c r="D23" s="1">
        <v>202175</v>
      </c>
      <c r="E23" t="s">
        <v>896</v>
      </c>
      <c r="F23" s="1">
        <v>26</v>
      </c>
      <c r="G23" s="1">
        <v>125579</v>
      </c>
      <c r="H23" s="1">
        <v>121610</v>
      </c>
      <c r="I23">
        <f t="shared" si="0"/>
        <v>2</v>
      </c>
      <c r="J23">
        <f t="shared" si="1"/>
        <v>125579</v>
      </c>
      <c r="K23" s="2">
        <f t="shared" si="2"/>
        <v>1.7030136448308149E-2</v>
      </c>
      <c r="L23" s="3">
        <f t="shared" si="3"/>
        <v>0.95780512096131132</v>
      </c>
      <c r="U23" t="str">
        <f t="shared" si="4"/>
        <v>ES</v>
      </c>
      <c r="V23" t="s">
        <v>1050</v>
      </c>
      <c r="AA23" t="s">
        <v>1075</v>
      </c>
    </row>
    <row r="24" spans="1:28">
      <c r="A24" t="s">
        <v>73</v>
      </c>
      <c r="B24" t="s">
        <v>913</v>
      </c>
      <c r="C24" t="s">
        <v>913</v>
      </c>
      <c r="D24" s="1">
        <v>204541</v>
      </c>
      <c r="E24" t="s">
        <v>914</v>
      </c>
      <c r="F24" s="1">
        <v>26</v>
      </c>
      <c r="G24" s="1">
        <v>107937</v>
      </c>
      <c r="H24" s="1">
        <v>75553</v>
      </c>
      <c r="I24">
        <f t="shared" si="0"/>
        <v>2</v>
      </c>
      <c r="J24">
        <f t="shared" si="1"/>
        <v>107937</v>
      </c>
      <c r="K24" s="2">
        <f t="shared" si="2"/>
        <v>1.4637653093439481E-2</v>
      </c>
      <c r="L24" s="3">
        <f t="shared" si="3"/>
        <v>0.97244277405475077</v>
      </c>
      <c r="U24" t="str">
        <f t="shared" si="4"/>
        <v>GB</v>
      </c>
      <c r="V24" t="s">
        <v>1052</v>
      </c>
      <c r="AA24" t="s">
        <v>1076</v>
      </c>
      <c r="AB24" t="s">
        <v>1051</v>
      </c>
    </row>
    <row r="25" spans="1:28">
      <c r="A25" t="s">
        <v>186</v>
      </c>
      <c r="B25" t="s">
        <v>924</v>
      </c>
      <c r="C25" t="s">
        <v>924</v>
      </c>
      <c r="D25" s="1">
        <v>204072</v>
      </c>
      <c r="E25" t="s">
        <v>925</v>
      </c>
      <c r="F25" s="1">
        <v>26</v>
      </c>
      <c r="G25" s="1">
        <v>105433</v>
      </c>
      <c r="H25" s="1">
        <v>105258</v>
      </c>
      <c r="I25">
        <f t="shared" si="0"/>
        <v>2</v>
      </c>
      <c r="J25">
        <f t="shared" si="1"/>
        <v>105433</v>
      </c>
      <c r="K25" s="2">
        <f t="shared" si="2"/>
        <v>1.429807831050154E-2</v>
      </c>
      <c r="L25" s="3">
        <f t="shared" si="3"/>
        <v>0.98674085236525233</v>
      </c>
      <c r="U25" t="str">
        <f t="shared" si="4"/>
        <v>NO</v>
      </c>
      <c r="V25" t="s">
        <v>1054</v>
      </c>
      <c r="AA25" t="s">
        <v>1077</v>
      </c>
      <c r="AB25" t="s">
        <v>1053</v>
      </c>
    </row>
    <row r="26" spans="1:28" s="16" customFormat="1">
      <c r="A26" s="16" t="s">
        <v>384</v>
      </c>
      <c r="B26" s="16" t="s">
        <v>881</v>
      </c>
      <c r="C26" s="16" t="s">
        <v>882</v>
      </c>
      <c r="D26" s="17">
        <v>202899</v>
      </c>
      <c r="E26" s="16" t="s">
        <v>883</v>
      </c>
      <c r="F26" s="17">
        <v>26</v>
      </c>
      <c r="G26" s="17">
        <v>36088</v>
      </c>
      <c r="H26" s="17">
        <v>42839</v>
      </c>
      <c r="I26" s="16">
        <f t="shared" si="0"/>
        <v>2</v>
      </c>
      <c r="J26" s="16">
        <f t="shared" si="1"/>
        <v>42839</v>
      </c>
      <c r="K26" s="18">
        <f t="shared" si="2"/>
        <v>5.8095224146479324E-3</v>
      </c>
      <c r="L26" s="19">
        <f t="shared" si="3"/>
        <v>0.99255037477990027</v>
      </c>
      <c r="U26" s="16" t="str">
        <f t="shared" si="4"/>
        <v>DE</v>
      </c>
      <c r="V26" s="16" t="s">
        <v>1038</v>
      </c>
      <c r="AA26" t="s">
        <v>1068</v>
      </c>
      <c r="AB26" s="16" t="s">
        <v>1055</v>
      </c>
    </row>
    <row r="27" spans="1:28">
      <c r="A27" t="s">
        <v>384</v>
      </c>
      <c r="B27" t="s">
        <v>884</v>
      </c>
      <c r="C27" t="s">
        <v>885</v>
      </c>
      <c r="D27" s="1">
        <v>202559</v>
      </c>
      <c r="E27" t="s">
        <v>886</v>
      </c>
      <c r="F27" s="1">
        <v>26</v>
      </c>
      <c r="G27" s="1">
        <v>34681</v>
      </c>
      <c r="H27" s="1">
        <v>34668</v>
      </c>
      <c r="I27">
        <f t="shared" si="0"/>
        <v>2</v>
      </c>
      <c r="J27">
        <f t="shared" si="1"/>
        <v>34681</v>
      </c>
      <c r="K27" s="2">
        <f t="shared" si="2"/>
        <v>4.7031921114499622E-3</v>
      </c>
      <c r="L27" s="3">
        <f t="shared" si="3"/>
        <v>0.99725356689135025</v>
      </c>
      <c r="U27" t="str">
        <f t="shared" si="4"/>
        <v>DE</v>
      </c>
      <c r="V27" t="s">
        <v>1041</v>
      </c>
      <c r="AA27" t="s">
        <v>1070</v>
      </c>
    </row>
    <row r="28" spans="1:28">
      <c r="A28" t="s">
        <v>384</v>
      </c>
      <c r="B28" t="s">
        <v>892</v>
      </c>
      <c r="C28" t="s">
        <v>890</v>
      </c>
      <c r="D28" s="1">
        <v>205684</v>
      </c>
      <c r="E28" t="s">
        <v>893</v>
      </c>
      <c r="F28" s="1">
        <v>26</v>
      </c>
      <c r="G28" s="1">
        <v>17778</v>
      </c>
      <c r="H28" s="1">
        <v>20223</v>
      </c>
      <c r="I28">
        <f t="shared" si="0"/>
        <v>2</v>
      </c>
      <c r="J28">
        <f t="shared" si="1"/>
        <v>20223</v>
      </c>
      <c r="K28" s="2">
        <f t="shared" si="2"/>
        <v>2.7425003336078138E-3</v>
      </c>
      <c r="L28" s="3">
        <f t="shared" si="3"/>
        <v>0.99999606722495804</v>
      </c>
      <c r="U28" t="str">
        <f t="shared" si="4"/>
        <v>DE</v>
      </c>
      <c r="V28" t="s">
        <v>1046</v>
      </c>
      <c r="AA28" t="s">
        <v>1073</v>
      </c>
    </row>
    <row r="29" spans="1:28">
      <c r="A29" t="s">
        <v>92</v>
      </c>
      <c r="B29" t="s">
        <v>915</v>
      </c>
      <c r="C29" t="s">
        <v>916</v>
      </c>
      <c r="D29" s="1">
        <v>202108</v>
      </c>
      <c r="E29" t="s">
        <v>917</v>
      </c>
      <c r="F29" s="1">
        <v>26</v>
      </c>
      <c r="G29" s="1">
        <v>8</v>
      </c>
      <c r="H29" s="1">
        <v>29</v>
      </c>
      <c r="I29">
        <f t="shared" si="0"/>
        <v>2</v>
      </c>
      <c r="J29">
        <f t="shared" si="1"/>
        <v>29</v>
      </c>
      <c r="K29" s="2">
        <f t="shared" si="2"/>
        <v>3.9327750420128865E-6</v>
      </c>
      <c r="L29" s="3">
        <f t="shared" si="3"/>
        <v>1</v>
      </c>
      <c r="U29" t="str">
        <f t="shared" si="4"/>
        <v>IT</v>
      </c>
    </row>
    <row r="30" spans="1:28">
      <c r="J30">
        <f>SUM(J2:J29)</f>
        <v>7373928</v>
      </c>
      <c r="K30" s="2">
        <f t="shared" si="2"/>
        <v>1</v>
      </c>
      <c r="L30" s="3"/>
    </row>
    <row r="35" spans="3:5">
      <c r="C35" t="s">
        <v>1125</v>
      </c>
      <c r="D35">
        <v>15</v>
      </c>
      <c r="E35" t="s">
        <v>1126</v>
      </c>
    </row>
    <row r="42" spans="3:5">
      <c r="C42" t="s">
        <v>1127</v>
      </c>
    </row>
    <row r="64" spans="23:23">
      <c r="W64" t="s">
        <v>1076</v>
      </c>
    </row>
  </sheetData>
  <sortState ref="A2:L59">
    <sortCondition descending="1" ref="F1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B42"/>
  <sheetViews>
    <sheetView topLeftCell="G1" workbookViewId="0">
      <selection activeCell="M1" sqref="M1:AB1"/>
    </sheetView>
  </sheetViews>
  <sheetFormatPr baseColWidth="10" defaultRowHeight="16"/>
  <cols>
    <col min="1" max="1" width="5" customWidth="1"/>
    <col min="2" max="2" width="25.5" customWidth="1"/>
    <col min="14" max="14" width="5.1640625" customWidth="1"/>
    <col min="16" max="16" width="1.83203125" customWidth="1"/>
    <col min="17" max="17" width="2.83203125" customWidth="1"/>
    <col min="18" max="18" width="3.33203125" customWidth="1"/>
    <col min="19" max="19" width="0.33203125" customWidth="1"/>
    <col min="20" max="20" width="1.1640625" customWidth="1"/>
    <col min="21" max="21" width="3.6640625" customWidth="1"/>
  </cols>
  <sheetData>
    <row r="1" spans="1:28" ht="17" thickBot="1">
      <c r="A1" t="s">
        <v>228</v>
      </c>
      <c r="B1" t="s">
        <v>229</v>
      </c>
      <c r="C1" t="s">
        <v>230</v>
      </c>
      <c r="D1" t="s">
        <v>231</v>
      </c>
      <c r="E1" t="s">
        <v>232</v>
      </c>
      <c r="F1" t="s">
        <v>1011</v>
      </c>
      <c r="G1" t="s">
        <v>237</v>
      </c>
      <c r="H1" t="s">
        <v>739</v>
      </c>
      <c r="I1" t="s">
        <v>740</v>
      </c>
      <c r="J1" t="s">
        <v>741</v>
      </c>
      <c r="K1" t="s">
        <v>742</v>
      </c>
      <c r="L1" t="s">
        <v>238</v>
      </c>
      <c r="M1" s="13" t="s">
        <v>749</v>
      </c>
      <c r="N1" s="5" t="s">
        <v>246</v>
      </c>
      <c r="O1" s="5" t="s">
        <v>247</v>
      </c>
      <c r="P1" s="5" t="s">
        <v>248</v>
      </c>
      <c r="Q1" s="5" t="s">
        <v>249</v>
      </c>
      <c r="R1" s="5" t="s">
        <v>250</v>
      </c>
      <c r="S1" s="5" t="s">
        <v>251</v>
      </c>
      <c r="T1" s="5" t="s">
        <v>252</v>
      </c>
      <c r="U1" s="5" t="s">
        <v>253</v>
      </c>
      <c r="V1" s="5" t="s">
        <v>254</v>
      </c>
      <c r="W1" s="5" t="s">
        <v>255</v>
      </c>
      <c r="X1" s="5" t="s">
        <v>256</v>
      </c>
      <c r="Y1" s="5" t="s">
        <v>257</v>
      </c>
      <c r="Z1" s="6" t="s">
        <v>258</v>
      </c>
      <c r="AA1" s="7" t="s">
        <v>330</v>
      </c>
    </row>
    <row r="2" spans="1:28">
      <c r="A2" t="s">
        <v>384</v>
      </c>
      <c r="B2" t="s">
        <v>951</v>
      </c>
      <c r="C2" t="s">
        <v>951</v>
      </c>
      <c r="D2" s="1">
        <v>202380</v>
      </c>
      <c r="E2" t="s">
        <v>952</v>
      </c>
      <c r="F2" s="1">
        <v>27</v>
      </c>
      <c r="G2" s="1">
        <v>264449</v>
      </c>
      <c r="H2" s="1">
        <v>261103</v>
      </c>
      <c r="I2">
        <f t="shared" ref="I2:I29" si="0">IF(H2&gt;1,1,0)+IF(G2&gt;1,1,0)</f>
        <v>2</v>
      </c>
      <c r="J2">
        <f t="shared" ref="J2:J29" si="1">MAX(G2:H2)</f>
        <v>264449</v>
      </c>
      <c r="K2" s="2">
        <f>J2/J$30</f>
        <v>0.25840465667569873</v>
      </c>
      <c r="L2" s="3">
        <f>K2</f>
        <v>0.25840465667569873</v>
      </c>
      <c r="O2" t="str">
        <f>A2</f>
        <v>DE</v>
      </c>
      <c r="V2" t="s">
        <v>1038</v>
      </c>
      <c r="AA2" t="s">
        <v>1068</v>
      </c>
      <c r="AB2" t="s">
        <v>1083</v>
      </c>
    </row>
    <row r="3" spans="1:28">
      <c r="A3" t="s">
        <v>631</v>
      </c>
      <c r="B3" t="s">
        <v>986</v>
      </c>
      <c r="C3" t="s">
        <v>987</v>
      </c>
      <c r="D3" s="1">
        <v>204843</v>
      </c>
      <c r="E3" t="s">
        <v>988</v>
      </c>
      <c r="F3" s="1">
        <v>27</v>
      </c>
      <c r="G3" s="1">
        <v>86487</v>
      </c>
      <c r="H3" s="1">
        <v>84133</v>
      </c>
      <c r="I3">
        <f t="shared" si="0"/>
        <v>2</v>
      </c>
      <c r="J3">
        <f t="shared" si="1"/>
        <v>86487</v>
      </c>
      <c r="K3" s="2">
        <f t="shared" ref="K3:K29" si="2">J3/J$30</f>
        <v>8.4510221410975861E-2</v>
      </c>
      <c r="L3" s="3">
        <f t="shared" ref="L3:L29" si="3">K3+L2</f>
        <v>0.34291487808667459</v>
      </c>
      <c r="M3" t="s">
        <v>1078</v>
      </c>
      <c r="N3" t="s">
        <v>1079</v>
      </c>
      <c r="O3" t="str">
        <f t="shared" ref="O3:O29" si="4">A3</f>
        <v>GR</v>
      </c>
      <c r="P3" s="4">
        <v>61</v>
      </c>
      <c r="Q3" t="s">
        <v>1078</v>
      </c>
      <c r="R3" t="s">
        <v>1015</v>
      </c>
      <c r="S3" t="s">
        <v>988</v>
      </c>
      <c r="T3" t="s">
        <v>242</v>
      </c>
      <c r="U3" t="s">
        <v>631</v>
      </c>
      <c r="V3" t="s">
        <v>1080</v>
      </c>
      <c r="W3" t="s">
        <v>1081</v>
      </c>
      <c r="Y3" t="s">
        <v>1082</v>
      </c>
      <c r="Z3" t="s">
        <v>1080</v>
      </c>
      <c r="AA3" t="s">
        <v>1093</v>
      </c>
    </row>
    <row r="4" spans="1:28">
      <c r="A4" t="s">
        <v>0</v>
      </c>
      <c r="B4" t="s">
        <v>941</v>
      </c>
      <c r="C4" t="s">
        <v>941</v>
      </c>
      <c r="D4" s="1">
        <v>201866</v>
      </c>
      <c r="E4" t="s">
        <v>942</v>
      </c>
      <c r="F4" s="1">
        <v>27</v>
      </c>
      <c r="G4" s="1">
        <v>51868</v>
      </c>
      <c r="H4" s="1">
        <v>49557</v>
      </c>
      <c r="I4">
        <f t="shared" si="0"/>
        <v>2</v>
      </c>
      <c r="J4">
        <f t="shared" si="1"/>
        <v>51868</v>
      </c>
      <c r="K4" s="2">
        <f t="shared" si="2"/>
        <v>5.0682485970660288E-2</v>
      </c>
      <c r="L4" s="3">
        <f t="shared" si="3"/>
        <v>0.39359736405733486</v>
      </c>
      <c r="O4" t="str">
        <f t="shared" si="4"/>
        <v>AT</v>
      </c>
      <c r="V4" t="s">
        <v>1085</v>
      </c>
      <c r="AA4" t="s">
        <v>1084</v>
      </c>
    </row>
    <row r="5" spans="1:28">
      <c r="A5" t="s">
        <v>92</v>
      </c>
      <c r="B5" t="s">
        <v>995</v>
      </c>
      <c r="C5" t="s">
        <v>996</v>
      </c>
      <c r="D5" s="1">
        <v>202111</v>
      </c>
      <c r="E5" t="s">
        <v>997</v>
      </c>
      <c r="F5" s="1">
        <v>27</v>
      </c>
      <c r="G5" s="1">
        <v>50484</v>
      </c>
      <c r="H5" s="1">
        <v>44431</v>
      </c>
      <c r="I5">
        <f t="shared" si="0"/>
        <v>2</v>
      </c>
      <c r="J5">
        <f t="shared" si="1"/>
        <v>50484</v>
      </c>
      <c r="K5" s="2">
        <f t="shared" si="2"/>
        <v>4.9330119182208948E-2</v>
      </c>
      <c r="L5" s="3">
        <f t="shared" si="3"/>
        <v>0.44292748323954378</v>
      </c>
      <c r="O5" t="str">
        <f t="shared" si="4"/>
        <v>IT</v>
      </c>
      <c r="V5" t="s">
        <v>1087</v>
      </c>
      <c r="AA5" t="s">
        <v>1086</v>
      </c>
    </row>
    <row r="6" spans="1:28">
      <c r="A6" t="s">
        <v>73</v>
      </c>
      <c r="B6" t="s">
        <v>983</v>
      </c>
      <c r="C6" t="s">
        <v>984</v>
      </c>
      <c r="D6" s="1">
        <v>202375</v>
      </c>
      <c r="E6" t="s">
        <v>985</v>
      </c>
      <c r="F6" s="1">
        <v>27</v>
      </c>
      <c r="G6" s="1">
        <v>48000</v>
      </c>
      <c r="H6" s="1">
        <v>38986</v>
      </c>
      <c r="I6">
        <f t="shared" si="0"/>
        <v>2</v>
      </c>
      <c r="J6">
        <f t="shared" si="1"/>
        <v>48000</v>
      </c>
      <c r="K6" s="2">
        <f t="shared" si="2"/>
        <v>4.6902894397156121E-2</v>
      </c>
      <c r="L6" s="3">
        <f t="shared" si="3"/>
        <v>0.4898303776366999</v>
      </c>
      <c r="O6" t="str">
        <f t="shared" si="4"/>
        <v>GB</v>
      </c>
      <c r="V6" t="s">
        <v>1089</v>
      </c>
      <c r="AA6" t="s">
        <v>1088</v>
      </c>
    </row>
    <row r="7" spans="1:28">
      <c r="A7" t="s">
        <v>384</v>
      </c>
      <c r="B7" t="s">
        <v>963</v>
      </c>
      <c r="C7" t="s">
        <v>964</v>
      </c>
      <c r="D7" s="1">
        <v>204254</v>
      </c>
      <c r="E7" t="s">
        <v>965</v>
      </c>
      <c r="F7" s="1">
        <v>27</v>
      </c>
      <c r="G7" s="1">
        <v>41477</v>
      </c>
      <c r="H7" s="1">
        <v>46536</v>
      </c>
      <c r="I7">
        <f t="shared" si="0"/>
        <v>2</v>
      </c>
      <c r="J7">
        <f t="shared" si="1"/>
        <v>46536</v>
      </c>
      <c r="K7" s="2">
        <f t="shared" si="2"/>
        <v>4.5472356118042859E-2</v>
      </c>
      <c r="L7" s="3">
        <f t="shared" si="3"/>
        <v>0.5353027337547428</v>
      </c>
      <c r="O7" t="str">
        <f t="shared" si="4"/>
        <v>DE</v>
      </c>
      <c r="V7" t="s">
        <v>1091</v>
      </c>
      <c r="AA7" t="s">
        <v>1090</v>
      </c>
    </row>
    <row r="8" spans="1:28">
      <c r="A8" t="s">
        <v>384</v>
      </c>
      <c r="B8" t="s">
        <v>961</v>
      </c>
      <c r="C8" t="s">
        <v>959</v>
      </c>
      <c r="D8" s="1">
        <v>203320</v>
      </c>
      <c r="E8" t="s">
        <v>962</v>
      </c>
      <c r="F8" s="1">
        <v>27</v>
      </c>
      <c r="G8" s="1">
        <v>33271</v>
      </c>
      <c r="H8" s="1">
        <v>35253</v>
      </c>
      <c r="I8">
        <f t="shared" si="0"/>
        <v>2</v>
      </c>
      <c r="J8">
        <f t="shared" si="1"/>
        <v>35253</v>
      </c>
      <c r="K8" s="2">
        <f t="shared" si="2"/>
        <v>3.4447244503811349E-2</v>
      </c>
      <c r="L8" s="3">
        <f t="shared" si="3"/>
        <v>0.56974997825855411</v>
      </c>
      <c r="O8" t="str">
        <f t="shared" si="4"/>
        <v>DE</v>
      </c>
      <c r="V8" t="s">
        <v>1092</v>
      </c>
      <c r="AA8" t="s">
        <v>1070</v>
      </c>
    </row>
    <row r="9" spans="1:28">
      <c r="A9" t="s">
        <v>384</v>
      </c>
      <c r="B9" t="s">
        <v>955</v>
      </c>
      <c r="C9" t="s">
        <v>956</v>
      </c>
      <c r="D9" s="1">
        <v>203756</v>
      </c>
      <c r="E9" t="s">
        <v>957</v>
      </c>
      <c r="F9" s="1">
        <v>27</v>
      </c>
      <c r="G9" s="1">
        <v>34690</v>
      </c>
      <c r="H9" s="1">
        <v>34853</v>
      </c>
      <c r="I9">
        <f t="shared" si="0"/>
        <v>2</v>
      </c>
      <c r="J9">
        <f t="shared" si="1"/>
        <v>34853</v>
      </c>
      <c r="K9" s="2">
        <f t="shared" si="2"/>
        <v>3.4056387050501714E-2</v>
      </c>
      <c r="L9" s="3">
        <f t="shared" si="3"/>
        <v>0.60380636530905585</v>
      </c>
      <c r="O9" t="str">
        <f t="shared" si="4"/>
        <v>DE</v>
      </c>
    </row>
    <row r="10" spans="1:28">
      <c r="A10" t="s">
        <v>515</v>
      </c>
      <c r="B10" t="s">
        <v>972</v>
      </c>
      <c r="C10" t="s">
        <v>973</v>
      </c>
      <c r="D10" s="1">
        <v>202171</v>
      </c>
      <c r="E10" t="s">
        <v>974</v>
      </c>
      <c r="F10" s="1">
        <v>27</v>
      </c>
      <c r="G10" s="1">
        <v>32724</v>
      </c>
      <c r="H10" s="1">
        <v>34823</v>
      </c>
      <c r="I10">
        <f t="shared" si="0"/>
        <v>2</v>
      </c>
      <c r="J10">
        <f t="shared" si="1"/>
        <v>34823</v>
      </c>
      <c r="K10" s="2">
        <f t="shared" si="2"/>
        <v>3.4027072741503489E-2</v>
      </c>
      <c r="L10" s="3">
        <f t="shared" si="3"/>
        <v>0.63783343805055936</v>
      </c>
      <c r="O10" t="str">
        <f t="shared" si="4"/>
        <v>ES</v>
      </c>
      <c r="V10" t="s">
        <v>1094</v>
      </c>
      <c r="AA10" t="s">
        <v>1095</v>
      </c>
    </row>
    <row r="11" spans="1:28">
      <c r="A11" t="s">
        <v>73</v>
      </c>
      <c r="B11" t="s">
        <v>979</v>
      </c>
      <c r="C11" t="s">
        <v>979</v>
      </c>
      <c r="D11" s="1">
        <v>204036</v>
      </c>
      <c r="E11" t="s">
        <v>980</v>
      </c>
      <c r="F11" s="1">
        <v>27</v>
      </c>
      <c r="G11" s="1">
        <v>31187</v>
      </c>
      <c r="H11" s="1">
        <v>32957</v>
      </c>
      <c r="I11">
        <f t="shared" si="0"/>
        <v>2</v>
      </c>
      <c r="J11">
        <f t="shared" si="1"/>
        <v>32957</v>
      </c>
      <c r="K11" s="2">
        <f t="shared" si="2"/>
        <v>3.220372272181405E-2</v>
      </c>
      <c r="L11" s="3">
        <f t="shared" si="3"/>
        <v>0.67003716077237341</v>
      </c>
      <c r="O11" t="str">
        <f t="shared" si="4"/>
        <v>GB</v>
      </c>
    </row>
    <row r="12" spans="1:28">
      <c r="A12" t="s">
        <v>670</v>
      </c>
      <c r="B12" t="s">
        <v>1005</v>
      </c>
      <c r="C12" t="s">
        <v>1005</v>
      </c>
      <c r="D12" s="1">
        <v>206069</v>
      </c>
      <c r="E12" t="s">
        <v>1006</v>
      </c>
      <c r="F12" s="1">
        <v>27</v>
      </c>
      <c r="G12" s="1">
        <v>31772</v>
      </c>
      <c r="H12" s="1">
        <v>1043</v>
      </c>
      <c r="I12">
        <f t="shared" si="0"/>
        <v>2</v>
      </c>
      <c r="J12">
        <f t="shared" si="1"/>
        <v>31772</v>
      </c>
      <c r="K12" s="2">
        <f t="shared" si="2"/>
        <v>3.1045807516384256E-2</v>
      </c>
      <c r="L12" s="3">
        <f t="shared" si="3"/>
        <v>0.70108296828875771</v>
      </c>
      <c r="O12" t="str">
        <f t="shared" si="4"/>
        <v>NL</v>
      </c>
      <c r="V12" t="s">
        <v>1097</v>
      </c>
      <c r="AA12" t="s">
        <v>1096</v>
      </c>
    </row>
    <row r="13" spans="1:28">
      <c r="A13" t="s">
        <v>384</v>
      </c>
      <c r="B13" t="s">
        <v>948</v>
      </c>
      <c r="C13" t="s">
        <v>949</v>
      </c>
      <c r="D13" s="1">
        <v>206997</v>
      </c>
      <c r="E13" t="s">
        <v>950</v>
      </c>
      <c r="F13" s="1">
        <v>27</v>
      </c>
      <c r="G13" s="1">
        <v>27525</v>
      </c>
      <c r="H13" s="1">
        <v>-1</v>
      </c>
      <c r="I13">
        <f t="shared" si="0"/>
        <v>1</v>
      </c>
      <c r="J13">
        <f t="shared" si="1"/>
        <v>27525</v>
      </c>
      <c r="K13" s="2">
        <f t="shared" si="2"/>
        <v>2.6895878505869213E-2</v>
      </c>
      <c r="L13" s="3">
        <f t="shared" si="3"/>
        <v>0.72797884679462688</v>
      </c>
      <c r="O13" t="str">
        <f t="shared" si="4"/>
        <v>DE</v>
      </c>
      <c r="V13" t="s">
        <v>1098</v>
      </c>
      <c r="AA13" t="s">
        <v>1099</v>
      </c>
      <c r="AB13" t="s">
        <v>1100</v>
      </c>
    </row>
    <row r="14" spans="1:28">
      <c r="A14" t="s">
        <v>92</v>
      </c>
      <c r="B14" t="s">
        <v>998</v>
      </c>
      <c r="C14" t="s">
        <v>999</v>
      </c>
      <c r="D14" s="1">
        <v>204523</v>
      </c>
      <c r="E14" t="s">
        <v>1000</v>
      </c>
      <c r="F14" s="1">
        <v>27</v>
      </c>
      <c r="G14" s="1">
        <v>27012</v>
      </c>
      <c r="H14" s="1">
        <v>24380</v>
      </c>
      <c r="I14">
        <f t="shared" si="0"/>
        <v>2</v>
      </c>
      <c r="J14">
        <f t="shared" si="1"/>
        <v>27012</v>
      </c>
      <c r="K14" s="2">
        <f t="shared" si="2"/>
        <v>2.6394603821999606E-2</v>
      </c>
      <c r="L14" s="3">
        <f t="shared" si="3"/>
        <v>0.75437345061662653</v>
      </c>
      <c r="O14" t="str">
        <f t="shared" si="4"/>
        <v>IT</v>
      </c>
      <c r="V14" t="s">
        <v>1101</v>
      </c>
      <c r="AA14" t="s">
        <v>1102</v>
      </c>
    </row>
    <row r="15" spans="1:28">
      <c r="A15" t="s">
        <v>92</v>
      </c>
      <c r="B15" t="s">
        <v>989</v>
      </c>
      <c r="C15" t="s">
        <v>990</v>
      </c>
      <c r="D15" s="1">
        <v>202099</v>
      </c>
      <c r="E15" t="s">
        <v>991</v>
      </c>
      <c r="F15" s="1">
        <v>27</v>
      </c>
      <c r="G15" s="1">
        <v>23870</v>
      </c>
      <c r="H15" s="1">
        <v>23771</v>
      </c>
      <c r="I15">
        <f t="shared" si="0"/>
        <v>2</v>
      </c>
      <c r="J15">
        <f t="shared" si="1"/>
        <v>23870</v>
      </c>
      <c r="K15" s="2">
        <f t="shared" si="2"/>
        <v>2.332441852625243E-2</v>
      </c>
      <c r="L15" s="3">
        <f t="shared" si="3"/>
        <v>0.77769786914287897</v>
      </c>
      <c r="O15" t="str">
        <f t="shared" si="4"/>
        <v>IT</v>
      </c>
      <c r="V15" t="s">
        <v>1103</v>
      </c>
      <c r="AA15" t="s">
        <v>1106</v>
      </c>
    </row>
    <row r="16" spans="1:28">
      <c r="A16" t="s">
        <v>384</v>
      </c>
      <c r="B16" t="s">
        <v>945</v>
      </c>
      <c r="C16" t="s">
        <v>946</v>
      </c>
      <c r="D16" s="1">
        <v>203758</v>
      </c>
      <c r="E16" t="s">
        <v>947</v>
      </c>
      <c r="F16" s="1">
        <v>27</v>
      </c>
      <c r="G16" s="1">
        <v>23021</v>
      </c>
      <c r="H16" s="1">
        <v>21894</v>
      </c>
      <c r="I16">
        <f t="shared" si="0"/>
        <v>2</v>
      </c>
      <c r="J16">
        <f t="shared" si="1"/>
        <v>23021</v>
      </c>
      <c r="K16" s="2">
        <f t="shared" si="2"/>
        <v>2.2494823581602732E-2</v>
      </c>
      <c r="L16" s="3">
        <f t="shared" si="3"/>
        <v>0.80019269272448168</v>
      </c>
      <c r="O16" t="str">
        <f t="shared" si="4"/>
        <v>DE</v>
      </c>
      <c r="V16" t="s">
        <v>1046</v>
      </c>
      <c r="AA16" t="s">
        <v>1073</v>
      </c>
    </row>
    <row r="17" spans="1:27">
      <c r="A17" t="s">
        <v>73</v>
      </c>
      <c r="B17" t="s">
        <v>981</v>
      </c>
      <c r="C17" t="s">
        <v>981</v>
      </c>
      <c r="D17" s="1">
        <v>205170</v>
      </c>
      <c r="E17" t="s">
        <v>982</v>
      </c>
      <c r="F17" s="1">
        <v>27</v>
      </c>
      <c r="G17" s="1">
        <v>22862</v>
      </c>
      <c r="H17" s="1">
        <v>18063</v>
      </c>
      <c r="I17">
        <f t="shared" si="0"/>
        <v>2</v>
      </c>
      <c r="J17">
        <f t="shared" si="1"/>
        <v>22862</v>
      </c>
      <c r="K17" s="2">
        <f t="shared" si="2"/>
        <v>2.2339457743912151E-2</v>
      </c>
      <c r="L17" s="3">
        <f t="shared" si="3"/>
        <v>0.82253215046839379</v>
      </c>
      <c r="O17" t="str">
        <f t="shared" si="4"/>
        <v>GB</v>
      </c>
      <c r="V17" t="s">
        <v>1104</v>
      </c>
      <c r="AA17" t="s">
        <v>1105</v>
      </c>
    </row>
    <row r="18" spans="1:27">
      <c r="A18" t="s">
        <v>179</v>
      </c>
      <c r="B18" t="s">
        <v>1003</v>
      </c>
      <c r="C18" t="s">
        <v>1003</v>
      </c>
      <c r="D18" s="1">
        <v>205996</v>
      </c>
      <c r="E18" t="s">
        <v>1004</v>
      </c>
      <c r="F18" s="1">
        <v>27</v>
      </c>
      <c r="G18" s="1">
        <v>20441</v>
      </c>
      <c r="H18" s="1">
        <v>20441</v>
      </c>
      <c r="I18">
        <f t="shared" si="0"/>
        <v>2</v>
      </c>
      <c r="J18">
        <f t="shared" si="1"/>
        <v>20441</v>
      </c>
      <c r="K18" s="2">
        <f t="shared" si="2"/>
        <v>1.9973793007755588E-2</v>
      </c>
      <c r="L18" s="3">
        <f t="shared" si="3"/>
        <v>0.84250594347614938</v>
      </c>
      <c r="O18" t="str">
        <f t="shared" si="4"/>
        <v>LU</v>
      </c>
      <c r="V18" t="s">
        <v>1107</v>
      </c>
      <c r="AA18" t="s">
        <v>1108</v>
      </c>
    </row>
    <row r="19" spans="1:27">
      <c r="A19" t="s">
        <v>384</v>
      </c>
      <c r="B19" t="s">
        <v>966</v>
      </c>
      <c r="C19" t="s">
        <v>967</v>
      </c>
      <c r="D19" s="1">
        <v>204255</v>
      </c>
      <c r="E19" t="s">
        <v>968</v>
      </c>
      <c r="F19" s="1">
        <v>27</v>
      </c>
      <c r="G19" s="1">
        <v>20418</v>
      </c>
      <c r="H19" s="1">
        <v>17858</v>
      </c>
      <c r="I19">
        <f t="shared" si="0"/>
        <v>2</v>
      </c>
      <c r="J19">
        <f t="shared" si="1"/>
        <v>20418</v>
      </c>
      <c r="K19" s="2">
        <f t="shared" si="2"/>
        <v>1.9951318704190285E-2</v>
      </c>
      <c r="L19" s="3">
        <f t="shared" si="3"/>
        <v>0.86245726218033969</v>
      </c>
      <c r="O19" t="str">
        <f t="shared" si="4"/>
        <v>DE</v>
      </c>
      <c r="V19" t="s">
        <v>1109</v>
      </c>
      <c r="AA19" t="s">
        <v>1110</v>
      </c>
    </row>
    <row r="20" spans="1:27">
      <c r="A20" t="s">
        <v>92</v>
      </c>
      <c r="B20" t="s">
        <v>992</v>
      </c>
      <c r="C20" t="s">
        <v>993</v>
      </c>
      <c r="D20" s="1">
        <v>205493</v>
      </c>
      <c r="E20" t="s">
        <v>994</v>
      </c>
      <c r="F20" s="1">
        <v>27</v>
      </c>
      <c r="G20" s="1">
        <v>17767</v>
      </c>
      <c r="H20" s="1">
        <v>20346</v>
      </c>
      <c r="I20">
        <f t="shared" si="0"/>
        <v>2</v>
      </c>
      <c r="J20">
        <f t="shared" si="1"/>
        <v>20346</v>
      </c>
      <c r="K20" s="2">
        <f t="shared" si="2"/>
        <v>1.9880964362594553E-2</v>
      </c>
      <c r="L20" s="3">
        <f t="shared" si="3"/>
        <v>0.88233822654293426</v>
      </c>
      <c r="O20" t="str">
        <f t="shared" si="4"/>
        <v>IT</v>
      </c>
      <c r="V20" t="s">
        <v>1112</v>
      </c>
      <c r="AA20" t="s">
        <v>1111</v>
      </c>
    </row>
    <row r="21" spans="1:27">
      <c r="A21" t="s">
        <v>179</v>
      </c>
      <c r="B21" t="s">
        <v>1001</v>
      </c>
      <c r="C21" t="s">
        <v>1001</v>
      </c>
      <c r="D21" s="1">
        <v>205707</v>
      </c>
      <c r="E21" t="s">
        <v>1002</v>
      </c>
      <c r="F21" s="1">
        <v>27</v>
      </c>
      <c r="G21" s="1">
        <v>19040</v>
      </c>
      <c r="H21" s="1">
        <v>19453</v>
      </c>
      <c r="I21">
        <f t="shared" si="0"/>
        <v>2</v>
      </c>
      <c r="J21">
        <f t="shared" si="1"/>
        <v>19453</v>
      </c>
      <c r="K21" s="2">
        <f t="shared" si="2"/>
        <v>1.9008375098080791E-2</v>
      </c>
      <c r="L21" s="3">
        <f t="shared" si="3"/>
        <v>0.9013466016410151</v>
      </c>
      <c r="O21" t="str">
        <f t="shared" si="4"/>
        <v>LU</v>
      </c>
      <c r="V21" t="s">
        <v>1113</v>
      </c>
      <c r="AA21" t="s">
        <v>1114</v>
      </c>
    </row>
    <row r="22" spans="1:27">
      <c r="A22" t="s">
        <v>670</v>
      </c>
      <c r="B22" t="s">
        <v>1007</v>
      </c>
      <c r="C22" t="s">
        <v>1007</v>
      </c>
      <c r="D22" s="1">
        <v>206225</v>
      </c>
      <c r="E22" t="s">
        <v>1008</v>
      </c>
      <c r="F22" s="1">
        <v>27</v>
      </c>
      <c r="G22" s="1">
        <v>19110</v>
      </c>
      <c r="H22" s="1">
        <v>15729</v>
      </c>
      <c r="I22">
        <f t="shared" si="0"/>
        <v>2</v>
      </c>
      <c r="J22">
        <f t="shared" si="1"/>
        <v>19110</v>
      </c>
      <c r="K22" s="2">
        <f t="shared" si="2"/>
        <v>1.867321483186778E-2</v>
      </c>
      <c r="L22" s="3">
        <f t="shared" si="3"/>
        <v>0.92001981647288289</v>
      </c>
      <c r="O22" t="str">
        <f t="shared" si="4"/>
        <v>NL</v>
      </c>
      <c r="V22" t="s">
        <v>1116</v>
      </c>
      <c r="AA22" t="s">
        <v>1115</v>
      </c>
    </row>
    <row r="23" spans="1:27">
      <c r="A23" t="s">
        <v>384</v>
      </c>
      <c r="B23" t="s">
        <v>953</v>
      </c>
      <c r="C23" t="s">
        <v>953</v>
      </c>
      <c r="D23" s="1">
        <v>204219</v>
      </c>
      <c r="E23" t="s">
        <v>954</v>
      </c>
      <c r="F23" s="1">
        <v>27</v>
      </c>
      <c r="G23" s="1">
        <v>18562</v>
      </c>
      <c r="H23" s="1">
        <v>18774</v>
      </c>
      <c r="I23">
        <f t="shared" si="0"/>
        <v>2</v>
      </c>
      <c r="J23">
        <f t="shared" si="1"/>
        <v>18774</v>
      </c>
      <c r="K23" s="2">
        <f t="shared" si="2"/>
        <v>1.8344894571087688E-2</v>
      </c>
      <c r="L23" s="3">
        <f t="shared" si="3"/>
        <v>0.93836471104397057</v>
      </c>
      <c r="O23" t="str">
        <f t="shared" si="4"/>
        <v>DE</v>
      </c>
      <c r="V23" t="s">
        <v>1117</v>
      </c>
      <c r="AA23" t="s">
        <v>1118</v>
      </c>
    </row>
    <row r="24" spans="1:27">
      <c r="A24" t="s">
        <v>41</v>
      </c>
      <c r="B24" t="s">
        <v>943</v>
      </c>
      <c r="C24" t="s">
        <v>943</v>
      </c>
      <c r="D24" s="1">
        <v>202610</v>
      </c>
      <c r="E24" t="s">
        <v>944</v>
      </c>
      <c r="F24" s="1">
        <v>27</v>
      </c>
      <c r="G24" s="1">
        <v>17941</v>
      </c>
      <c r="H24" s="1">
        <v>17344</v>
      </c>
      <c r="I24">
        <f t="shared" si="0"/>
        <v>2</v>
      </c>
      <c r="J24">
        <f t="shared" si="1"/>
        <v>17941</v>
      </c>
      <c r="K24" s="2">
        <f t="shared" si="2"/>
        <v>1.7530933924570374E-2</v>
      </c>
      <c r="L24" s="3">
        <f t="shared" si="3"/>
        <v>0.95589564496854096</v>
      </c>
      <c r="O24" t="str">
        <f t="shared" si="4"/>
        <v>CZ</v>
      </c>
      <c r="V24" t="s">
        <v>1119</v>
      </c>
      <c r="AA24" t="s">
        <v>1120</v>
      </c>
    </row>
    <row r="25" spans="1:27">
      <c r="A25" t="s">
        <v>384</v>
      </c>
      <c r="B25" t="s">
        <v>958</v>
      </c>
      <c r="C25" t="s">
        <v>959</v>
      </c>
      <c r="D25" s="1">
        <v>204196</v>
      </c>
      <c r="E25" t="s">
        <v>960</v>
      </c>
      <c r="F25" s="1">
        <v>27</v>
      </c>
      <c r="G25" s="1">
        <v>17815</v>
      </c>
      <c r="H25" s="1">
        <v>16561</v>
      </c>
      <c r="I25">
        <f t="shared" si="0"/>
        <v>2</v>
      </c>
      <c r="J25">
        <f t="shared" si="1"/>
        <v>17815</v>
      </c>
      <c r="K25" s="2">
        <f t="shared" si="2"/>
        <v>1.7407813826777838E-2</v>
      </c>
      <c r="L25" s="3">
        <f t="shared" si="3"/>
        <v>0.97330345879531877</v>
      </c>
      <c r="O25" t="str">
        <f t="shared" si="4"/>
        <v>DE</v>
      </c>
      <c r="V25" t="s">
        <v>1122</v>
      </c>
      <c r="AA25" t="s">
        <v>1121</v>
      </c>
    </row>
    <row r="26" spans="1:27">
      <c r="A26" t="s">
        <v>515</v>
      </c>
      <c r="B26" t="s">
        <v>977</v>
      </c>
      <c r="C26" t="s">
        <v>977</v>
      </c>
      <c r="D26" s="1">
        <v>203623</v>
      </c>
      <c r="E26" t="s">
        <v>978</v>
      </c>
      <c r="F26" s="1">
        <v>27</v>
      </c>
      <c r="G26" s="1">
        <v>14279</v>
      </c>
      <c r="H26" s="1">
        <v>13958</v>
      </c>
      <c r="I26">
        <f t="shared" si="0"/>
        <v>2</v>
      </c>
      <c r="J26">
        <f t="shared" si="1"/>
        <v>14279</v>
      </c>
      <c r="K26" s="2">
        <f t="shared" si="2"/>
        <v>1.3952633939520672E-2</v>
      </c>
      <c r="L26" s="3">
        <f t="shared" si="3"/>
        <v>0.98725609273483939</v>
      </c>
      <c r="O26" t="str">
        <f t="shared" si="4"/>
        <v>ES</v>
      </c>
      <c r="V26" t="s">
        <v>1123</v>
      </c>
      <c r="AA26" t="s">
        <v>1124</v>
      </c>
    </row>
    <row r="27" spans="1:27">
      <c r="A27" t="s">
        <v>670</v>
      </c>
      <c r="B27" t="s">
        <v>1009</v>
      </c>
      <c r="C27" t="s">
        <v>1009</v>
      </c>
      <c r="D27" s="1">
        <v>206128</v>
      </c>
      <c r="E27" t="s">
        <v>1010</v>
      </c>
      <c r="F27" s="1">
        <v>27</v>
      </c>
      <c r="G27" s="1">
        <v>7949</v>
      </c>
      <c r="H27" s="1">
        <v>2767</v>
      </c>
      <c r="I27">
        <f t="shared" si="0"/>
        <v>2</v>
      </c>
      <c r="J27">
        <f t="shared" si="1"/>
        <v>7949</v>
      </c>
      <c r="K27" s="2">
        <f t="shared" si="2"/>
        <v>7.7673147408957085E-3</v>
      </c>
      <c r="L27" s="3">
        <f t="shared" si="3"/>
        <v>0.99502340747573514</v>
      </c>
      <c r="O27" t="str">
        <f t="shared" si="4"/>
        <v>NL</v>
      </c>
      <c r="V27" t="s">
        <v>1097</v>
      </c>
      <c r="AA27" t="s">
        <v>1096</v>
      </c>
    </row>
    <row r="28" spans="1:27">
      <c r="A28" t="s">
        <v>515</v>
      </c>
      <c r="B28" t="s">
        <v>975</v>
      </c>
      <c r="C28" t="s">
        <v>975</v>
      </c>
      <c r="D28" s="1">
        <v>634</v>
      </c>
      <c r="E28" t="s">
        <v>976</v>
      </c>
      <c r="F28" s="1">
        <v>27</v>
      </c>
      <c r="G28" s="1">
        <v>-1</v>
      </c>
      <c r="H28" s="1">
        <v>3538</v>
      </c>
      <c r="I28">
        <f t="shared" si="0"/>
        <v>1</v>
      </c>
      <c r="J28">
        <f t="shared" si="1"/>
        <v>3538</v>
      </c>
      <c r="K28" s="2">
        <f t="shared" si="2"/>
        <v>3.457134174523716E-3</v>
      </c>
      <c r="L28" s="3">
        <f t="shared" si="3"/>
        <v>0.9984805416502589</v>
      </c>
      <c r="O28" t="str">
        <f t="shared" si="4"/>
        <v>ES</v>
      </c>
    </row>
    <row r="29" spans="1:27">
      <c r="A29" t="s">
        <v>515</v>
      </c>
      <c r="B29" t="s">
        <v>969</v>
      </c>
      <c r="C29" t="s">
        <v>970</v>
      </c>
      <c r="D29" s="1">
        <v>202172</v>
      </c>
      <c r="E29" t="s">
        <v>971</v>
      </c>
      <c r="F29" s="1">
        <v>27</v>
      </c>
      <c r="G29" s="1">
        <v>1555</v>
      </c>
      <c r="H29" s="1">
        <v>1316</v>
      </c>
      <c r="I29">
        <f t="shared" si="0"/>
        <v>2</v>
      </c>
      <c r="J29">
        <f t="shared" si="1"/>
        <v>1555</v>
      </c>
      <c r="K29" s="2">
        <f t="shared" si="2"/>
        <v>1.5194583497412035E-3</v>
      </c>
      <c r="L29" s="3">
        <f t="shared" si="3"/>
        <v>1</v>
      </c>
      <c r="O29" t="str">
        <f t="shared" si="4"/>
        <v>ES</v>
      </c>
    </row>
    <row r="30" spans="1:27">
      <c r="J30">
        <f>SUM(J2:J29)</f>
        <v>1023391</v>
      </c>
      <c r="K30" s="3">
        <f>SUM(K2:K29)</f>
        <v>1</v>
      </c>
    </row>
    <row r="42" spans="2:2">
      <c r="B42" t="s">
        <v>1127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80"/>
  <sheetViews>
    <sheetView topLeftCell="A34" workbookViewId="0">
      <selection activeCell="D61" sqref="D61"/>
    </sheetView>
  </sheetViews>
  <sheetFormatPr baseColWidth="10" defaultRowHeight="16"/>
  <cols>
    <col min="1" max="1" width="21.5" customWidth="1"/>
    <col min="3" max="3" width="26.5" customWidth="1"/>
    <col min="5" max="5" width="14.5" customWidth="1"/>
    <col min="7" max="7" width="16.1640625" customWidth="1"/>
    <col min="8" max="8" width="26" customWidth="1"/>
    <col min="9" max="9" width="26.1640625" customWidth="1"/>
    <col min="10" max="10" width="21.1640625" customWidth="1"/>
    <col min="12" max="12" width="50.6640625" customWidth="1"/>
  </cols>
  <sheetData>
    <row r="1" spans="1:14">
      <c r="A1" s="14" t="s">
        <v>855</v>
      </c>
      <c r="B1" s="14" t="s">
        <v>856</v>
      </c>
      <c r="C1" s="14" t="s">
        <v>857</v>
      </c>
      <c r="D1" s="14" t="s">
        <v>330</v>
      </c>
      <c r="E1" s="14" t="s">
        <v>858</v>
      </c>
      <c r="F1" s="14" t="s">
        <v>862</v>
      </c>
      <c r="G1" s="14" t="s">
        <v>1137</v>
      </c>
      <c r="H1" s="14" t="s">
        <v>1135</v>
      </c>
      <c r="I1" s="14" t="s">
        <v>2324</v>
      </c>
      <c r="J1" s="14" t="s">
        <v>1140</v>
      </c>
      <c r="L1" s="14" t="s">
        <v>871</v>
      </c>
      <c r="M1" s="14" t="s">
        <v>867</v>
      </c>
      <c r="N1" s="14" t="s">
        <v>1144</v>
      </c>
    </row>
    <row r="2" spans="1:14">
      <c r="A2" t="str">
        <f>'Act 29 (cement clinker)'!C2</f>
        <v>ΕΡΓΟΣΤΑΣΙΟ ΚΑΜΑΡΙΟΥ ΒΟΙΩΤΙΑΣ</v>
      </c>
      <c r="B2" t="str">
        <f>'Act 29 (cement clinker)'!A2</f>
        <v>GR</v>
      </c>
      <c r="C2" t="str">
        <f>'Act 29 (cement clinker)'!V2</f>
        <v>ΕΛΕΥΣΙΝΑ</v>
      </c>
      <c r="D2" t="str">
        <f>'Act 29 (cement clinker)'!AA2</f>
        <v>38°02′29″N 23°32′43″E</v>
      </c>
      <c r="E2" t="s">
        <v>2011</v>
      </c>
      <c r="F2">
        <f>'Act 29 (cement clinker)'!J2</f>
        <v>1725551</v>
      </c>
      <c r="G2" s="20">
        <f t="shared" ref="G2:G33" si="0">F2/F$80*K$11*1000</f>
        <v>4516.0446148018627</v>
      </c>
      <c r="H2" s="20">
        <f t="shared" ref="H2:H33" si="1">G2*1000*K$4/1000/8760</f>
        <v>54.130671752762041</v>
      </c>
      <c r="I2" s="20">
        <f>K$16*K$8/K$7*H2</f>
        <v>14.106781123447078</v>
      </c>
      <c r="J2" t="s">
        <v>2022</v>
      </c>
      <c r="K2" s="11">
        <v>0.8</v>
      </c>
      <c r="M2" t="s">
        <v>868</v>
      </c>
    </row>
    <row r="3" spans="1:14">
      <c r="A3" t="str">
        <f>'Act 29 (cement clinker)'!C3</f>
        <v>Aalborg Portland A/S</v>
      </c>
      <c r="B3" t="str">
        <f>'Act 29 (cement clinker)'!A3</f>
        <v>DK</v>
      </c>
      <c r="C3" t="str">
        <f>'Act 29 (cement clinker)'!V3</f>
        <v>Aalborg</v>
      </c>
      <c r="D3" t="str">
        <f>'Act 29 (cement clinker)'!AA3</f>
        <v>57°03′N 09°55′E</v>
      </c>
      <c r="E3" t="s">
        <v>2011</v>
      </c>
      <c r="F3">
        <f>'Act 29 (cement clinker)'!J3</f>
        <v>1718011</v>
      </c>
      <c r="G3" s="20">
        <f t="shared" si="0"/>
        <v>4496.3112215868223</v>
      </c>
      <c r="H3" s="20">
        <f t="shared" si="1"/>
        <v>53.894141354636574</v>
      </c>
      <c r="I3" s="20">
        <f t="shared" ref="I3:I66" si="2">K$16*K$8/K$7*H3</f>
        <v>14.045139868178017</v>
      </c>
      <c r="J3" t="s">
        <v>2023</v>
      </c>
      <c r="K3" s="11">
        <v>1</v>
      </c>
      <c r="M3" t="s">
        <v>868</v>
      </c>
    </row>
    <row r="4" spans="1:14">
      <c r="A4" t="str">
        <f>'Act 29 (cement clinker)'!C4</f>
        <v>GÓRAŻDŻE CEMENT SPÓŁKA AKCYJNA</v>
      </c>
      <c r="B4" t="str">
        <f>'Act 29 (cement clinker)'!A4</f>
        <v>PL</v>
      </c>
      <c r="C4" t="str">
        <f>'Act 29 (cement clinker)'!V4</f>
        <v>Opole</v>
      </c>
      <c r="D4" t="str">
        <f>'Act 29 (cement clinker)'!AA4</f>
        <v>50°40′N 17°56′E</v>
      </c>
      <c r="E4" t="s">
        <v>2011</v>
      </c>
      <c r="F4">
        <f>'Act 29 (cement clinker)'!J4</f>
        <v>1563309</v>
      </c>
      <c r="G4" s="20">
        <f t="shared" si="0"/>
        <v>4091.4311954391874</v>
      </c>
      <c r="H4" s="20">
        <f t="shared" si="1"/>
        <v>49.041127342592993</v>
      </c>
      <c r="I4" s="20">
        <f t="shared" si="2"/>
        <v>12.780415004433326</v>
      </c>
      <c r="J4" t="s">
        <v>860</v>
      </c>
      <c r="K4" s="21">
        <v>105</v>
      </c>
      <c r="L4" t="s">
        <v>2020</v>
      </c>
      <c r="M4" t="s">
        <v>1134</v>
      </c>
    </row>
    <row r="5" spans="1:14">
      <c r="A5" t="str">
        <f>'Act 29 (cement clinker)'!C5</f>
        <v>Cimpor - Centro de Produção de Alhandra</v>
      </c>
      <c r="B5" t="str">
        <f>'Act 29 (cement clinker)'!A5</f>
        <v>PT</v>
      </c>
      <c r="C5" t="str">
        <f>'Act 29 (cement clinker)'!V5</f>
        <v>Alhandra</v>
      </c>
      <c r="D5" t="str">
        <f>'Act 29 (cement clinker)'!AA5</f>
        <v>38°56′N 9°01′ W</v>
      </c>
      <c r="E5" t="s">
        <v>2011</v>
      </c>
      <c r="F5">
        <f>'Act 29 (cement clinker)'!J5</f>
        <v>1484124</v>
      </c>
      <c r="G5" s="20">
        <f t="shared" si="0"/>
        <v>3884.1913092677059</v>
      </c>
      <c r="H5" s="20">
        <f t="shared" si="1"/>
        <v>46.557087611085514</v>
      </c>
      <c r="I5" s="20">
        <f t="shared" si="2"/>
        <v>12.133059195616225</v>
      </c>
      <c r="K5">
        <v>26</v>
      </c>
      <c r="L5" t="s">
        <v>2030</v>
      </c>
      <c r="M5" s="29" t="s">
        <v>2039</v>
      </c>
    </row>
    <row r="6" spans="1:14">
      <c r="A6" t="str">
        <f>'Act 29 (cement clinker)'!C6</f>
        <v>CEMENTOWNIA WARTA S.A.</v>
      </c>
      <c r="B6" t="str">
        <f>'Act 29 (cement clinker)'!A6</f>
        <v>PL</v>
      </c>
      <c r="C6" t="str">
        <f>'Act 29 (cement clinker)'!V6</f>
        <v>TRĘBACZEW</v>
      </c>
      <c r="D6" t="str">
        <f>'Act 29 (cement clinker)'!AA6</f>
        <v>51°7′51″N 18°55′27″E</v>
      </c>
      <c r="E6" t="s">
        <v>2011</v>
      </c>
      <c r="F6">
        <f>'Act 29 (cement clinker)'!J6</f>
        <v>1451193</v>
      </c>
      <c r="G6" s="20">
        <f t="shared" si="0"/>
        <v>3798.0055835429721</v>
      </c>
      <c r="H6" s="20">
        <f t="shared" si="1"/>
        <v>45.524039528768498</v>
      </c>
      <c r="I6" s="20">
        <f t="shared" si="2"/>
        <v>11.863840604466942</v>
      </c>
      <c r="K6">
        <v>60</v>
      </c>
      <c r="L6" t="s">
        <v>2024</v>
      </c>
      <c r="M6" t="s">
        <v>2040</v>
      </c>
    </row>
    <row r="7" spans="1:14">
      <c r="A7" t="str">
        <f>'Act 29 (cement clinker)'!C7</f>
        <v>ΕΡΓΟΣΤΑΣΙΟ ΒΟΛΟΥ</v>
      </c>
      <c r="B7" t="str">
        <f>'Act 29 (cement clinker)'!A7</f>
        <v>GR</v>
      </c>
      <c r="C7" t="str">
        <f>'Act 29 (cement clinker)'!V7</f>
        <v>ΒΟΛΟΣ</v>
      </c>
      <c r="D7" t="str">
        <f>'Act 29 (cement clinker)'!AA7</f>
        <v>39°22′09″N 22°56′27″ E</v>
      </c>
      <c r="E7" t="s">
        <v>2011</v>
      </c>
      <c r="F7">
        <f>'Act 29 (cement clinker)'!J7</f>
        <v>1325416</v>
      </c>
      <c r="G7" s="20">
        <f t="shared" si="0"/>
        <v>3468.8269365392421</v>
      </c>
      <c r="H7" s="20">
        <f t="shared" si="1"/>
        <v>41.578405061258039</v>
      </c>
      <c r="I7" s="20">
        <f t="shared" si="2"/>
        <v>10.83558434929755</v>
      </c>
      <c r="J7" t="s">
        <v>2037</v>
      </c>
      <c r="K7">
        <f>K6+K4</f>
        <v>165</v>
      </c>
      <c r="L7" t="s">
        <v>2015</v>
      </c>
      <c r="M7" t="s">
        <v>2040</v>
      </c>
    </row>
    <row r="8" spans="1:14">
      <c r="A8" t="str">
        <f>'Act 29 (cement clinker)'!C8</f>
        <v>Zementwerk Rüdersdorf</v>
      </c>
      <c r="B8" t="str">
        <f>'Act 29 (cement clinker)'!A8</f>
        <v>DE</v>
      </c>
      <c r="C8" t="str">
        <f>'Act 29 (cement clinker)'!V8</f>
        <v>Rüdersdorf</v>
      </c>
      <c r="D8" t="str">
        <f>'Act 29 (cement clinker)'!AA8</f>
        <v>52°28′18″N 13°47′04″E</v>
      </c>
      <c r="E8" t="s">
        <v>2011</v>
      </c>
      <c r="F8">
        <f>'Act 29 (cement clinker)'!J8</f>
        <v>1271582</v>
      </c>
      <c r="G8" s="20">
        <f t="shared" si="0"/>
        <v>3327.9346964413003</v>
      </c>
      <c r="H8" s="20">
        <f t="shared" si="1"/>
        <v>39.889628210769011</v>
      </c>
      <c r="I8" s="20">
        <f t="shared" si="2"/>
        <v>10.395478867048894</v>
      </c>
      <c r="J8" t="s">
        <v>2038</v>
      </c>
      <c r="K8">
        <f>K6+K5</f>
        <v>86</v>
      </c>
      <c r="L8" t="s">
        <v>2015</v>
      </c>
    </row>
    <row r="9" spans="1:14">
      <c r="A9" t="str">
        <f>'Act 29 (cement clinker)'!C9</f>
        <v>Werk Lägerdorf</v>
      </c>
      <c r="B9" t="str">
        <f>'Act 29 (cement clinker)'!A9</f>
        <v>DE</v>
      </c>
      <c r="C9" t="str">
        <f>'Act 29 (cement clinker)'!V9</f>
        <v>Lägerdorf</v>
      </c>
      <c r="D9" t="str">
        <f>'Act 29 (cement clinker)'!AA9</f>
        <v>53°53′N 9°35′E</v>
      </c>
      <c r="E9" t="s">
        <v>2011</v>
      </c>
      <c r="F9">
        <f>'Act 29 (cement clinker)'!J9</f>
        <v>1170680</v>
      </c>
      <c r="G9" s="20">
        <f t="shared" si="0"/>
        <v>3063.8579269208763</v>
      </c>
      <c r="H9" s="20">
        <f t="shared" si="1"/>
        <v>36.724324466517359</v>
      </c>
      <c r="I9" s="20">
        <f t="shared" si="2"/>
        <v>9.5705815276378576</v>
      </c>
      <c r="J9" t="s">
        <v>2016</v>
      </c>
      <c r="K9" s="20">
        <f>K7/1000*G80*1000/1000000</f>
        <v>25.937999999999999</v>
      </c>
      <c r="L9" t="s">
        <v>2017</v>
      </c>
    </row>
    <row r="10" spans="1:14">
      <c r="A10" t="str">
        <f>'Act 29 (cement clinker)'!C10</f>
        <v>CEMEX Hrvatska d.d.</v>
      </c>
      <c r="B10" t="str">
        <f>'Act 29 (cement clinker)'!A10</f>
        <v>HR</v>
      </c>
      <c r="C10" t="str">
        <f>'Act 29 (cement clinker)'!V10</f>
        <v>Kaštel Sućurac</v>
      </c>
      <c r="D10" t="str">
        <f>'Act 29 (cement clinker)'!AA10</f>
        <v>43° 33′ 0″ N, 16° 25′ 34″ E</v>
      </c>
      <c r="E10" t="s">
        <v>2011</v>
      </c>
      <c r="F10">
        <f>'Act 29 (cement clinker)'!J10</f>
        <v>1139230</v>
      </c>
      <c r="G10" s="20">
        <f t="shared" si="0"/>
        <v>2981.5482164947462</v>
      </c>
      <c r="H10" s="20">
        <f t="shared" si="1"/>
        <v>35.7377354716836</v>
      </c>
      <c r="I10" s="20">
        <f t="shared" si="2"/>
        <v>9.3134704562569386</v>
      </c>
      <c r="J10" s="14" t="s">
        <v>1141</v>
      </c>
    </row>
    <row r="11" spans="1:14">
      <c r="A11" t="str">
        <f>'Act 29 (cement clinker)'!C11</f>
        <v>Centro de Produção de Souselas</v>
      </c>
      <c r="B11" t="str">
        <f>'Act 29 (cement clinker)'!A11</f>
        <v>PT</v>
      </c>
      <c r="C11" t="str">
        <f>'Act 29 (cement clinker)'!V11</f>
        <v>Coimbra</v>
      </c>
      <c r="D11" t="str">
        <f>'Act 29 (cement clinker)'!AA11</f>
        <v>40°12′40″N 8°25′45″W</v>
      </c>
      <c r="E11" t="s">
        <v>2011</v>
      </c>
      <c r="F11">
        <f>'Act 29 (cement clinker)'!J11</f>
        <v>1127193</v>
      </c>
      <c r="G11" s="20">
        <f t="shared" si="0"/>
        <v>2950.0454506950855</v>
      </c>
      <c r="H11" s="20">
        <f t="shared" si="1"/>
        <v>35.360133826824658</v>
      </c>
      <c r="I11" s="20">
        <f t="shared" si="2"/>
        <v>9.2150651791118818</v>
      </c>
      <c r="J11" t="s">
        <v>2012</v>
      </c>
      <c r="K11" s="21">
        <v>157.19999999999999</v>
      </c>
      <c r="L11" t="s">
        <v>1130</v>
      </c>
      <c r="M11" t="s">
        <v>2014</v>
      </c>
    </row>
    <row r="12" spans="1:14">
      <c r="A12" t="str">
        <f>'Act 29 (cement clinker)'!C12</f>
        <v>ΕΡΓΟΣΤΑΣΙΟ ΜΥΛΑΚΙΟΥ</v>
      </c>
      <c r="B12" t="str">
        <f>'Act 29 (cement clinker)'!A12</f>
        <v>GR</v>
      </c>
      <c r="C12" t="str">
        <f>'Act 29 (cement clinker)'!V12</f>
        <v>ΜΥΛΑΚΙ ΑΛΙΒΕΡΙΟΥ</v>
      </c>
      <c r="D12" t="str">
        <f>'Act 29 (cement clinker)'!AA12</f>
        <v>38.383622 N, 24.061125 E</v>
      </c>
      <c r="E12" t="s">
        <v>2011</v>
      </c>
      <c r="F12">
        <f>'Act 29 (cement clinker)'!J12</f>
        <v>1075999</v>
      </c>
      <c r="G12" s="20">
        <f t="shared" si="0"/>
        <v>2816.0625153833121</v>
      </c>
      <c r="H12" s="20">
        <f t="shared" si="1"/>
        <v>33.754173985758882</v>
      </c>
      <c r="I12" s="20">
        <f t="shared" si="2"/>
        <v>8.7965423114401933</v>
      </c>
      <c r="J12" t="s">
        <v>1143</v>
      </c>
      <c r="K12">
        <v>2013</v>
      </c>
    </row>
    <row r="13" spans="1:14">
      <c r="A13" t="str">
        <f>'Act 29 (cement clinker)'!C13</f>
        <v>Hope Cement</v>
      </c>
      <c r="B13" t="str">
        <f>'Act 29 (cement clinker)'!A13</f>
        <v>GB</v>
      </c>
      <c r="C13" t="str">
        <f>'Act 29 (cement clinker)'!V13</f>
        <v>Birmingham</v>
      </c>
      <c r="D13" t="str">
        <f>'Act 29 (cement clinker)'!AA13</f>
        <v>52°28′59″N 1°53′37″W</v>
      </c>
      <c r="E13" t="s">
        <v>2011</v>
      </c>
      <c r="F13">
        <f>'Act 29 (cement clinker)'!J13</f>
        <v>1018430</v>
      </c>
      <c r="G13" s="20">
        <f t="shared" si="0"/>
        <v>2665.3951793094852</v>
      </c>
      <c r="H13" s="20">
        <f t="shared" si="1"/>
        <v>31.948229888983558</v>
      </c>
      <c r="I13" s="20">
        <f t="shared" si="2"/>
        <v>8.3259023347048071</v>
      </c>
    </row>
    <row r="14" spans="1:14">
      <c r="A14" t="str">
        <f>'Act 29 (cement clinker)'!C14</f>
        <v>ΕΡΓΟΣΤΑΣΙΟ ΘΕΣΣΑΛΟΝΙΚΗΣ</v>
      </c>
      <c r="B14" t="str">
        <f>'Act 29 (cement clinker)'!A14</f>
        <v>GR</v>
      </c>
      <c r="C14" t="str">
        <f>'Act 29 (cement clinker)'!V14</f>
        <v>ΘΕΣΣΑΛΟΝΙΚΗ</v>
      </c>
      <c r="D14" t="str">
        <f>'Act 29 (cement clinker)'!AA14</f>
        <v>40.65°N 22.9°E</v>
      </c>
      <c r="E14" t="s">
        <v>2011</v>
      </c>
      <c r="F14">
        <f>'Act 29 (cement clinker)'!J14</f>
        <v>1016933</v>
      </c>
      <c r="G14" s="20">
        <f t="shared" si="0"/>
        <v>2661.4772894364196</v>
      </c>
      <c r="H14" s="20">
        <f t="shared" si="1"/>
        <v>31.901268880231054</v>
      </c>
      <c r="I14" s="20">
        <f t="shared" si="2"/>
        <v>8.3136640112117295</v>
      </c>
    </row>
    <row r="15" spans="1:14">
      <c r="A15" t="str">
        <f>'Act 29 (cement clinker)'!C15</f>
        <v>Drehofenanlage  Deuna</v>
      </c>
      <c r="B15" t="str">
        <f>'Act 29 (cement clinker)'!A15</f>
        <v>DE</v>
      </c>
      <c r="C15" t="str">
        <f>'Act 29 (cement clinker)'!V15</f>
        <v>Deuna</v>
      </c>
      <c r="D15" t="str">
        <f>'Act 29 (cement clinker)'!AA15</f>
        <v>51°21′0″N 10°28′0″E</v>
      </c>
      <c r="E15" t="s">
        <v>2011</v>
      </c>
      <c r="F15">
        <f>'Act 29 (cement clinker)'!J15</f>
        <v>993541</v>
      </c>
      <c r="G15" s="20">
        <f t="shared" si="0"/>
        <v>2600.256661573525</v>
      </c>
      <c r="H15" s="20">
        <f t="shared" si="1"/>
        <v>31.167459984614172</v>
      </c>
      <c r="I15" s="20">
        <f t="shared" si="2"/>
        <v>8.1224289656873303</v>
      </c>
      <c r="J15" s="14" t="s">
        <v>1145</v>
      </c>
      <c r="K15" s="10" t="s">
        <v>2021</v>
      </c>
    </row>
    <row r="16" spans="1:14">
      <c r="A16" t="str">
        <f>'Act 29 (cement clinker)'!C16</f>
        <v>Cementos Molins Industrial S.A.</v>
      </c>
      <c r="B16" t="str">
        <f>'Act 29 (cement clinker)'!A16</f>
        <v>ES</v>
      </c>
      <c r="C16" t="str">
        <f>'Act 29 (cement clinker)'!V16</f>
        <v>Sant Vicenç Dels Horts (Barcelon</v>
      </c>
      <c r="D16" t="str">
        <f>'Act 29 (cement clinker)'!AA16</f>
        <v>41°23′43″N 2°0′39″E</v>
      </c>
      <c r="E16" t="s">
        <v>2011</v>
      </c>
      <c r="F16">
        <f>'Act 29 (cement clinker)'!J16</f>
        <v>962781</v>
      </c>
      <c r="G16" s="20">
        <f t="shared" si="0"/>
        <v>2519.7527921710525</v>
      </c>
      <c r="H16" s="20">
        <f t="shared" si="1"/>
        <v>30.202516344516038</v>
      </c>
      <c r="I16" s="20">
        <f t="shared" si="2"/>
        <v>7.8709588049344834</v>
      </c>
      <c r="J16" t="s">
        <v>1146</v>
      </c>
      <c r="K16" s="11">
        <v>0.5</v>
      </c>
      <c r="L16" t="s">
        <v>2025</v>
      </c>
      <c r="M16" s="21" t="s">
        <v>2039</v>
      </c>
    </row>
    <row r="17" spans="1:13">
      <c r="A17" t="str">
        <f>'Act 29 (cement clinker)'!C17</f>
        <v>Fábrica SECIL - Outão</v>
      </c>
      <c r="B17" t="str">
        <f>'Act 29 (cement clinker)'!A17</f>
        <v>PT</v>
      </c>
      <c r="C17" t="str">
        <f>'Act 29 (cement clinker)'!V17</f>
        <v>Setúbal</v>
      </c>
      <c r="D17" t="str">
        <f>'Act 29 (cement clinker)'!AA17</f>
        <v>38°32′N 8°53′W</v>
      </c>
      <c r="E17" t="s">
        <v>2011</v>
      </c>
      <c r="F17">
        <f>'Act 29 (cement clinker)'!J17</f>
        <v>955408</v>
      </c>
      <c r="G17" s="20">
        <f t="shared" si="0"/>
        <v>2500.4564648269557</v>
      </c>
      <c r="H17" s="20">
        <f t="shared" si="1"/>
        <v>29.971224749638164</v>
      </c>
      <c r="I17" s="20">
        <f t="shared" si="2"/>
        <v>7.8106828135420674</v>
      </c>
      <c r="J17" t="s">
        <v>2036</v>
      </c>
      <c r="K17" s="15">
        <f>(K8)/K7*K16*H80</f>
        <v>491.04607721046079</v>
      </c>
      <c r="L17" t="s">
        <v>863</v>
      </c>
    </row>
    <row r="18" spans="1:13">
      <c r="A18" t="str">
        <f>'Act 29 (cement clinker)'!C18</f>
        <v>CEMENTOWNIA CHEŁM CEMEX</v>
      </c>
      <c r="B18" t="str">
        <f>'Act 29 (cement clinker)'!A18</f>
        <v>PL</v>
      </c>
      <c r="C18" t="str">
        <f>'Act 29 (cement clinker)'!V18</f>
        <v>Chełm</v>
      </c>
      <c r="D18" t="str">
        <f>'Act 29 (cement clinker)'!AA18</f>
        <v>51°9′N 23°29′E</v>
      </c>
      <c r="E18" t="s">
        <v>2011</v>
      </c>
      <c r="F18">
        <f>'Act 29 (cement clinker)'!J18</f>
        <v>940434</v>
      </c>
      <c r="G18" s="20">
        <f t="shared" si="0"/>
        <v>2461.2670974526832</v>
      </c>
      <c r="H18" s="20">
        <f t="shared" si="1"/>
        <v>29.501489181795861</v>
      </c>
      <c r="I18" s="20">
        <f t="shared" si="2"/>
        <v>7.6882668776801335</v>
      </c>
      <c r="J18" t="s">
        <v>866</v>
      </c>
      <c r="K18" s="21">
        <v>3</v>
      </c>
      <c r="L18" s="21" t="s">
        <v>865</v>
      </c>
      <c r="M18" s="21" t="s">
        <v>2039</v>
      </c>
    </row>
    <row r="19" spans="1:13">
      <c r="A19" t="str">
        <f>'Act 29 (cement clinker)'!C19</f>
        <v>Uniland Cementera S.A.Santa Margarida i els Monjos</v>
      </c>
      <c r="B19" t="str">
        <f>'Act 29 (cement clinker)'!A19</f>
        <v>ES</v>
      </c>
      <c r="C19" t="str">
        <f>'Act 29 (cement clinker)'!V19</f>
        <v>Sta. Margarida i Els Monjos (Bar</v>
      </c>
      <c r="D19" t="str">
        <f>'Act 29 (cement clinker)'!AA19</f>
        <v>41°19′23″N 1°39′53″E</v>
      </c>
      <c r="E19" t="s">
        <v>2011</v>
      </c>
      <c r="F19">
        <f>'Act 29 (cement clinker)'!J19</f>
        <v>916934</v>
      </c>
      <c r="G19" s="20">
        <f t="shared" si="0"/>
        <v>2399.7638162121725</v>
      </c>
      <c r="H19" s="20">
        <f t="shared" si="1"/>
        <v>28.764292317611659</v>
      </c>
      <c r="I19" s="20">
        <f t="shared" si="2"/>
        <v>7.4961489070139482</v>
      </c>
      <c r="J19" t="s">
        <v>2026</v>
      </c>
      <c r="K19">
        <v>365</v>
      </c>
      <c r="L19" t="s">
        <v>2027</v>
      </c>
      <c r="M19" s="21" t="s">
        <v>2039</v>
      </c>
    </row>
    <row r="20" spans="1:13">
      <c r="A20" t="str">
        <f>'Act 29 (cement clinker)'!C20</f>
        <v>Zementwerk Burglengenfeld</v>
      </c>
      <c r="B20" t="str">
        <f>'Act 29 (cement clinker)'!A20</f>
        <v>DE</v>
      </c>
      <c r="C20" t="str">
        <f>'Act 29 (cement clinker)'!V20</f>
        <v>Burglengenfeld</v>
      </c>
      <c r="D20" t="str">
        <f>'Act 29 (cement clinker)'!AA20</f>
        <v>49°12′N 12°2′E</v>
      </c>
      <c r="E20" t="s">
        <v>2011</v>
      </c>
      <c r="F20">
        <f>'Act 29 (cement clinker)'!J20</f>
        <v>902951</v>
      </c>
      <c r="G20" s="20">
        <f t="shared" si="0"/>
        <v>2363.1680552936173</v>
      </c>
      <c r="H20" s="20">
        <f t="shared" si="1"/>
        <v>28.325644498382399</v>
      </c>
      <c r="I20" s="20">
        <f t="shared" si="2"/>
        <v>7.3818346268511714</v>
      </c>
    </row>
    <row r="21" spans="1:13">
      <c r="A21" t="str">
        <f>'Act 29 (cement clinker)'!C21</f>
        <v>Lafarge Ciments - Usine de Saint Pierre La Cour</v>
      </c>
      <c r="B21" t="str">
        <f>'Act 29 (cement clinker)'!A21</f>
        <v>FR</v>
      </c>
      <c r="C21" t="str">
        <f>'Act 29 (cement clinker)'!V21</f>
        <v>Saint Pierre La Cour</v>
      </c>
      <c r="D21" t="str">
        <f>'Act 29 (cement clinker)'!AA21</f>
        <v>48°06′56″N 1°01′29″W</v>
      </c>
      <c r="E21" t="s">
        <v>2011</v>
      </c>
      <c r="F21">
        <f>'Act 29 (cement clinker)'!J21</f>
        <v>885756</v>
      </c>
      <c r="G21" s="20">
        <f t="shared" si="0"/>
        <v>2318.1659735518906</v>
      </c>
      <c r="H21" s="20">
        <f t="shared" si="1"/>
        <v>27.786235984354853</v>
      </c>
      <c r="I21" s="20">
        <f t="shared" si="2"/>
        <v>7.241261498953083</v>
      </c>
      <c r="J21" t="s">
        <v>1147</v>
      </c>
      <c r="K21" s="12">
        <v>0</v>
      </c>
      <c r="M21" s="21" t="s">
        <v>2039</v>
      </c>
    </row>
    <row r="22" spans="1:13">
      <c r="A22" t="str">
        <f>'Act 29 (cement clinker)'!C22</f>
        <v>Zementwerk Karsdorf</v>
      </c>
      <c r="B22" t="str">
        <f>'Act 29 (cement clinker)'!A22</f>
        <v>DE</v>
      </c>
      <c r="C22" t="str">
        <f>'Act 29 (cement clinker)'!V22</f>
        <v>Kall</v>
      </c>
      <c r="D22" t="str">
        <f>'Act 29 (cement clinker)'!AA22</f>
        <v>50°32′27″N, 6°33′16″E</v>
      </c>
      <c r="E22" t="s">
        <v>2011</v>
      </c>
      <c r="F22">
        <f>'Act 29 (cement clinker)'!J22</f>
        <v>882556</v>
      </c>
      <c r="G22" s="20">
        <f t="shared" si="0"/>
        <v>2309.7910586595658</v>
      </c>
      <c r="H22" s="20">
        <f t="shared" si="1"/>
        <v>27.685851730508492</v>
      </c>
      <c r="I22" s="20">
        <f t="shared" si="2"/>
        <v>7.2151007540113046</v>
      </c>
      <c r="J22" t="s">
        <v>2013</v>
      </c>
      <c r="K22" s="15">
        <v>0</v>
      </c>
    </row>
    <row r="23" spans="1:13">
      <c r="A23" t="str">
        <f>'Act 29 (cement clinker)'!C23</f>
        <v>ΕΡΓΟΣΤΑΣΙΟ ΔΡΕΠΑΝΟΥ ΑΧΑΪΑΣ</v>
      </c>
      <c r="B23" t="str">
        <f>'Act 29 (cement clinker)'!A23</f>
        <v>GR</v>
      </c>
      <c r="C23" t="str">
        <f>'Act 29 (cement clinker)'!V23</f>
        <v>ΔΡΕΠΑΝΟ - ΡΙΟ</v>
      </c>
      <c r="D23" t="str">
        <f>'Act 29 (cement clinker)'!AA23</f>
        <v>38°19′15″N, 21°51′20″E</v>
      </c>
      <c r="E23" t="s">
        <v>2011</v>
      </c>
      <c r="F23">
        <f>'Act 29 (cement clinker)'!J23</f>
        <v>881800</v>
      </c>
      <c r="G23" s="20">
        <f t="shared" si="0"/>
        <v>2307.8124850162544</v>
      </c>
      <c r="H23" s="20">
        <f t="shared" si="1"/>
        <v>27.662135950537294</v>
      </c>
      <c r="I23" s="20">
        <f t="shared" si="2"/>
        <v>7.2089202780188106</v>
      </c>
      <c r="J23" t="s">
        <v>864</v>
      </c>
      <c r="K23">
        <v>0</v>
      </c>
    </row>
    <row r="24" spans="1:13">
      <c r="A24" t="str">
        <f>'Act 29 (cement clinker)'!C24</f>
        <v>Zementwerk Schelklingen</v>
      </c>
      <c r="B24" t="str">
        <f>'Act 29 (cement clinker)'!A24</f>
        <v>DE</v>
      </c>
      <c r="C24" t="str">
        <f>'Act 29 (cement clinker)'!V24</f>
        <v>Schelklingen</v>
      </c>
      <c r="D24" t="str">
        <f>'Act 29 (cement clinker)'!AA24</f>
        <v>48°22′32″N 9°43′57″E</v>
      </c>
      <c r="E24" t="s">
        <v>2011</v>
      </c>
      <c r="F24">
        <f>'Act 29 (cement clinker)'!J24</f>
        <v>875785</v>
      </c>
      <c r="G24" s="20">
        <f t="shared" si="0"/>
        <v>2292.0702621795872</v>
      </c>
      <c r="H24" s="20">
        <f t="shared" si="1"/>
        <v>27.473444923385461</v>
      </c>
      <c r="I24" s="20">
        <f t="shared" si="2"/>
        <v>7.1597462527610602</v>
      </c>
    </row>
    <row r="25" spans="1:13">
      <c r="A25" t="str">
        <f>'Act 29 (cement clinker)'!C25</f>
        <v>Dyckerhoff Polska Sp. z o.o.</v>
      </c>
      <c r="B25" t="str">
        <f>'Act 29 (cement clinker)'!A25</f>
        <v>PL</v>
      </c>
      <c r="C25" t="str">
        <f>'Act 29 (cement clinker)'!V25</f>
        <v>Sitkówka</v>
      </c>
      <c r="D25" t="str">
        <f>'Act 29 (cement clinker)'!AA25</f>
        <v>50°48′57″N 20°33′19″E</v>
      </c>
      <c r="E25" t="s">
        <v>2011</v>
      </c>
      <c r="F25">
        <f>'Act 29 (cement clinker)'!J25</f>
        <v>853769</v>
      </c>
      <c r="G25" s="20">
        <f t="shared" si="0"/>
        <v>2234.4508477203926</v>
      </c>
      <c r="H25" s="20">
        <f t="shared" si="1"/>
        <v>26.782801256922514</v>
      </c>
      <c r="I25" s="20">
        <f t="shared" si="2"/>
        <v>6.9797603275616256</v>
      </c>
    </row>
    <row r="26" spans="1:13">
      <c r="A26" t="str">
        <f>'Act 29 (cement clinker)'!C26</f>
        <v>Irish Cement Limited (Platin Works)</v>
      </c>
      <c r="B26" t="str">
        <f>'Act 29 (cement clinker)'!A26</f>
        <v>IE</v>
      </c>
      <c r="C26" t="str">
        <f>'Act 29 (cement clinker)'!V26</f>
        <v>Duleek</v>
      </c>
      <c r="D26" t="str">
        <f>'Act 29 (cement clinker)'!AA26</f>
        <v>53°39′18″N 6°25′00″W</v>
      </c>
      <c r="E26" t="s">
        <v>2011</v>
      </c>
      <c r="F26">
        <f>'Act 29 (cement clinker)'!J26</f>
        <v>841412</v>
      </c>
      <c r="G26" s="20">
        <f t="shared" si="0"/>
        <v>2202.1105904315</v>
      </c>
      <c r="H26" s="20">
        <f t="shared" si="1"/>
        <v>26.395161186678934</v>
      </c>
      <c r="I26" s="20">
        <f t="shared" si="2"/>
        <v>6.8787389759223894</v>
      </c>
    </row>
    <row r="27" spans="1:13">
      <c r="A27" t="str">
        <f>'Act 29 (cement clinker)'!C27</f>
        <v>SC Holcim (Romania) SA - Ciment Campulung</v>
      </c>
      <c r="B27" t="str">
        <f>'Act 29 (cement clinker)'!A27</f>
        <v>RO</v>
      </c>
      <c r="C27" t="str">
        <f>'Act 29 (cement clinker)'!V27</f>
        <v>Valea Mare Pravat</v>
      </c>
      <c r="D27" t="str">
        <f>'Act 29 (cement clinker)'!AA27</f>
        <v>45°17′N 25°5′E</v>
      </c>
      <c r="E27" t="s">
        <v>2011</v>
      </c>
      <c r="F27">
        <f>'Act 29 (cement clinker)'!J27</f>
        <v>836338</v>
      </c>
      <c r="G27" s="20">
        <f t="shared" si="0"/>
        <v>2188.8311160053572</v>
      </c>
      <c r="H27" s="20">
        <f t="shared" si="1"/>
        <v>26.235989404173804</v>
      </c>
      <c r="I27" s="20">
        <f t="shared" si="2"/>
        <v>6.8372578447240828</v>
      </c>
    </row>
    <row r="28" spans="1:13">
      <c r="A28" t="str">
        <f>'Act 29 (cement clinker)'!C28</f>
        <v>CIMENTS CALCIA - Usine de Couvrot</v>
      </c>
      <c r="B28" t="str">
        <f>'Act 29 (cement clinker)'!A28</f>
        <v>FR</v>
      </c>
      <c r="C28" t="str">
        <f>'Act 29 (cement clinker)'!V28</f>
        <v>COUVROT</v>
      </c>
      <c r="D28" t="str">
        <f>'Act 29 (cement clinker)'!AA28</f>
        <v>48°45′37″N 4°34′21″E</v>
      </c>
      <c r="E28" t="s">
        <v>2011</v>
      </c>
      <c r="F28">
        <f>'Act 29 (cement clinker)'!J28</f>
        <v>831604</v>
      </c>
      <c r="G28" s="20">
        <f t="shared" si="0"/>
        <v>2176.441476286524</v>
      </c>
      <c r="H28" s="20">
        <f t="shared" si="1"/>
        <v>26.087483448639841</v>
      </c>
      <c r="I28" s="20">
        <f t="shared" si="2"/>
        <v>6.7985562926758378</v>
      </c>
    </row>
    <row r="29" spans="1:13">
      <c r="A29" t="str">
        <f>'Act 29 (cement clinker)'!C29</f>
        <v>Holcim España, S.A.- Instalación de Carboneras</v>
      </c>
      <c r="B29" t="str">
        <f>'Act 29 (cement clinker)'!A29</f>
        <v>ES</v>
      </c>
      <c r="C29" t="str">
        <f>'Act 29 (cement clinker)'!V29</f>
        <v>Carboneras (Almería)</v>
      </c>
      <c r="D29" t="str">
        <f>'Act 29 (cement clinker)'!AA29</f>
        <v>37°0′N 1°53′W</v>
      </c>
      <c r="E29" t="s">
        <v>2011</v>
      </c>
      <c r="F29">
        <f>'Act 29 (cement clinker)'!J29</f>
        <v>828069</v>
      </c>
      <c r="G29" s="20">
        <f t="shared" si="0"/>
        <v>2167.1898124914092</v>
      </c>
      <c r="H29" s="20">
        <f t="shared" si="1"/>
        <v>25.976590218218941</v>
      </c>
      <c r="I29" s="20">
        <f t="shared" si="2"/>
        <v>6.769656844747967</v>
      </c>
    </row>
    <row r="30" spans="1:13">
      <c r="A30" t="str">
        <f>'Act 29 (cement clinker)'!C30</f>
        <v>Prev. na výrobu cement. slinku v rotačných peciach</v>
      </c>
      <c r="B30" t="str">
        <f>'Act 29 (cement clinker)'!A30</f>
        <v>SK</v>
      </c>
      <c r="C30" t="str">
        <f>'Act 29 (cement clinker)'!V30</f>
        <v>Rohožník</v>
      </c>
      <c r="D30" t="str">
        <f>'Act 29 (cement clinker)'!AA30</f>
        <v>48.439615465693755N, 17.19455025000002E</v>
      </c>
      <c r="E30" t="s">
        <v>2011</v>
      </c>
      <c r="F30">
        <f>'Act 29 (cement clinker)'!J30</f>
        <v>820485</v>
      </c>
      <c r="G30" s="20">
        <f t="shared" si="0"/>
        <v>2147.3412641965992</v>
      </c>
      <c r="H30" s="20">
        <f t="shared" si="1"/>
        <v>25.738679536603076</v>
      </c>
      <c r="I30" s="20">
        <f t="shared" si="2"/>
        <v>6.7076558792359533</v>
      </c>
    </row>
    <row r="31" spans="1:13">
      <c r="A31" t="str">
        <f>'Act 29 (cement clinker)'!C31</f>
        <v>SC Holcim (Romania) SA - Ciment Alesd</v>
      </c>
      <c r="B31" t="str">
        <f>'Act 29 (cement clinker)'!A31</f>
        <v>RO</v>
      </c>
      <c r="C31" t="str">
        <f>'Act 29 (cement clinker)'!V31</f>
        <v>Chistag  Com. Astileu</v>
      </c>
      <c r="D31" t="str">
        <f>'Act 29 (cement clinker)'!AA31</f>
        <v>47°2′N 22°23′E</v>
      </c>
      <c r="E31" t="s">
        <v>2011</v>
      </c>
      <c r="F31">
        <f>'Act 29 (cement clinker)'!J31</f>
        <v>814070</v>
      </c>
      <c r="G31" s="20">
        <f t="shared" si="0"/>
        <v>2130.5521769983916</v>
      </c>
      <c r="H31" s="20">
        <f t="shared" si="1"/>
        <v>25.537440477720448</v>
      </c>
      <c r="I31" s="20">
        <f t="shared" si="2"/>
        <v>6.6552117608604808</v>
      </c>
    </row>
    <row r="32" spans="1:13">
      <c r="A32" t="str">
        <f>'Act 29 (cement clinker)'!C32</f>
        <v>Drehofenanlage 8 Lengerich</v>
      </c>
      <c r="B32" t="str">
        <f>'Act 29 (cement clinker)'!A32</f>
        <v>DE</v>
      </c>
      <c r="C32" t="str">
        <f>'Act 29 (cement clinker)'!V32</f>
        <v>Lengerich</v>
      </c>
      <c r="D32" t="str">
        <f>'Act 29 (cement clinker)'!AA32</f>
        <v>52°10′30″N 7°52′0″E</v>
      </c>
      <c r="E32" t="s">
        <v>2011</v>
      </c>
      <c r="F32">
        <f>'Act 29 (cement clinker)'!J32</f>
        <v>757302</v>
      </c>
      <c r="G32" s="20">
        <f t="shared" si="0"/>
        <v>1981.9811868085499</v>
      </c>
      <c r="H32" s="20">
        <f t="shared" si="1"/>
        <v>23.756623814486041</v>
      </c>
      <c r="I32" s="20">
        <f t="shared" si="2"/>
        <v>6.1911201455933318</v>
      </c>
    </row>
    <row r="33" spans="1:9">
      <c r="A33" t="str">
        <f>'Act 29 (cement clinker)'!C33</f>
        <v>Cemex España Operaciones, S.L.U. - Alcanar</v>
      </c>
      <c r="B33" t="str">
        <f>'Act 29 (cement clinker)'!A33</f>
        <v>ES</v>
      </c>
      <c r="C33" t="str">
        <f>'Act 29 (cement clinker)'!V33</f>
        <v>Alcanar (Tarragona)</v>
      </c>
      <c r="D33" t="str">
        <f>'Act 29 (cement clinker)'!AA33</f>
        <v>40°35′43″N 0°34′14″E</v>
      </c>
      <c r="E33" t="s">
        <v>2011</v>
      </c>
      <c r="F33">
        <f>'Act 29 (cement clinker)'!J33</f>
        <v>744246</v>
      </c>
      <c r="G33" s="20">
        <f t="shared" si="0"/>
        <v>1947.8115340478648</v>
      </c>
      <c r="H33" s="20">
        <f t="shared" si="1"/>
        <v>23.347056058792898</v>
      </c>
      <c r="I33" s="20">
        <f t="shared" si="2"/>
        <v>6.0843843062308771</v>
      </c>
    </row>
    <row r="34" spans="1:9">
      <c r="A34" t="str">
        <f>'Act 29 (cement clinker)'!C34</f>
        <v>Cemex España S.A.- San Vicente</v>
      </c>
      <c r="B34" t="str">
        <f>'Act 29 (cement clinker)'!A34</f>
        <v>ES</v>
      </c>
      <c r="C34" t="str">
        <f>'Act 29 (cement clinker)'!V34</f>
        <v>San Vicente de Raspeig (Alicante</v>
      </c>
      <c r="D34" t="str">
        <f>'Act 29 (cement clinker)'!AA34</f>
        <v>38°23′47″N 0°31′31″W</v>
      </c>
      <c r="E34" t="s">
        <v>2011</v>
      </c>
      <c r="F34">
        <f>'Act 29 (cement clinker)'!J34</f>
        <v>741312</v>
      </c>
      <c r="G34" s="20">
        <f t="shared" ref="G34:G65" si="3">F34/F$80*K$11*1000</f>
        <v>1940.1327839559644</v>
      </c>
      <c r="H34" s="20">
        <f t="shared" ref="H34:H65" si="4">G34*1000*K$4/1000/8760</f>
        <v>23.255016246047521</v>
      </c>
      <c r="I34" s="20">
        <f t="shared" si="2"/>
        <v>6.0603981732123851</v>
      </c>
    </row>
    <row r="35" spans="1:9">
      <c r="A35" t="str">
        <f>'Act 29 (cement clinker)'!C35</f>
        <v>Werk SPZ Rohrdorf</v>
      </c>
      <c r="B35" t="str">
        <f>'Act 29 (cement clinker)'!A35</f>
        <v>DE</v>
      </c>
      <c r="C35" t="str">
        <f>'Act 29 (cement clinker)'!V35</f>
        <v>Rohrdorf</v>
      </c>
      <c r="D35" t="str">
        <f>'Act 29 (cement clinker)'!AA35</f>
        <v>47°47′56″N 12°10′3″E</v>
      </c>
      <c r="E35" t="s">
        <v>2011</v>
      </c>
      <c r="F35">
        <f>'Act 29 (cement clinker)'!J35</f>
        <v>730492</v>
      </c>
      <c r="G35" s="20">
        <f t="shared" si="3"/>
        <v>1911.8151029762912</v>
      </c>
      <c r="H35" s="20">
        <f t="shared" si="4"/>
        <v>22.915591987729517</v>
      </c>
      <c r="I35" s="20">
        <f t="shared" si="2"/>
        <v>5.971942154377996</v>
      </c>
    </row>
    <row r="36" spans="1:9">
      <c r="A36" t="str">
        <f>'Act 29 (cement clinker)'!C36</f>
        <v>Soc. Financiera y Minera - Cementos Goliat</v>
      </c>
      <c r="B36" t="str">
        <f>'Act 29 (cement clinker)'!A36</f>
        <v>ES</v>
      </c>
      <c r="C36" t="str">
        <f>'Act 29 (cement clinker)'!V36</f>
        <v>Málaga (Málaga)</v>
      </c>
      <c r="D36" t="str">
        <f>'Act 29 (cement clinker)'!AA36</f>
        <v>36°43′10″N 4°25′12″W</v>
      </c>
      <c r="E36" t="s">
        <v>2011</v>
      </c>
      <c r="F36">
        <f>'Act 29 (cement clinker)'!J36</f>
        <v>711875</v>
      </c>
      <c r="G36" s="20">
        <f t="shared" si="3"/>
        <v>1863.0914184292876</v>
      </c>
      <c r="H36" s="20">
        <f t="shared" si="4"/>
        <v>22.331575220898994</v>
      </c>
      <c r="I36" s="20">
        <f t="shared" si="2"/>
        <v>5.8197438454464052</v>
      </c>
    </row>
    <row r="37" spans="1:9">
      <c r="A37" t="str">
        <f>'Act 29 (cement clinker)'!C37</f>
        <v>Cementos Tudela Veguin, S.A. - La Robla</v>
      </c>
      <c r="B37" t="str">
        <f>'Act 29 (cement clinker)'!A37</f>
        <v>ES</v>
      </c>
      <c r="C37" t="str">
        <f>'Act 29 (cement clinker)'!V37</f>
        <v>La Robla (León)</v>
      </c>
      <c r="D37" t="str">
        <f>'Act 29 (cement clinker)'!AA37</f>
        <v>42°48′N 5°37′W</v>
      </c>
      <c r="E37" t="s">
        <v>2011</v>
      </c>
      <c r="F37">
        <f>'Act 29 (cement clinker)'!J37</f>
        <v>706472</v>
      </c>
      <c r="G37" s="20">
        <f t="shared" si="3"/>
        <v>1848.9508980657783</v>
      </c>
      <c r="H37" s="20">
        <f t="shared" si="4"/>
        <v>22.162082682295289</v>
      </c>
      <c r="I37" s="20">
        <f t="shared" si="2"/>
        <v>5.775573062658772</v>
      </c>
    </row>
    <row r="38" spans="1:9">
      <c r="A38" t="str">
        <f>'Act 29 (cement clinker)'!C38</f>
        <v>SCHWENK Werk Bernburg</v>
      </c>
      <c r="B38" t="str">
        <f>'Act 29 (cement clinker)'!A38</f>
        <v>DE</v>
      </c>
      <c r="C38" t="str">
        <f>'Act 29 (cement clinker)'!V38</f>
        <v>Bernburg</v>
      </c>
      <c r="D38" t="str">
        <f>'Act 29 (cement clinker)'!AA38</f>
        <v>51°48′N 11°44′E</v>
      </c>
      <c r="E38" t="s">
        <v>2011</v>
      </c>
      <c r="F38">
        <f>'Act 29 (cement clinker)'!J38</f>
        <v>672763</v>
      </c>
      <c r="G38" s="20">
        <f t="shared" si="3"/>
        <v>1760.7290211578479</v>
      </c>
      <c r="H38" s="20">
        <f t="shared" si="4"/>
        <v>21.104628678261875</v>
      </c>
      <c r="I38" s="20">
        <f t="shared" si="2"/>
        <v>5.4999941403955193</v>
      </c>
    </row>
    <row r="39" spans="1:9">
      <c r="A39" t="str">
        <f>'Act 29 (cement clinker)'!C39</f>
        <v>CHAUX ET DOLOMIES DU BOULONNAIS</v>
      </c>
      <c r="B39" t="str">
        <f>'Act 29 (cement clinker)'!A39</f>
        <v>FR</v>
      </c>
      <c r="C39" t="str">
        <f>'Act 29 (cement clinker)'!V39</f>
        <v>RETY</v>
      </c>
      <c r="D39" t="str">
        <f>'Act 29 (cement clinker)'!AA39</f>
        <v xml:space="preserve">50°47′53″N 1°46′32″E </v>
      </c>
      <c r="E39" t="s">
        <v>2011</v>
      </c>
      <c r="F39">
        <f>'Act 29 (cement clinker)'!J39</f>
        <v>671247</v>
      </c>
      <c r="G39" s="20">
        <f t="shared" si="3"/>
        <v>1756.7614052276087</v>
      </c>
      <c r="H39" s="20">
        <f t="shared" si="4"/>
        <v>21.057071638002157</v>
      </c>
      <c r="I39" s="20">
        <f t="shared" si="2"/>
        <v>5.4876004874793498</v>
      </c>
    </row>
    <row r="40" spans="1:9">
      <c r="A40" t="str">
        <f>'Act 29 (cement clinker)'!C40</f>
        <v>Fábrica de Cementos de Aboño</v>
      </c>
      <c r="B40" t="str">
        <f>'Act 29 (cement clinker)'!A40</f>
        <v>ES</v>
      </c>
      <c r="C40" t="str">
        <f>'Act 29 (cement clinker)'!V40</f>
        <v>Aboño-Carreño (Asturias)</v>
      </c>
      <c r="D40" t="str">
        <f>'Act 29 (cement clinker)'!AA40</f>
        <v>43°32′55″N 5°47′23″W</v>
      </c>
      <c r="E40" t="s">
        <v>2011</v>
      </c>
      <c r="F40">
        <f>'Act 29 (cement clinker)'!J40</f>
        <v>661513</v>
      </c>
      <c r="G40" s="20">
        <f t="shared" si="3"/>
        <v>1731.2859609895183</v>
      </c>
      <c r="H40" s="20">
        <f t="shared" si="4"/>
        <v>20.751715285833267</v>
      </c>
      <c r="I40" s="20">
        <f t="shared" si="2"/>
        <v>5.4080227714595788</v>
      </c>
    </row>
    <row r="41" spans="1:9">
      <c r="A41" t="str">
        <f>'Act 29 (cement clinker)'!C41</f>
        <v>Lafarge Ciment (RO) SA-Punct de lucru Medgidia</v>
      </c>
      <c r="B41" t="str">
        <f>'Act 29 (cement clinker)'!A41</f>
        <v>RO</v>
      </c>
      <c r="C41" t="str">
        <f>'Act 29 (cement clinker)'!V41</f>
        <v>Medgidia</v>
      </c>
      <c r="D41" t="str">
        <f>'Act 29 (cement clinker)'!AA41</f>
        <v>44°15′01″N 28°15′41″E</v>
      </c>
      <c r="E41" t="s">
        <v>2011</v>
      </c>
      <c r="F41">
        <f>'Act 29 (cement clinker)'!J41</f>
        <v>650560</v>
      </c>
      <c r="G41" s="20">
        <f t="shared" si="3"/>
        <v>1702.6201976096329</v>
      </c>
      <c r="H41" s="20">
        <f t="shared" si="4"/>
        <v>20.408118806964779</v>
      </c>
      <c r="I41" s="20">
        <f t="shared" si="2"/>
        <v>5.3184794466635488</v>
      </c>
    </row>
    <row r="42" spans="1:9">
      <c r="A42" t="str">
        <f>'Act 29 (cement clinker)'!C42</f>
        <v>Drehofen I Göllheim</v>
      </c>
      <c r="B42" t="str">
        <f>'Act 29 (cement clinker)'!A42</f>
        <v>DE</v>
      </c>
      <c r="C42" t="str">
        <f>'Act 29 (cement clinker)'!V42</f>
        <v>Göllheim</v>
      </c>
      <c r="D42" t="str">
        <f>'Act 29 (cement clinker)'!AA42</f>
        <v>49°35′32″N 8°2′54″E</v>
      </c>
      <c r="E42" t="s">
        <v>2011</v>
      </c>
      <c r="F42">
        <f>'Act 29 (cement clinker)'!J42</f>
        <v>644485</v>
      </c>
      <c r="G42" s="20">
        <f t="shared" si="3"/>
        <v>1686.7209451187352</v>
      </c>
      <c r="H42" s="20">
        <f t="shared" si="4"/>
        <v>20.217545575053332</v>
      </c>
      <c r="I42" s="20">
        <f t="shared" si="2"/>
        <v>5.2688149074381414</v>
      </c>
    </row>
    <row r="43" spans="1:9">
      <c r="A43" t="str">
        <f>'Act 29 (cement clinker)'!C43</f>
        <v>Lafarge Cementos, S.A - Villaluenga de la Sagra</v>
      </c>
      <c r="B43" t="str">
        <f>'Act 29 (cement clinker)'!A43</f>
        <v>ES</v>
      </c>
      <c r="C43" t="str">
        <f>'Act 29 (cement clinker)'!V43</f>
        <v>Villaluenga de la Sagra (Toledo)</v>
      </c>
      <c r="D43" t="str">
        <f>'Act 29 (cement clinker)'!AA43</f>
        <v>40°1′49″N 3°54′37″W</v>
      </c>
      <c r="E43" t="s">
        <v>2011</v>
      </c>
      <c r="F43">
        <f>'Act 29 (cement clinker)'!J43</f>
        <v>642397</v>
      </c>
      <c r="G43" s="20">
        <f t="shared" si="3"/>
        <v>1681.2563131514933</v>
      </c>
      <c r="H43" s="20">
        <f t="shared" si="4"/>
        <v>20.152044849418584</v>
      </c>
      <c r="I43" s="20">
        <f t="shared" si="2"/>
        <v>5.2517450213636314</v>
      </c>
    </row>
    <row r="44" spans="1:9">
      <c r="A44" t="str">
        <f>'Act 29 (cement clinker)'!C44</f>
        <v>Zementwerk Geseke</v>
      </c>
      <c r="B44" t="str">
        <f>'Act 29 (cement clinker)'!A44</f>
        <v>DE</v>
      </c>
      <c r="C44" t="str">
        <f>'Act 29 (cement clinker)'!V44</f>
        <v>Geseke</v>
      </c>
      <c r="D44" t="str">
        <f>'Act 29 (cement clinker)'!AA44</f>
        <v>51°39′N 08°31′E</v>
      </c>
      <c r="E44" t="s">
        <v>2011</v>
      </c>
      <c r="F44">
        <f>'Act 29 (cement clinker)'!J44</f>
        <v>639608</v>
      </c>
      <c r="G44" s="20">
        <f t="shared" si="3"/>
        <v>1673.9570513906513</v>
      </c>
      <c r="H44" s="20">
        <f t="shared" si="4"/>
        <v>20.064553698175612</v>
      </c>
      <c r="I44" s="20">
        <f t="shared" si="2"/>
        <v>5.2289442971003108</v>
      </c>
    </row>
    <row r="45" spans="1:9">
      <c r="A45" t="str">
        <f>'Act 29 (cement clinker)'!C45</f>
        <v>Lafarge Ciment (RO) SA-Punct de lucru Hoghiz</v>
      </c>
      <c r="B45" t="str">
        <f>'Act 29 (cement clinker)'!A45</f>
        <v>RO</v>
      </c>
      <c r="C45" t="str">
        <f>'Act 29 (cement clinker)'!V45</f>
        <v>Hoghiz</v>
      </c>
      <c r="D45" t="str">
        <f>'Act 29 (cement clinker)'!AA45</f>
        <v>45°59′N 25°18′E</v>
      </c>
      <c r="E45" t="s">
        <v>2011</v>
      </c>
      <c r="F45">
        <f>'Act 29 (cement clinker)'!J45</f>
        <v>633988</v>
      </c>
      <c r="G45" s="20">
        <f t="shared" si="3"/>
        <v>1659.2486071110056</v>
      </c>
      <c r="H45" s="20">
        <f t="shared" si="4"/>
        <v>19.888253852357941</v>
      </c>
      <c r="I45" s="20">
        <f t="shared" si="2"/>
        <v>5.1829994887963124</v>
      </c>
    </row>
    <row r="46" spans="1:9">
      <c r="A46" t="str">
        <f>'Act 29 (cement clinker)'!C46</f>
        <v>Werk Höver</v>
      </c>
      <c r="B46" t="str">
        <f>'Act 29 (cement clinker)'!A46</f>
        <v>DE</v>
      </c>
      <c r="C46" t="str">
        <f>'Act 29 (cement clinker)'!V46</f>
        <v>Sehnde</v>
      </c>
      <c r="D46" t="str">
        <f>'Act 29 (cement clinker)'!AA46</f>
        <v>52°18′58″N 9°57′51″E</v>
      </c>
      <c r="E46" t="s">
        <v>2011</v>
      </c>
      <c r="F46">
        <f>'Act 29 (cement clinker)'!J46</f>
        <v>624695</v>
      </c>
      <c r="G46" s="20">
        <f t="shared" si="3"/>
        <v>1634.9273308315139</v>
      </c>
      <c r="H46" s="20">
        <f t="shared" si="4"/>
        <v>19.596731705172257</v>
      </c>
      <c r="I46" s="20">
        <f t="shared" si="2"/>
        <v>5.1070270504388304</v>
      </c>
    </row>
    <row r="47" spans="1:9">
      <c r="A47" t="str">
        <f>'Act 29 (cement clinker)'!C47</f>
        <v>Zementwerk Beckum-Kollenbach</v>
      </c>
      <c r="B47" t="str">
        <f>'Act 29 (cement clinker)'!A47</f>
        <v>DE</v>
      </c>
      <c r="C47" t="str">
        <f>'Act 29 (cement clinker)'!V47</f>
        <v>Beckum</v>
      </c>
      <c r="D47" t="str">
        <f>'Act 29 (cement clinker)'!AA47</f>
        <v>51°45′18″N 8°02′25″E</v>
      </c>
      <c r="E47" t="s">
        <v>2011</v>
      </c>
      <c r="F47">
        <f>'Act 29 (cement clinker)'!J47</f>
        <v>614274</v>
      </c>
      <c r="G47" s="20">
        <f t="shared" si="3"/>
        <v>1607.6538970524771</v>
      </c>
      <c r="H47" s="20">
        <f t="shared" si="4"/>
        <v>19.26982410850572</v>
      </c>
      <c r="I47" s="20">
        <f t="shared" si="2"/>
        <v>5.0218329494893696</v>
      </c>
    </row>
    <row r="48" spans="1:9">
      <c r="A48" t="str">
        <f>'Act 29 (cement clinker)'!C48</f>
        <v>CIMENTS CALCIA - Usine d'Airvault</v>
      </c>
      <c r="B48" t="str">
        <f>'Act 29 (cement clinker)'!A48</f>
        <v>FR</v>
      </c>
      <c r="C48" t="str">
        <f>'Act 29 (cement clinker)'!V48</f>
        <v>AIRVAULT</v>
      </c>
      <c r="D48" t="str">
        <f>'Act 29 (cement clinker)'!AA48</f>
        <v>46°49′38″N 0°08′11″W</v>
      </c>
      <c r="E48" t="s">
        <v>2011</v>
      </c>
      <c r="F48">
        <f>'Act 29 (cement clinker)'!J48</f>
        <v>611122</v>
      </c>
      <c r="G48" s="20">
        <f t="shared" si="3"/>
        <v>1599.4046058835374</v>
      </c>
      <c r="H48" s="20">
        <f t="shared" si="4"/>
        <v>19.170945618467055</v>
      </c>
      <c r="I48" s="20">
        <f t="shared" si="2"/>
        <v>4.9960646157217177</v>
      </c>
    </row>
    <row r="49" spans="1:9">
      <c r="A49" t="str">
        <f>'Act 29 (cement clinker)'!C49</f>
        <v>Drehrohrofen 7</v>
      </c>
      <c r="B49" t="str">
        <f>'Act 29 (cement clinker)'!A49</f>
        <v>DE</v>
      </c>
      <c r="C49" t="str">
        <f>'Act 29 (cement clinker)'!V49</f>
        <v>Harburg</v>
      </c>
      <c r="D49" t="str">
        <f>'Act 29 (cement clinker)'!AA49</f>
        <v>48°46′N 10°40′E</v>
      </c>
      <c r="E49" t="s">
        <v>2011</v>
      </c>
      <c r="F49">
        <f>'Act 29 (cement clinker)'!J49</f>
        <v>606291</v>
      </c>
      <c r="G49" s="20">
        <f t="shared" si="3"/>
        <v>1586.7611015570308</v>
      </c>
      <c r="H49" s="20">
        <f t="shared" si="4"/>
        <v>19.019396765238383</v>
      </c>
      <c r="I49" s="20">
        <f t="shared" si="2"/>
        <v>4.9565700660924277</v>
      </c>
    </row>
    <row r="50" spans="1:9">
      <c r="A50" t="str">
        <f>'Act 29 (cement clinker)'!C50</f>
        <v>Scotchtown Cement Works</v>
      </c>
      <c r="B50" t="str">
        <f>'Act 29 (cement clinker)'!A50</f>
        <v>IE</v>
      </c>
      <c r="C50" t="str">
        <f>'Act 29 (cement clinker)'!V50</f>
        <v>Scotchtown</v>
      </c>
      <c r="D50" t="str">
        <f>'Act 29 (cement clinker)'!AA50</f>
        <v>53°56′N 7°29′W</v>
      </c>
      <c r="E50" t="s">
        <v>2011</v>
      </c>
      <c r="F50">
        <f>'Act 29 (cement clinker)'!J50</f>
        <v>605618</v>
      </c>
      <c r="G50" s="20">
        <f t="shared" si="3"/>
        <v>1584.9997522687386</v>
      </c>
      <c r="H50" s="20">
        <f t="shared" si="4"/>
        <v>18.998284701851318</v>
      </c>
      <c r="I50" s="20">
        <f t="shared" si="2"/>
        <v>4.9510681344218588</v>
      </c>
    </row>
    <row r="51" spans="1:9">
      <c r="A51" t="str">
        <f>'Act 29 (cement clinker)'!C51</f>
        <v>Cemex España Operaciones, S.L.U.-Buñol</v>
      </c>
      <c r="B51" t="str">
        <f>'Act 29 (cement clinker)'!A51</f>
        <v>ES</v>
      </c>
      <c r="C51" t="str">
        <f>'Act 29 (cement clinker)'!V51</f>
        <v>Buñol (Valencia)</v>
      </c>
      <c r="D51" t="str">
        <f>'Act 29 (cement clinker)'!AA51</f>
        <v>39°25′10″N 0°47′26″W</v>
      </c>
      <c r="E51" t="s">
        <v>2011</v>
      </c>
      <c r="F51">
        <f>'Act 29 (cement clinker)'!J51</f>
        <v>599879</v>
      </c>
      <c r="G51" s="20">
        <f t="shared" si="3"/>
        <v>1569.9798658415352</v>
      </c>
      <c r="H51" s="20">
        <f t="shared" si="4"/>
        <v>18.818251816593744</v>
      </c>
      <c r="I51" s="20">
        <f t="shared" si="2"/>
        <v>4.9041504734153394</v>
      </c>
    </row>
    <row r="52" spans="1:9">
      <c r="A52" t="str">
        <f>'Act 29 (cement clinker)'!C52</f>
        <v>Lafarge Cementos, S.A - Instalación de Sagunto</v>
      </c>
      <c r="B52" t="str">
        <f>'Act 29 (cement clinker)'!A52</f>
        <v>ES</v>
      </c>
      <c r="C52" t="str">
        <f>'Act 29 (cement clinker)'!V52</f>
        <v>Sagunto (Valencia)</v>
      </c>
      <c r="D52" t="str">
        <f>'Act 29 (cement clinker)'!AA52</f>
        <v>39°40′35″N 0°16′24″W</v>
      </c>
      <c r="E52" t="s">
        <v>2011</v>
      </c>
      <c r="F52">
        <f>'Act 29 (cement clinker)'!J52</f>
        <v>599274</v>
      </c>
      <c r="G52" s="20">
        <f t="shared" si="3"/>
        <v>1568.3964834947049</v>
      </c>
      <c r="H52" s="20">
        <f t="shared" si="4"/>
        <v>18.799272918600916</v>
      </c>
      <c r="I52" s="20">
        <f t="shared" si="2"/>
        <v>4.8992044575747844</v>
      </c>
    </row>
    <row r="53" spans="1:9">
      <c r="A53" t="str">
        <f>'Act 29 (cement clinker)'!C53</f>
        <v>Lafarge Perlmooser Mannersdorf</v>
      </c>
      <c r="B53" t="str">
        <f>'Act 29 (cement clinker)'!A53</f>
        <v>AT</v>
      </c>
      <c r="C53" t="str">
        <f>'Act 29 (cement clinker)'!V53</f>
        <v>Mannersdorf</v>
      </c>
      <c r="D53" t="str">
        <f>'Act 29 (cement clinker)'!AA53</f>
        <v>47°58′N 16°36′E</v>
      </c>
      <c r="E53" t="s">
        <v>2011</v>
      </c>
      <c r="F53">
        <f>'Act 29 (cement clinker)'!J53</f>
        <v>598660</v>
      </c>
      <c r="G53" s="20">
        <f t="shared" si="3"/>
        <v>1566.78954669974</v>
      </c>
      <c r="H53" s="20">
        <f t="shared" si="4"/>
        <v>18.780011689894142</v>
      </c>
      <c r="I53" s="20">
        <f t="shared" si="2"/>
        <v>4.8941848646390795</v>
      </c>
    </row>
    <row r="54" spans="1:9">
      <c r="A54" t="str">
        <f>'Act 29 (cement clinker)'!C54</f>
        <v>SC Carpatcement Holding SA-Sucursala Bicaz</v>
      </c>
      <c r="B54" t="str">
        <f>'Act 29 (cement clinker)'!A54</f>
        <v>RO</v>
      </c>
      <c r="C54" t="str">
        <f>'Act 29 (cement clinker)'!V54</f>
        <v>Bicaz</v>
      </c>
      <c r="D54" t="str">
        <f>'Act 29 (cement clinker)'!AA54</f>
        <v>46°54′39″N 26°5′28″E</v>
      </c>
      <c r="E54" t="s">
        <v>2011</v>
      </c>
      <c r="F54">
        <f>'Act 29 (cement clinker)'!J54</f>
        <v>598126</v>
      </c>
      <c r="G54" s="20">
        <f t="shared" si="3"/>
        <v>1565.3919827770833</v>
      </c>
      <c r="H54" s="20">
        <f t="shared" si="4"/>
        <v>18.763260067533533</v>
      </c>
      <c r="I54" s="20">
        <f t="shared" si="2"/>
        <v>4.8898192903269209</v>
      </c>
    </row>
    <row r="55" spans="1:9">
      <c r="A55" t="str">
        <f>'Act 29 (cement clinker)'!C55</f>
        <v>Zementwerk Lengfurt</v>
      </c>
      <c r="B55" t="str">
        <f>'Act 29 (cement clinker)'!A55</f>
        <v>DE</v>
      </c>
      <c r="C55" t="str">
        <f>'Act 29 (cement clinker)'!V55</f>
        <v>Triefenstein</v>
      </c>
      <c r="D55" t="str">
        <f>'Act 29 (cement clinker)'!AA55</f>
        <v>49°48′N 9°36′E</v>
      </c>
      <c r="E55" t="s">
        <v>2011</v>
      </c>
      <c r="F55">
        <f>'Act 29 (cement clinker)'!J55</f>
        <v>590041</v>
      </c>
      <c r="G55" s="20">
        <f t="shared" si="3"/>
        <v>1544.2322368694438</v>
      </c>
      <c r="H55" s="20">
        <f t="shared" si="4"/>
        <v>18.509632976174842</v>
      </c>
      <c r="I55" s="20">
        <f t="shared" si="2"/>
        <v>4.8237225331849594</v>
      </c>
    </row>
    <row r="56" spans="1:9">
      <c r="A56" t="str">
        <f>'Act 29 (cement clinker)'!C56</f>
        <v>SCHWENK Werk Karlstadt</v>
      </c>
      <c r="B56" t="str">
        <f>'Act 29 (cement clinker)'!A56</f>
        <v>DE</v>
      </c>
      <c r="C56" t="str">
        <f>'Act 29 (cement clinker)'!V56</f>
        <v>Karlstadt</v>
      </c>
      <c r="D56" t="str">
        <f>'Act 29 (cement clinker)'!AA56</f>
        <v>49°57′37″N 9°46′20″E</v>
      </c>
      <c r="E56" t="s">
        <v>2011</v>
      </c>
      <c r="F56">
        <f>'Act 29 (cement clinker)'!J56</f>
        <v>587565</v>
      </c>
      <c r="G56" s="20">
        <f t="shared" si="3"/>
        <v>1537.7521464715076</v>
      </c>
      <c r="H56" s="20">
        <f t="shared" si="4"/>
        <v>18.43196065976122</v>
      </c>
      <c r="I56" s="20">
        <f t="shared" si="2"/>
        <v>4.8034806567862578</v>
      </c>
    </row>
    <row r="57" spans="1:9">
      <c r="A57" t="str">
        <f>'Act 29 (cement clinker)'!C57</f>
        <v>Spenner Zement Drehrohrofenanlage</v>
      </c>
      <c r="B57" t="str">
        <f>'Act 29 (cement clinker)'!A57</f>
        <v>DE</v>
      </c>
      <c r="C57" t="str">
        <f>'Act 29 (cement clinker)'!V57</f>
        <v>Erwitte</v>
      </c>
      <c r="D57" t="str">
        <f>'Act 29 (cement clinker)'!AA57</f>
        <v>51°37′N 08°21′E</v>
      </c>
      <c r="E57" t="s">
        <v>2011</v>
      </c>
      <c r="F57">
        <f>'Act 29 (cement clinker)'!J57</f>
        <v>586151</v>
      </c>
      <c r="G57" s="20">
        <f t="shared" si="3"/>
        <v>1534.0514809534616</v>
      </c>
      <c r="H57" s="20">
        <f t="shared" si="4"/>
        <v>18.387603367592863</v>
      </c>
      <c r="I57" s="20">
        <f t="shared" si="2"/>
        <v>4.7919208776151097</v>
      </c>
    </row>
    <row r="58" spans="1:9">
      <c r="A58" t="str">
        <f>'Act 29 (cement clinker)'!C58</f>
        <v>Považská cementáreň, a.s. - Ladce</v>
      </c>
      <c r="B58" t="str">
        <f>'Act 29 (cement clinker)'!A58</f>
        <v>SK</v>
      </c>
      <c r="C58" t="str">
        <f>'Act 29 (cement clinker)'!V58</f>
        <v>Ladce</v>
      </c>
      <c r="D58" t="str">
        <f>'Act 29 (cement clinker)'!AA58</f>
        <v>49°02′N 18°17′E</v>
      </c>
      <c r="E58" t="s">
        <v>2011</v>
      </c>
      <c r="F58">
        <f>'Act 29 (cement clinker)'!J58</f>
        <v>572658</v>
      </c>
      <c r="G58" s="20">
        <f t="shared" si="3"/>
        <v>1498.7381288777933</v>
      </c>
      <c r="H58" s="20">
        <f t="shared" si="4"/>
        <v>17.964326887233824</v>
      </c>
      <c r="I58" s="20">
        <f t="shared" si="2"/>
        <v>4.6816124615215422</v>
      </c>
    </row>
    <row r="59" spans="1:9">
      <c r="A59" t="str">
        <f>'Act 29 (cement clinker)'!C59</f>
        <v>Lafarge Ciments - Usine du Havre</v>
      </c>
      <c r="B59" t="str">
        <f>'Act 29 (cement clinker)'!A59</f>
        <v>FR</v>
      </c>
      <c r="C59" t="str">
        <f>'Act 29 (cement clinker)'!V59</f>
        <v>Le Havre Cedex</v>
      </c>
      <c r="D59" t="str">
        <f>'Act 29 (cement clinker)'!AA59</f>
        <v>49°29′N 0°06′E</v>
      </c>
      <c r="E59" t="s">
        <v>2011</v>
      </c>
      <c r="F59">
        <f>'Act 29 (cement clinker)'!J59</f>
        <v>571495</v>
      </c>
      <c r="G59" s="20">
        <f t="shared" si="3"/>
        <v>1495.6943707466139</v>
      </c>
      <c r="H59" s="20">
        <f t="shared" si="4"/>
        <v>17.927843484976538</v>
      </c>
      <c r="I59" s="20">
        <f t="shared" si="2"/>
        <v>4.6721046657817649</v>
      </c>
    </row>
    <row r="60" spans="1:9">
      <c r="A60" t="str">
        <f>'Act 29 (cement clinker)'!C60</f>
        <v>SC Carpatcement Holding SA-Sucursala Fieni</v>
      </c>
      <c r="B60" t="str">
        <f>'Act 29 (cement clinker)'!A60</f>
        <v>RO</v>
      </c>
      <c r="C60" t="str">
        <f>'Act 29 (cement clinker)'!V60</f>
        <v>Fieni</v>
      </c>
      <c r="D60" t="str">
        <f>'Act 29 (cement clinker)'!AA60</f>
        <v>45°7′20″N 25°25′6″E</v>
      </c>
      <c r="E60" t="s">
        <v>2011</v>
      </c>
      <c r="F60">
        <f>'Act 29 (cement clinker)'!J60</f>
        <v>566039</v>
      </c>
      <c r="G60" s="20">
        <f t="shared" si="3"/>
        <v>1481.4151408552002</v>
      </c>
      <c r="H60" s="20">
        <f t="shared" si="4"/>
        <v>17.756688332168498</v>
      </c>
      <c r="I60" s="20">
        <f t="shared" si="2"/>
        <v>4.6275005956560333</v>
      </c>
    </row>
    <row r="61" spans="1:9">
      <c r="A61" t="str">
        <f>'Act 29 (cement clinker)'!C61</f>
        <v>Cementos Cosmos S.A. - Instalación de León</v>
      </c>
      <c r="B61" t="str">
        <f>'Act 29 (cement clinker)'!A61</f>
        <v>ES</v>
      </c>
      <c r="C61" t="str">
        <f>'Act 29 (cement clinker)'!V61</f>
        <v>Toral de los Vados (León)</v>
      </c>
      <c r="D61" t="str">
        <f>'Act 29 (cement clinker)'!AA61</f>
        <v>42.553405N -6.769661E</v>
      </c>
      <c r="E61" t="s">
        <v>2011</v>
      </c>
      <c r="F61">
        <f>'Act 29 (cement clinker)'!J61</f>
        <v>555824</v>
      </c>
      <c r="G61" s="20">
        <f t="shared" si="3"/>
        <v>1454.6808422223569</v>
      </c>
      <c r="H61" s="20">
        <f t="shared" si="4"/>
        <v>17.436242971843317</v>
      </c>
      <c r="I61" s="20">
        <f t="shared" si="2"/>
        <v>4.5439905926621984</v>
      </c>
    </row>
    <row r="62" spans="1:9">
      <c r="A62" t="str">
        <f>'Act 29 (cement clinker)'!C62</f>
        <v>SCHWENK WGS Standort Mergelstetten</v>
      </c>
      <c r="B62" t="str">
        <f>'Act 29 (cement clinker)'!A62</f>
        <v>DE</v>
      </c>
      <c r="C62" t="str">
        <f>'Act 29 (cement clinker)'!V62</f>
        <v>Heidenheim</v>
      </c>
      <c r="D62" t="str">
        <f>'Act 29 (cement clinker)'!AA62</f>
        <v>48°40′34″N 10°09′16″E</v>
      </c>
      <c r="E62" t="s">
        <v>2011</v>
      </c>
      <c r="F62">
        <f>'Act 29 (cement clinker)'!J62</f>
        <v>539698</v>
      </c>
      <c r="G62" s="20">
        <f t="shared" si="3"/>
        <v>1412.4765054868476</v>
      </c>
      <c r="H62" s="20">
        <f t="shared" si="4"/>
        <v>16.930369072616323</v>
      </c>
      <c r="I62" s="20">
        <f t="shared" si="2"/>
        <v>4.4121567886212238</v>
      </c>
    </row>
    <row r="63" spans="1:9">
      <c r="A63" t="str">
        <f>'Act 29 (cement clinker)'!C63</f>
        <v>Holcim España, S.A. - Instalación de Gádor</v>
      </c>
      <c r="B63" t="str">
        <f>'Act 29 (cement clinker)'!A63</f>
        <v>ES</v>
      </c>
      <c r="C63" t="str">
        <f>'Act 29 (cement clinker)'!V63</f>
        <v>Gádor (Almería)</v>
      </c>
      <c r="D63" t="str">
        <f>'Act 29 (cement clinker)'!AA63</f>
        <v>36°57′N 2°29′W</v>
      </c>
      <c r="E63" t="s">
        <v>2011</v>
      </c>
      <c r="F63">
        <f>'Act 29 (cement clinker)'!J63</f>
        <v>534339</v>
      </c>
      <c r="G63" s="20">
        <f t="shared" si="3"/>
        <v>1398.4511402031076</v>
      </c>
      <c r="H63" s="20">
        <f t="shared" si="4"/>
        <v>16.762256817503001</v>
      </c>
      <c r="I63" s="20">
        <f t="shared" si="2"/>
        <v>4.36834571607654</v>
      </c>
    </row>
    <row r="64" spans="1:9">
      <c r="A64" t="str">
        <f>'Act 29 (cement clinker)'!C64</f>
        <v>Zementwerk Ennigerloh</v>
      </c>
      <c r="B64" t="str">
        <f>'Act 29 (cement clinker)'!A64</f>
        <v>DE</v>
      </c>
      <c r="C64" t="str">
        <f>'Act 29 (cement clinker)'!V64</f>
        <v>Ennigerloh</v>
      </c>
      <c r="D64" t="str">
        <f>'Act 29 (cement clinker)'!AA64</f>
        <v>51°50′12″N 8°1′32″E</v>
      </c>
      <c r="E64" t="s">
        <v>2011</v>
      </c>
      <c r="F64">
        <f>'Act 29 (cement clinker)'!J64</f>
        <v>531194</v>
      </c>
      <c r="G64" s="20">
        <f t="shared" si="3"/>
        <v>1390.2201691604948</v>
      </c>
      <c r="H64" s="20">
        <f t="shared" si="4"/>
        <v>16.663597918019629</v>
      </c>
      <c r="I64" s="20">
        <f t="shared" si="2"/>
        <v>4.3426346089384493</v>
      </c>
    </row>
    <row r="65" spans="1:9">
      <c r="A65" t="str">
        <f>'Act 29 (cement clinker)'!C65</f>
        <v>Zementwerk Hannover</v>
      </c>
      <c r="B65" t="str">
        <f>'Act 29 (cement clinker)'!A65</f>
        <v>DE</v>
      </c>
      <c r="C65" t="str">
        <f>'Act 29 (cement clinker)'!V65</f>
        <v>Hannover</v>
      </c>
      <c r="D65" t="str">
        <f>'Act 29 (cement clinker)'!AA65</f>
        <v>52°22′N 9°43′E</v>
      </c>
      <c r="E65" t="s">
        <v>2011</v>
      </c>
      <c r="F65">
        <f>'Act 29 (cement clinker)'!J65</f>
        <v>523421</v>
      </c>
      <c r="G65" s="20">
        <f t="shared" si="3"/>
        <v>1369.8769774548568</v>
      </c>
      <c r="H65" s="20">
        <f t="shared" si="4"/>
        <v>16.419758291410954</v>
      </c>
      <c r="I65" s="20">
        <f t="shared" si="2"/>
        <v>4.2790885244283094</v>
      </c>
    </row>
    <row r="66" spans="1:9">
      <c r="A66" t="str">
        <f>'Act 29 (cement clinker)'!C66</f>
        <v>CIMENTS CALCIA - Usine de Bussac-Forêt</v>
      </c>
      <c r="B66" t="str">
        <f>'Act 29 (cement clinker)'!A66</f>
        <v>FR</v>
      </c>
      <c r="C66" t="str">
        <f>'Act 29 (cement clinker)'!V66</f>
        <v>Bussac-Forêt</v>
      </c>
      <c r="D66" t="str">
        <f>'Act 29 (cement clinker)'!AA66</f>
        <v>45°12′48″N 0°22′07″W</v>
      </c>
      <c r="E66" t="s">
        <v>2011</v>
      </c>
      <c r="F66">
        <f>'Act 29 (cement clinker)'!J66</f>
        <v>514063</v>
      </c>
      <c r="G66" s="20">
        <f t="shared" ref="G66:G79" si="5">F66/F$80*K$11*1000</f>
        <v>1345.3855857166145</v>
      </c>
      <c r="H66" s="20">
        <f t="shared" ref="H66:H79" si="6">G66*1000*K$4/1000/8760</f>
        <v>16.126197089069009</v>
      </c>
      <c r="I66" s="20">
        <f t="shared" si="2"/>
        <v>4.2025846959391968</v>
      </c>
    </row>
    <row r="67" spans="1:9">
      <c r="A67" t="str">
        <f>'Act 29 (cement clinker)'!C67</f>
        <v>Lafarge Ciments - Usine de La Couronne</v>
      </c>
      <c r="B67" t="str">
        <f>'Act 29 (cement clinker)'!A67</f>
        <v>FR</v>
      </c>
      <c r="C67" t="str">
        <f>'Act 29 (cement clinker)'!V67</f>
        <v>La Couronne</v>
      </c>
      <c r="D67" t="str">
        <f>'Act 29 (cement clinker)'!AA67</f>
        <v>45°36′30″N 0°06′03″E</v>
      </c>
      <c r="E67" t="s">
        <v>2011</v>
      </c>
      <c r="F67">
        <f>'Act 29 (cement clinker)'!J67</f>
        <v>510689</v>
      </c>
      <c r="G67" s="20">
        <f t="shared" si="5"/>
        <v>1336.5552848270195</v>
      </c>
      <c r="H67" s="20">
        <f t="shared" si="6"/>
        <v>16.020354441419755</v>
      </c>
      <c r="I67" s="20">
        <f t="shared" ref="I67:I79" si="7">K$16*K$8/K$7*H67</f>
        <v>4.1750014604912096</v>
      </c>
    </row>
    <row r="68" spans="1:9">
      <c r="A68" t="str">
        <f>'Act 29 (cement clinker)'!C68</f>
        <v>Padeswood Works</v>
      </c>
      <c r="B68" t="str">
        <f>'Act 29 (cement clinker)'!A68</f>
        <v>GB</v>
      </c>
      <c r="C68" t="str">
        <f>'Act 29 (cement clinker)'!V68</f>
        <v>Birmingham</v>
      </c>
      <c r="D68" t="str">
        <f>'Act 29 (cement clinker)'!AA68</f>
        <v>52°28′59″N 1°53′37″W</v>
      </c>
      <c r="E68" t="s">
        <v>2011</v>
      </c>
      <c r="F68">
        <f>'Act 29 (cement clinker)'!J68</f>
        <v>510192</v>
      </c>
      <c r="G68" s="20">
        <f t="shared" si="5"/>
        <v>1335.2545558578056</v>
      </c>
      <c r="H68" s="20">
        <f t="shared" si="6"/>
        <v>16.004763511994245</v>
      </c>
      <c r="I68" s="20">
        <f t="shared" si="7"/>
        <v>4.1709383697924398</v>
      </c>
    </row>
    <row r="69" spans="1:9">
      <c r="A69" t="str">
        <f>'Act 29 (cement clinker)'!C69</f>
        <v>SCHWENK WGS Standort Allmendingen</v>
      </c>
      <c r="B69" t="str">
        <f>'Act 29 (cement clinker)'!A69</f>
        <v>DE</v>
      </c>
      <c r="C69" t="str">
        <f>'Act 29 (cement clinker)'!V69</f>
        <v>Allmendingen</v>
      </c>
      <c r="D69" t="str">
        <f>'Act 29 (cement clinker)'!AA69</f>
        <v>48°19′41″N 9°43′14″E</v>
      </c>
      <c r="E69" t="s">
        <v>2011</v>
      </c>
      <c r="F69">
        <f>'Act 29 (cement clinker)'!J69</f>
        <v>495895</v>
      </c>
      <c r="G69" s="20">
        <f t="shared" si="5"/>
        <v>1297.8370064154406</v>
      </c>
      <c r="H69" s="20">
        <f t="shared" si="6"/>
        <v>15.556265487856304</v>
      </c>
      <c r="I69" s="20">
        <f t="shared" si="7"/>
        <v>4.0540570665322493</v>
      </c>
    </row>
    <row r="70" spans="1:9">
      <c r="A70" t="str">
        <f>'Act 29 (cement clinker)'!C70</f>
        <v>Klinkerproduktionsanlage</v>
      </c>
      <c r="B70" t="str">
        <f>'Act 29 (cement clinker)'!A70</f>
        <v>DE</v>
      </c>
      <c r="C70" t="str">
        <f>'Act 29 (cement clinker)'!V70</f>
        <v>Erwitte</v>
      </c>
      <c r="D70" t="str">
        <f>'Act 29 (cement clinker)'!AA70</f>
        <v>51°37′N 08°21′E</v>
      </c>
      <c r="E70" t="s">
        <v>2011</v>
      </c>
      <c r="F70">
        <f>'Act 29 (cement clinker)'!J70</f>
        <v>493137</v>
      </c>
      <c r="G70" s="20">
        <f t="shared" si="5"/>
        <v>1290.6188766426178</v>
      </c>
      <c r="H70" s="20">
        <f t="shared" si="6"/>
        <v>15.469746809072472</v>
      </c>
      <c r="I70" s="20">
        <f t="shared" si="7"/>
        <v>4.0315097744855537</v>
      </c>
    </row>
    <row r="71" spans="1:9">
      <c r="A71" t="str">
        <f>'Act 29 (cement clinker)'!C71</f>
        <v>Našicecement d.d.</v>
      </c>
      <c r="B71" t="str">
        <f>'Act 29 (cement clinker)'!A71</f>
        <v>HR</v>
      </c>
      <c r="C71" t="str">
        <f>'Act 29 (cement clinker)'!V71</f>
        <v>Nasice</v>
      </c>
      <c r="D71" t="str">
        <f>'Act 29 (cement clinker)'!AA71</f>
        <v>45.49°N 18.09°E</v>
      </c>
      <c r="E71" t="s">
        <v>2011</v>
      </c>
      <c r="F71">
        <f>'Act 29 (cement clinker)'!J71</f>
        <v>488526</v>
      </c>
      <c r="G71" s="20">
        <f t="shared" si="5"/>
        <v>1278.5511477149587</v>
      </c>
      <c r="H71" s="20">
        <f t="shared" si="6"/>
        <v>15.325099373295739</v>
      </c>
      <c r="I71" s="20">
        <f t="shared" si="7"/>
        <v>3.9938137760710108</v>
      </c>
    </row>
    <row r="72" spans="1:9">
      <c r="A72" t="str">
        <f>'Act 29 (cement clinker)'!C72</f>
        <v>Zementwerk Wössingen</v>
      </c>
      <c r="B72" t="str">
        <f>'Act 29 (cement clinker)'!A72</f>
        <v>DE</v>
      </c>
      <c r="C72" t="str">
        <f>'Act 29 (cement clinker)'!V72</f>
        <v>Walzbachtal</v>
      </c>
      <c r="D72" t="str">
        <f>'Act 29 (cement clinker)'!AA72</f>
        <v>49°0′42″N 8°36′27″E</v>
      </c>
      <c r="E72" t="s">
        <v>2011</v>
      </c>
      <c r="F72">
        <f>'Act 29 (cement clinker)'!J72</f>
        <v>483269</v>
      </c>
      <c r="G72" s="20">
        <f t="shared" si="5"/>
        <v>1264.7927328434114</v>
      </c>
      <c r="H72" s="20">
        <f t="shared" si="6"/>
        <v>15.160186866273765</v>
      </c>
      <c r="I72" s="20">
        <f t="shared" si="7"/>
        <v>3.9508365772713452</v>
      </c>
    </row>
    <row r="73" spans="1:9">
      <c r="A73" t="str">
        <f>'Act 29 (cement clinker)'!C73</f>
        <v>SC Carpatcement Holding SA-Sucursala Deva</v>
      </c>
      <c r="B73" t="str">
        <f>'Act 29 (cement clinker)'!A73</f>
        <v>RO</v>
      </c>
      <c r="C73" t="str">
        <f>'Act 29 (cement clinker)'!V73</f>
        <v>Chiscadaga</v>
      </c>
      <c r="D73" t="str">
        <f>'Act 29 (cement clinker)'!AA73</f>
        <v>45°55′1″N 22°53′23″E</v>
      </c>
      <c r="E73" t="s">
        <v>2011</v>
      </c>
      <c r="F73">
        <f>'Act 29 (cement clinker)'!J73</f>
        <v>480322</v>
      </c>
      <c r="G73" s="20">
        <f t="shared" si="5"/>
        <v>1257.079959659761</v>
      </c>
      <c r="H73" s="20">
        <f t="shared" si="6"/>
        <v>15.067739242497135</v>
      </c>
      <c r="I73" s="20">
        <f t="shared" si="7"/>
        <v>3.9267441662265261</v>
      </c>
    </row>
    <row r="74" spans="1:9">
      <c r="A74" t="str">
        <f>'Act 29 (cement clinker)'!C74</f>
        <v>Instalación de Jerez de la Frontera</v>
      </c>
      <c r="B74" t="str">
        <f>'Act 29 (cement clinker)'!A74</f>
        <v>ES</v>
      </c>
      <c r="C74" t="str">
        <f>'Act 29 (cement clinker)'!V74</f>
        <v>Jerez de la Frontera (Cádiz)</v>
      </c>
      <c r="D74" t="str">
        <f>'Act 29 (cement clinker)'!AA74</f>
        <v>36°42′N 6°7′W</v>
      </c>
      <c r="E74" t="s">
        <v>2011</v>
      </c>
      <c r="F74">
        <f>'Act 29 (cement clinker)'!J74</f>
        <v>480238</v>
      </c>
      <c r="G74" s="20">
        <f t="shared" si="5"/>
        <v>1256.8601181438378</v>
      </c>
      <c r="H74" s="20">
        <f t="shared" si="6"/>
        <v>15.065104155833669</v>
      </c>
      <c r="I74" s="20">
        <f t="shared" si="7"/>
        <v>3.926057446671805</v>
      </c>
    </row>
    <row r="75" spans="1:9">
      <c r="A75" t="str">
        <f>'Act 29 (cement clinker)'!C75</f>
        <v>Lafarge Ciments - Usine du Teil</v>
      </c>
      <c r="B75" t="str">
        <f>'Act 29 (cement clinker)'!A75</f>
        <v>FR</v>
      </c>
      <c r="C75" t="str">
        <f>'Act 29 (cement clinker)'!V75</f>
        <v>Le Teil</v>
      </c>
      <c r="D75" t="str">
        <f>'Act 29 (cement clinker)'!AA75</f>
        <v>44°32′45″N 4°40′59″E</v>
      </c>
      <c r="E75" t="s">
        <v>2011</v>
      </c>
      <c r="F75">
        <f>'Act 29 (cement clinker)'!J75</f>
        <v>472515</v>
      </c>
      <c r="G75" s="20">
        <f t="shared" si="5"/>
        <v>1236.6477844833923</v>
      </c>
      <c r="H75" s="20">
        <f t="shared" si="6"/>
        <v>14.822833033191346</v>
      </c>
      <c r="I75" s="20">
        <f t="shared" si="7"/>
        <v>3.8629201238013811</v>
      </c>
    </row>
    <row r="76" spans="1:9">
      <c r="A76" t="str">
        <f>'Act 29 (cement clinker)'!C76</f>
        <v>CIMENTS CALCIA - Usine de Beaucaire</v>
      </c>
      <c r="B76" t="str">
        <f>'Act 29 (cement clinker)'!A76</f>
        <v>FR</v>
      </c>
      <c r="C76" t="str">
        <f>'Act 29 (cement clinker)'!V76</f>
        <v>BEAUCAIRE</v>
      </c>
      <c r="D76" t="str">
        <f>'Act 29 (cement clinker)'!AA76</f>
        <v>43°48′29″N 4°38′39″E</v>
      </c>
      <c r="E76" t="s">
        <v>2011</v>
      </c>
      <c r="F76">
        <f>'Act 29 (cement clinker)'!J76</f>
        <v>472356</v>
      </c>
      <c r="G76" s="20">
        <f t="shared" si="5"/>
        <v>1236.2316558996797</v>
      </c>
      <c r="H76" s="20">
        <f t="shared" si="6"/>
        <v>14.817845190578353</v>
      </c>
      <c r="I76" s="20">
        <f t="shared" si="7"/>
        <v>3.8616202617870861</v>
      </c>
    </row>
    <row r="77" spans="1:9">
      <c r="A77" t="str">
        <f>'Act 29 (cement clinker)'!C77</f>
        <v>Zementwerk Leimen</v>
      </c>
      <c r="B77" t="str">
        <f>'Act 29 (cement clinker)'!A77</f>
        <v>DE</v>
      </c>
      <c r="C77" t="str">
        <f>'Act 29 (cement clinker)'!V77</f>
        <v>Leimen</v>
      </c>
      <c r="D77" t="str">
        <f>'Act 29 (cement clinker)'!AA77</f>
        <v>49°20′53″N 08°41′28″E</v>
      </c>
      <c r="E77" t="s">
        <v>2011</v>
      </c>
      <c r="F77">
        <f>'Act 29 (cement clinker)'!J77</f>
        <v>450913</v>
      </c>
      <c r="G77" s="20">
        <f t="shared" si="5"/>
        <v>1180.111874638392</v>
      </c>
      <c r="H77" s="20">
        <f t="shared" si="6"/>
        <v>14.145176579569767</v>
      </c>
      <c r="I77" s="20">
        <f t="shared" si="7"/>
        <v>3.686318744978788</v>
      </c>
    </row>
    <row r="78" spans="1:9">
      <c r="A78" t="str">
        <f>'Act 29 (cement clinker)'!C78</f>
        <v>ENCI B.V., vestiging Maastricht</v>
      </c>
      <c r="B78" t="str">
        <f>'Act 29 (cement clinker)'!A78</f>
        <v>NL</v>
      </c>
      <c r="C78" t="str">
        <f>'Act 29 (cement clinker)'!V78</f>
        <v>MAASTRICHT</v>
      </c>
      <c r="D78" t="str">
        <f>'Act 29 (cement clinker)'!AA78</f>
        <v>50°51′N 5°41′E</v>
      </c>
      <c r="E78" t="s">
        <v>2011</v>
      </c>
      <c r="F78">
        <f>'Act 29 (cement clinker)'!J78</f>
        <v>443696</v>
      </c>
      <c r="G78" s="20">
        <f t="shared" si="5"/>
        <v>1161.2238243952959</v>
      </c>
      <c r="H78" s="20">
        <f t="shared" si="6"/>
        <v>13.918778717066905</v>
      </c>
      <c r="I78" s="20">
        <f t="shared" si="7"/>
        <v>3.6273180899022845</v>
      </c>
    </row>
    <row r="79" spans="1:9">
      <c r="A79" t="str">
        <f>'Act 29 (cement clinker)'!C79</f>
        <v>Lagan Cement</v>
      </c>
      <c r="B79" t="str">
        <f>'Act 29 (cement clinker)'!A79</f>
        <v>IE</v>
      </c>
      <c r="C79" t="str">
        <f>'Act 29 (cement clinker)'!V79</f>
        <v>Kilaskillen</v>
      </c>
      <c r="D79" t="str">
        <f>'Act 29 (cement clinker)'!AA79</f>
        <v>53°30′N 7°30′W</v>
      </c>
      <c r="E79" t="s">
        <v>2011</v>
      </c>
      <c r="F79">
        <f>'Act 29 (cement clinker)'!J79</f>
        <v>433309</v>
      </c>
      <c r="G79" s="20">
        <f t="shared" si="5"/>
        <v>1134.0393740869906</v>
      </c>
      <c r="H79" s="20">
        <f t="shared" si="6"/>
        <v>13.59293770309749</v>
      </c>
      <c r="I79" s="20">
        <f t="shared" si="7"/>
        <v>3.5424019468678312</v>
      </c>
    </row>
    <row r="80" spans="1:9">
      <c r="F80" s="14">
        <f>SUM(F2:F79)</f>
        <v>60065088</v>
      </c>
      <c r="G80" s="14">
        <f>SUM(G2:G79)</f>
        <v>157200</v>
      </c>
      <c r="H80" s="80">
        <f>SUM(H2:H79)</f>
        <v>1884.2465753424658</v>
      </c>
      <c r="I80" s="80">
        <f>SUM(I2:I79)</f>
        <v>491.04607721046068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B153"/>
  <sheetViews>
    <sheetView tabSelected="1" topLeftCell="P18" workbookViewId="0">
      <selection activeCell="AB59" sqref="AB59"/>
    </sheetView>
  </sheetViews>
  <sheetFormatPr baseColWidth="10" defaultRowHeight="16"/>
  <cols>
    <col min="1" max="1" width="4" customWidth="1"/>
    <col min="2" max="2" width="14.83203125" customWidth="1"/>
    <col min="3" max="3" width="20" customWidth="1"/>
    <col min="4" max="4" width="7.5" customWidth="1"/>
    <col min="5" max="5" width="16.5" customWidth="1"/>
    <col min="6" max="6" width="1.83203125" customWidth="1"/>
    <col min="7" max="7" width="6" customWidth="1"/>
    <col min="8" max="8" width="5.6640625" customWidth="1"/>
    <col min="9" max="9" width="3.1640625" customWidth="1"/>
    <col min="13" max="13" width="15.5" customWidth="1"/>
    <col min="14" max="14" width="4" customWidth="1"/>
  </cols>
  <sheetData>
    <row r="1" spans="1:27" ht="17" thickBot="1">
      <c r="A1" t="s">
        <v>228</v>
      </c>
      <c r="B1" t="s">
        <v>229</v>
      </c>
      <c r="C1" t="s">
        <v>230</v>
      </c>
      <c r="D1" t="s">
        <v>231</v>
      </c>
      <c r="E1" t="s">
        <v>232</v>
      </c>
      <c r="F1" t="s">
        <v>233</v>
      </c>
      <c r="G1" t="s">
        <v>237</v>
      </c>
      <c r="H1" t="s">
        <v>739</v>
      </c>
      <c r="I1" t="s">
        <v>740</v>
      </c>
      <c r="J1" t="s">
        <v>741</v>
      </c>
      <c r="K1" t="s">
        <v>742</v>
      </c>
      <c r="L1" t="s">
        <v>238</v>
      </c>
      <c r="M1" s="13" t="s">
        <v>749</v>
      </c>
      <c r="N1" s="5" t="s">
        <v>246</v>
      </c>
      <c r="O1" s="5" t="s">
        <v>247</v>
      </c>
      <c r="P1" s="5" t="s">
        <v>248</v>
      </c>
      <c r="Q1" s="5" t="s">
        <v>249</v>
      </c>
      <c r="R1" s="5" t="s">
        <v>250</v>
      </c>
      <c r="S1" s="5" t="s">
        <v>251</v>
      </c>
      <c r="T1" s="5" t="s">
        <v>252</v>
      </c>
      <c r="U1" s="5" t="s">
        <v>253</v>
      </c>
      <c r="V1" s="5" t="s">
        <v>254</v>
      </c>
      <c r="W1" s="5" t="s">
        <v>255</v>
      </c>
      <c r="X1" s="5" t="s">
        <v>256</v>
      </c>
      <c r="Y1" s="5" t="s">
        <v>257</v>
      </c>
      <c r="Z1" s="6" t="s">
        <v>258</v>
      </c>
      <c r="AA1" s="7" t="s">
        <v>330</v>
      </c>
    </row>
    <row r="2" spans="1:27">
      <c r="A2" t="s">
        <v>631</v>
      </c>
      <c r="B2" t="s">
        <v>1456</v>
      </c>
      <c r="C2" t="s">
        <v>1457</v>
      </c>
      <c r="D2" s="1">
        <v>59</v>
      </c>
      <c r="E2" t="s">
        <v>1458</v>
      </c>
      <c r="F2" s="1">
        <v>29</v>
      </c>
      <c r="G2" s="1">
        <v>1725551</v>
      </c>
      <c r="H2" s="1">
        <v>1570569</v>
      </c>
      <c r="I2">
        <f t="shared" ref="I2:I33" si="0">IF(H2&gt;1,1,0)+IF(G2&gt;1,1,0)</f>
        <v>2</v>
      </c>
      <c r="J2">
        <f t="shared" ref="J2:J33" si="1">MAX(G2:H2)</f>
        <v>1725551</v>
      </c>
      <c r="K2" s="2">
        <f>J2/J$153</f>
        <v>2.2582284835661968E-2</v>
      </c>
      <c r="L2" s="3">
        <f>K2</f>
        <v>2.2582284835661968E-2</v>
      </c>
      <c r="M2" t="s">
        <v>1656</v>
      </c>
      <c r="N2" t="s">
        <v>1657</v>
      </c>
      <c r="O2" t="s">
        <v>631</v>
      </c>
      <c r="P2" s="4">
        <v>59</v>
      </c>
      <c r="Q2" t="s">
        <v>1658</v>
      </c>
      <c r="R2" t="s">
        <v>1557</v>
      </c>
      <c r="S2" s="10" t="s">
        <v>1458</v>
      </c>
      <c r="T2" t="s">
        <v>242</v>
      </c>
      <c r="U2" t="s">
        <v>631</v>
      </c>
      <c r="V2" t="s">
        <v>1659</v>
      </c>
      <c r="W2" t="s">
        <v>1660</v>
      </c>
      <c r="Y2" t="s">
        <v>1661</v>
      </c>
      <c r="Z2" t="s">
        <v>1662</v>
      </c>
      <c r="AA2" t="s">
        <v>1937</v>
      </c>
    </row>
    <row r="3" spans="1:27">
      <c r="A3" t="s">
        <v>1271</v>
      </c>
      <c r="B3" t="s">
        <v>1272</v>
      </c>
      <c r="C3" t="s">
        <v>1273</v>
      </c>
      <c r="D3" s="1">
        <v>342</v>
      </c>
      <c r="E3" t="s">
        <v>1274</v>
      </c>
      <c r="F3" s="1">
        <v>29</v>
      </c>
      <c r="G3" s="1">
        <v>1718011</v>
      </c>
      <c r="H3" s="1">
        <v>1647199</v>
      </c>
      <c r="I3">
        <f t="shared" si="0"/>
        <v>2</v>
      </c>
      <c r="J3">
        <f t="shared" si="1"/>
        <v>1718011</v>
      </c>
      <c r="K3" s="2">
        <f t="shared" ref="K3:K66" si="2">J3/J$153</f>
        <v>2.2483608860474395E-2</v>
      </c>
      <c r="L3" s="3">
        <f>K3+L2</f>
        <v>4.5065893696136367E-2</v>
      </c>
      <c r="M3" t="s">
        <v>1273</v>
      </c>
      <c r="N3" t="s">
        <v>1650</v>
      </c>
      <c r="O3" t="s">
        <v>1271</v>
      </c>
      <c r="P3" s="4">
        <v>342</v>
      </c>
      <c r="Q3" t="s">
        <v>1273</v>
      </c>
      <c r="R3" t="s">
        <v>1557</v>
      </c>
      <c r="S3" s="10" t="s">
        <v>1651</v>
      </c>
      <c r="T3" t="s">
        <v>242</v>
      </c>
      <c r="U3" t="s">
        <v>1271</v>
      </c>
      <c r="V3" t="s">
        <v>1652</v>
      </c>
      <c r="W3" t="s">
        <v>1653</v>
      </c>
      <c r="Y3" t="s">
        <v>1654</v>
      </c>
      <c r="Z3" t="s">
        <v>1655</v>
      </c>
      <c r="AA3" t="s">
        <v>1938</v>
      </c>
    </row>
    <row r="4" spans="1:27">
      <c r="A4" t="s">
        <v>679</v>
      </c>
      <c r="B4" t="s">
        <v>1493</v>
      </c>
      <c r="C4" t="s">
        <v>1494</v>
      </c>
      <c r="D4" s="1">
        <v>490</v>
      </c>
      <c r="E4" t="s">
        <v>1495</v>
      </c>
      <c r="F4" s="1">
        <v>29</v>
      </c>
      <c r="G4" s="1">
        <v>-1</v>
      </c>
      <c r="H4" s="1">
        <v>1563309</v>
      </c>
      <c r="I4">
        <f t="shared" si="0"/>
        <v>1</v>
      </c>
      <c r="J4">
        <f t="shared" si="1"/>
        <v>1563309</v>
      </c>
      <c r="K4" s="2">
        <f t="shared" si="2"/>
        <v>2.0459023885213406E-2</v>
      </c>
      <c r="L4" s="3">
        <f t="shared" ref="L4:L67" si="3">K4+L3</f>
        <v>6.5524917581349776E-2</v>
      </c>
      <c r="M4" t="s">
        <v>1493</v>
      </c>
      <c r="N4" t="s">
        <v>1663</v>
      </c>
      <c r="O4" t="s">
        <v>679</v>
      </c>
      <c r="P4" s="4">
        <v>490</v>
      </c>
      <c r="Q4" t="s">
        <v>1664</v>
      </c>
      <c r="R4" t="s">
        <v>1557</v>
      </c>
      <c r="S4" s="10" t="s">
        <v>1495</v>
      </c>
      <c r="T4" t="s">
        <v>242</v>
      </c>
      <c r="U4" t="s">
        <v>679</v>
      </c>
      <c r="V4" t="s">
        <v>1665</v>
      </c>
      <c r="W4" t="s">
        <v>1666</v>
      </c>
      <c r="Y4" t="s">
        <v>1667</v>
      </c>
      <c r="AA4" t="s">
        <v>1939</v>
      </c>
    </row>
    <row r="5" spans="1:27">
      <c r="A5" t="s">
        <v>694</v>
      </c>
      <c r="B5" t="s">
        <v>1505</v>
      </c>
      <c r="C5" t="s">
        <v>1506</v>
      </c>
      <c r="D5" s="1">
        <v>201</v>
      </c>
      <c r="E5" t="s">
        <v>1507</v>
      </c>
      <c r="F5" s="1">
        <v>29</v>
      </c>
      <c r="G5" s="1">
        <v>1471308</v>
      </c>
      <c r="H5" s="1">
        <v>1484124</v>
      </c>
      <c r="I5">
        <f t="shared" si="0"/>
        <v>2</v>
      </c>
      <c r="J5">
        <f t="shared" si="1"/>
        <v>1484124</v>
      </c>
      <c r="K5" s="2">
        <f t="shared" si="2"/>
        <v>1.9422729840753467E-2</v>
      </c>
      <c r="L5" s="3">
        <f t="shared" si="3"/>
        <v>8.4947647422103242E-2</v>
      </c>
      <c r="M5" t="s">
        <v>1668</v>
      </c>
      <c r="N5" t="s">
        <v>1669</v>
      </c>
      <c r="O5" t="s">
        <v>694</v>
      </c>
      <c r="P5" s="4">
        <v>201</v>
      </c>
      <c r="Q5" t="s">
        <v>1506</v>
      </c>
      <c r="R5" t="s">
        <v>1557</v>
      </c>
      <c r="S5" s="10" t="s">
        <v>1507</v>
      </c>
      <c r="T5" t="s">
        <v>242</v>
      </c>
      <c r="U5" t="s">
        <v>694</v>
      </c>
      <c r="V5" t="s">
        <v>1670</v>
      </c>
      <c r="W5" t="s">
        <v>1671</v>
      </c>
      <c r="X5" t="s">
        <v>1672</v>
      </c>
      <c r="Y5" t="s">
        <v>1673</v>
      </c>
      <c r="AA5" t="s">
        <v>1940</v>
      </c>
    </row>
    <row r="6" spans="1:27">
      <c r="A6" t="s">
        <v>679</v>
      </c>
      <c r="B6" t="s">
        <v>1489</v>
      </c>
      <c r="C6" t="s">
        <v>1489</v>
      </c>
      <c r="D6" s="1">
        <v>492</v>
      </c>
      <c r="E6" t="s">
        <v>1490</v>
      </c>
      <c r="F6" s="1">
        <v>29</v>
      </c>
      <c r="G6" s="1">
        <v>-1</v>
      </c>
      <c r="H6" s="1">
        <v>1451193</v>
      </c>
      <c r="I6">
        <f t="shared" si="0"/>
        <v>1</v>
      </c>
      <c r="J6">
        <f t="shared" si="1"/>
        <v>1451193</v>
      </c>
      <c r="K6" s="2">
        <f t="shared" si="2"/>
        <v>1.8991761864771774E-2</v>
      </c>
      <c r="L6" s="3">
        <f t="shared" si="3"/>
        <v>0.10393940928687502</v>
      </c>
      <c r="M6" t="s">
        <v>1674</v>
      </c>
      <c r="N6" t="s">
        <v>1675</v>
      </c>
      <c r="O6" t="s">
        <v>679</v>
      </c>
      <c r="P6" s="4">
        <v>492</v>
      </c>
      <c r="Q6" t="s">
        <v>1676</v>
      </c>
      <c r="R6" t="s">
        <v>1557</v>
      </c>
      <c r="S6" s="10" t="s">
        <v>1490</v>
      </c>
      <c r="T6" t="s">
        <v>242</v>
      </c>
      <c r="U6" t="s">
        <v>679</v>
      </c>
      <c r="V6" t="s">
        <v>1677</v>
      </c>
      <c r="W6" t="s">
        <v>1678</v>
      </c>
      <c r="Y6" t="s">
        <v>1679</v>
      </c>
      <c r="AA6" t="s">
        <v>1941</v>
      </c>
    </row>
    <row r="7" spans="1:27">
      <c r="A7" t="s">
        <v>631</v>
      </c>
      <c r="B7" t="s">
        <v>1444</v>
      </c>
      <c r="C7" t="s">
        <v>1445</v>
      </c>
      <c r="D7" s="1">
        <v>49</v>
      </c>
      <c r="E7" t="s">
        <v>1446</v>
      </c>
      <c r="F7" s="1">
        <v>29</v>
      </c>
      <c r="G7" s="1">
        <v>1292330</v>
      </c>
      <c r="H7" s="1">
        <v>1325416</v>
      </c>
      <c r="I7">
        <f t="shared" si="0"/>
        <v>2</v>
      </c>
      <c r="J7">
        <f t="shared" si="1"/>
        <v>1325416</v>
      </c>
      <c r="K7" s="2">
        <f t="shared" si="2"/>
        <v>1.7345718346049317E-2</v>
      </c>
      <c r="L7" s="3">
        <f t="shared" si="3"/>
        <v>0.12128512763292434</v>
      </c>
      <c r="M7" t="s">
        <v>1680</v>
      </c>
      <c r="N7" t="s">
        <v>1681</v>
      </c>
      <c r="O7" t="s">
        <v>631</v>
      </c>
      <c r="P7" s="4">
        <v>49</v>
      </c>
      <c r="Q7" t="s">
        <v>1682</v>
      </c>
      <c r="R7" t="s">
        <v>1557</v>
      </c>
      <c r="S7" s="10" t="s">
        <v>1446</v>
      </c>
      <c r="T7" t="s">
        <v>242</v>
      </c>
      <c r="U7" t="s">
        <v>631</v>
      </c>
      <c r="V7" t="s">
        <v>1683</v>
      </c>
      <c r="W7" t="s">
        <v>1684</v>
      </c>
      <c r="Y7" t="s">
        <v>1685</v>
      </c>
      <c r="Z7" t="s">
        <v>1683</v>
      </c>
      <c r="AA7" t="s">
        <v>1942</v>
      </c>
    </row>
    <row r="8" spans="1:27">
      <c r="A8" t="s">
        <v>384</v>
      </c>
      <c r="B8" t="s">
        <v>1262</v>
      </c>
      <c r="C8" t="s">
        <v>1263</v>
      </c>
      <c r="D8" s="1">
        <v>81</v>
      </c>
      <c r="E8" t="s">
        <v>1264</v>
      </c>
      <c r="F8" s="1">
        <v>29</v>
      </c>
      <c r="G8" s="1">
        <v>1266662</v>
      </c>
      <c r="H8" s="1">
        <v>1271582</v>
      </c>
      <c r="I8">
        <f t="shared" si="0"/>
        <v>2</v>
      </c>
      <c r="J8">
        <f t="shared" si="1"/>
        <v>1271582</v>
      </c>
      <c r="K8" s="2">
        <f t="shared" si="2"/>
        <v>1.6641192822409025E-2</v>
      </c>
      <c r="L8" s="3">
        <f t="shared" si="3"/>
        <v>0.13792632045533337</v>
      </c>
      <c r="M8" t="s">
        <v>1710</v>
      </c>
      <c r="N8" t="s">
        <v>1711</v>
      </c>
      <c r="O8" t="s">
        <v>384</v>
      </c>
      <c r="P8" s="4">
        <v>81</v>
      </c>
      <c r="Q8" t="s">
        <v>1263</v>
      </c>
      <c r="R8" t="s">
        <v>1557</v>
      </c>
      <c r="S8" s="10" t="s">
        <v>1264</v>
      </c>
      <c r="T8" t="s">
        <v>242</v>
      </c>
      <c r="U8" t="s">
        <v>384</v>
      </c>
      <c r="V8" t="s">
        <v>1712</v>
      </c>
      <c r="W8" t="s">
        <v>1713</v>
      </c>
      <c r="X8" t="s">
        <v>814</v>
      </c>
      <c r="Y8" t="s">
        <v>1714</v>
      </c>
      <c r="AA8" t="s">
        <v>1945</v>
      </c>
    </row>
    <row r="9" spans="1:27">
      <c r="A9" t="s">
        <v>384</v>
      </c>
      <c r="B9" t="s">
        <v>1229</v>
      </c>
      <c r="C9" t="s">
        <v>1230</v>
      </c>
      <c r="D9" s="1">
        <v>74</v>
      </c>
      <c r="E9" t="s">
        <v>1231</v>
      </c>
      <c r="F9" s="1">
        <v>29</v>
      </c>
      <c r="G9" s="1">
        <v>1170680</v>
      </c>
      <c r="H9" s="1">
        <v>1103857</v>
      </c>
      <c r="I9">
        <f t="shared" si="0"/>
        <v>2</v>
      </c>
      <c r="J9">
        <f t="shared" si="1"/>
        <v>1170680</v>
      </c>
      <c r="K9" s="2">
        <f t="shared" si="2"/>
        <v>1.5320688412810026E-2</v>
      </c>
      <c r="L9" s="3">
        <f t="shared" si="3"/>
        <v>0.15324700886814341</v>
      </c>
      <c r="M9" t="s">
        <v>1715</v>
      </c>
      <c r="N9" t="s">
        <v>1716</v>
      </c>
      <c r="O9" t="s">
        <v>384</v>
      </c>
      <c r="P9" s="4">
        <v>74</v>
      </c>
      <c r="Q9" t="s">
        <v>1230</v>
      </c>
      <c r="R9" t="s">
        <v>1557</v>
      </c>
      <c r="S9" s="10" t="s">
        <v>1231</v>
      </c>
      <c r="T9" t="s">
        <v>242</v>
      </c>
      <c r="U9" t="s">
        <v>384</v>
      </c>
      <c r="V9" t="s">
        <v>1717</v>
      </c>
      <c r="W9" t="s">
        <v>1718</v>
      </c>
      <c r="X9" t="s">
        <v>1719</v>
      </c>
      <c r="Y9" t="s">
        <v>1720</v>
      </c>
      <c r="AA9" t="s">
        <v>1946</v>
      </c>
    </row>
    <row r="10" spans="1:27">
      <c r="A10" t="s">
        <v>644</v>
      </c>
      <c r="B10" t="s">
        <v>1462</v>
      </c>
      <c r="C10" t="s">
        <v>1463</v>
      </c>
      <c r="D10" s="1">
        <v>205463</v>
      </c>
      <c r="E10" t="s">
        <v>1464</v>
      </c>
      <c r="F10" s="1">
        <v>29</v>
      </c>
      <c r="G10" s="1">
        <v>1139230</v>
      </c>
      <c r="H10" s="1">
        <v>1052600</v>
      </c>
      <c r="I10">
        <f t="shared" si="0"/>
        <v>2</v>
      </c>
      <c r="J10">
        <f t="shared" si="1"/>
        <v>1139230</v>
      </c>
      <c r="K10" s="2">
        <f t="shared" si="2"/>
        <v>1.4909102282883082E-2</v>
      </c>
      <c r="L10" s="3">
        <f t="shared" si="3"/>
        <v>0.16815611115102649</v>
      </c>
      <c r="V10" t="s">
        <v>1849</v>
      </c>
      <c r="AA10" t="s">
        <v>1947</v>
      </c>
    </row>
    <row r="11" spans="1:27">
      <c r="A11" t="s">
        <v>694</v>
      </c>
      <c r="B11" t="s">
        <v>1502</v>
      </c>
      <c r="C11" t="s">
        <v>1503</v>
      </c>
      <c r="D11" s="1">
        <v>203</v>
      </c>
      <c r="E11" t="s">
        <v>1504</v>
      </c>
      <c r="F11" s="1">
        <v>29</v>
      </c>
      <c r="G11" s="1">
        <v>1127193</v>
      </c>
      <c r="H11" s="1">
        <v>938139</v>
      </c>
      <c r="I11">
        <f t="shared" si="0"/>
        <v>2</v>
      </c>
      <c r="J11">
        <f t="shared" si="1"/>
        <v>1127193</v>
      </c>
      <c r="K11" s="2">
        <f t="shared" si="2"/>
        <v>1.4751574071565732E-2</v>
      </c>
      <c r="L11" s="3">
        <f t="shared" si="3"/>
        <v>0.18290768522259224</v>
      </c>
      <c r="M11" t="s">
        <v>1668</v>
      </c>
      <c r="N11" t="s">
        <v>1669</v>
      </c>
      <c r="O11" t="s">
        <v>694</v>
      </c>
      <c r="P11" s="4">
        <v>203</v>
      </c>
      <c r="Q11" t="s">
        <v>1503</v>
      </c>
      <c r="R11" t="s">
        <v>1557</v>
      </c>
      <c r="S11" s="10" t="s">
        <v>1504</v>
      </c>
      <c r="T11" t="s">
        <v>242</v>
      </c>
      <c r="U11" t="s">
        <v>694</v>
      </c>
      <c r="V11" t="s">
        <v>1883</v>
      </c>
      <c r="W11" t="s">
        <v>1882</v>
      </c>
      <c r="X11" t="s">
        <v>1881</v>
      </c>
      <c r="Y11" t="s">
        <v>1884</v>
      </c>
      <c r="AA11" t="s">
        <v>1948</v>
      </c>
    </row>
    <row r="12" spans="1:27">
      <c r="A12" t="s">
        <v>631</v>
      </c>
      <c r="B12" t="s">
        <v>1459</v>
      </c>
      <c r="C12" t="s">
        <v>1460</v>
      </c>
      <c r="D12" s="1">
        <v>52</v>
      </c>
      <c r="E12" t="s">
        <v>1461</v>
      </c>
      <c r="F12" s="1">
        <v>29</v>
      </c>
      <c r="G12" s="1">
        <v>1075999</v>
      </c>
      <c r="H12" s="1">
        <v>1014802</v>
      </c>
      <c r="I12">
        <f t="shared" si="0"/>
        <v>2</v>
      </c>
      <c r="J12">
        <f t="shared" si="1"/>
        <v>1075999</v>
      </c>
      <c r="K12" s="2">
        <f t="shared" si="2"/>
        <v>1.4081598226240454E-2</v>
      </c>
      <c r="L12" s="3">
        <f t="shared" si="3"/>
        <v>0.19698928344883268</v>
      </c>
      <c r="M12" t="s">
        <v>1680</v>
      </c>
      <c r="N12" t="s">
        <v>1681</v>
      </c>
      <c r="O12" t="s">
        <v>631</v>
      </c>
      <c r="P12" s="4">
        <v>52</v>
      </c>
      <c r="Q12" t="s">
        <v>1686</v>
      </c>
      <c r="R12" t="s">
        <v>1557</v>
      </c>
      <c r="S12" s="10" t="s">
        <v>1461</v>
      </c>
      <c r="T12" t="s">
        <v>242</v>
      </c>
      <c r="U12" t="s">
        <v>631</v>
      </c>
      <c r="V12" t="s">
        <v>1687</v>
      </c>
      <c r="W12" t="s">
        <v>1688</v>
      </c>
      <c r="Y12" t="s">
        <v>1689</v>
      </c>
      <c r="Z12" t="s">
        <v>1687</v>
      </c>
      <c r="AA12" t="s">
        <v>1944</v>
      </c>
    </row>
    <row r="13" spans="1:27">
      <c r="A13" t="s">
        <v>73</v>
      </c>
      <c r="B13" t="s">
        <v>1436</v>
      </c>
      <c r="C13" t="s">
        <v>1437</v>
      </c>
      <c r="D13" s="1">
        <v>735</v>
      </c>
      <c r="E13" t="s">
        <v>1438</v>
      </c>
      <c r="F13" s="1">
        <v>29</v>
      </c>
      <c r="G13" s="1">
        <v>1018430</v>
      </c>
      <c r="H13" s="1">
        <v>968533</v>
      </c>
      <c r="I13">
        <f t="shared" si="0"/>
        <v>2</v>
      </c>
      <c r="J13">
        <f t="shared" si="1"/>
        <v>1018430</v>
      </c>
      <c r="K13" s="2">
        <f t="shared" si="2"/>
        <v>1.3328192759984038E-2</v>
      </c>
      <c r="L13" s="3">
        <f t="shared" si="3"/>
        <v>0.21031747620881672</v>
      </c>
      <c r="M13" t="s">
        <v>1698</v>
      </c>
      <c r="N13" t="s">
        <v>1699</v>
      </c>
      <c r="O13" t="s">
        <v>73</v>
      </c>
      <c r="P13" s="4">
        <v>735</v>
      </c>
      <c r="Q13" t="s">
        <v>1698</v>
      </c>
      <c r="R13" t="s">
        <v>1557</v>
      </c>
      <c r="S13" s="10" t="s">
        <v>1700</v>
      </c>
      <c r="T13" t="s">
        <v>242</v>
      </c>
      <c r="U13" t="s">
        <v>73</v>
      </c>
      <c r="V13" t="s">
        <v>1701</v>
      </c>
      <c r="W13" t="s">
        <v>1702</v>
      </c>
      <c r="Y13" t="s">
        <v>1698</v>
      </c>
      <c r="Z13" t="s">
        <v>1703</v>
      </c>
      <c r="AA13" t="s">
        <v>1949</v>
      </c>
    </row>
    <row r="14" spans="1:27">
      <c r="A14" t="s">
        <v>631</v>
      </c>
      <c r="B14" t="s">
        <v>1453</v>
      </c>
      <c r="C14" t="s">
        <v>1454</v>
      </c>
      <c r="D14" s="1">
        <v>60</v>
      </c>
      <c r="E14" t="s">
        <v>1455</v>
      </c>
      <c r="F14" s="1">
        <v>29</v>
      </c>
      <c r="G14" s="1">
        <v>941803</v>
      </c>
      <c r="H14" s="1">
        <v>1016933</v>
      </c>
      <c r="I14">
        <f t="shared" si="0"/>
        <v>2</v>
      </c>
      <c r="J14">
        <f t="shared" si="1"/>
        <v>1016933</v>
      </c>
      <c r="K14" s="2">
        <f t="shared" si="2"/>
        <v>1.3308601521939504E-2</v>
      </c>
      <c r="L14" s="3">
        <f t="shared" si="3"/>
        <v>0.22362607773075621</v>
      </c>
      <c r="M14" t="s">
        <v>1656</v>
      </c>
      <c r="N14" t="s">
        <v>1657</v>
      </c>
      <c r="O14" t="s">
        <v>631</v>
      </c>
      <c r="P14" s="4">
        <v>60</v>
      </c>
      <c r="Q14" t="s">
        <v>1690</v>
      </c>
      <c r="R14" t="s">
        <v>1557</v>
      </c>
      <c r="S14" s="10" t="s">
        <v>1455</v>
      </c>
      <c r="T14" t="s">
        <v>242</v>
      </c>
      <c r="U14" t="s">
        <v>631</v>
      </c>
      <c r="V14" t="s">
        <v>1691</v>
      </c>
      <c r="W14" t="s">
        <v>1692</v>
      </c>
      <c r="Y14" t="s">
        <v>1693</v>
      </c>
      <c r="Z14" t="s">
        <v>1694</v>
      </c>
      <c r="AA14" t="s">
        <v>1943</v>
      </c>
    </row>
    <row r="15" spans="1:27">
      <c r="A15" t="s">
        <v>384</v>
      </c>
      <c r="B15" t="s">
        <v>1184</v>
      </c>
      <c r="C15" t="s">
        <v>1185</v>
      </c>
      <c r="D15" s="1">
        <v>116</v>
      </c>
      <c r="E15" t="s">
        <v>1186</v>
      </c>
      <c r="F15" s="1">
        <v>29</v>
      </c>
      <c r="G15" s="1">
        <v>993541</v>
      </c>
      <c r="H15" s="1">
        <v>987797</v>
      </c>
      <c r="I15">
        <f t="shared" si="0"/>
        <v>2</v>
      </c>
      <c r="J15">
        <f t="shared" si="1"/>
        <v>993541</v>
      </c>
      <c r="K15" s="2">
        <f t="shared" si="2"/>
        <v>1.3002470432869517E-2</v>
      </c>
      <c r="L15" s="3">
        <f t="shared" si="3"/>
        <v>0.23662854816362572</v>
      </c>
      <c r="M15" t="s">
        <v>1635</v>
      </c>
      <c r="N15" t="s">
        <v>1636</v>
      </c>
      <c r="O15" t="s">
        <v>384</v>
      </c>
      <c r="P15" s="4">
        <v>116</v>
      </c>
      <c r="Q15" t="s">
        <v>1637</v>
      </c>
      <c r="R15" t="s">
        <v>1557</v>
      </c>
      <c r="S15" s="10" t="s">
        <v>1186</v>
      </c>
      <c r="T15" t="s">
        <v>242</v>
      </c>
      <c r="U15" t="s">
        <v>384</v>
      </c>
      <c r="V15" t="s">
        <v>1638</v>
      </c>
      <c r="W15" t="s">
        <v>1639</v>
      </c>
      <c r="X15" t="s">
        <v>1640</v>
      </c>
      <c r="Y15" t="s">
        <v>1641</v>
      </c>
      <c r="AA15" t="s">
        <v>1950</v>
      </c>
    </row>
    <row r="16" spans="1:27">
      <c r="A16" t="s">
        <v>515</v>
      </c>
      <c r="B16" t="s">
        <v>1294</v>
      </c>
      <c r="C16" t="s">
        <v>1295</v>
      </c>
      <c r="D16" s="1">
        <v>390</v>
      </c>
      <c r="E16" t="s">
        <v>1296</v>
      </c>
      <c r="F16" s="1">
        <v>29</v>
      </c>
      <c r="G16" s="1">
        <v>954999</v>
      </c>
      <c r="H16" s="1">
        <v>962781</v>
      </c>
      <c r="I16">
        <f t="shared" si="0"/>
        <v>2</v>
      </c>
      <c r="J16">
        <f t="shared" si="1"/>
        <v>962781</v>
      </c>
      <c r="K16" s="2">
        <f t="shared" si="2"/>
        <v>1.2599914332502179E-2</v>
      </c>
      <c r="L16" s="3">
        <f t="shared" si="3"/>
        <v>0.2492284624961279</v>
      </c>
      <c r="M16" t="s">
        <v>1746</v>
      </c>
      <c r="N16" t="s">
        <v>1747</v>
      </c>
      <c r="O16" t="s">
        <v>515</v>
      </c>
      <c r="P16" s="4">
        <v>390</v>
      </c>
      <c r="Q16" t="s">
        <v>1295</v>
      </c>
      <c r="R16" t="s">
        <v>1557</v>
      </c>
      <c r="S16" s="10" t="s">
        <v>1296</v>
      </c>
      <c r="T16" t="s">
        <v>242</v>
      </c>
      <c r="U16" t="s">
        <v>515</v>
      </c>
      <c r="V16" t="s">
        <v>1748</v>
      </c>
      <c r="W16" t="s">
        <v>1749</v>
      </c>
      <c r="X16" t="s">
        <v>1750</v>
      </c>
      <c r="Y16" t="s">
        <v>1751</v>
      </c>
      <c r="AA16" t="s">
        <v>1951</v>
      </c>
    </row>
    <row r="17" spans="1:27">
      <c r="A17" t="s">
        <v>694</v>
      </c>
      <c r="B17" t="s">
        <v>1514</v>
      </c>
      <c r="C17" t="s">
        <v>1515</v>
      </c>
      <c r="D17" s="1">
        <v>184</v>
      </c>
      <c r="E17" t="s">
        <v>1516</v>
      </c>
      <c r="F17" s="1">
        <v>29</v>
      </c>
      <c r="G17" s="1">
        <v>-1</v>
      </c>
      <c r="H17" s="1">
        <v>955408</v>
      </c>
      <c r="I17">
        <f t="shared" si="0"/>
        <v>1</v>
      </c>
      <c r="J17">
        <f t="shared" si="1"/>
        <v>955408</v>
      </c>
      <c r="K17" s="2">
        <f t="shared" si="2"/>
        <v>1.2503423886208016E-2</v>
      </c>
      <c r="L17" s="3">
        <f t="shared" si="3"/>
        <v>0.26173188638233591</v>
      </c>
      <c r="M17" t="s">
        <v>1885</v>
      </c>
      <c r="N17" t="s">
        <v>1886</v>
      </c>
      <c r="O17" t="s">
        <v>694</v>
      </c>
      <c r="P17" s="4">
        <v>184</v>
      </c>
      <c r="Q17" t="s">
        <v>1515</v>
      </c>
      <c r="R17" t="s">
        <v>1557</v>
      </c>
      <c r="S17" s="10" t="s">
        <v>1516</v>
      </c>
      <c r="T17" t="s">
        <v>242</v>
      </c>
      <c r="U17" t="s">
        <v>694</v>
      </c>
      <c r="V17" t="s">
        <v>1887</v>
      </c>
      <c r="W17" t="s">
        <v>1888</v>
      </c>
      <c r="X17" t="s">
        <v>1887</v>
      </c>
      <c r="Y17" t="s">
        <v>1889</v>
      </c>
      <c r="AA17" t="s">
        <v>1952</v>
      </c>
    </row>
    <row r="18" spans="1:27">
      <c r="A18" t="s">
        <v>679</v>
      </c>
      <c r="B18" t="s">
        <v>1487</v>
      </c>
      <c r="C18" t="s">
        <v>1487</v>
      </c>
      <c r="D18" s="1">
        <v>376</v>
      </c>
      <c r="E18" t="s">
        <v>1488</v>
      </c>
      <c r="F18" s="1">
        <v>29</v>
      </c>
      <c r="G18" s="1">
        <v>-1</v>
      </c>
      <c r="H18" s="1">
        <v>940434</v>
      </c>
      <c r="I18">
        <f t="shared" si="0"/>
        <v>1</v>
      </c>
      <c r="J18">
        <f t="shared" si="1"/>
        <v>940434</v>
      </c>
      <c r="K18" s="2">
        <f t="shared" si="2"/>
        <v>1.2307459157765217E-2</v>
      </c>
      <c r="L18" s="3">
        <f t="shared" si="3"/>
        <v>0.27403934554010112</v>
      </c>
      <c r="M18" t="s">
        <v>1870</v>
      </c>
      <c r="N18" t="s">
        <v>1871</v>
      </c>
      <c r="O18" t="s">
        <v>679</v>
      </c>
      <c r="P18" s="4">
        <v>376</v>
      </c>
      <c r="Q18" t="s">
        <v>1487</v>
      </c>
      <c r="R18" t="s">
        <v>1557</v>
      </c>
      <c r="S18" s="10" t="s">
        <v>1488</v>
      </c>
      <c r="T18" t="s">
        <v>242</v>
      </c>
      <c r="U18" t="s">
        <v>679</v>
      </c>
      <c r="V18" t="s">
        <v>1872</v>
      </c>
      <c r="W18" t="s">
        <v>1873</v>
      </c>
      <c r="Y18" t="s">
        <v>1874</v>
      </c>
      <c r="AA18" t="s">
        <v>1953</v>
      </c>
    </row>
    <row r="19" spans="1:27">
      <c r="A19" t="s">
        <v>515</v>
      </c>
      <c r="B19" t="s">
        <v>1355</v>
      </c>
      <c r="C19" t="s">
        <v>1358</v>
      </c>
      <c r="D19" s="1">
        <v>395</v>
      </c>
      <c r="E19" t="s">
        <v>1359</v>
      </c>
      <c r="F19" s="1">
        <v>29</v>
      </c>
      <c r="G19" s="1">
        <v>916934</v>
      </c>
      <c r="H19" s="1">
        <v>734144</v>
      </c>
      <c r="I19">
        <f t="shared" si="0"/>
        <v>2</v>
      </c>
      <c r="J19">
        <f t="shared" si="1"/>
        <v>916934</v>
      </c>
      <c r="K19" s="2">
        <f t="shared" si="2"/>
        <v>1.1999914672764161E-2</v>
      </c>
      <c r="L19" s="3">
        <f t="shared" si="3"/>
        <v>0.2860392602128653</v>
      </c>
      <c r="M19" t="s">
        <v>1752</v>
      </c>
      <c r="N19" t="s">
        <v>1753</v>
      </c>
      <c r="O19" t="s">
        <v>515</v>
      </c>
      <c r="P19" s="4">
        <v>395</v>
      </c>
      <c r="Q19" t="s">
        <v>1752</v>
      </c>
      <c r="R19" t="s">
        <v>1557</v>
      </c>
      <c r="S19" s="10" t="s">
        <v>1359</v>
      </c>
      <c r="T19" t="s">
        <v>242</v>
      </c>
      <c r="U19" t="s">
        <v>515</v>
      </c>
      <c r="V19" t="s">
        <v>1754</v>
      </c>
      <c r="W19" t="s">
        <v>1755</v>
      </c>
      <c r="X19" t="s">
        <v>1750</v>
      </c>
      <c r="Y19" t="s">
        <v>1756</v>
      </c>
      <c r="AA19" t="s">
        <v>1954</v>
      </c>
    </row>
    <row r="20" spans="1:27">
      <c r="A20" t="s">
        <v>384</v>
      </c>
      <c r="B20" t="s">
        <v>1238</v>
      </c>
      <c r="C20" t="s">
        <v>1239</v>
      </c>
      <c r="D20" s="1">
        <v>109</v>
      </c>
      <c r="E20" t="s">
        <v>1240</v>
      </c>
      <c r="F20" s="1">
        <v>29</v>
      </c>
      <c r="G20" s="1">
        <v>902951</v>
      </c>
      <c r="H20" s="1">
        <v>887782</v>
      </c>
      <c r="I20">
        <f t="shared" si="0"/>
        <v>2</v>
      </c>
      <c r="J20">
        <f t="shared" si="1"/>
        <v>902951</v>
      </c>
      <c r="K20" s="2">
        <f t="shared" si="2"/>
        <v>1.1816919160688853E-2</v>
      </c>
      <c r="L20" s="3">
        <f t="shared" si="3"/>
        <v>0.29785617937355413</v>
      </c>
      <c r="M20" t="s">
        <v>1566</v>
      </c>
      <c r="N20" t="s">
        <v>1567</v>
      </c>
      <c r="O20" t="s">
        <v>384</v>
      </c>
      <c r="P20" s="4">
        <v>109</v>
      </c>
      <c r="Q20" t="s">
        <v>1239</v>
      </c>
      <c r="R20" t="s">
        <v>1557</v>
      </c>
      <c r="S20" s="10" t="s">
        <v>1240</v>
      </c>
      <c r="T20" t="s">
        <v>242</v>
      </c>
      <c r="U20" t="s">
        <v>384</v>
      </c>
      <c r="V20" t="s">
        <v>1619</v>
      </c>
      <c r="W20" t="s">
        <v>1620</v>
      </c>
      <c r="X20" t="s">
        <v>1579</v>
      </c>
      <c r="Y20" t="s">
        <v>1621</v>
      </c>
      <c r="AA20" t="s">
        <v>1955</v>
      </c>
    </row>
    <row r="21" spans="1:27">
      <c r="A21" t="s">
        <v>60</v>
      </c>
      <c r="B21" t="s">
        <v>1418</v>
      </c>
      <c r="C21" t="s">
        <v>1419</v>
      </c>
      <c r="D21" s="1">
        <v>534</v>
      </c>
      <c r="E21" t="s">
        <v>1420</v>
      </c>
      <c r="F21" s="1">
        <v>29</v>
      </c>
      <c r="G21" s="1">
        <v>846335</v>
      </c>
      <c r="H21" s="1">
        <v>885756</v>
      </c>
      <c r="I21">
        <f t="shared" si="0"/>
        <v>2</v>
      </c>
      <c r="J21">
        <f t="shared" si="1"/>
        <v>885756</v>
      </c>
      <c r="K21" s="2">
        <f t="shared" si="2"/>
        <v>1.1591888206663611E-2</v>
      </c>
      <c r="L21" s="3">
        <f t="shared" si="3"/>
        <v>0.30944806758021776</v>
      </c>
      <c r="M21" t="s">
        <v>1812</v>
      </c>
      <c r="N21" t="s">
        <v>1813</v>
      </c>
      <c r="O21" t="s">
        <v>60</v>
      </c>
      <c r="P21" s="4">
        <v>534</v>
      </c>
      <c r="Q21" t="s">
        <v>1419</v>
      </c>
      <c r="R21" t="s">
        <v>1557</v>
      </c>
      <c r="S21" s="10" t="s">
        <v>1420</v>
      </c>
      <c r="T21" t="s">
        <v>242</v>
      </c>
      <c r="U21" t="s">
        <v>60</v>
      </c>
      <c r="V21" t="s">
        <v>1814</v>
      </c>
      <c r="W21" t="s">
        <v>1815</v>
      </c>
      <c r="Y21" t="s">
        <v>1816</v>
      </c>
      <c r="AA21" t="s">
        <v>1956</v>
      </c>
    </row>
    <row r="22" spans="1:27">
      <c r="A22" t="s">
        <v>384</v>
      </c>
      <c r="B22" t="s">
        <v>1250</v>
      </c>
      <c r="C22" t="s">
        <v>1251</v>
      </c>
      <c r="D22" s="1">
        <v>83</v>
      </c>
      <c r="E22" t="s">
        <v>1252</v>
      </c>
      <c r="F22" s="1">
        <v>29</v>
      </c>
      <c r="G22" s="1">
        <v>882556</v>
      </c>
      <c r="H22" s="1">
        <v>853614</v>
      </c>
      <c r="I22">
        <f t="shared" si="0"/>
        <v>2</v>
      </c>
      <c r="J22">
        <f t="shared" si="1"/>
        <v>882556</v>
      </c>
      <c r="K22" s="2">
        <f t="shared" si="2"/>
        <v>1.1550009808706022E-2</v>
      </c>
      <c r="L22" s="3">
        <f t="shared" si="3"/>
        <v>0.32099807738892377</v>
      </c>
      <c r="M22" t="s">
        <v>1721</v>
      </c>
      <c r="N22" t="s">
        <v>1722</v>
      </c>
      <c r="O22" t="s">
        <v>384</v>
      </c>
      <c r="P22" s="4">
        <v>83</v>
      </c>
      <c r="Q22" t="s">
        <v>1251</v>
      </c>
      <c r="R22" t="s">
        <v>1557</v>
      </c>
      <c r="S22" s="10" t="s">
        <v>1252</v>
      </c>
      <c r="T22" t="s">
        <v>242</v>
      </c>
      <c r="U22" t="s">
        <v>384</v>
      </c>
      <c r="V22" t="s">
        <v>1723</v>
      </c>
      <c r="W22" t="s">
        <v>1724</v>
      </c>
      <c r="X22" t="s">
        <v>1600</v>
      </c>
      <c r="Y22" t="s">
        <v>1725</v>
      </c>
      <c r="AA22" t="s">
        <v>1958</v>
      </c>
    </row>
    <row r="23" spans="1:27">
      <c r="A23" t="s">
        <v>631</v>
      </c>
      <c r="B23" t="s">
        <v>1447</v>
      </c>
      <c r="C23" t="s">
        <v>1448</v>
      </c>
      <c r="D23" s="1">
        <v>55</v>
      </c>
      <c r="E23" t="s">
        <v>1449</v>
      </c>
      <c r="F23" s="1">
        <v>29</v>
      </c>
      <c r="G23" s="1">
        <v>881800</v>
      </c>
      <c r="H23" s="1">
        <v>758094</v>
      </c>
      <c r="I23">
        <f t="shared" si="0"/>
        <v>2</v>
      </c>
      <c r="J23">
        <f t="shared" si="1"/>
        <v>881800</v>
      </c>
      <c r="K23" s="2">
        <f t="shared" si="2"/>
        <v>1.154011603718854E-2</v>
      </c>
      <c r="L23" s="3">
        <f t="shared" si="3"/>
        <v>0.33253819342611229</v>
      </c>
      <c r="M23" t="s">
        <v>1656</v>
      </c>
      <c r="N23" t="s">
        <v>1657</v>
      </c>
      <c r="O23" t="s">
        <v>631</v>
      </c>
      <c r="P23" s="4">
        <v>55</v>
      </c>
      <c r="Q23" t="s">
        <v>1695</v>
      </c>
      <c r="R23" t="s">
        <v>1557</v>
      </c>
      <c r="S23" s="10" t="s">
        <v>1449</v>
      </c>
      <c r="T23" t="s">
        <v>242</v>
      </c>
      <c r="U23" t="s">
        <v>631</v>
      </c>
      <c r="V23" t="s">
        <v>1696</v>
      </c>
      <c r="W23" t="s">
        <v>1697</v>
      </c>
      <c r="Y23" t="s">
        <v>1696</v>
      </c>
      <c r="AA23" t="s">
        <v>2329</v>
      </c>
    </row>
    <row r="24" spans="1:27">
      <c r="A24" t="s">
        <v>384</v>
      </c>
      <c r="B24" t="s">
        <v>1265</v>
      </c>
      <c r="C24" t="s">
        <v>1266</v>
      </c>
      <c r="D24" s="1">
        <v>99</v>
      </c>
      <c r="E24" t="s">
        <v>1267</v>
      </c>
      <c r="F24" s="1">
        <v>29</v>
      </c>
      <c r="G24" s="1">
        <v>803828</v>
      </c>
      <c r="H24" s="1">
        <v>875785</v>
      </c>
      <c r="I24">
        <f t="shared" si="0"/>
        <v>2</v>
      </c>
      <c r="J24">
        <f t="shared" si="1"/>
        <v>875785</v>
      </c>
      <c r="K24" s="2">
        <f t="shared" si="2"/>
        <v>1.1461397736027633E-2</v>
      </c>
      <c r="L24" s="3">
        <f t="shared" si="3"/>
        <v>0.34399959116213991</v>
      </c>
      <c r="M24" t="s">
        <v>1566</v>
      </c>
      <c r="N24" t="s">
        <v>1567</v>
      </c>
      <c r="O24" t="s">
        <v>384</v>
      </c>
      <c r="P24" s="4">
        <v>99</v>
      </c>
      <c r="Q24" t="s">
        <v>1266</v>
      </c>
      <c r="R24" t="s">
        <v>1557</v>
      </c>
      <c r="S24" s="10" t="s">
        <v>1267</v>
      </c>
      <c r="T24" t="s">
        <v>242</v>
      </c>
      <c r="U24" t="s">
        <v>384</v>
      </c>
      <c r="V24" t="s">
        <v>1593</v>
      </c>
      <c r="W24" t="s">
        <v>1594</v>
      </c>
      <c r="X24" t="s">
        <v>1583</v>
      </c>
      <c r="Y24" t="s">
        <v>1595</v>
      </c>
      <c r="AA24" t="s">
        <v>1957</v>
      </c>
    </row>
    <row r="25" spans="1:27">
      <c r="A25" t="s">
        <v>679</v>
      </c>
      <c r="B25" t="s">
        <v>1491</v>
      </c>
      <c r="C25" t="s">
        <v>1491</v>
      </c>
      <c r="D25" s="1">
        <v>378</v>
      </c>
      <c r="E25" t="s">
        <v>1492</v>
      </c>
      <c r="F25" s="1">
        <v>29</v>
      </c>
      <c r="G25" s="1">
        <v>-1</v>
      </c>
      <c r="H25" s="1">
        <v>853769</v>
      </c>
      <c r="I25">
        <f t="shared" si="0"/>
        <v>1</v>
      </c>
      <c r="J25">
        <f t="shared" si="1"/>
        <v>853769</v>
      </c>
      <c r="K25" s="2">
        <f t="shared" si="2"/>
        <v>1.117327435807941E-2</v>
      </c>
      <c r="L25" s="3">
        <f t="shared" si="3"/>
        <v>0.35517286552021932</v>
      </c>
      <c r="M25" t="s">
        <v>1875</v>
      </c>
      <c r="N25" t="s">
        <v>1876</v>
      </c>
      <c r="O25" t="s">
        <v>679</v>
      </c>
      <c r="P25" s="4">
        <v>378</v>
      </c>
      <c r="Q25" t="s">
        <v>1877</v>
      </c>
      <c r="R25" t="s">
        <v>1557</v>
      </c>
      <c r="S25" s="10" t="s">
        <v>1492</v>
      </c>
      <c r="T25" t="s">
        <v>242</v>
      </c>
      <c r="U25" t="s">
        <v>679</v>
      </c>
      <c r="V25" t="s">
        <v>1878</v>
      </c>
      <c r="W25" t="s">
        <v>1879</v>
      </c>
      <c r="Y25" t="s">
        <v>1880</v>
      </c>
      <c r="AA25" t="s">
        <v>1959</v>
      </c>
    </row>
    <row r="26" spans="1:27">
      <c r="A26" t="s">
        <v>1474</v>
      </c>
      <c r="B26" t="s">
        <v>77</v>
      </c>
      <c r="C26" t="s">
        <v>1477</v>
      </c>
      <c r="D26" s="1">
        <v>34</v>
      </c>
      <c r="E26" t="s">
        <v>1478</v>
      </c>
      <c r="F26" s="1">
        <v>29</v>
      </c>
      <c r="G26" s="1">
        <v>841412</v>
      </c>
      <c r="H26" s="1">
        <v>734302</v>
      </c>
      <c r="I26">
        <f t="shared" si="0"/>
        <v>2</v>
      </c>
      <c r="J26">
        <f t="shared" si="1"/>
        <v>841412</v>
      </c>
      <c r="K26" s="2">
        <f t="shared" si="2"/>
        <v>1.1011558306966301E-2</v>
      </c>
      <c r="L26" s="3">
        <f t="shared" si="3"/>
        <v>0.36618442382718563</v>
      </c>
      <c r="M26" t="s">
        <v>1850</v>
      </c>
      <c r="N26" t="s">
        <v>1851</v>
      </c>
      <c r="O26" t="s">
        <v>1474</v>
      </c>
      <c r="P26" s="4">
        <v>34</v>
      </c>
      <c r="Q26" t="s">
        <v>1852</v>
      </c>
      <c r="R26" t="s">
        <v>1557</v>
      </c>
      <c r="S26" s="10" t="s">
        <v>1478</v>
      </c>
      <c r="T26" t="s">
        <v>242</v>
      </c>
      <c r="U26" t="s">
        <v>1474</v>
      </c>
      <c r="V26" t="s">
        <v>1961</v>
      </c>
      <c r="W26" t="s">
        <v>1853</v>
      </c>
      <c r="X26" t="s">
        <v>1854</v>
      </c>
      <c r="Y26" t="s">
        <v>1855</v>
      </c>
      <c r="AA26" t="s">
        <v>1960</v>
      </c>
    </row>
    <row r="27" spans="1:27">
      <c r="A27" t="s">
        <v>701</v>
      </c>
      <c r="B27" t="s">
        <v>77</v>
      </c>
      <c r="C27" t="s">
        <v>1541</v>
      </c>
      <c r="D27" s="1">
        <v>133</v>
      </c>
      <c r="E27" t="s">
        <v>1542</v>
      </c>
      <c r="F27" s="1">
        <v>29</v>
      </c>
      <c r="G27" s="1">
        <v>836338</v>
      </c>
      <c r="H27" s="1">
        <v>743922</v>
      </c>
      <c r="I27">
        <f t="shared" si="0"/>
        <v>2</v>
      </c>
      <c r="J27">
        <f t="shared" si="1"/>
        <v>836338</v>
      </c>
      <c r="K27" s="2">
        <f t="shared" si="2"/>
        <v>1.0945154872204797E-2</v>
      </c>
      <c r="L27" s="3">
        <f t="shared" si="3"/>
        <v>0.37712957869939046</v>
      </c>
      <c r="M27" t="s">
        <v>1890</v>
      </c>
      <c r="N27" t="s">
        <v>1891</v>
      </c>
      <c r="O27" t="s">
        <v>701</v>
      </c>
      <c r="P27" s="4">
        <v>133</v>
      </c>
      <c r="Q27" t="s">
        <v>1541</v>
      </c>
      <c r="R27" t="s">
        <v>1557</v>
      </c>
      <c r="S27" s="10" t="s">
        <v>1892</v>
      </c>
      <c r="T27" t="s">
        <v>242</v>
      </c>
      <c r="U27" t="s">
        <v>701</v>
      </c>
      <c r="V27" t="s">
        <v>1893</v>
      </c>
      <c r="W27" t="s">
        <v>1894</v>
      </c>
      <c r="Y27" t="s">
        <v>1893</v>
      </c>
      <c r="Z27" t="s">
        <v>1895</v>
      </c>
      <c r="AA27" t="s">
        <v>1962</v>
      </c>
    </row>
    <row r="28" spans="1:27">
      <c r="A28" t="s">
        <v>60</v>
      </c>
      <c r="B28" t="s">
        <v>1382</v>
      </c>
      <c r="C28" t="s">
        <v>1383</v>
      </c>
      <c r="D28" s="1">
        <v>218</v>
      </c>
      <c r="E28" t="s">
        <v>1384</v>
      </c>
      <c r="F28" s="1">
        <v>29</v>
      </c>
      <c r="G28" s="1">
        <v>713774</v>
      </c>
      <c r="H28" s="1">
        <v>831604</v>
      </c>
      <c r="I28">
        <f t="shared" si="0"/>
        <v>2</v>
      </c>
      <c r="J28">
        <f t="shared" si="1"/>
        <v>831604</v>
      </c>
      <c r="K28" s="2">
        <f t="shared" si="2"/>
        <v>1.0883201017226287E-2</v>
      </c>
      <c r="L28" s="3">
        <f t="shared" si="3"/>
        <v>0.38801277971661674</v>
      </c>
      <c r="M28" t="s">
        <v>1817</v>
      </c>
      <c r="O28" t="s">
        <v>60</v>
      </c>
      <c r="P28" s="4">
        <v>218</v>
      </c>
      <c r="Q28" t="s">
        <v>1818</v>
      </c>
      <c r="R28" t="s">
        <v>1557</v>
      </c>
      <c r="S28" s="10" t="s">
        <v>1384</v>
      </c>
      <c r="T28" t="s">
        <v>242</v>
      </c>
      <c r="U28" t="s">
        <v>60</v>
      </c>
      <c r="V28" t="s">
        <v>1819</v>
      </c>
      <c r="W28" t="s">
        <v>1820</v>
      </c>
      <c r="Y28" t="s">
        <v>1821</v>
      </c>
      <c r="AA28" t="s">
        <v>1963</v>
      </c>
    </row>
    <row r="29" spans="1:27">
      <c r="A29" t="s">
        <v>515</v>
      </c>
      <c r="B29" t="s">
        <v>1330</v>
      </c>
      <c r="C29" t="s">
        <v>1331</v>
      </c>
      <c r="D29" s="1">
        <v>10</v>
      </c>
      <c r="E29" t="s">
        <v>1332</v>
      </c>
      <c r="F29" s="1">
        <v>29</v>
      </c>
      <c r="G29" s="1">
        <v>776188</v>
      </c>
      <c r="H29" s="1">
        <v>828069</v>
      </c>
      <c r="I29">
        <f t="shared" si="0"/>
        <v>2</v>
      </c>
      <c r="J29">
        <f t="shared" si="1"/>
        <v>828069</v>
      </c>
      <c r="K29" s="2">
        <f t="shared" si="2"/>
        <v>1.0836938474482511E-2</v>
      </c>
      <c r="L29" s="3">
        <f t="shared" si="3"/>
        <v>0.39884971819109927</v>
      </c>
      <c r="M29" t="s">
        <v>1757</v>
      </c>
      <c r="N29" t="s">
        <v>1758</v>
      </c>
      <c r="O29" t="s">
        <v>515</v>
      </c>
      <c r="P29" s="4">
        <v>10</v>
      </c>
      <c r="Q29" t="s">
        <v>1757</v>
      </c>
      <c r="R29" t="s">
        <v>1557</v>
      </c>
      <c r="S29" s="10" t="s">
        <v>1332</v>
      </c>
      <c r="T29" t="s">
        <v>242</v>
      </c>
      <c r="U29" t="s">
        <v>515</v>
      </c>
      <c r="V29" t="s">
        <v>1759</v>
      </c>
      <c r="W29" t="s">
        <v>1760</v>
      </c>
      <c r="X29" t="s">
        <v>1761</v>
      </c>
      <c r="Y29" t="s">
        <v>1762</v>
      </c>
      <c r="AA29" t="s">
        <v>1964</v>
      </c>
    </row>
    <row r="30" spans="1:27">
      <c r="A30" t="s">
        <v>730</v>
      </c>
      <c r="B30" t="s">
        <v>1552</v>
      </c>
      <c r="C30" t="s">
        <v>1553</v>
      </c>
      <c r="D30" s="1">
        <v>57</v>
      </c>
      <c r="E30" t="s">
        <v>1554</v>
      </c>
      <c r="F30" s="1">
        <v>29</v>
      </c>
      <c r="G30" s="1">
        <v>820485</v>
      </c>
      <c r="H30" s="1">
        <v>661678</v>
      </c>
      <c r="I30">
        <f t="shared" si="0"/>
        <v>2</v>
      </c>
      <c r="J30">
        <f t="shared" si="1"/>
        <v>820485</v>
      </c>
      <c r="K30" s="2">
        <f t="shared" si="2"/>
        <v>1.0737686671323021E-2</v>
      </c>
      <c r="L30" s="3">
        <f t="shared" si="3"/>
        <v>0.40958740486242229</v>
      </c>
      <c r="M30" t="s">
        <v>1925</v>
      </c>
      <c r="N30" t="s">
        <v>1926</v>
      </c>
      <c r="O30" t="s">
        <v>730</v>
      </c>
      <c r="P30" s="4">
        <v>57</v>
      </c>
      <c r="Q30" t="s">
        <v>1552</v>
      </c>
      <c r="R30" t="s">
        <v>1557</v>
      </c>
      <c r="S30" s="10" t="s">
        <v>1927</v>
      </c>
      <c r="T30" t="s">
        <v>242</v>
      </c>
      <c r="U30" t="s">
        <v>730</v>
      </c>
      <c r="V30" t="s">
        <v>1928</v>
      </c>
      <c r="W30" t="s">
        <v>1929</v>
      </c>
      <c r="Y30" t="s">
        <v>1928</v>
      </c>
      <c r="AA30" t="s">
        <v>2330</v>
      </c>
    </row>
    <row r="31" spans="1:27">
      <c r="A31" t="s">
        <v>701</v>
      </c>
      <c r="B31" t="s">
        <v>77</v>
      </c>
      <c r="C31" t="s">
        <v>1539</v>
      </c>
      <c r="D31" s="1">
        <v>134</v>
      </c>
      <c r="E31" t="s">
        <v>1540</v>
      </c>
      <c r="F31" s="1">
        <v>29</v>
      </c>
      <c r="G31" s="1">
        <v>814070</v>
      </c>
      <c r="H31" s="1">
        <v>788301</v>
      </c>
      <c r="I31">
        <f t="shared" si="0"/>
        <v>2</v>
      </c>
      <c r="J31">
        <f t="shared" si="1"/>
        <v>814070</v>
      </c>
      <c r="K31" s="2">
        <f t="shared" si="2"/>
        <v>1.0653733570417413E-2</v>
      </c>
      <c r="L31" s="3">
        <f t="shared" si="3"/>
        <v>0.42024113843283972</v>
      </c>
      <c r="M31" t="s">
        <v>1890</v>
      </c>
      <c r="N31" t="s">
        <v>1891</v>
      </c>
      <c r="O31" t="s">
        <v>701</v>
      </c>
      <c r="P31" s="4">
        <v>134</v>
      </c>
      <c r="Q31" t="s">
        <v>1539</v>
      </c>
      <c r="R31" t="s">
        <v>1557</v>
      </c>
      <c r="S31" s="10" t="s">
        <v>1896</v>
      </c>
      <c r="T31" t="s">
        <v>242</v>
      </c>
      <c r="U31" t="s">
        <v>701</v>
      </c>
      <c r="V31" t="s">
        <v>1897</v>
      </c>
      <c r="W31" t="s">
        <v>1898</v>
      </c>
      <c r="Y31" t="s">
        <v>1899</v>
      </c>
      <c r="Z31" t="s">
        <v>1900</v>
      </c>
      <c r="AA31" t="s">
        <v>1965</v>
      </c>
    </row>
    <row r="32" spans="1:27">
      <c r="A32" t="s">
        <v>384</v>
      </c>
      <c r="B32" t="s">
        <v>1187</v>
      </c>
      <c r="C32" t="s">
        <v>1188</v>
      </c>
      <c r="D32" s="1">
        <v>105</v>
      </c>
      <c r="E32" t="s">
        <v>1189</v>
      </c>
      <c r="F32" s="1">
        <v>29</v>
      </c>
      <c r="G32" s="1">
        <v>757302</v>
      </c>
      <c r="H32" s="1">
        <v>629216</v>
      </c>
      <c r="I32">
        <f t="shared" si="0"/>
        <v>2</v>
      </c>
      <c r="J32">
        <f t="shared" si="1"/>
        <v>757302</v>
      </c>
      <c r="K32" s="2">
        <f t="shared" si="2"/>
        <v>9.9108107906497583E-3</v>
      </c>
      <c r="L32" s="3">
        <f t="shared" si="3"/>
        <v>0.43015194922348948</v>
      </c>
      <c r="M32" t="s">
        <v>1602</v>
      </c>
      <c r="N32" t="s">
        <v>1603</v>
      </c>
      <c r="O32" t="s">
        <v>384</v>
      </c>
      <c r="P32" s="4">
        <v>105</v>
      </c>
      <c r="Q32" t="s">
        <v>1188</v>
      </c>
      <c r="R32" t="s">
        <v>1557</v>
      </c>
      <c r="S32" s="10" t="s">
        <v>1189</v>
      </c>
      <c r="T32" t="s">
        <v>242</v>
      </c>
      <c r="U32" t="s">
        <v>384</v>
      </c>
      <c r="V32" t="s">
        <v>1612</v>
      </c>
      <c r="W32" t="s">
        <v>1613</v>
      </c>
      <c r="X32" t="s">
        <v>754</v>
      </c>
      <c r="Y32" t="s">
        <v>1614</v>
      </c>
      <c r="AA32" t="s">
        <v>1966</v>
      </c>
    </row>
    <row r="33" spans="1:27">
      <c r="A33" t="s">
        <v>515</v>
      </c>
      <c r="B33" t="s">
        <v>1310</v>
      </c>
      <c r="C33" t="s">
        <v>1310</v>
      </c>
      <c r="D33" s="1">
        <v>391</v>
      </c>
      <c r="E33" t="s">
        <v>1311</v>
      </c>
      <c r="F33" s="1">
        <v>29</v>
      </c>
      <c r="G33" s="1">
        <v>744246</v>
      </c>
      <c r="H33" s="1">
        <v>171660</v>
      </c>
      <c r="I33">
        <f t="shared" si="0"/>
        <v>2</v>
      </c>
      <c r="J33">
        <f t="shared" si="1"/>
        <v>744246</v>
      </c>
      <c r="K33" s="2">
        <f t="shared" si="2"/>
        <v>9.7399469269827885E-3</v>
      </c>
      <c r="L33" s="3">
        <f t="shared" si="3"/>
        <v>0.43989189615047225</v>
      </c>
      <c r="M33" t="s">
        <v>1763</v>
      </c>
      <c r="N33" t="s">
        <v>1764</v>
      </c>
      <c r="O33" t="s">
        <v>515</v>
      </c>
      <c r="P33" s="4">
        <v>391</v>
      </c>
      <c r="Q33" t="s">
        <v>1763</v>
      </c>
      <c r="R33" t="s">
        <v>1557</v>
      </c>
      <c r="S33" s="10" t="s">
        <v>1311</v>
      </c>
      <c r="T33" t="s">
        <v>242</v>
      </c>
      <c r="U33" t="s">
        <v>515</v>
      </c>
      <c r="V33" t="s">
        <v>1765</v>
      </c>
      <c r="W33" t="s">
        <v>1766</v>
      </c>
      <c r="X33" t="s">
        <v>1750</v>
      </c>
      <c r="Y33" t="s">
        <v>1767</v>
      </c>
      <c r="AA33" t="s">
        <v>1967</v>
      </c>
    </row>
    <row r="34" spans="1:27">
      <c r="A34" t="s">
        <v>515</v>
      </c>
      <c r="B34" t="s">
        <v>1320</v>
      </c>
      <c r="C34" t="s">
        <v>1321</v>
      </c>
      <c r="D34" s="1">
        <v>543</v>
      </c>
      <c r="E34" t="s">
        <v>1322</v>
      </c>
      <c r="F34" s="1">
        <v>29</v>
      </c>
      <c r="G34" s="1">
        <v>741312</v>
      </c>
      <c r="H34" s="1">
        <v>497481</v>
      </c>
      <c r="I34">
        <f t="shared" ref="I34:I65" si="4">IF(H34&gt;1,1,0)+IF(G34&gt;1,1,0)</f>
        <v>2</v>
      </c>
      <c r="J34">
        <f t="shared" ref="J34:J65" si="5">MAX(G34:H34)</f>
        <v>741312</v>
      </c>
      <c r="K34" s="2">
        <f t="shared" si="2"/>
        <v>9.7015496708554218E-3</v>
      </c>
      <c r="L34" s="3">
        <f t="shared" si="3"/>
        <v>0.44959344582132765</v>
      </c>
      <c r="M34" t="s">
        <v>1763</v>
      </c>
      <c r="N34" t="s">
        <v>1764</v>
      </c>
      <c r="O34" t="s">
        <v>515</v>
      </c>
      <c r="P34" s="4">
        <v>543</v>
      </c>
      <c r="Q34" t="s">
        <v>1768</v>
      </c>
      <c r="R34" t="s">
        <v>1557</v>
      </c>
      <c r="S34" s="10" t="s">
        <v>1322</v>
      </c>
      <c r="T34" t="s">
        <v>242</v>
      </c>
      <c r="U34" t="s">
        <v>515</v>
      </c>
      <c r="V34" t="s">
        <v>1769</v>
      </c>
      <c r="W34" t="s">
        <v>1770</v>
      </c>
      <c r="X34" t="s">
        <v>1771</v>
      </c>
      <c r="Y34" t="s">
        <v>1772</v>
      </c>
      <c r="AA34" t="s">
        <v>1968</v>
      </c>
    </row>
    <row r="35" spans="1:27">
      <c r="A35" t="s">
        <v>384</v>
      </c>
      <c r="B35" t="s">
        <v>1232</v>
      </c>
      <c r="C35" t="s">
        <v>1233</v>
      </c>
      <c r="D35" s="1">
        <v>117</v>
      </c>
      <c r="E35" t="s">
        <v>1234</v>
      </c>
      <c r="F35" s="1">
        <v>29</v>
      </c>
      <c r="G35" s="1">
        <v>730492</v>
      </c>
      <c r="H35" s="1">
        <v>672567</v>
      </c>
      <c r="I35">
        <f t="shared" si="4"/>
        <v>2</v>
      </c>
      <c r="J35">
        <f t="shared" si="5"/>
        <v>730492</v>
      </c>
      <c r="K35" s="2">
        <f t="shared" si="2"/>
        <v>9.5599483377613193E-3</v>
      </c>
      <c r="L35" s="3">
        <f t="shared" si="3"/>
        <v>0.45915339415908896</v>
      </c>
      <c r="M35" t="s">
        <v>1642</v>
      </c>
      <c r="N35" t="s">
        <v>1643</v>
      </c>
      <c r="O35" t="s">
        <v>384</v>
      </c>
      <c r="P35" s="4">
        <v>117</v>
      </c>
      <c r="Q35" t="s">
        <v>1233</v>
      </c>
      <c r="R35" t="s">
        <v>1557</v>
      </c>
      <c r="S35" s="10" t="s">
        <v>1234</v>
      </c>
      <c r="T35" t="s">
        <v>242</v>
      </c>
      <c r="U35" t="s">
        <v>384</v>
      </c>
      <c r="V35" t="s">
        <v>1644</v>
      </c>
      <c r="W35" t="s">
        <v>1645</v>
      </c>
      <c r="X35" t="s">
        <v>1579</v>
      </c>
      <c r="Y35" t="s">
        <v>1646</v>
      </c>
      <c r="AA35" t="s">
        <v>1969</v>
      </c>
    </row>
    <row r="36" spans="1:27">
      <c r="A36" t="s">
        <v>515</v>
      </c>
      <c r="B36" t="s">
        <v>1347</v>
      </c>
      <c r="C36" t="s">
        <v>1348</v>
      </c>
      <c r="D36" s="1">
        <v>14</v>
      </c>
      <c r="E36" t="s">
        <v>1349</v>
      </c>
      <c r="F36" s="1">
        <v>29</v>
      </c>
      <c r="G36" s="1">
        <v>711875</v>
      </c>
      <c r="H36" s="1">
        <v>574391</v>
      </c>
      <c r="I36">
        <f t="shared" si="4"/>
        <v>2</v>
      </c>
      <c r="J36">
        <f t="shared" si="5"/>
        <v>711875</v>
      </c>
      <c r="K36" s="2">
        <f t="shared" si="2"/>
        <v>9.3163076706436754E-3</v>
      </c>
      <c r="L36" s="3">
        <f t="shared" si="3"/>
        <v>0.46846970182973263</v>
      </c>
      <c r="M36" t="s">
        <v>1773</v>
      </c>
      <c r="N36" t="s">
        <v>1774</v>
      </c>
      <c r="O36" t="s">
        <v>515</v>
      </c>
      <c r="P36" s="4">
        <v>14</v>
      </c>
      <c r="Q36" t="s">
        <v>1351</v>
      </c>
      <c r="R36" t="s">
        <v>1557</v>
      </c>
      <c r="S36" s="10" t="s">
        <v>1349</v>
      </c>
      <c r="T36" t="s">
        <v>242</v>
      </c>
      <c r="U36" t="s">
        <v>515</v>
      </c>
      <c r="V36" t="s">
        <v>1775</v>
      </c>
      <c r="W36" t="s">
        <v>1776</v>
      </c>
      <c r="X36" t="s">
        <v>1761</v>
      </c>
      <c r="Y36" t="s">
        <v>1777</v>
      </c>
      <c r="AA36" t="s">
        <v>1970</v>
      </c>
    </row>
    <row r="37" spans="1:27">
      <c r="A37" t="s">
        <v>515</v>
      </c>
      <c r="B37" t="s">
        <v>1305</v>
      </c>
      <c r="C37" t="s">
        <v>1305</v>
      </c>
      <c r="D37" s="1">
        <v>250</v>
      </c>
      <c r="E37" t="s">
        <v>1306</v>
      </c>
      <c r="F37" s="1">
        <v>29</v>
      </c>
      <c r="G37" s="1">
        <v>688442</v>
      </c>
      <c r="H37" s="1">
        <v>706472</v>
      </c>
      <c r="I37">
        <f t="shared" si="4"/>
        <v>2</v>
      </c>
      <c r="J37">
        <f t="shared" si="5"/>
        <v>706472</v>
      </c>
      <c r="K37" s="2">
        <f t="shared" si="2"/>
        <v>9.2455986130921559E-3</v>
      </c>
      <c r="L37" s="3">
        <f t="shared" si="3"/>
        <v>0.47771530044282479</v>
      </c>
      <c r="M37" t="s">
        <v>1778</v>
      </c>
      <c r="N37" t="s">
        <v>1779</v>
      </c>
      <c r="O37" t="s">
        <v>515</v>
      </c>
      <c r="P37" s="4">
        <v>250</v>
      </c>
      <c r="Q37" t="s">
        <v>1780</v>
      </c>
      <c r="R37" t="s">
        <v>1557</v>
      </c>
      <c r="S37" s="10" t="s">
        <v>1306</v>
      </c>
      <c r="T37" t="s">
        <v>242</v>
      </c>
      <c r="U37" t="s">
        <v>515</v>
      </c>
      <c r="V37" t="s">
        <v>1781</v>
      </c>
      <c r="W37" t="s">
        <v>1782</v>
      </c>
      <c r="X37" t="s">
        <v>1783</v>
      </c>
      <c r="Y37" t="s">
        <v>1784</v>
      </c>
      <c r="AA37" t="s">
        <v>1971</v>
      </c>
    </row>
    <row r="38" spans="1:27">
      <c r="A38" t="s">
        <v>384</v>
      </c>
      <c r="B38" t="s">
        <v>1217</v>
      </c>
      <c r="C38" t="s">
        <v>1218</v>
      </c>
      <c r="D38" s="1">
        <v>100</v>
      </c>
      <c r="E38" t="s">
        <v>1219</v>
      </c>
      <c r="F38" s="1">
        <v>29</v>
      </c>
      <c r="G38" s="1">
        <v>672763</v>
      </c>
      <c r="H38" s="1">
        <v>582348</v>
      </c>
      <c r="I38">
        <f t="shared" si="4"/>
        <v>2</v>
      </c>
      <c r="J38">
        <f t="shared" si="5"/>
        <v>672763</v>
      </c>
      <c r="K38" s="2">
        <f t="shared" si="2"/>
        <v>8.8044489516070253E-3</v>
      </c>
      <c r="L38" s="3">
        <f t="shared" si="3"/>
        <v>0.48651974939443182</v>
      </c>
      <c r="M38" t="s">
        <v>1596</v>
      </c>
      <c r="N38" t="s">
        <v>1597</v>
      </c>
      <c r="O38" t="s">
        <v>384</v>
      </c>
      <c r="P38" s="4">
        <v>100</v>
      </c>
      <c r="Q38" t="s">
        <v>1218</v>
      </c>
      <c r="R38" t="s">
        <v>1557</v>
      </c>
      <c r="S38" s="10" t="s">
        <v>1219</v>
      </c>
      <c r="T38" t="s">
        <v>242</v>
      </c>
      <c r="U38" t="s">
        <v>384</v>
      </c>
      <c r="V38" t="s">
        <v>1598</v>
      </c>
      <c r="W38" t="s">
        <v>1599</v>
      </c>
      <c r="X38" t="s">
        <v>1600</v>
      </c>
      <c r="Y38" t="s">
        <v>1601</v>
      </c>
      <c r="AA38" t="s">
        <v>1972</v>
      </c>
    </row>
    <row r="39" spans="1:27">
      <c r="A39" t="s">
        <v>60</v>
      </c>
      <c r="B39" t="s">
        <v>1365</v>
      </c>
      <c r="C39" t="s">
        <v>1365</v>
      </c>
      <c r="D39" s="1">
        <v>946</v>
      </c>
      <c r="E39" t="s">
        <v>1366</v>
      </c>
      <c r="F39" s="1">
        <v>29</v>
      </c>
      <c r="G39" s="1">
        <v>666078</v>
      </c>
      <c r="H39" s="1">
        <v>671247</v>
      </c>
      <c r="I39">
        <f t="shared" si="4"/>
        <v>2</v>
      </c>
      <c r="J39">
        <f t="shared" si="5"/>
        <v>671247</v>
      </c>
      <c r="K39" s="2">
        <f t="shared" si="2"/>
        <v>8.7846090605746153E-3</v>
      </c>
      <c r="L39" s="3">
        <f t="shared" si="3"/>
        <v>0.49530435845500642</v>
      </c>
      <c r="M39" t="s">
        <v>1365</v>
      </c>
      <c r="N39" t="s">
        <v>1822</v>
      </c>
      <c r="O39" t="s">
        <v>60</v>
      </c>
      <c r="P39" s="4">
        <v>946</v>
      </c>
      <c r="Q39" t="s">
        <v>1365</v>
      </c>
      <c r="R39" t="s">
        <v>1557</v>
      </c>
      <c r="S39" s="10" t="s">
        <v>1366</v>
      </c>
      <c r="T39" t="s">
        <v>242</v>
      </c>
      <c r="U39" t="s">
        <v>60</v>
      </c>
      <c r="V39" t="s">
        <v>1823</v>
      </c>
      <c r="W39" t="s">
        <v>1824</v>
      </c>
      <c r="Y39" t="s">
        <v>1825</v>
      </c>
      <c r="AA39" t="s">
        <v>1992</v>
      </c>
    </row>
    <row r="40" spans="1:27">
      <c r="A40" t="s">
        <v>515</v>
      </c>
      <c r="B40" t="s">
        <v>1323</v>
      </c>
      <c r="C40" t="s">
        <v>1324</v>
      </c>
      <c r="D40" s="1">
        <v>198</v>
      </c>
      <c r="E40" t="s">
        <v>1325</v>
      </c>
      <c r="F40" s="1">
        <v>29</v>
      </c>
      <c r="G40" s="1">
        <v>661513</v>
      </c>
      <c r="H40" s="1">
        <v>558417</v>
      </c>
      <c r="I40">
        <f t="shared" si="4"/>
        <v>2</v>
      </c>
      <c r="J40">
        <f t="shared" si="5"/>
        <v>661513</v>
      </c>
      <c r="K40" s="2">
        <f t="shared" si="2"/>
        <v>8.6572202087873713E-3</v>
      </c>
      <c r="L40" s="3">
        <f t="shared" si="3"/>
        <v>0.50396157866379376</v>
      </c>
      <c r="M40" t="s">
        <v>1778</v>
      </c>
      <c r="N40" t="s">
        <v>1779</v>
      </c>
      <c r="O40" t="s">
        <v>515</v>
      </c>
      <c r="P40" s="4">
        <v>198</v>
      </c>
      <c r="Q40" t="s">
        <v>1324</v>
      </c>
      <c r="R40" t="s">
        <v>1557</v>
      </c>
      <c r="S40" s="10" t="s">
        <v>1325</v>
      </c>
      <c r="T40" t="s">
        <v>242</v>
      </c>
      <c r="U40" t="s">
        <v>515</v>
      </c>
      <c r="V40" t="s">
        <v>1785</v>
      </c>
      <c r="W40" t="s">
        <v>1786</v>
      </c>
      <c r="X40" t="s">
        <v>770</v>
      </c>
      <c r="Y40" t="s">
        <v>1787</v>
      </c>
      <c r="AA40" t="s">
        <v>1973</v>
      </c>
    </row>
    <row r="41" spans="1:27">
      <c r="A41" t="s">
        <v>701</v>
      </c>
      <c r="B41" t="s">
        <v>77</v>
      </c>
      <c r="C41" t="s">
        <v>1531</v>
      </c>
      <c r="D41" s="1">
        <v>7</v>
      </c>
      <c r="E41" t="s">
        <v>1532</v>
      </c>
      <c r="F41" s="1">
        <v>29</v>
      </c>
      <c r="G41" s="1">
        <v>650560</v>
      </c>
      <c r="H41" s="1">
        <v>528138</v>
      </c>
      <c r="I41">
        <f t="shared" si="4"/>
        <v>2</v>
      </c>
      <c r="J41">
        <f t="shared" si="5"/>
        <v>650560</v>
      </c>
      <c r="K41" s="2">
        <f t="shared" si="2"/>
        <v>8.5138783047781549E-3</v>
      </c>
      <c r="L41" s="3">
        <f t="shared" si="3"/>
        <v>0.51247545696857189</v>
      </c>
      <c r="M41" t="s">
        <v>1901</v>
      </c>
      <c r="N41" t="s">
        <v>1902</v>
      </c>
      <c r="O41" t="s">
        <v>701</v>
      </c>
      <c r="P41" s="4">
        <v>7</v>
      </c>
      <c r="Q41" t="s">
        <v>1531</v>
      </c>
      <c r="R41" t="s">
        <v>1557</v>
      </c>
      <c r="S41" s="10" t="s">
        <v>1903</v>
      </c>
      <c r="T41" t="s">
        <v>242</v>
      </c>
      <c r="U41" t="s">
        <v>701</v>
      </c>
      <c r="V41" t="s">
        <v>1904</v>
      </c>
      <c r="W41" t="s">
        <v>1905</v>
      </c>
      <c r="Y41" t="s">
        <v>1906</v>
      </c>
      <c r="AA41" t="s">
        <v>1974</v>
      </c>
    </row>
    <row r="42" spans="1:27">
      <c r="A42" t="s">
        <v>384</v>
      </c>
      <c r="B42" t="s">
        <v>1181</v>
      </c>
      <c r="C42" t="s">
        <v>1182</v>
      </c>
      <c r="D42" s="1">
        <v>103</v>
      </c>
      <c r="E42" t="s">
        <v>1183</v>
      </c>
      <c r="F42" s="1">
        <v>29</v>
      </c>
      <c r="G42" s="1">
        <v>639684</v>
      </c>
      <c r="H42" s="1">
        <v>644485</v>
      </c>
      <c r="I42">
        <f t="shared" si="4"/>
        <v>2</v>
      </c>
      <c r="J42">
        <f t="shared" si="5"/>
        <v>644485</v>
      </c>
      <c r="K42" s="2">
        <f t="shared" si="2"/>
        <v>8.4343747836555412E-3</v>
      </c>
      <c r="L42" s="3">
        <f t="shared" si="3"/>
        <v>0.52090983175222738</v>
      </c>
      <c r="M42" t="s">
        <v>1602</v>
      </c>
      <c r="N42" t="s">
        <v>1603</v>
      </c>
      <c r="O42" t="s">
        <v>384</v>
      </c>
      <c r="P42" s="4">
        <v>103</v>
      </c>
      <c r="Q42" t="s">
        <v>1182</v>
      </c>
      <c r="R42" t="s">
        <v>1557</v>
      </c>
      <c r="S42" s="10" t="s">
        <v>1183</v>
      </c>
      <c r="T42" t="s">
        <v>242</v>
      </c>
      <c r="U42" t="s">
        <v>384</v>
      </c>
      <c r="V42" t="s">
        <v>1608</v>
      </c>
      <c r="W42" t="s">
        <v>1609</v>
      </c>
      <c r="X42" t="s">
        <v>1610</v>
      </c>
      <c r="Y42" t="s">
        <v>1611</v>
      </c>
      <c r="AA42" t="s">
        <v>1975</v>
      </c>
    </row>
    <row r="43" spans="1:27">
      <c r="A43" t="s">
        <v>515</v>
      </c>
      <c r="B43" t="s">
        <v>1344</v>
      </c>
      <c r="C43" t="s">
        <v>1345</v>
      </c>
      <c r="D43" s="1">
        <v>306</v>
      </c>
      <c r="E43" t="s">
        <v>1346</v>
      </c>
      <c r="F43" s="1">
        <v>29</v>
      </c>
      <c r="G43" s="1">
        <v>642397</v>
      </c>
      <c r="H43" s="1">
        <v>622912</v>
      </c>
      <c r="I43">
        <f t="shared" si="4"/>
        <v>2</v>
      </c>
      <c r="J43">
        <f t="shared" si="5"/>
        <v>642397</v>
      </c>
      <c r="K43" s="2">
        <f t="shared" si="2"/>
        <v>8.407049128988214E-3</v>
      </c>
      <c r="L43" s="3">
        <f t="shared" si="3"/>
        <v>0.52931688088121565</v>
      </c>
      <c r="M43" t="s">
        <v>1788</v>
      </c>
      <c r="N43" t="s">
        <v>1789</v>
      </c>
      <c r="O43" t="s">
        <v>515</v>
      </c>
      <c r="P43" s="4">
        <v>306</v>
      </c>
      <c r="Q43" t="s">
        <v>1788</v>
      </c>
      <c r="R43" t="s">
        <v>1557</v>
      </c>
      <c r="S43" s="10" t="s">
        <v>1346</v>
      </c>
      <c r="T43" t="s">
        <v>242</v>
      </c>
      <c r="U43" t="s">
        <v>515</v>
      </c>
      <c r="V43" t="s">
        <v>1790</v>
      </c>
      <c r="W43" t="s">
        <v>1791</v>
      </c>
      <c r="X43" t="s">
        <v>1792</v>
      </c>
      <c r="Y43" t="s">
        <v>1793</v>
      </c>
      <c r="AA43" t="s">
        <v>1976</v>
      </c>
    </row>
    <row r="44" spans="1:27">
      <c r="A44" t="s">
        <v>384</v>
      </c>
      <c r="B44" t="s">
        <v>1244</v>
      </c>
      <c r="C44" t="s">
        <v>1245</v>
      </c>
      <c r="D44" s="1">
        <v>89</v>
      </c>
      <c r="E44" t="s">
        <v>1246</v>
      </c>
      <c r="F44" s="1">
        <v>29</v>
      </c>
      <c r="G44" s="1">
        <v>639608</v>
      </c>
      <c r="H44" s="1">
        <v>621251</v>
      </c>
      <c r="I44">
        <f t="shared" si="4"/>
        <v>2</v>
      </c>
      <c r="J44">
        <f t="shared" si="5"/>
        <v>639608</v>
      </c>
      <c r="K44" s="2">
        <f t="shared" si="2"/>
        <v>8.3705494877683011E-3</v>
      </c>
      <c r="L44" s="3">
        <f t="shared" si="3"/>
        <v>0.53768743036898392</v>
      </c>
      <c r="M44" t="s">
        <v>1566</v>
      </c>
      <c r="N44" t="s">
        <v>1567</v>
      </c>
      <c r="O44" t="s">
        <v>384</v>
      </c>
      <c r="P44" s="4">
        <v>89</v>
      </c>
      <c r="Q44" t="s">
        <v>1245</v>
      </c>
      <c r="R44" t="s">
        <v>1557</v>
      </c>
      <c r="S44" t="s">
        <v>1246</v>
      </c>
      <c r="T44" t="s">
        <v>242</v>
      </c>
      <c r="U44" t="s">
        <v>384</v>
      </c>
      <c r="V44" t="s">
        <v>1571</v>
      </c>
      <c r="W44" t="s">
        <v>1572</v>
      </c>
      <c r="X44" t="s">
        <v>754</v>
      </c>
      <c r="Y44" t="s">
        <v>1573</v>
      </c>
      <c r="AA44" t="s">
        <v>1977</v>
      </c>
    </row>
    <row r="45" spans="1:27">
      <c r="A45" t="s">
        <v>701</v>
      </c>
      <c r="B45" t="s">
        <v>77</v>
      </c>
      <c r="C45" t="s">
        <v>1529</v>
      </c>
      <c r="D45" s="1">
        <v>6</v>
      </c>
      <c r="E45" t="s">
        <v>1530</v>
      </c>
      <c r="F45" s="1">
        <v>29</v>
      </c>
      <c r="G45" s="1">
        <v>633988</v>
      </c>
      <c r="H45" s="1">
        <v>610714</v>
      </c>
      <c r="I45">
        <f t="shared" si="4"/>
        <v>2</v>
      </c>
      <c r="J45">
        <f t="shared" si="5"/>
        <v>633988</v>
      </c>
      <c r="K45" s="2">
        <f t="shared" si="2"/>
        <v>8.2970005513552832E-3</v>
      </c>
      <c r="L45" s="3">
        <f t="shared" si="3"/>
        <v>0.54598443092033921</v>
      </c>
      <c r="M45" t="s">
        <v>1901</v>
      </c>
      <c r="N45" t="s">
        <v>1902</v>
      </c>
      <c r="O45" t="s">
        <v>701</v>
      </c>
      <c r="P45" s="4">
        <v>6</v>
      </c>
      <c r="Q45" t="s">
        <v>1529</v>
      </c>
      <c r="R45" t="s">
        <v>1557</v>
      </c>
      <c r="S45" s="10" t="s">
        <v>1907</v>
      </c>
      <c r="T45" t="s">
        <v>242</v>
      </c>
      <c r="U45" t="s">
        <v>701</v>
      </c>
      <c r="V45" t="s">
        <v>1908</v>
      </c>
      <c r="W45" t="s">
        <v>1909</v>
      </c>
      <c r="Y45" t="s">
        <v>1910</v>
      </c>
      <c r="AA45" t="s">
        <v>1978</v>
      </c>
    </row>
    <row r="46" spans="1:27">
      <c r="A46" t="s">
        <v>384</v>
      </c>
      <c r="B46" t="s">
        <v>1226</v>
      </c>
      <c r="C46" t="s">
        <v>1227</v>
      </c>
      <c r="D46" s="1">
        <v>75</v>
      </c>
      <c r="E46" t="s">
        <v>1228</v>
      </c>
      <c r="F46" s="1">
        <v>29</v>
      </c>
      <c r="G46" s="1">
        <v>624695</v>
      </c>
      <c r="H46" s="1">
        <v>622500</v>
      </c>
      <c r="I46">
        <f t="shared" si="4"/>
        <v>2</v>
      </c>
      <c r="J46">
        <f t="shared" si="5"/>
        <v>624695</v>
      </c>
      <c r="K46" s="2">
        <f t="shared" si="2"/>
        <v>8.1753830662865679E-3</v>
      </c>
      <c r="L46" s="3">
        <f t="shared" si="3"/>
        <v>0.55415981398662573</v>
      </c>
      <c r="M46" t="s">
        <v>1715</v>
      </c>
      <c r="N46" t="s">
        <v>1716</v>
      </c>
      <c r="O46" t="s">
        <v>384</v>
      </c>
      <c r="P46" s="4">
        <v>75</v>
      </c>
      <c r="Q46" t="s">
        <v>1227</v>
      </c>
      <c r="R46" t="s">
        <v>1557</v>
      </c>
      <c r="S46" s="10" t="s">
        <v>1228</v>
      </c>
      <c r="T46" t="s">
        <v>242</v>
      </c>
      <c r="U46" t="s">
        <v>384</v>
      </c>
      <c r="V46" t="s">
        <v>1726</v>
      </c>
      <c r="W46" t="s">
        <v>1727</v>
      </c>
      <c r="X46" t="s">
        <v>786</v>
      </c>
      <c r="Y46" t="s">
        <v>1728</v>
      </c>
      <c r="AA46" t="s">
        <v>1979</v>
      </c>
    </row>
    <row r="47" spans="1:27">
      <c r="A47" t="s">
        <v>384</v>
      </c>
      <c r="B47" t="s">
        <v>1235</v>
      </c>
      <c r="C47" t="s">
        <v>1236</v>
      </c>
      <c r="D47" s="1">
        <v>79</v>
      </c>
      <c r="E47" t="s">
        <v>1237</v>
      </c>
      <c r="F47" s="1">
        <v>29</v>
      </c>
      <c r="G47" s="1">
        <v>614274</v>
      </c>
      <c r="H47" s="1">
        <v>576558</v>
      </c>
      <c r="I47">
        <f t="shared" si="4"/>
        <v>2</v>
      </c>
      <c r="J47">
        <f t="shared" si="5"/>
        <v>614274</v>
      </c>
      <c r="K47" s="2">
        <f t="shared" si="2"/>
        <v>8.0390034459378017E-3</v>
      </c>
      <c r="L47" s="3">
        <f t="shared" si="3"/>
        <v>0.5621988174325635</v>
      </c>
      <c r="M47" t="s">
        <v>1729</v>
      </c>
      <c r="N47" t="s">
        <v>1730</v>
      </c>
      <c r="O47" t="s">
        <v>384</v>
      </c>
      <c r="P47" s="4">
        <v>79</v>
      </c>
      <c r="Q47" t="s">
        <v>1236</v>
      </c>
      <c r="R47" t="s">
        <v>1557</v>
      </c>
      <c r="S47" s="10" t="s">
        <v>1237</v>
      </c>
      <c r="T47" t="s">
        <v>242</v>
      </c>
      <c r="U47" t="s">
        <v>384</v>
      </c>
      <c r="V47" t="s">
        <v>1587</v>
      </c>
      <c r="W47" t="s">
        <v>1588</v>
      </c>
      <c r="X47" t="s">
        <v>754</v>
      </c>
      <c r="Y47" t="s">
        <v>1731</v>
      </c>
      <c r="AA47" t="s">
        <v>1980</v>
      </c>
    </row>
    <row r="48" spans="1:27">
      <c r="A48" t="s">
        <v>60</v>
      </c>
      <c r="B48" t="s">
        <v>1370</v>
      </c>
      <c r="C48" t="s">
        <v>1371</v>
      </c>
      <c r="D48" s="1">
        <v>1030</v>
      </c>
      <c r="E48" t="s">
        <v>1372</v>
      </c>
      <c r="F48" s="1">
        <v>29</v>
      </c>
      <c r="G48" s="1">
        <v>585644</v>
      </c>
      <c r="H48" s="1">
        <v>611122</v>
      </c>
      <c r="I48">
        <f t="shared" si="4"/>
        <v>2</v>
      </c>
      <c r="J48">
        <f t="shared" si="5"/>
        <v>611122</v>
      </c>
      <c r="K48" s="2">
        <f t="shared" si="2"/>
        <v>7.9977532239495757E-3</v>
      </c>
      <c r="L48" s="3">
        <f t="shared" si="3"/>
        <v>0.57019657065651308</v>
      </c>
      <c r="M48" t="s">
        <v>1817</v>
      </c>
      <c r="O48" t="s">
        <v>60</v>
      </c>
      <c r="P48" s="4">
        <v>1030</v>
      </c>
      <c r="Q48" t="s">
        <v>1826</v>
      </c>
      <c r="R48" t="s">
        <v>1557</v>
      </c>
      <c r="S48" s="10" t="s">
        <v>1372</v>
      </c>
      <c r="T48" t="s">
        <v>242</v>
      </c>
      <c r="U48" t="s">
        <v>60</v>
      </c>
      <c r="V48" t="s">
        <v>1827</v>
      </c>
      <c r="W48" t="s">
        <v>1828</v>
      </c>
      <c r="Y48" t="s">
        <v>1829</v>
      </c>
      <c r="Z48" t="s">
        <v>1830</v>
      </c>
      <c r="AA48" t="s">
        <v>1981</v>
      </c>
    </row>
    <row r="49" spans="1:27">
      <c r="A49" t="s">
        <v>384</v>
      </c>
      <c r="B49" t="s">
        <v>1193</v>
      </c>
      <c r="C49" t="s">
        <v>1194</v>
      </c>
      <c r="D49" s="1">
        <v>110</v>
      </c>
      <c r="E49" t="s">
        <v>1195</v>
      </c>
      <c r="F49" s="1">
        <v>29</v>
      </c>
      <c r="G49" s="1">
        <v>606291</v>
      </c>
      <c r="H49" s="1">
        <v>595610</v>
      </c>
      <c r="I49">
        <f t="shared" si="4"/>
        <v>2</v>
      </c>
      <c r="J49">
        <f t="shared" si="5"/>
        <v>606291</v>
      </c>
      <c r="K49" s="2">
        <f t="shared" si="2"/>
        <v>7.9345299300329752E-3</v>
      </c>
      <c r="L49" s="3">
        <f t="shared" si="3"/>
        <v>0.57813110058654604</v>
      </c>
      <c r="M49" t="s">
        <v>1622</v>
      </c>
      <c r="N49" t="s">
        <v>1623</v>
      </c>
      <c r="O49" t="s">
        <v>384</v>
      </c>
      <c r="P49" s="4">
        <v>110</v>
      </c>
      <c r="Q49" t="s">
        <v>1194</v>
      </c>
      <c r="R49" t="s">
        <v>1557</v>
      </c>
      <c r="S49" s="10" t="s">
        <v>1195</v>
      </c>
      <c r="T49" t="s">
        <v>242</v>
      </c>
      <c r="U49" t="s">
        <v>384</v>
      </c>
      <c r="V49" t="s">
        <v>1624</v>
      </c>
      <c r="W49" t="s">
        <v>1625</v>
      </c>
      <c r="X49" t="s">
        <v>1579</v>
      </c>
      <c r="Y49" t="s">
        <v>1626</v>
      </c>
      <c r="AA49" t="s">
        <v>1982</v>
      </c>
    </row>
    <row r="50" spans="1:27">
      <c r="A50" t="s">
        <v>1474</v>
      </c>
      <c r="B50" t="s">
        <v>77</v>
      </c>
      <c r="C50" t="s">
        <v>1481</v>
      </c>
      <c r="D50" s="1">
        <v>72</v>
      </c>
      <c r="E50" t="s">
        <v>1482</v>
      </c>
      <c r="F50" s="1">
        <v>29</v>
      </c>
      <c r="G50" s="1">
        <v>605618</v>
      </c>
      <c r="H50" s="1">
        <v>390152</v>
      </c>
      <c r="I50">
        <f t="shared" si="4"/>
        <v>2</v>
      </c>
      <c r="J50">
        <f t="shared" si="5"/>
        <v>605618</v>
      </c>
      <c r="K50" s="2">
        <f t="shared" si="2"/>
        <v>7.9257223794625201E-3</v>
      </c>
      <c r="L50" s="3">
        <f t="shared" si="3"/>
        <v>0.58605682296600858</v>
      </c>
      <c r="M50" t="s">
        <v>1856</v>
      </c>
      <c r="N50" t="s">
        <v>1857</v>
      </c>
      <c r="O50" t="s">
        <v>1474</v>
      </c>
      <c r="P50" s="4">
        <v>72</v>
      </c>
      <c r="Q50" t="s">
        <v>1481</v>
      </c>
      <c r="R50" t="s">
        <v>1557</v>
      </c>
      <c r="S50" s="10" t="s">
        <v>1482</v>
      </c>
      <c r="T50" t="s">
        <v>242</v>
      </c>
      <c r="U50" t="s">
        <v>1474</v>
      </c>
      <c r="V50" t="s">
        <v>1858</v>
      </c>
      <c r="W50" t="s">
        <v>1859</v>
      </c>
      <c r="Y50" t="s">
        <v>1481</v>
      </c>
      <c r="AA50" t="s">
        <v>1983</v>
      </c>
    </row>
    <row r="51" spans="1:27">
      <c r="A51" t="s">
        <v>515</v>
      </c>
      <c r="B51" t="s">
        <v>1317</v>
      </c>
      <c r="C51" t="s">
        <v>1318</v>
      </c>
      <c r="D51" s="1">
        <v>544</v>
      </c>
      <c r="E51" t="s">
        <v>1319</v>
      </c>
      <c r="F51" s="1">
        <v>29</v>
      </c>
      <c r="G51" s="1">
        <v>599879</v>
      </c>
      <c r="H51" s="1">
        <v>581257</v>
      </c>
      <c r="I51">
        <f t="shared" si="4"/>
        <v>2</v>
      </c>
      <c r="J51">
        <f t="shared" si="5"/>
        <v>599879</v>
      </c>
      <c r="K51" s="2">
        <f t="shared" si="2"/>
        <v>7.8506160901254535E-3</v>
      </c>
      <c r="L51" s="3">
        <f t="shared" si="3"/>
        <v>0.59390743905613408</v>
      </c>
      <c r="M51" t="s">
        <v>1763</v>
      </c>
      <c r="N51" t="s">
        <v>1764</v>
      </c>
      <c r="O51" t="s">
        <v>515</v>
      </c>
      <c r="P51" s="4">
        <v>544</v>
      </c>
      <c r="Q51" t="s">
        <v>1794</v>
      </c>
      <c r="R51" t="s">
        <v>1557</v>
      </c>
      <c r="S51" s="10" t="s">
        <v>1319</v>
      </c>
      <c r="T51" t="s">
        <v>242</v>
      </c>
      <c r="U51" t="s">
        <v>515</v>
      </c>
      <c r="V51" t="s">
        <v>1795</v>
      </c>
      <c r="W51" t="s">
        <v>1796</v>
      </c>
      <c r="X51" t="s">
        <v>1771</v>
      </c>
      <c r="Y51" t="s">
        <v>1797</v>
      </c>
      <c r="AA51" t="s">
        <v>1984</v>
      </c>
    </row>
    <row r="52" spans="1:27">
      <c r="A52" t="s">
        <v>515</v>
      </c>
      <c r="B52" t="s">
        <v>1342</v>
      </c>
      <c r="C52" t="s">
        <v>1342</v>
      </c>
      <c r="D52" s="1">
        <v>545</v>
      </c>
      <c r="E52" t="s">
        <v>1343</v>
      </c>
      <c r="F52" s="1">
        <v>29</v>
      </c>
      <c r="G52" s="1">
        <v>599274</v>
      </c>
      <c r="H52" s="1">
        <v>496147</v>
      </c>
      <c r="I52">
        <f t="shared" si="4"/>
        <v>2</v>
      </c>
      <c r="J52">
        <f t="shared" si="5"/>
        <v>599274</v>
      </c>
      <c r="K52" s="2">
        <f t="shared" si="2"/>
        <v>7.8426984555115958E-3</v>
      </c>
      <c r="L52" s="3">
        <f t="shared" si="3"/>
        <v>0.60175013751164563</v>
      </c>
      <c r="M52" t="s">
        <v>1788</v>
      </c>
      <c r="N52" t="s">
        <v>1789</v>
      </c>
      <c r="O52" t="s">
        <v>515</v>
      </c>
      <c r="P52" s="4">
        <v>545</v>
      </c>
      <c r="Q52" t="s">
        <v>1788</v>
      </c>
      <c r="R52" t="s">
        <v>1557</v>
      </c>
      <c r="S52" s="10" t="s">
        <v>1343</v>
      </c>
      <c r="T52" t="s">
        <v>242</v>
      </c>
      <c r="U52" t="s">
        <v>515</v>
      </c>
      <c r="V52" t="s">
        <v>1798</v>
      </c>
      <c r="W52" t="s">
        <v>1799</v>
      </c>
      <c r="X52" t="s">
        <v>1771</v>
      </c>
      <c r="Y52" t="s">
        <v>1800</v>
      </c>
      <c r="AA52" t="s">
        <v>1985</v>
      </c>
    </row>
    <row r="53" spans="1:27">
      <c r="A53" t="s">
        <v>0</v>
      </c>
      <c r="B53" t="s">
        <v>1151</v>
      </c>
      <c r="C53" t="s">
        <v>1151</v>
      </c>
      <c r="D53" s="1">
        <v>63</v>
      </c>
      <c r="E53" t="s">
        <v>1152</v>
      </c>
      <c r="F53" s="1">
        <v>29</v>
      </c>
      <c r="G53" s="1">
        <v>594014</v>
      </c>
      <c r="H53" s="1">
        <v>598660</v>
      </c>
      <c r="I53">
        <f t="shared" si="4"/>
        <v>2</v>
      </c>
      <c r="J53">
        <f t="shared" si="5"/>
        <v>598660</v>
      </c>
      <c r="K53" s="2">
        <f t="shared" si="2"/>
        <v>7.8346630379034828E-3</v>
      </c>
      <c r="L53" s="3">
        <f t="shared" si="3"/>
        <v>0.60958480054954911</v>
      </c>
      <c r="M53" t="s">
        <v>1555</v>
      </c>
      <c r="N53" t="s">
        <v>1556</v>
      </c>
      <c r="O53" t="s">
        <v>0</v>
      </c>
      <c r="P53" s="4">
        <v>63</v>
      </c>
      <c r="Q53" t="s">
        <v>1151</v>
      </c>
      <c r="R53" t="s">
        <v>1557</v>
      </c>
      <c r="S53" t="s">
        <v>1152</v>
      </c>
      <c r="T53" t="s">
        <v>242</v>
      </c>
      <c r="U53" t="s">
        <v>0</v>
      </c>
      <c r="V53" t="s">
        <v>1558</v>
      </c>
      <c r="W53" t="s">
        <v>1559</v>
      </c>
      <c r="Y53" t="s">
        <v>1560</v>
      </c>
      <c r="AA53" t="s">
        <v>1986</v>
      </c>
    </row>
    <row r="54" spans="1:27">
      <c r="A54" t="s">
        <v>701</v>
      </c>
      <c r="B54" t="s">
        <v>77</v>
      </c>
      <c r="C54" t="s">
        <v>1533</v>
      </c>
      <c r="D54" s="1">
        <v>60</v>
      </c>
      <c r="E54" t="s">
        <v>1534</v>
      </c>
      <c r="F54" s="1">
        <v>29</v>
      </c>
      <c r="G54" s="1">
        <v>598126</v>
      </c>
      <c r="H54" s="1">
        <v>585921</v>
      </c>
      <c r="I54">
        <f t="shared" si="4"/>
        <v>2</v>
      </c>
      <c r="J54">
        <f t="shared" si="5"/>
        <v>598126</v>
      </c>
      <c r="K54" s="2">
        <f t="shared" si="2"/>
        <v>7.8276745802443107E-3</v>
      </c>
      <c r="L54" s="3">
        <f t="shared" si="3"/>
        <v>0.61741247512979347</v>
      </c>
      <c r="M54" t="s">
        <v>1911</v>
      </c>
      <c r="N54" t="s">
        <v>1912</v>
      </c>
      <c r="O54" t="s">
        <v>701</v>
      </c>
      <c r="P54" s="4">
        <v>60</v>
      </c>
      <c r="Q54" t="s">
        <v>1533</v>
      </c>
      <c r="R54" t="s">
        <v>1557</v>
      </c>
      <c r="S54" s="10" t="s">
        <v>1913</v>
      </c>
      <c r="T54" t="s">
        <v>242</v>
      </c>
      <c r="U54" t="s">
        <v>701</v>
      </c>
      <c r="V54" t="s">
        <v>1914</v>
      </c>
      <c r="W54" t="s">
        <v>1915</v>
      </c>
      <c r="Y54" t="s">
        <v>1916</v>
      </c>
      <c r="AA54" t="s">
        <v>1987</v>
      </c>
    </row>
    <row r="55" spans="1:27">
      <c r="A55" t="s">
        <v>384</v>
      </c>
      <c r="B55" t="s">
        <v>1256</v>
      </c>
      <c r="C55" t="s">
        <v>1257</v>
      </c>
      <c r="D55" s="1">
        <v>94</v>
      </c>
      <c r="E55" t="s">
        <v>1258</v>
      </c>
      <c r="F55" s="1">
        <v>29</v>
      </c>
      <c r="G55" s="1">
        <v>590041</v>
      </c>
      <c r="H55" s="1">
        <v>533567</v>
      </c>
      <c r="I55">
        <f t="shared" si="4"/>
        <v>2</v>
      </c>
      <c r="J55">
        <f t="shared" si="5"/>
        <v>590041</v>
      </c>
      <c r="K55" s="2">
        <f t="shared" si="2"/>
        <v>7.7218661904045862E-3</v>
      </c>
      <c r="L55" s="3">
        <f t="shared" si="3"/>
        <v>0.62513434132019807</v>
      </c>
      <c r="M55" t="s">
        <v>1566</v>
      </c>
      <c r="N55" t="s">
        <v>1567</v>
      </c>
      <c r="O55" t="s">
        <v>384</v>
      </c>
      <c r="P55" s="4">
        <v>94</v>
      </c>
      <c r="Q55" t="s">
        <v>1257</v>
      </c>
      <c r="R55" t="s">
        <v>1557</v>
      </c>
      <c r="S55" s="10" t="s">
        <v>1258</v>
      </c>
      <c r="T55" t="s">
        <v>242</v>
      </c>
      <c r="U55" t="s">
        <v>384</v>
      </c>
      <c r="V55" t="s">
        <v>1577</v>
      </c>
      <c r="W55" t="s">
        <v>1578</v>
      </c>
      <c r="X55" t="s">
        <v>1579</v>
      </c>
      <c r="Y55" t="s">
        <v>1580</v>
      </c>
      <c r="AA55" t="s">
        <v>1988</v>
      </c>
    </row>
    <row r="56" spans="1:27">
      <c r="A56" t="s">
        <v>384</v>
      </c>
      <c r="B56" t="s">
        <v>1220</v>
      </c>
      <c r="C56" t="s">
        <v>1221</v>
      </c>
      <c r="D56" s="1">
        <v>84</v>
      </c>
      <c r="E56" t="s">
        <v>1222</v>
      </c>
      <c r="F56" s="1">
        <v>29</v>
      </c>
      <c r="G56" s="1">
        <v>587064</v>
      </c>
      <c r="H56" s="1">
        <v>587565</v>
      </c>
      <c r="I56">
        <f t="shared" si="4"/>
        <v>2</v>
      </c>
      <c r="J56">
        <f t="shared" si="5"/>
        <v>587565</v>
      </c>
      <c r="K56" s="2">
        <f t="shared" si="2"/>
        <v>7.6894627799848998E-3</v>
      </c>
      <c r="L56" s="3">
        <f t="shared" si="3"/>
        <v>0.63282380410018302</v>
      </c>
      <c r="M56" t="s">
        <v>1596</v>
      </c>
      <c r="N56" t="s">
        <v>1597</v>
      </c>
      <c r="O56" t="s">
        <v>384</v>
      </c>
      <c r="P56" s="4">
        <v>84</v>
      </c>
      <c r="Q56" t="s">
        <v>1221</v>
      </c>
      <c r="R56" t="s">
        <v>1557</v>
      </c>
      <c r="S56" s="10" t="s">
        <v>1222</v>
      </c>
      <c r="T56" t="s">
        <v>242</v>
      </c>
      <c r="U56" t="s">
        <v>384</v>
      </c>
      <c r="V56" t="s">
        <v>1732</v>
      </c>
      <c r="W56" t="s">
        <v>1733</v>
      </c>
      <c r="X56" t="s">
        <v>1579</v>
      </c>
      <c r="Y56" t="s">
        <v>1734</v>
      </c>
      <c r="AA56" t="s">
        <v>1989</v>
      </c>
    </row>
    <row r="57" spans="1:27">
      <c r="A57" t="s">
        <v>384</v>
      </c>
      <c r="B57" t="s">
        <v>1223</v>
      </c>
      <c r="C57" t="s">
        <v>1224</v>
      </c>
      <c r="D57" s="1">
        <v>108</v>
      </c>
      <c r="E57" t="s">
        <v>1225</v>
      </c>
      <c r="F57" s="1">
        <v>29</v>
      </c>
      <c r="G57" s="1">
        <v>586151</v>
      </c>
      <c r="H57" s="1">
        <v>502152</v>
      </c>
      <c r="I57">
        <f t="shared" si="4"/>
        <v>2</v>
      </c>
      <c r="J57">
        <f t="shared" si="5"/>
        <v>586151</v>
      </c>
      <c r="K57" s="2">
        <f t="shared" si="2"/>
        <v>7.6709577628873895E-3</v>
      </c>
      <c r="L57" s="3">
        <f t="shared" si="3"/>
        <v>0.64049476186307042</v>
      </c>
      <c r="M57" t="s">
        <v>1616</v>
      </c>
      <c r="N57" t="s">
        <v>1617</v>
      </c>
      <c r="O57" t="s">
        <v>384</v>
      </c>
      <c r="P57" s="4">
        <v>108</v>
      </c>
      <c r="Q57" t="s">
        <v>1224</v>
      </c>
      <c r="R57" t="s">
        <v>1557</v>
      </c>
      <c r="S57" s="10" t="s">
        <v>1225</v>
      </c>
      <c r="T57" t="s">
        <v>242</v>
      </c>
      <c r="U57" t="s">
        <v>384</v>
      </c>
      <c r="V57" t="s">
        <v>1563</v>
      </c>
      <c r="W57" t="s">
        <v>1564</v>
      </c>
      <c r="X57" t="s">
        <v>754</v>
      </c>
      <c r="Y57" t="s">
        <v>1618</v>
      </c>
      <c r="AA57" t="s">
        <v>1990</v>
      </c>
    </row>
    <row r="58" spans="1:27">
      <c r="A58" t="s">
        <v>730</v>
      </c>
      <c r="B58" t="s">
        <v>1549</v>
      </c>
      <c r="C58" t="s">
        <v>1550</v>
      </c>
      <c r="D58" s="1">
        <v>92</v>
      </c>
      <c r="E58" t="s">
        <v>1551</v>
      </c>
      <c r="F58" s="1">
        <v>29</v>
      </c>
      <c r="G58" s="1">
        <v>572658</v>
      </c>
      <c r="H58" s="1">
        <v>509418</v>
      </c>
      <c r="I58">
        <f t="shared" si="4"/>
        <v>2</v>
      </c>
      <c r="J58">
        <f t="shared" si="5"/>
        <v>572658</v>
      </c>
      <c r="K58" s="2">
        <f t="shared" si="2"/>
        <v>7.4943748804993373E-3</v>
      </c>
      <c r="L58" s="3">
        <f t="shared" si="3"/>
        <v>0.64798913674356973</v>
      </c>
      <c r="M58" t="s">
        <v>1930</v>
      </c>
      <c r="N58" t="s">
        <v>1931</v>
      </c>
      <c r="O58" t="s">
        <v>730</v>
      </c>
      <c r="P58" s="4">
        <v>92</v>
      </c>
      <c r="Q58" t="s">
        <v>1932</v>
      </c>
      <c r="R58" t="s">
        <v>1557</v>
      </c>
      <c r="S58" s="10" t="s">
        <v>1933</v>
      </c>
      <c r="T58" t="s">
        <v>242</v>
      </c>
      <c r="U58" t="s">
        <v>730</v>
      </c>
      <c r="V58" t="s">
        <v>1934</v>
      </c>
      <c r="W58" t="s">
        <v>1935</v>
      </c>
      <c r="Y58" t="s">
        <v>1936</v>
      </c>
      <c r="AA58" t="s">
        <v>1991</v>
      </c>
    </row>
    <row r="59" spans="1:27">
      <c r="A59" t="s">
        <v>60</v>
      </c>
      <c r="B59" t="s">
        <v>1423</v>
      </c>
      <c r="C59" t="s">
        <v>1423</v>
      </c>
      <c r="D59" s="1">
        <v>279</v>
      </c>
      <c r="E59" t="s">
        <v>1424</v>
      </c>
      <c r="F59" s="1">
        <v>29</v>
      </c>
      <c r="G59" s="1">
        <v>511174</v>
      </c>
      <c r="H59" s="1">
        <v>571495</v>
      </c>
      <c r="I59">
        <f t="shared" si="4"/>
        <v>2</v>
      </c>
      <c r="J59">
        <f t="shared" si="5"/>
        <v>571495</v>
      </c>
      <c r="K59" s="2">
        <f t="shared" si="2"/>
        <v>7.4791547002416251E-3</v>
      </c>
      <c r="L59" s="3">
        <f t="shared" si="3"/>
        <v>0.65546829144381136</v>
      </c>
      <c r="M59" t="s">
        <v>1812</v>
      </c>
      <c r="N59" t="s">
        <v>1813</v>
      </c>
      <c r="O59" t="s">
        <v>60</v>
      </c>
      <c r="P59" s="4">
        <v>279</v>
      </c>
      <c r="Q59" t="s">
        <v>1423</v>
      </c>
      <c r="R59" t="s">
        <v>1557</v>
      </c>
      <c r="S59" s="10" t="s">
        <v>1424</v>
      </c>
      <c r="T59" t="s">
        <v>242</v>
      </c>
      <c r="U59" t="s">
        <v>60</v>
      </c>
      <c r="V59" t="s">
        <v>1831</v>
      </c>
      <c r="W59" t="s">
        <v>1832</v>
      </c>
      <c r="Y59" t="s">
        <v>1833</v>
      </c>
      <c r="AA59" t="s">
        <v>1993</v>
      </c>
    </row>
    <row r="60" spans="1:27">
      <c r="A60" t="s">
        <v>701</v>
      </c>
      <c r="B60" t="s">
        <v>77</v>
      </c>
      <c r="C60" t="s">
        <v>1537</v>
      </c>
      <c r="D60" s="1">
        <v>58</v>
      </c>
      <c r="E60" t="s">
        <v>1538</v>
      </c>
      <c r="F60" s="1">
        <v>29</v>
      </c>
      <c r="G60" s="1">
        <v>566039</v>
      </c>
      <c r="H60" s="1">
        <v>477814</v>
      </c>
      <c r="I60">
        <f t="shared" si="4"/>
        <v>2</v>
      </c>
      <c r="J60">
        <f t="shared" si="5"/>
        <v>566039</v>
      </c>
      <c r="K60" s="2">
        <f t="shared" si="2"/>
        <v>7.4077520317239335E-3</v>
      </c>
      <c r="L60" s="3">
        <f t="shared" si="3"/>
        <v>0.6628760434755353</v>
      </c>
      <c r="M60" t="s">
        <v>1911</v>
      </c>
      <c r="N60" t="s">
        <v>1912</v>
      </c>
      <c r="O60" t="s">
        <v>701</v>
      </c>
      <c r="P60" s="4">
        <v>58</v>
      </c>
      <c r="Q60" t="s">
        <v>1537</v>
      </c>
      <c r="R60" t="s">
        <v>1557</v>
      </c>
      <c r="S60" s="10" t="s">
        <v>1917</v>
      </c>
      <c r="T60" t="s">
        <v>242</v>
      </c>
      <c r="U60" t="s">
        <v>701</v>
      </c>
      <c r="V60" t="s">
        <v>1918</v>
      </c>
      <c r="W60" t="s">
        <v>1919</v>
      </c>
      <c r="Y60" t="s">
        <v>1920</v>
      </c>
      <c r="AA60" t="s">
        <v>1994</v>
      </c>
    </row>
    <row r="61" spans="1:27">
      <c r="A61" t="s">
        <v>515</v>
      </c>
      <c r="B61" t="s">
        <v>1283</v>
      </c>
      <c r="C61" t="s">
        <v>1284</v>
      </c>
      <c r="D61" s="1">
        <v>248</v>
      </c>
      <c r="E61" t="s">
        <v>1285</v>
      </c>
      <c r="F61" s="1">
        <v>29</v>
      </c>
      <c r="G61" s="1">
        <v>555824</v>
      </c>
      <c r="H61" s="1">
        <v>528875</v>
      </c>
      <c r="I61">
        <f t="shared" si="4"/>
        <v>2</v>
      </c>
      <c r="J61">
        <f t="shared" si="5"/>
        <v>555824</v>
      </c>
      <c r="K61" s="2">
        <f t="shared" si="2"/>
        <v>7.2740683332436877E-3</v>
      </c>
      <c r="L61" s="3">
        <f t="shared" si="3"/>
        <v>0.67015011180877904</v>
      </c>
      <c r="M61" t="s">
        <v>1801</v>
      </c>
      <c r="N61" t="s">
        <v>1802</v>
      </c>
      <c r="O61" t="s">
        <v>515</v>
      </c>
      <c r="P61" s="4">
        <v>248</v>
      </c>
      <c r="Q61" t="s">
        <v>1283</v>
      </c>
      <c r="R61" t="s">
        <v>1557</v>
      </c>
      <c r="S61" s="10" t="s">
        <v>1285</v>
      </c>
      <c r="T61" t="s">
        <v>242</v>
      </c>
      <c r="U61" t="s">
        <v>515</v>
      </c>
      <c r="V61" t="s">
        <v>1803</v>
      </c>
      <c r="W61" t="s">
        <v>1804</v>
      </c>
      <c r="X61" t="s">
        <v>1783</v>
      </c>
      <c r="Y61" t="s">
        <v>1805</v>
      </c>
      <c r="AA61" t="s">
        <v>2334</v>
      </c>
    </row>
    <row r="62" spans="1:27">
      <c r="A62" t="s">
        <v>384</v>
      </c>
      <c r="B62" t="s">
        <v>1214</v>
      </c>
      <c r="C62" t="s">
        <v>1215</v>
      </c>
      <c r="D62" s="1">
        <v>82</v>
      </c>
      <c r="E62" t="s">
        <v>1216</v>
      </c>
      <c r="F62" s="1">
        <v>29</v>
      </c>
      <c r="G62" s="1">
        <v>539698</v>
      </c>
      <c r="H62" s="1">
        <v>488131</v>
      </c>
      <c r="I62">
        <f t="shared" si="4"/>
        <v>2</v>
      </c>
      <c r="J62">
        <f t="shared" si="5"/>
        <v>539698</v>
      </c>
      <c r="K62" s="2">
        <f t="shared" si="2"/>
        <v>7.0630273815361546E-3</v>
      </c>
      <c r="L62" s="3">
        <f t="shared" si="3"/>
        <v>0.67721313919031523</v>
      </c>
      <c r="M62" t="s">
        <v>1596</v>
      </c>
      <c r="N62" t="s">
        <v>1597</v>
      </c>
      <c r="O62" t="s">
        <v>384</v>
      </c>
      <c r="P62" s="4">
        <v>82</v>
      </c>
      <c r="Q62" t="s">
        <v>1215</v>
      </c>
      <c r="R62" t="s">
        <v>1557</v>
      </c>
      <c r="S62" s="10" t="s">
        <v>1216</v>
      </c>
      <c r="T62" t="s">
        <v>242</v>
      </c>
      <c r="U62" t="s">
        <v>384</v>
      </c>
      <c r="V62" t="s">
        <v>1735</v>
      </c>
      <c r="W62" t="s">
        <v>1736</v>
      </c>
      <c r="X62" t="s">
        <v>1583</v>
      </c>
      <c r="Y62" t="s">
        <v>1737</v>
      </c>
      <c r="AA62" t="s">
        <v>1995</v>
      </c>
    </row>
    <row r="63" spans="1:27">
      <c r="A63" t="s">
        <v>515</v>
      </c>
      <c r="B63" t="s">
        <v>1328</v>
      </c>
      <c r="C63" t="s">
        <v>1328</v>
      </c>
      <c r="D63" s="1">
        <v>11</v>
      </c>
      <c r="E63" t="s">
        <v>1329</v>
      </c>
      <c r="F63" s="1">
        <v>29</v>
      </c>
      <c r="G63" s="1">
        <v>534339</v>
      </c>
      <c r="H63" s="1">
        <v>424978</v>
      </c>
      <c r="I63">
        <f t="shared" si="4"/>
        <v>2</v>
      </c>
      <c r="J63">
        <f t="shared" si="5"/>
        <v>534339</v>
      </c>
      <c r="K63" s="2">
        <f t="shared" si="2"/>
        <v>6.9928941519565519E-3</v>
      </c>
      <c r="L63" s="3">
        <f t="shared" si="3"/>
        <v>0.68420603334227181</v>
      </c>
      <c r="M63" t="s">
        <v>1757</v>
      </c>
      <c r="N63" t="s">
        <v>1758</v>
      </c>
      <c r="O63" t="s">
        <v>515</v>
      </c>
      <c r="P63" s="4">
        <v>11</v>
      </c>
      <c r="Q63" t="s">
        <v>1757</v>
      </c>
      <c r="R63" t="s">
        <v>1557</v>
      </c>
      <c r="S63" s="10" t="s">
        <v>1329</v>
      </c>
      <c r="T63" t="s">
        <v>242</v>
      </c>
      <c r="U63" t="s">
        <v>515</v>
      </c>
      <c r="V63" t="s">
        <v>1806</v>
      </c>
      <c r="W63" t="s">
        <v>1807</v>
      </c>
      <c r="X63" t="s">
        <v>1761</v>
      </c>
      <c r="Y63" t="s">
        <v>1808</v>
      </c>
      <c r="AA63" t="s">
        <v>1996</v>
      </c>
    </row>
    <row r="64" spans="1:27">
      <c r="A64" t="s">
        <v>384</v>
      </c>
      <c r="B64" t="s">
        <v>1241</v>
      </c>
      <c r="C64" t="s">
        <v>1242</v>
      </c>
      <c r="D64" s="1">
        <v>88</v>
      </c>
      <c r="E64" t="s">
        <v>1243</v>
      </c>
      <c r="F64" s="1">
        <v>29</v>
      </c>
      <c r="G64" s="1">
        <v>446159</v>
      </c>
      <c r="H64" s="1">
        <v>531194</v>
      </c>
      <c r="I64">
        <f t="shared" si="4"/>
        <v>2</v>
      </c>
      <c r="J64">
        <f t="shared" si="5"/>
        <v>531194</v>
      </c>
      <c r="K64" s="2">
        <f t="shared" si="2"/>
        <v>6.9517355389638576E-3</v>
      </c>
      <c r="L64" s="3">
        <f t="shared" si="3"/>
        <v>0.6911577688812357</v>
      </c>
      <c r="M64" t="s">
        <v>1566</v>
      </c>
      <c r="N64" t="s">
        <v>1567</v>
      </c>
      <c r="O64" t="s">
        <v>384</v>
      </c>
      <c r="P64" s="4">
        <v>88</v>
      </c>
      <c r="Q64" t="s">
        <v>1242</v>
      </c>
      <c r="R64" t="s">
        <v>1557</v>
      </c>
      <c r="S64" t="s">
        <v>1243</v>
      </c>
      <c r="T64" t="s">
        <v>242</v>
      </c>
      <c r="U64" t="s">
        <v>384</v>
      </c>
      <c r="V64" t="s">
        <v>1568</v>
      </c>
      <c r="W64" t="s">
        <v>1569</v>
      </c>
      <c r="X64" t="s">
        <v>754</v>
      </c>
      <c r="Y64" t="s">
        <v>1570</v>
      </c>
      <c r="AA64" t="s">
        <v>1997</v>
      </c>
    </row>
    <row r="65" spans="1:28">
      <c r="A65" t="s">
        <v>384</v>
      </c>
      <c r="B65" t="s">
        <v>1247</v>
      </c>
      <c r="C65" t="s">
        <v>1248</v>
      </c>
      <c r="D65" s="1">
        <v>111</v>
      </c>
      <c r="E65" t="s">
        <v>1249</v>
      </c>
      <c r="F65" s="1">
        <v>29</v>
      </c>
      <c r="G65" s="1">
        <v>447247</v>
      </c>
      <c r="H65" s="1">
        <v>523421</v>
      </c>
      <c r="I65">
        <f t="shared" si="4"/>
        <v>2</v>
      </c>
      <c r="J65">
        <f t="shared" si="5"/>
        <v>523421</v>
      </c>
      <c r="K65" s="2">
        <f t="shared" si="2"/>
        <v>6.8500102929249978E-3</v>
      </c>
      <c r="L65" s="3">
        <f t="shared" si="3"/>
        <v>0.69800777917416068</v>
      </c>
      <c r="M65" t="s">
        <v>1566</v>
      </c>
      <c r="N65" t="s">
        <v>1567</v>
      </c>
      <c r="O65" t="s">
        <v>384</v>
      </c>
      <c r="P65" s="4">
        <v>111</v>
      </c>
      <c r="Q65" t="s">
        <v>1248</v>
      </c>
      <c r="R65" t="s">
        <v>1557</v>
      </c>
      <c r="S65" s="10" t="s">
        <v>1249</v>
      </c>
      <c r="T65" t="s">
        <v>242</v>
      </c>
      <c r="U65" t="s">
        <v>384</v>
      </c>
      <c r="V65" t="s">
        <v>1999</v>
      </c>
      <c r="W65" t="s">
        <v>1627</v>
      </c>
      <c r="X65" t="s">
        <v>786</v>
      </c>
      <c r="Y65" t="s">
        <v>1628</v>
      </c>
      <c r="AA65" t="s">
        <v>1998</v>
      </c>
    </row>
    <row r="66" spans="1:28">
      <c r="A66" t="s">
        <v>60</v>
      </c>
      <c r="B66" t="s">
        <v>1379</v>
      </c>
      <c r="C66" t="s">
        <v>1380</v>
      </c>
      <c r="D66" s="1">
        <v>1038</v>
      </c>
      <c r="E66" t="s">
        <v>1381</v>
      </c>
      <c r="F66" s="1">
        <v>29</v>
      </c>
      <c r="G66" s="1">
        <v>458915</v>
      </c>
      <c r="H66" s="1">
        <v>514063</v>
      </c>
      <c r="I66">
        <f t="shared" ref="I66:I97" si="6">IF(H66&gt;1,1,0)+IF(G66&gt;1,1,0)</f>
        <v>2</v>
      </c>
      <c r="J66">
        <f t="shared" ref="J66:J97" si="7">MAX(G66:H66)</f>
        <v>514063</v>
      </c>
      <c r="K66" s="2">
        <f t="shared" si="2"/>
        <v>6.7275421528977695E-3</v>
      </c>
      <c r="L66" s="3">
        <f t="shared" si="3"/>
        <v>0.70473532132705841</v>
      </c>
      <c r="M66" t="s">
        <v>1817</v>
      </c>
      <c r="O66" t="s">
        <v>60</v>
      </c>
      <c r="P66" s="4">
        <v>1038</v>
      </c>
      <c r="Q66" t="s">
        <v>1818</v>
      </c>
      <c r="R66" t="s">
        <v>1557</v>
      </c>
      <c r="S66" s="10" t="s">
        <v>1381</v>
      </c>
      <c r="T66" t="s">
        <v>242</v>
      </c>
      <c r="U66" t="s">
        <v>60</v>
      </c>
      <c r="V66" t="s">
        <v>1834</v>
      </c>
      <c r="W66" t="s">
        <v>1835</v>
      </c>
      <c r="Y66" t="s">
        <v>1836</v>
      </c>
      <c r="AA66" t="s">
        <v>2000</v>
      </c>
    </row>
    <row r="67" spans="1:28">
      <c r="A67" t="s">
        <v>60</v>
      </c>
      <c r="B67" t="s">
        <v>1410</v>
      </c>
      <c r="C67" t="s">
        <v>1410</v>
      </c>
      <c r="D67" s="1">
        <v>1029</v>
      </c>
      <c r="E67" t="s">
        <v>1411</v>
      </c>
      <c r="F67" s="1">
        <v>29</v>
      </c>
      <c r="G67" s="1">
        <v>449262</v>
      </c>
      <c r="H67" s="1">
        <v>510689</v>
      </c>
      <c r="I67">
        <f t="shared" si="6"/>
        <v>2</v>
      </c>
      <c r="J67">
        <f t="shared" si="7"/>
        <v>510689</v>
      </c>
      <c r="K67" s="2">
        <f t="shared" ref="K67:K130" si="8">J67/J$153</f>
        <v>6.6833866170512343E-3</v>
      </c>
      <c r="L67" s="3">
        <f t="shared" si="3"/>
        <v>0.71141870794410966</v>
      </c>
      <c r="M67" t="s">
        <v>1812</v>
      </c>
      <c r="N67" t="s">
        <v>1813</v>
      </c>
      <c r="O67" t="s">
        <v>60</v>
      </c>
      <c r="P67" s="4">
        <v>1029</v>
      </c>
      <c r="Q67" t="s">
        <v>1410</v>
      </c>
      <c r="R67" t="s">
        <v>1557</v>
      </c>
      <c r="S67" s="10" t="s">
        <v>1411</v>
      </c>
      <c r="T67" t="s">
        <v>242</v>
      </c>
      <c r="U67" t="s">
        <v>60</v>
      </c>
      <c r="V67" t="s">
        <v>1837</v>
      </c>
      <c r="W67" t="s">
        <v>1838</v>
      </c>
      <c r="Y67" t="s">
        <v>1839</v>
      </c>
      <c r="AA67" t="s">
        <v>2001</v>
      </c>
    </row>
    <row r="68" spans="1:28">
      <c r="A68" t="s">
        <v>73</v>
      </c>
      <c r="B68" t="s">
        <v>1439</v>
      </c>
      <c r="C68" t="s">
        <v>1439</v>
      </c>
      <c r="D68" s="1">
        <v>673</v>
      </c>
      <c r="E68" t="s">
        <v>1440</v>
      </c>
      <c r="F68" s="1">
        <v>29</v>
      </c>
      <c r="G68" s="1">
        <v>510192</v>
      </c>
      <c r="H68" s="1">
        <v>410642</v>
      </c>
      <c r="I68">
        <f t="shared" si="6"/>
        <v>2</v>
      </c>
      <c r="J68">
        <f t="shared" si="7"/>
        <v>510192</v>
      </c>
      <c r="K68" s="2">
        <f t="shared" si="8"/>
        <v>6.6768823783684463E-3</v>
      </c>
      <c r="L68" s="3">
        <f t="shared" ref="L68:L131" si="9">K68+L67</f>
        <v>0.71809559032247816</v>
      </c>
      <c r="M68" t="s">
        <v>1704</v>
      </c>
      <c r="N68" t="s">
        <v>1705</v>
      </c>
      <c r="O68" t="s">
        <v>73</v>
      </c>
      <c r="P68" s="4">
        <v>673</v>
      </c>
      <c r="Q68" t="s">
        <v>1439</v>
      </c>
      <c r="R68" t="s">
        <v>1557</v>
      </c>
      <c r="S68" s="10" t="s">
        <v>1706</v>
      </c>
      <c r="T68" t="s">
        <v>242</v>
      </c>
      <c r="U68" t="s">
        <v>73</v>
      </c>
      <c r="V68" t="s">
        <v>1701</v>
      </c>
      <c r="W68" t="s">
        <v>1707</v>
      </c>
      <c r="Y68" t="s">
        <v>1708</v>
      </c>
      <c r="Z68" t="s">
        <v>1709</v>
      </c>
      <c r="AA68" t="s">
        <v>1949</v>
      </c>
    </row>
    <row r="69" spans="1:28">
      <c r="A69" t="s">
        <v>384</v>
      </c>
      <c r="B69" t="s">
        <v>1211</v>
      </c>
      <c r="C69" t="s">
        <v>1212</v>
      </c>
      <c r="D69" s="1">
        <v>80</v>
      </c>
      <c r="E69" t="s">
        <v>1213</v>
      </c>
      <c r="F69" s="1">
        <v>29</v>
      </c>
      <c r="G69" s="1">
        <v>495895</v>
      </c>
      <c r="H69" s="1">
        <v>461092</v>
      </c>
      <c r="I69">
        <f t="shared" si="6"/>
        <v>2</v>
      </c>
      <c r="J69">
        <f t="shared" si="7"/>
        <v>495895</v>
      </c>
      <c r="K69" s="2">
        <f t="shared" si="8"/>
        <v>6.4897775484935487E-3</v>
      </c>
      <c r="L69" s="3">
        <f t="shared" si="9"/>
        <v>0.72458536787097172</v>
      </c>
      <c r="M69" t="s">
        <v>1596</v>
      </c>
      <c r="N69" t="s">
        <v>1597</v>
      </c>
      <c r="O69" t="s">
        <v>384</v>
      </c>
      <c r="P69" s="4">
        <v>80</v>
      </c>
      <c r="Q69" t="s">
        <v>1212</v>
      </c>
      <c r="R69" t="s">
        <v>1557</v>
      </c>
      <c r="S69" s="10" t="s">
        <v>1213</v>
      </c>
      <c r="T69" t="s">
        <v>242</v>
      </c>
      <c r="U69" t="s">
        <v>384</v>
      </c>
      <c r="V69" t="s">
        <v>1738</v>
      </c>
      <c r="W69" t="s">
        <v>1739</v>
      </c>
      <c r="X69" t="s">
        <v>1583</v>
      </c>
      <c r="Y69" t="s">
        <v>1740</v>
      </c>
      <c r="AA69" t="s">
        <v>2002</v>
      </c>
    </row>
    <row r="70" spans="1:28">
      <c r="A70" t="s">
        <v>384</v>
      </c>
      <c r="B70" t="s">
        <v>1205</v>
      </c>
      <c r="C70" t="s">
        <v>1206</v>
      </c>
      <c r="D70" s="1">
        <v>87</v>
      </c>
      <c r="E70" t="s">
        <v>1207</v>
      </c>
      <c r="F70" s="1">
        <v>29</v>
      </c>
      <c r="G70" s="1">
        <v>457526</v>
      </c>
      <c r="H70" s="1">
        <v>493137</v>
      </c>
      <c r="I70">
        <f t="shared" si="6"/>
        <v>2</v>
      </c>
      <c r="J70">
        <f t="shared" si="7"/>
        <v>493137</v>
      </c>
      <c r="K70" s="2">
        <f t="shared" si="8"/>
        <v>6.4536836042538509E-3</v>
      </c>
      <c r="L70" s="3">
        <f t="shared" si="9"/>
        <v>0.73103905147522552</v>
      </c>
      <c r="M70" t="s">
        <v>1561</v>
      </c>
      <c r="N70" t="s">
        <v>1562</v>
      </c>
      <c r="O70" t="s">
        <v>384</v>
      </c>
      <c r="P70" s="4">
        <v>87</v>
      </c>
      <c r="Q70" t="s">
        <v>1206</v>
      </c>
      <c r="R70" t="s">
        <v>1557</v>
      </c>
      <c r="S70" t="s">
        <v>1207</v>
      </c>
      <c r="T70" t="s">
        <v>242</v>
      </c>
      <c r="U70" t="s">
        <v>384</v>
      </c>
      <c r="V70" t="s">
        <v>1563</v>
      </c>
      <c r="W70" t="s">
        <v>1564</v>
      </c>
      <c r="X70" t="s">
        <v>754</v>
      </c>
      <c r="Y70" t="s">
        <v>1565</v>
      </c>
      <c r="AA70" t="s">
        <v>1990</v>
      </c>
    </row>
    <row r="71" spans="1:28">
      <c r="A71" t="s">
        <v>644</v>
      </c>
      <c r="B71" t="s">
        <v>1471</v>
      </c>
      <c r="C71" t="s">
        <v>1472</v>
      </c>
      <c r="D71" s="1">
        <v>205122</v>
      </c>
      <c r="E71" t="s">
        <v>1473</v>
      </c>
      <c r="F71" s="1">
        <v>29</v>
      </c>
      <c r="G71" s="1">
        <v>488526</v>
      </c>
      <c r="H71" s="1">
        <v>435852</v>
      </c>
      <c r="I71">
        <f t="shared" si="6"/>
        <v>2</v>
      </c>
      <c r="J71">
        <f t="shared" si="7"/>
        <v>488526</v>
      </c>
      <c r="K71" s="2">
        <f t="shared" si="8"/>
        <v>6.3933394501968352E-3</v>
      </c>
      <c r="L71" s="3">
        <f t="shared" si="9"/>
        <v>0.73743239092542234</v>
      </c>
      <c r="V71" t="s">
        <v>1847</v>
      </c>
      <c r="AA71" t="s">
        <v>1848</v>
      </c>
    </row>
    <row r="72" spans="1:28">
      <c r="A72" t="s">
        <v>384</v>
      </c>
      <c r="B72" t="s">
        <v>1268</v>
      </c>
      <c r="C72" t="s">
        <v>1269</v>
      </c>
      <c r="D72" s="1">
        <v>85</v>
      </c>
      <c r="E72" t="s">
        <v>1270</v>
      </c>
      <c r="F72" s="1">
        <v>29</v>
      </c>
      <c r="G72" s="1">
        <v>483269</v>
      </c>
      <c r="H72" s="1">
        <v>418691</v>
      </c>
      <c r="I72">
        <f t="shared" si="6"/>
        <v>2</v>
      </c>
      <c r="J72">
        <f t="shared" si="7"/>
        <v>483269</v>
      </c>
      <c r="K72" s="2">
        <f t="shared" si="8"/>
        <v>6.3245410945521312E-3</v>
      </c>
      <c r="L72" s="3">
        <f t="shared" si="9"/>
        <v>0.7437569320199745</v>
      </c>
      <c r="M72" t="s">
        <v>1741</v>
      </c>
      <c r="N72" t="s">
        <v>1742</v>
      </c>
      <c r="O72" t="s">
        <v>384</v>
      </c>
      <c r="P72" s="4">
        <v>85</v>
      </c>
      <c r="Q72" t="s">
        <v>1269</v>
      </c>
      <c r="R72" t="s">
        <v>1557</v>
      </c>
      <c r="S72" s="10" t="s">
        <v>1270</v>
      </c>
      <c r="T72" t="s">
        <v>242</v>
      </c>
      <c r="U72" t="s">
        <v>384</v>
      </c>
      <c r="V72" t="s">
        <v>1743</v>
      </c>
      <c r="W72" t="s">
        <v>1744</v>
      </c>
      <c r="X72" t="s">
        <v>1583</v>
      </c>
      <c r="Y72" t="s">
        <v>1745</v>
      </c>
      <c r="AA72" t="s">
        <v>2003</v>
      </c>
    </row>
    <row r="73" spans="1:28">
      <c r="A73" t="s">
        <v>701</v>
      </c>
      <c r="B73" t="s">
        <v>77</v>
      </c>
      <c r="C73" t="s">
        <v>1535</v>
      </c>
      <c r="D73" s="1">
        <v>59</v>
      </c>
      <c r="E73" t="s">
        <v>1536</v>
      </c>
      <c r="F73" s="1">
        <v>29</v>
      </c>
      <c r="G73" s="1">
        <v>480322</v>
      </c>
      <c r="H73" s="1">
        <v>468558</v>
      </c>
      <c r="I73">
        <f t="shared" si="6"/>
        <v>2</v>
      </c>
      <c r="J73">
        <f t="shared" si="7"/>
        <v>480322</v>
      </c>
      <c r="K73" s="2">
        <f t="shared" si="8"/>
        <v>6.285973707433062E-3</v>
      </c>
      <c r="L73" s="3">
        <f t="shared" si="9"/>
        <v>0.75004290572740762</v>
      </c>
      <c r="M73" t="s">
        <v>1911</v>
      </c>
      <c r="N73" t="s">
        <v>1912</v>
      </c>
      <c r="O73" t="s">
        <v>701</v>
      </c>
      <c r="P73" s="4">
        <v>59</v>
      </c>
      <c r="Q73" t="s">
        <v>1535</v>
      </c>
      <c r="R73" t="s">
        <v>1557</v>
      </c>
      <c r="S73" s="10" t="s">
        <v>1921</v>
      </c>
      <c r="T73" t="s">
        <v>242</v>
      </c>
      <c r="U73" t="s">
        <v>701</v>
      </c>
      <c r="V73" t="s">
        <v>1922</v>
      </c>
      <c r="W73" t="s">
        <v>1923</v>
      </c>
      <c r="Y73" t="s">
        <v>1924</v>
      </c>
      <c r="AA73" t="s">
        <v>2004</v>
      </c>
    </row>
    <row r="74" spans="1:28">
      <c r="A74" t="s">
        <v>515</v>
      </c>
      <c r="B74" t="s">
        <v>1336</v>
      </c>
      <c r="C74" t="s">
        <v>1337</v>
      </c>
      <c r="D74" s="1">
        <v>9</v>
      </c>
      <c r="E74" t="s">
        <v>1338</v>
      </c>
      <c r="F74" s="1">
        <v>29</v>
      </c>
      <c r="G74" s="1">
        <v>480238</v>
      </c>
      <c r="H74" s="1">
        <v>379665</v>
      </c>
      <c r="I74">
        <f t="shared" si="6"/>
        <v>2</v>
      </c>
      <c r="J74">
        <f t="shared" si="7"/>
        <v>480238</v>
      </c>
      <c r="K74" s="2">
        <f t="shared" si="8"/>
        <v>6.2848743994866757E-3</v>
      </c>
      <c r="L74" s="3">
        <f t="shared" si="9"/>
        <v>0.75632778012689428</v>
      </c>
      <c r="M74" t="s">
        <v>1757</v>
      </c>
      <c r="N74" t="s">
        <v>1758</v>
      </c>
      <c r="O74" t="s">
        <v>515</v>
      </c>
      <c r="P74" s="4">
        <v>9</v>
      </c>
      <c r="Q74" t="s">
        <v>1757</v>
      </c>
      <c r="R74" t="s">
        <v>1557</v>
      </c>
      <c r="S74" s="10" t="s">
        <v>1338</v>
      </c>
      <c r="T74" t="s">
        <v>242</v>
      </c>
      <c r="U74" t="s">
        <v>515</v>
      </c>
      <c r="V74" t="s">
        <v>1809</v>
      </c>
      <c r="W74" t="s">
        <v>1810</v>
      </c>
      <c r="X74" t="s">
        <v>1761</v>
      </c>
      <c r="Y74" t="s">
        <v>1811</v>
      </c>
      <c r="AA74" t="s">
        <v>2005</v>
      </c>
    </row>
    <row r="75" spans="1:28">
      <c r="A75" t="s">
        <v>60</v>
      </c>
      <c r="B75" t="s">
        <v>1425</v>
      </c>
      <c r="C75" t="s">
        <v>1425</v>
      </c>
      <c r="D75" s="1">
        <v>360</v>
      </c>
      <c r="E75" t="s">
        <v>1426</v>
      </c>
      <c r="F75" s="1">
        <v>29</v>
      </c>
      <c r="G75" s="1">
        <v>428211</v>
      </c>
      <c r="H75" s="1">
        <v>472515</v>
      </c>
      <c r="I75">
        <f t="shared" si="6"/>
        <v>2</v>
      </c>
      <c r="J75">
        <f t="shared" si="7"/>
        <v>472515</v>
      </c>
      <c r="K75" s="2">
        <f t="shared" si="8"/>
        <v>6.1838035034159035E-3</v>
      </c>
      <c r="L75" s="3">
        <f t="shared" si="9"/>
        <v>0.76251158363031013</v>
      </c>
      <c r="M75" t="s">
        <v>1812</v>
      </c>
      <c r="N75" t="s">
        <v>1813</v>
      </c>
      <c r="O75" t="s">
        <v>60</v>
      </c>
      <c r="P75" s="4">
        <v>360</v>
      </c>
      <c r="Q75" t="s">
        <v>1425</v>
      </c>
      <c r="R75" t="s">
        <v>1557</v>
      </c>
      <c r="S75" s="10" t="s">
        <v>1426</v>
      </c>
      <c r="T75" t="s">
        <v>242</v>
      </c>
      <c r="U75" t="s">
        <v>60</v>
      </c>
      <c r="V75" t="s">
        <v>1840</v>
      </c>
      <c r="W75" t="s">
        <v>1841</v>
      </c>
      <c r="Y75" t="s">
        <v>1842</v>
      </c>
      <c r="AA75" t="s">
        <v>2006</v>
      </c>
    </row>
    <row r="76" spans="1:28">
      <c r="A76" t="s">
        <v>60</v>
      </c>
      <c r="B76" t="s">
        <v>1373</v>
      </c>
      <c r="C76" t="s">
        <v>1374</v>
      </c>
      <c r="D76" s="1">
        <v>793</v>
      </c>
      <c r="E76" t="s">
        <v>1375</v>
      </c>
      <c r="F76" s="1">
        <v>29</v>
      </c>
      <c r="G76" s="1">
        <v>470539</v>
      </c>
      <c r="H76" s="1">
        <v>472356</v>
      </c>
      <c r="I76">
        <f t="shared" si="6"/>
        <v>2</v>
      </c>
      <c r="J76">
        <f t="shared" si="7"/>
        <v>472356</v>
      </c>
      <c r="K76" s="2">
        <f t="shared" si="8"/>
        <v>6.1817226705173853E-3</v>
      </c>
      <c r="L76" s="3">
        <f t="shared" si="9"/>
        <v>0.76869330630082755</v>
      </c>
      <c r="M76" t="s">
        <v>1817</v>
      </c>
      <c r="O76" t="s">
        <v>60</v>
      </c>
      <c r="P76" s="4">
        <v>793</v>
      </c>
      <c r="Q76" t="s">
        <v>1818</v>
      </c>
      <c r="R76" t="s">
        <v>1557</v>
      </c>
      <c r="S76" s="10" t="s">
        <v>1375</v>
      </c>
      <c r="T76" t="s">
        <v>242</v>
      </c>
      <c r="U76" t="s">
        <v>60</v>
      </c>
      <c r="V76" t="s">
        <v>1843</v>
      </c>
      <c r="W76" t="s">
        <v>1844</v>
      </c>
      <c r="Y76" t="s">
        <v>1845</v>
      </c>
      <c r="Z76" t="s">
        <v>1846</v>
      </c>
      <c r="AA76" t="s">
        <v>2007</v>
      </c>
    </row>
    <row r="77" spans="1:28">
      <c r="A77" t="s">
        <v>384</v>
      </c>
      <c r="B77" t="s">
        <v>1253</v>
      </c>
      <c r="C77" t="s">
        <v>1254</v>
      </c>
      <c r="D77" s="1">
        <v>95</v>
      </c>
      <c r="E77" t="s">
        <v>1255</v>
      </c>
      <c r="F77" s="1">
        <v>29</v>
      </c>
      <c r="G77" s="1">
        <v>417889</v>
      </c>
      <c r="H77" s="1">
        <v>450913</v>
      </c>
      <c r="I77">
        <f t="shared" si="6"/>
        <v>2</v>
      </c>
      <c r="J77">
        <f t="shared" si="7"/>
        <v>450913</v>
      </c>
      <c r="K77" s="2">
        <f t="shared" si="8"/>
        <v>5.9010981432034435E-3</v>
      </c>
      <c r="L77" s="3">
        <f t="shared" si="9"/>
        <v>0.77459440444403105</v>
      </c>
      <c r="M77" t="s">
        <v>1566</v>
      </c>
      <c r="N77" t="s">
        <v>1567</v>
      </c>
      <c r="O77" t="s">
        <v>384</v>
      </c>
      <c r="P77" s="4">
        <v>95</v>
      </c>
      <c r="Q77" t="s">
        <v>1254</v>
      </c>
      <c r="R77" t="s">
        <v>1557</v>
      </c>
      <c r="S77" s="10" t="s">
        <v>1255</v>
      </c>
      <c r="T77" t="s">
        <v>242</v>
      </c>
      <c r="U77" t="s">
        <v>384</v>
      </c>
      <c r="V77" t="s">
        <v>1581</v>
      </c>
      <c r="W77" t="s">
        <v>1582</v>
      </c>
      <c r="X77" t="s">
        <v>1583</v>
      </c>
      <c r="Y77" t="s">
        <v>1584</v>
      </c>
      <c r="AA77" t="s">
        <v>2008</v>
      </c>
    </row>
    <row r="78" spans="1:28">
      <c r="A78" t="s">
        <v>670</v>
      </c>
      <c r="B78" t="s">
        <v>1485</v>
      </c>
      <c r="C78" t="s">
        <v>1485</v>
      </c>
      <c r="D78" s="1">
        <v>143</v>
      </c>
      <c r="E78" t="s">
        <v>1486</v>
      </c>
      <c r="F78" s="1">
        <v>29</v>
      </c>
      <c r="G78" s="1">
        <v>443696</v>
      </c>
      <c r="H78" s="1">
        <v>419461</v>
      </c>
      <c r="I78">
        <f t="shared" si="6"/>
        <v>2</v>
      </c>
      <c r="J78">
        <f t="shared" si="7"/>
        <v>443696</v>
      </c>
      <c r="K78" s="2">
        <f t="shared" si="8"/>
        <v>5.8066492688097155E-3</v>
      </c>
      <c r="L78" s="3">
        <f t="shared" si="9"/>
        <v>0.78040105371284074</v>
      </c>
      <c r="M78" t="s">
        <v>1865</v>
      </c>
      <c r="N78" t="s">
        <v>1866</v>
      </c>
      <c r="O78" t="s">
        <v>670</v>
      </c>
      <c r="P78" s="4">
        <v>143</v>
      </c>
      <c r="Q78" t="s">
        <v>1485</v>
      </c>
      <c r="R78" t="s">
        <v>1557</v>
      </c>
      <c r="S78" s="10" t="s">
        <v>1486</v>
      </c>
      <c r="T78" t="s">
        <v>242</v>
      </c>
      <c r="U78" t="s">
        <v>670</v>
      </c>
      <c r="V78" t="s">
        <v>1867</v>
      </c>
      <c r="W78" t="s">
        <v>1868</v>
      </c>
      <c r="Y78" t="s">
        <v>1869</v>
      </c>
      <c r="AA78" t="s">
        <v>2009</v>
      </c>
    </row>
    <row r="79" spans="1:28" s="23" customFormat="1">
      <c r="A79" t="s">
        <v>1474</v>
      </c>
      <c r="B79" t="s">
        <v>77</v>
      </c>
      <c r="C79" t="s">
        <v>1479</v>
      </c>
      <c r="D79" s="1">
        <v>48</v>
      </c>
      <c r="E79" t="s">
        <v>1480</v>
      </c>
      <c r="F79" s="1">
        <v>29</v>
      </c>
      <c r="G79" s="1">
        <v>433309</v>
      </c>
      <c r="H79" s="1">
        <v>383955</v>
      </c>
      <c r="I79">
        <f t="shared" si="6"/>
        <v>2</v>
      </c>
      <c r="J79">
        <f t="shared" si="7"/>
        <v>433309</v>
      </c>
      <c r="K79" s="2">
        <f t="shared" si="8"/>
        <v>5.670714606439249E-3</v>
      </c>
      <c r="L79" s="3">
        <f t="shared" si="9"/>
        <v>0.78607176831927994</v>
      </c>
      <c r="M79" t="s">
        <v>1860</v>
      </c>
      <c r="N79" t="s">
        <v>1861</v>
      </c>
      <c r="O79" t="s">
        <v>1474</v>
      </c>
      <c r="P79" s="4">
        <v>48</v>
      </c>
      <c r="Q79" t="s">
        <v>1479</v>
      </c>
      <c r="R79" t="s">
        <v>1557</v>
      </c>
      <c r="S79" s="10" t="s">
        <v>1480</v>
      </c>
      <c r="T79" t="s">
        <v>242</v>
      </c>
      <c r="U79" t="s">
        <v>1474</v>
      </c>
      <c r="V79" t="s">
        <v>1862</v>
      </c>
      <c r="W79" t="s">
        <v>1863</v>
      </c>
      <c r="X79"/>
      <c r="Y79" t="s">
        <v>1864</v>
      </c>
      <c r="Z79"/>
      <c r="AA79" t="s">
        <v>2010</v>
      </c>
      <c r="AB79"/>
    </row>
    <row r="80" spans="1:28" s="23" customFormat="1">
      <c r="A80" s="23" t="s">
        <v>1474</v>
      </c>
      <c r="B80" s="23" t="s">
        <v>77</v>
      </c>
      <c r="C80" s="23" t="s">
        <v>1475</v>
      </c>
      <c r="D80" s="24">
        <v>33</v>
      </c>
      <c r="E80" s="23" t="s">
        <v>1476</v>
      </c>
      <c r="F80" s="24">
        <v>29</v>
      </c>
      <c r="G80" s="24">
        <v>417946</v>
      </c>
      <c r="H80" s="24">
        <v>240012</v>
      </c>
      <c r="I80" s="23">
        <f t="shared" si="6"/>
        <v>2</v>
      </c>
      <c r="J80" s="23">
        <f t="shared" si="7"/>
        <v>417946</v>
      </c>
      <c r="K80" s="2">
        <f t="shared" si="8"/>
        <v>5.469659035244729E-3</v>
      </c>
      <c r="L80" s="3">
        <f t="shared" si="9"/>
        <v>0.79154142735452471</v>
      </c>
      <c r="AB80"/>
    </row>
    <row r="81" spans="1:28" s="23" customFormat="1">
      <c r="A81" s="23" t="s">
        <v>515</v>
      </c>
      <c r="B81" s="23" t="s">
        <v>1280</v>
      </c>
      <c r="C81" s="23" t="s">
        <v>1281</v>
      </c>
      <c r="D81" s="24">
        <v>236</v>
      </c>
      <c r="E81" s="23" t="s">
        <v>1282</v>
      </c>
      <c r="F81" s="24">
        <v>29</v>
      </c>
      <c r="G81" s="24">
        <v>406969</v>
      </c>
      <c r="H81" s="24">
        <v>315058</v>
      </c>
      <c r="I81" s="23">
        <f t="shared" si="6"/>
        <v>2</v>
      </c>
      <c r="J81" s="23">
        <f t="shared" si="7"/>
        <v>406969</v>
      </c>
      <c r="K81" s="2">
        <f t="shared" si="8"/>
        <v>5.3260030432508319E-3</v>
      </c>
      <c r="L81" s="3">
        <f t="shared" si="9"/>
        <v>0.79686743039777552</v>
      </c>
      <c r="AB81"/>
    </row>
    <row r="82" spans="1:28" s="23" customFormat="1">
      <c r="A82" s="23" t="s">
        <v>0</v>
      </c>
      <c r="B82" s="23" t="s">
        <v>1157</v>
      </c>
      <c r="C82" s="23" t="s">
        <v>1157</v>
      </c>
      <c r="D82" s="24">
        <v>55</v>
      </c>
      <c r="E82" s="23" t="s">
        <v>1158</v>
      </c>
      <c r="F82" s="24">
        <v>29</v>
      </c>
      <c r="G82" s="24">
        <v>397425</v>
      </c>
      <c r="H82" s="24">
        <v>405319</v>
      </c>
      <c r="I82" s="23">
        <f t="shared" si="6"/>
        <v>2</v>
      </c>
      <c r="J82" s="23">
        <f t="shared" si="7"/>
        <v>405319</v>
      </c>
      <c r="K82" s="2">
        <f t="shared" si="8"/>
        <v>5.3044094943039488E-3</v>
      </c>
      <c r="L82" s="3">
        <f t="shared" si="9"/>
        <v>0.80217183989207952</v>
      </c>
      <c r="AB82"/>
    </row>
    <row r="83" spans="1:28" s="23" customFormat="1">
      <c r="A83" s="23" t="s">
        <v>515</v>
      </c>
      <c r="B83" s="23" t="s">
        <v>1297</v>
      </c>
      <c r="C83" s="23" t="s">
        <v>1298</v>
      </c>
      <c r="D83" s="24">
        <v>699</v>
      </c>
      <c r="E83" s="23" t="s">
        <v>1299</v>
      </c>
      <c r="F83" s="24">
        <v>29</v>
      </c>
      <c r="G83" s="24">
        <v>379999</v>
      </c>
      <c r="H83" s="24">
        <v>404672</v>
      </c>
      <c r="I83" s="23">
        <f t="shared" si="6"/>
        <v>2</v>
      </c>
      <c r="J83" s="23">
        <f t="shared" si="7"/>
        <v>404672</v>
      </c>
      <c r="K83" s="2">
        <f t="shared" si="8"/>
        <v>5.2959422057168989E-3</v>
      </c>
      <c r="L83" s="3">
        <f t="shared" si="9"/>
        <v>0.80746778209779646</v>
      </c>
      <c r="AB83"/>
    </row>
    <row r="84" spans="1:28" s="23" customFormat="1">
      <c r="A84" s="23" t="s">
        <v>694</v>
      </c>
      <c r="B84" s="23" t="s">
        <v>1511</v>
      </c>
      <c r="C84" s="23" t="s">
        <v>1512</v>
      </c>
      <c r="D84" s="24">
        <v>183</v>
      </c>
      <c r="E84" s="23" t="s">
        <v>1513</v>
      </c>
      <c r="F84" s="24">
        <v>29</v>
      </c>
      <c r="G84" s="24">
        <v>400530</v>
      </c>
      <c r="H84" s="24">
        <v>358295</v>
      </c>
      <c r="I84" s="23">
        <f t="shared" si="6"/>
        <v>2</v>
      </c>
      <c r="J84" s="23">
        <f t="shared" si="7"/>
        <v>400530</v>
      </c>
      <c r="K84" s="2">
        <f t="shared" si="8"/>
        <v>5.2417358543605424E-3</v>
      </c>
      <c r="L84" s="3">
        <f t="shared" si="9"/>
        <v>0.81270951795215696</v>
      </c>
      <c r="AB84"/>
    </row>
    <row r="85" spans="1:28" s="23" customFormat="1">
      <c r="A85" s="23" t="s">
        <v>515</v>
      </c>
      <c r="B85" s="23" t="s">
        <v>1277</v>
      </c>
      <c r="C85" s="23" t="s">
        <v>1278</v>
      </c>
      <c r="D85" s="24">
        <v>13</v>
      </c>
      <c r="E85" s="23" t="s">
        <v>1279</v>
      </c>
      <c r="F85" s="24">
        <v>29</v>
      </c>
      <c r="G85" s="24">
        <v>394813</v>
      </c>
      <c r="H85" s="24">
        <v>384413</v>
      </c>
      <c r="I85" s="23">
        <f t="shared" si="6"/>
        <v>2</v>
      </c>
      <c r="J85" s="23">
        <f t="shared" si="7"/>
        <v>394813</v>
      </c>
      <c r="K85" s="2">
        <f t="shared" si="8"/>
        <v>5.1669174790094346E-3</v>
      </c>
      <c r="L85" s="3">
        <f t="shared" si="9"/>
        <v>0.81787643543116639</v>
      </c>
      <c r="AB85"/>
    </row>
    <row r="86" spans="1:28" s="23" customFormat="1">
      <c r="A86" s="23" t="s">
        <v>60</v>
      </c>
      <c r="B86" s="23" t="s">
        <v>1416</v>
      </c>
      <c r="C86" s="23" t="s">
        <v>1416</v>
      </c>
      <c r="D86" s="24">
        <v>789</v>
      </c>
      <c r="E86" s="23" t="s">
        <v>1417</v>
      </c>
      <c r="F86" s="24">
        <v>29</v>
      </c>
      <c r="G86" s="24">
        <v>365324</v>
      </c>
      <c r="H86" s="24">
        <v>382943</v>
      </c>
      <c r="I86" s="23">
        <f t="shared" si="6"/>
        <v>2</v>
      </c>
      <c r="J86" s="23">
        <f t="shared" si="7"/>
        <v>382943</v>
      </c>
      <c r="K86" s="2">
        <f t="shared" si="8"/>
        <v>5.0115747965854968E-3</v>
      </c>
      <c r="L86" s="3">
        <f t="shared" si="9"/>
        <v>0.82288801022775193</v>
      </c>
      <c r="AB86"/>
    </row>
    <row r="87" spans="1:28" s="23" customFormat="1">
      <c r="A87" s="23" t="s">
        <v>384</v>
      </c>
      <c r="B87" s="23" t="s">
        <v>1199</v>
      </c>
      <c r="C87" s="23" t="s">
        <v>1200</v>
      </c>
      <c r="D87" s="24">
        <v>98</v>
      </c>
      <c r="E87" s="23" t="s">
        <v>1201</v>
      </c>
      <c r="F87" s="24">
        <v>29</v>
      </c>
      <c r="G87" s="24">
        <v>362334</v>
      </c>
      <c r="H87" s="24">
        <v>366647</v>
      </c>
      <c r="I87" s="23">
        <f t="shared" si="6"/>
        <v>2</v>
      </c>
      <c r="J87" s="23">
        <f t="shared" si="7"/>
        <v>366647</v>
      </c>
      <c r="K87" s="2">
        <f t="shared" si="8"/>
        <v>4.7983090549864674E-3</v>
      </c>
      <c r="L87" s="3">
        <f t="shared" si="9"/>
        <v>0.82768631928273839</v>
      </c>
      <c r="M87" s="23" t="s">
        <v>1590</v>
      </c>
      <c r="N87" s="23" t="s">
        <v>1591</v>
      </c>
      <c r="O87" s="23" t="s">
        <v>384</v>
      </c>
      <c r="P87" s="25">
        <v>98</v>
      </c>
      <c r="Q87" s="23" t="s">
        <v>1200</v>
      </c>
      <c r="R87" s="23" t="s">
        <v>1557</v>
      </c>
      <c r="S87" s="23" t="s">
        <v>1201</v>
      </c>
      <c r="T87" s="23" t="s">
        <v>242</v>
      </c>
      <c r="U87" s="23" t="s">
        <v>384</v>
      </c>
      <c r="V87" s="23" t="s">
        <v>1563</v>
      </c>
      <c r="W87" s="23" t="s">
        <v>1564</v>
      </c>
      <c r="X87" s="23" t="s">
        <v>754</v>
      </c>
      <c r="Y87" s="23" t="s">
        <v>1592</v>
      </c>
      <c r="AB87"/>
    </row>
    <row r="88" spans="1:28" s="23" customFormat="1">
      <c r="A88" s="23" t="s">
        <v>515</v>
      </c>
      <c r="B88" s="23" t="s">
        <v>1307</v>
      </c>
      <c r="C88" s="23" t="s">
        <v>1308</v>
      </c>
      <c r="D88" s="24">
        <v>159</v>
      </c>
      <c r="E88" s="23" t="s">
        <v>1309</v>
      </c>
      <c r="F88" s="24">
        <v>29</v>
      </c>
      <c r="G88" s="24">
        <v>362016</v>
      </c>
      <c r="H88" s="24">
        <v>364379</v>
      </c>
      <c r="I88" s="23">
        <f t="shared" si="6"/>
        <v>2</v>
      </c>
      <c r="J88" s="23">
        <f t="shared" si="7"/>
        <v>364379</v>
      </c>
      <c r="K88" s="2">
        <f t="shared" si="8"/>
        <v>4.768627740434025E-3</v>
      </c>
      <c r="L88" s="3">
        <f t="shared" si="9"/>
        <v>0.83245494702317246</v>
      </c>
      <c r="AB88"/>
    </row>
    <row r="89" spans="1:28" s="23" customFormat="1">
      <c r="A89" s="23" t="s">
        <v>694</v>
      </c>
      <c r="B89" s="23" t="s">
        <v>1499</v>
      </c>
      <c r="C89" s="23" t="s">
        <v>1500</v>
      </c>
      <c r="D89" s="24">
        <v>202</v>
      </c>
      <c r="E89" s="23" t="s">
        <v>1501</v>
      </c>
      <c r="F89" s="24">
        <v>29</v>
      </c>
      <c r="G89" s="24">
        <v>320764</v>
      </c>
      <c r="H89" s="24">
        <v>362956</v>
      </c>
      <c r="I89" s="23">
        <f t="shared" si="6"/>
        <v>2</v>
      </c>
      <c r="J89" s="23">
        <f t="shared" si="7"/>
        <v>362956</v>
      </c>
      <c r="K89" s="2">
        <f t="shared" si="8"/>
        <v>4.7500049403422593E-3</v>
      </c>
      <c r="L89" s="3">
        <f t="shared" si="9"/>
        <v>0.83720495196351474</v>
      </c>
      <c r="AB89"/>
    </row>
    <row r="90" spans="1:28" s="23" customFormat="1">
      <c r="A90" s="23" t="s">
        <v>60</v>
      </c>
      <c r="B90" s="23" t="s">
        <v>1376</v>
      </c>
      <c r="C90" s="23" t="s">
        <v>1377</v>
      </c>
      <c r="D90" s="24">
        <v>1091</v>
      </c>
      <c r="E90" s="23" t="s">
        <v>1378</v>
      </c>
      <c r="F90" s="24">
        <v>29</v>
      </c>
      <c r="G90" s="24">
        <v>358122</v>
      </c>
      <c r="H90" s="24">
        <v>346105</v>
      </c>
      <c r="I90" s="23">
        <f t="shared" si="6"/>
        <v>2</v>
      </c>
      <c r="J90" s="23">
        <f t="shared" si="7"/>
        <v>358122</v>
      </c>
      <c r="K90" s="2">
        <f t="shared" si="8"/>
        <v>4.6867423854275742E-3</v>
      </c>
      <c r="L90" s="3">
        <f t="shared" si="9"/>
        <v>0.84189169434894229</v>
      </c>
      <c r="AB90"/>
    </row>
    <row r="91" spans="1:28" s="23" customFormat="1">
      <c r="A91" s="23" t="s">
        <v>60</v>
      </c>
      <c r="B91" s="23" t="s">
        <v>1363</v>
      </c>
      <c r="C91" s="23" t="s">
        <v>1363</v>
      </c>
      <c r="D91" s="24">
        <v>474</v>
      </c>
      <c r="E91" s="23" t="s">
        <v>1364</v>
      </c>
      <c r="F91" s="24">
        <v>29</v>
      </c>
      <c r="G91" s="24">
        <v>354832</v>
      </c>
      <c r="H91" s="24">
        <v>318236</v>
      </c>
      <c r="I91" s="23">
        <f t="shared" si="6"/>
        <v>2</v>
      </c>
      <c r="J91" s="23">
        <f t="shared" si="7"/>
        <v>354832</v>
      </c>
      <c r="K91" s="2">
        <f t="shared" si="8"/>
        <v>4.6436861575274262E-3</v>
      </c>
      <c r="L91" s="3">
        <f t="shared" si="9"/>
        <v>0.8465353805064697</v>
      </c>
      <c r="AB91"/>
    </row>
    <row r="92" spans="1:28" s="23" customFormat="1">
      <c r="A92" s="23" t="s">
        <v>60</v>
      </c>
      <c r="B92" s="23" t="s">
        <v>1414</v>
      </c>
      <c r="C92" s="23" t="s">
        <v>1414</v>
      </c>
      <c r="D92" s="24">
        <v>880</v>
      </c>
      <c r="E92" s="23" t="s">
        <v>1415</v>
      </c>
      <c r="F92" s="24">
        <v>29</v>
      </c>
      <c r="G92" s="24">
        <v>320194</v>
      </c>
      <c r="H92" s="24">
        <v>351795</v>
      </c>
      <c r="I92" s="23">
        <f t="shared" si="6"/>
        <v>2</v>
      </c>
      <c r="J92" s="23">
        <f t="shared" si="7"/>
        <v>351795</v>
      </c>
      <c r="K92" s="2">
        <f t="shared" si="8"/>
        <v>4.6039409404658007E-3</v>
      </c>
      <c r="L92" s="3">
        <f t="shared" si="9"/>
        <v>0.85113932144693549</v>
      </c>
      <c r="AB92"/>
    </row>
    <row r="93" spans="1:28" s="23" customFormat="1">
      <c r="A93" s="23" t="s">
        <v>515</v>
      </c>
      <c r="B93" s="23" t="s">
        <v>1353</v>
      </c>
      <c r="C93" s="23" t="s">
        <v>1351</v>
      </c>
      <c r="D93" s="24">
        <v>762</v>
      </c>
      <c r="E93" s="23" t="s">
        <v>1354</v>
      </c>
      <c r="F93" s="24">
        <v>29</v>
      </c>
      <c r="G93" s="24">
        <v>345082</v>
      </c>
      <c r="H93" s="24">
        <v>262098</v>
      </c>
      <c r="I93" s="23">
        <f t="shared" si="6"/>
        <v>2</v>
      </c>
      <c r="J93" s="23">
        <f t="shared" si="7"/>
        <v>345082</v>
      </c>
      <c r="K93" s="2">
        <f t="shared" si="8"/>
        <v>4.5160879137503924E-3</v>
      </c>
      <c r="L93" s="3">
        <f t="shared" si="9"/>
        <v>0.85565540936068585</v>
      </c>
      <c r="AB93"/>
    </row>
    <row r="94" spans="1:28" s="23" customFormat="1">
      <c r="A94" s="23" t="s">
        <v>60</v>
      </c>
      <c r="B94" s="23" t="s">
        <v>1388</v>
      </c>
      <c r="C94" s="23" t="s">
        <v>1389</v>
      </c>
      <c r="D94" s="24">
        <v>689</v>
      </c>
      <c r="E94" s="23" t="s">
        <v>1390</v>
      </c>
      <c r="F94" s="24">
        <v>29</v>
      </c>
      <c r="G94" s="24">
        <v>280048</v>
      </c>
      <c r="H94" s="24">
        <v>335292</v>
      </c>
      <c r="I94" s="23">
        <f t="shared" si="6"/>
        <v>2</v>
      </c>
      <c r="J94" s="23">
        <f t="shared" si="7"/>
        <v>335292</v>
      </c>
      <c r="K94" s="2">
        <f t="shared" si="8"/>
        <v>4.3879661899988891E-3</v>
      </c>
      <c r="L94" s="3">
        <f t="shared" si="9"/>
        <v>0.86004337555068477</v>
      </c>
      <c r="AB94"/>
    </row>
    <row r="95" spans="1:28" s="23" customFormat="1">
      <c r="A95" s="23" t="s">
        <v>515</v>
      </c>
      <c r="B95" s="23" t="s">
        <v>1333</v>
      </c>
      <c r="C95" s="23" t="s">
        <v>1334</v>
      </c>
      <c r="D95" s="24">
        <v>7</v>
      </c>
      <c r="E95" s="23" t="s">
        <v>1335</v>
      </c>
      <c r="F95" s="24">
        <v>29</v>
      </c>
      <c r="G95" s="24">
        <v>334329</v>
      </c>
      <c r="H95" s="24">
        <v>297732</v>
      </c>
      <c r="I95" s="23">
        <f t="shared" si="6"/>
        <v>2</v>
      </c>
      <c r="J95" s="23">
        <f t="shared" si="7"/>
        <v>334329</v>
      </c>
      <c r="K95" s="2">
        <f t="shared" si="8"/>
        <v>4.3753634096135264E-3</v>
      </c>
      <c r="L95" s="3">
        <f t="shared" si="9"/>
        <v>0.86441873896029831</v>
      </c>
      <c r="AB95"/>
    </row>
    <row r="96" spans="1:28" s="23" customFormat="1">
      <c r="A96" s="23" t="s">
        <v>384</v>
      </c>
      <c r="B96" s="23" t="s">
        <v>1178</v>
      </c>
      <c r="C96" s="23" t="s">
        <v>1179</v>
      </c>
      <c r="D96" s="24">
        <v>104</v>
      </c>
      <c r="E96" s="23" t="s">
        <v>1180</v>
      </c>
      <c r="F96" s="24">
        <v>29</v>
      </c>
      <c r="G96" s="24">
        <v>333563</v>
      </c>
      <c r="H96" s="24">
        <v>314738</v>
      </c>
      <c r="I96" s="23">
        <f t="shared" si="6"/>
        <v>2</v>
      </c>
      <c r="J96" s="23">
        <f t="shared" si="7"/>
        <v>333563</v>
      </c>
      <c r="K96" s="2">
        <f t="shared" si="8"/>
        <v>4.3653387681024279E-3</v>
      </c>
      <c r="L96" s="3">
        <f t="shared" si="9"/>
        <v>0.86878407772840072</v>
      </c>
      <c r="M96" s="23" t="s">
        <v>1602</v>
      </c>
      <c r="N96" s="23" t="s">
        <v>1603</v>
      </c>
      <c r="O96" s="23" t="s">
        <v>384</v>
      </c>
      <c r="P96" s="25">
        <v>104</v>
      </c>
      <c r="Q96" s="23" t="s">
        <v>1179</v>
      </c>
      <c r="R96" s="23" t="s">
        <v>1557</v>
      </c>
      <c r="S96" s="23" t="s">
        <v>1180</v>
      </c>
      <c r="T96" s="23" t="s">
        <v>242</v>
      </c>
      <c r="U96" s="23" t="s">
        <v>384</v>
      </c>
      <c r="V96" s="23" t="s">
        <v>1612</v>
      </c>
      <c r="W96" s="23" t="s">
        <v>1613</v>
      </c>
      <c r="X96" s="23" t="s">
        <v>754</v>
      </c>
      <c r="Y96" s="23" t="s">
        <v>1614</v>
      </c>
      <c r="AB96"/>
    </row>
    <row r="97" spans="1:28" s="23" customFormat="1">
      <c r="A97" s="23" t="s">
        <v>730</v>
      </c>
      <c r="B97" s="23" t="s">
        <v>1546</v>
      </c>
      <c r="C97" s="23" t="s">
        <v>1547</v>
      </c>
      <c r="D97" s="24">
        <v>21</v>
      </c>
      <c r="E97" s="23" t="s">
        <v>1548</v>
      </c>
      <c r="F97" s="24">
        <v>29</v>
      </c>
      <c r="G97" s="24">
        <v>332244</v>
      </c>
      <c r="H97" s="24">
        <v>314749</v>
      </c>
      <c r="I97" s="23">
        <f t="shared" si="6"/>
        <v>2</v>
      </c>
      <c r="J97" s="23">
        <f t="shared" si="7"/>
        <v>332244</v>
      </c>
      <c r="K97" s="2">
        <f t="shared" si="8"/>
        <v>4.3480770159442838E-3</v>
      </c>
      <c r="L97" s="3">
        <f t="shared" si="9"/>
        <v>0.87313215474434502</v>
      </c>
      <c r="AB97"/>
    </row>
    <row r="98" spans="1:28" s="23" customFormat="1">
      <c r="A98" s="23" t="s">
        <v>0</v>
      </c>
      <c r="B98" s="23" t="s">
        <v>1149</v>
      </c>
      <c r="C98" s="23" t="s">
        <v>1149</v>
      </c>
      <c r="D98" s="24">
        <v>31</v>
      </c>
      <c r="E98" s="23" t="s">
        <v>1150</v>
      </c>
      <c r="F98" s="24">
        <v>29</v>
      </c>
      <c r="G98" s="24">
        <v>331127</v>
      </c>
      <c r="H98" s="24">
        <v>281768</v>
      </c>
      <c r="I98" s="23">
        <f t="shared" ref="I98:I129" si="10">IF(H98&gt;1,1,0)+IF(G98&gt;1,1,0)</f>
        <v>2</v>
      </c>
      <c r="J98" s="23">
        <f t="shared" ref="J98:J129" si="11">MAX(G98:H98)</f>
        <v>331127</v>
      </c>
      <c r="K98" s="2">
        <f t="shared" si="8"/>
        <v>4.3334588376572128E-3</v>
      </c>
      <c r="L98" s="3">
        <f t="shared" si="9"/>
        <v>0.87746561358200226</v>
      </c>
      <c r="AB98"/>
    </row>
    <row r="99" spans="1:28" s="23" customFormat="1">
      <c r="A99" s="23" t="s">
        <v>694</v>
      </c>
      <c r="B99" s="23" t="s">
        <v>1520</v>
      </c>
      <c r="C99" s="23" t="s">
        <v>1521</v>
      </c>
      <c r="D99" s="24">
        <v>38</v>
      </c>
      <c r="E99" s="23" t="s">
        <v>1522</v>
      </c>
      <c r="F99" s="24">
        <v>29</v>
      </c>
      <c r="G99" s="24">
        <v>-1</v>
      </c>
      <c r="H99" s="24">
        <v>322084</v>
      </c>
      <c r="I99" s="23">
        <f t="shared" si="10"/>
        <v>1</v>
      </c>
      <c r="J99" s="23">
        <f t="shared" si="11"/>
        <v>322084</v>
      </c>
      <c r="K99" s="2">
        <f t="shared" si="8"/>
        <v>4.2151131024289338E-3</v>
      </c>
      <c r="L99" s="3">
        <f t="shared" si="9"/>
        <v>0.8816807266844312</v>
      </c>
      <c r="AB99"/>
    </row>
    <row r="100" spans="1:28" s="23" customFormat="1">
      <c r="A100" s="23" t="s">
        <v>515</v>
      </c>
      <c r="B100" s="23" t="s">
        <v>1350</v>
      </c>
      <c r="C100" s="23" t="s">
        <v>1351</v>
      </c>
      <c r="D100" s="24">
        <v>763</v>
      </c>
      <c r="E100" s="23" t="s">
        <v>1352</v>
      </c>
      <c r="F100" s="24">
        <v>29</v>
      </c>
      <c r="G100" s="24">
        <v>320368</v>
      </c>
      <c r="H100" s="24">
        <v>221599</v>
      </c>
      <c r="I100" s="23">
        <f t="shared" si="10"/>
        <v>2</v>
      </c>
      <c r="J100" s="23">
        <f t="shared" si="11"/>
        <v>320368</v>
      </c>
      <c r="K100" s="2">
        <f t="shared" si="8"/>
        <v>4.192655811524176E-3</v>
      </c>
      <c r="L100" s="3">
        <f t="shared" si="9"/>
        <v>0.88587338249595537</v>
      </c>
      <c r="AB100"/>
    </row>
    <row r="101" spans="1:28" s="23" customFormat="1">
      <c r="A101" s="23" t="s">
        <v>60</v>
      </c>
      <c r="B101" s="23" t="s">
        <v>1391</v>
      </c>
      <c r="C101" s="23" t="s">
        <v>1392</v>
      </c>
      <c r="D101" s="24">
        <v>118</v>
      </c>
      <c r="E101" s="23" t="s">
        <v>1393</v>
      </c>
      <c r="F101" s="24">
        <v>29</v>
      </c>
      <c r="G101" s="24">
        <v>315047</v>
      </c>
      <c r="H101" s="24">
        <v>269039</v>
      </c>
      <c r="I101" s="23">
        <f t="shared" si="10"/>
        <v>2</v>
      </c>
      <c r="J101" s="23">
        <f t="shared" si="11"/>
        <v>315047</v>
      </c>
      <c r="K101" s="2">
        <f t="shared" si="8"/>
        <v>4.1230198879203201E-3</v>
      </c>
      <c r="L101" s="3">
        <f t="shared" si="9"/>
        <v>0.88999640238387567</v>
      </c>
      <c r="AB101"/>
    </row>
    <row r="102" spans="1:28" s="23" customFormat="1">
      <c r="A102" s="23" t="s">
        <v>384</v>
      </c>
      <c r="B102" s="23" t="s">
        <v>1196</v>
      </c>
      <c r="C102" s="23" t="s">
        <v>1197</v>
      </c>
      <c r="D102" s="24">
        <v>76</v>
      </c>
      <c r="E102" s="23" t="s">
        <v>1198</v>
      </c>
      <c r="F102" s="24">
        <v>29</v>
      </c>
      <c r="G102" s="24">
        <v>314235</v>
      </c>
      <c r="H102" s="24">
        <v>301927</v>
      </c>
      <c r="I102" s="23">
        <f t="shared" si="10"/>
        <v>2</v>
      </c>
      <c r="J102" s="23">
        <f t="shared" si="11"/>
        <v>314235</v>
      </c>
      <c r="K102" s="2">
        <f t="shared" si="8"/>
        <v>4.1123932444385811E-3</v>
      </c>
      <c r="L102" s="3">
        <f t="shared" si="9"/>
        <v>0.89410879562831425</v>
      </c>
      <c r="AB102"/>
    </row>
    <row r="103" spans="1:28" s="23" customFormat="1">
      <c r="A103" s="23" t="s">
        <v>515</v>
      </c>
      <c r="B103" s="23" t="s">
        <v>1291</v>
      </c>
      <c r="C103" s="23" t="s">
        <v>1292</v>
      </c>
      <c r="D103" s="24">
        <v>761</v>
      </c>
      <c r="E103" s="23" t="s">
        <v>1293</v>
      </c>
      <c r="F103" s="24">
        <v>29</v>
      </c>
      <c r="G103" s="24">
        <v>304756</v>
      </c>
      <c r="H103" s="24">
        <v>151634</v>
      </c>
      <c r="I103" s="23">
        <f t="shared" si="10"/>
        <v>2</v>
      </c>
      <c r="J103" s="23">
        <f t="shared" si="11"/>
        <v>304756</v>
      </c>
      <c r="K103" s="2">
        <f t="shared" si="8"/>
        <v>3.9883415774885815E-3</v>
      </c>
      <c r="L103" s="3">
        <f t="shared" si="9"/>
        <v>0.89809713720580286</v>
      </c>
      <c r="AB103"/>
    </row>
    <row r="104" spans="1:28" s="23" customFormat="1">
      <c r="A104" s="23" t="s">
        <v>384</v>
      </c>
      <c r="B104" s="23" t="s">
        <v>1190</v>
      </c>
      <c r="C104" s="23" t="s">
        <v>1191</v>
      </c>
      <c r="D104" s="24">
        <v>119</v>
      </c>
      <c r="E104" s="23" t="s">
        <v>1192</v>
      </c>
      <c r="F104" s="24">
        <v>29</v>
      </c>
      <c r="G104" s="24">
        <v>304584</v>
      </c>
      <c r="H104" s="24">
        <v>304603</v>
      </c>
      <c r="I104" s="23">
        <f t="shared" si="10"/>
        <v>2</v>
      </c>
      <c r="J104" s="23">
        <f t="shared" si="11"/>
        <v>304603</v>
      </c>
      <c r="K104" s="2">
        <f t="shared" si="8"/>
        <v>3.9863392665862342E-3</v>
      </c>
      <c r="L104" s="3">
        <f t="shared" si="9"/>
        <v>0.90208347647238907</v>
      </c>
      <c r="M104" s="23" t="s">
        <v>1647</v>
      </c>
      <c r="N104" s="23" t="s">
        <v>1648</v>
      </c>
      <c r="O104" s="23" t="s">
        <v>384</v>
      </c>
      <c r="P104" s="25">
        <v>119</v>
      </c>
      <c r="Q104" s="23" t="s">
        <v>1191</v>
      </c>
      <c r="R104" s="23" t="s">
        <v>1557</v>
      </c>
      <c r="S104" s="23" t="s">
        <v>1192</v>
      </c>
      <c r="T104" s="23" t="s">
        <v>242</v>
      </c>
      <c r="U104" s="23" t="s">
        <v>384</v>
      </c>
      <c r="V104" s="23" t="s">
        <v>1563</v>
      </c>
      <c r="W104" s="23" t="s">
        <v>1564</v>
      </c>
      <c r="X104" s="23" t="s">
        <v>754</v>
      </c>
      <c r="Y104" s="23" t="s">
        <v>1649</v>
      </c>
      <c r="AB104"/>
    </row>
    <row r="105" spans="1:28" s="23" customFormat="1">
      <c r="A105" s="23" t="s">
        <v>694</v>
      </c>
      <c r="B105" s="23" t="s">
        <v>1508</v>
      </c>
      <c r="C105" s="23" t="s">
        <v>1509</v>
      </c>
      <c r="D105" s="24">
        <v>231</v>
      </c>
      <c r="E105" s="23" t="s">
        <v>1510</v>
      </c>
      <c r="F105" s="24">
        <v>29</v>
      </c>
      <c r="G105" s="24">
        <v>294362</v>
      </c>
      <c r="H105" s="24">
        <v>234471</v>
      </c>
      <c r="I105" s="23">
        <f t="shared" si="10"/>
        <v>2</v>
      </c>
      <c r="J105" s="23">
        <f t="shared" si="11"/>
        <v>294362</v>
      </c>
      <c r="K105" s="2">
        <f t="shared" si="8"/>
        <v>3.8523153061225824E-3</v>
      </c>
      <c r="L105" s="3">
        <f t="shared" si="9"/>
        <v>0.90593579177851169</v>
      </c>
      <c r="AB105"/>
    </row>
    <row r="106" spans="1:28" s="23" customFormat="1">
      <c r="A106" s="23" t="s">
        <v>60</v>
      </c>
      <c r="B106" s="23" t="s">
        <v>1412</v>
      </c>
      <c r="C106" s="23" t="s">
        <v>1412</v>
      </c>
      <c r="D106" s="24">
        <v>639</v>
      </c>
      <c r="E106" s="23" t="s">
        <v>1413</v>
      </c>
      <c r="F106" s="24">
        <v>29</v>
      </c>
      <c r="G106" s="24">
        <v>-1</v>
      </c>
      <c r="H106" s="24">
        <v>288490</v>
      </c>
      <c r="I106" s="23">
        <f t="shared" si="10"/>
        <v>1</v>
      </c>
      <c r="J106" s="23">
        <f t="shared" si="11"/>
        <v>288490</v>
      </c>
      <c r="K106" s="2">
        <f t="shared" si="8"/>
        <v>3.7754684458704041E-3</v>
      </c>
      <c r="L106" s="3">
        <f t="shared" si="9"/>
        <v>0.90971126022438209</v>
      </c>
      <c r="AB106"/>
    </row>
    <row r="107" spans="1:28" s="23" customFormat="1">
      <c r="A107" s="23" t="s">
        <v>60</v>
      </c>
      <c r="B107" s="23" t="s">
        <v>1430</v>
      </c>
      <c r="C107" s="23" t="s">
        <v>1431</v>
      </c>
      <c r="D107" s="24">
        <v>519</v>
      </c>
      <c r="E107" s="23" t="s">
        <v>1432</v>
      </c>
      <c r="F107" s="24">
        <v>29</v>
      </c>
      <c r="G107" s="24">
        <v>283462</v>
      </c>
      <c r="H107" s="24">
        <v>268852</v>
      </c>
      <c r="I107" s="23">
        <f t="shared" si="10"/>
        <v>2</v>
      </c>
      <c r="J107" s="23">
        <f t="shared" si="11"/>
        <v>283462</v>
      </c>
      <c r="K107" s="2">
        <f t="shared" si="8"/>
        <v>3.7096670130795399E-3</v>
      </c>
      <c r="L107" s="3">
        <f t="shared" si="9"/>
        <v>0.9134209272374616</v>
      </c>
      <c r="AB107"/>
    </row>
    <row r="108" spans="1:28" s="23" customFormat="1">
      <c r="A108" s="23" t="s">
        <v>0</v>
      </c>
      <c r="B108" s="23" t="s">
        <v>1153</v>
      </c>
      <c r="C108" s="23" t="s">
        <v>1153</v>
      </c>
      <c r="D108" s="24">
        <v>61</v>
      </c>
      <c r="E108" s="23" t="s">
        <v>1154</v>
      </c>
      <c r="F108" s="24">
        <v>29</v>
      </c>
      <c r="G108" s="24">
        <v>269972</v>
      </c>
      <c r="H108" s="24">
        <v>278083</v>
      </c>
      <c r="I108" s="23">
        <f t="shared" si="10"/>
        <v>2</v>
      </c>
      <c r="J108" s="23">
        <f t="shared" si="11"/>
        <v>278083</v>
      </c>
      <c r="K108" s="2">
        <f t="shared" si="8"/>
        <v>3.6392720435127024E-3</v>
      </c>
      <c r="L108" s="3">
        <f t="shared" si="9"/>
        <v>0.91706019928097426</v>
      </c>
      <c r="AB108"/>
    </row>
    <row r="109" spans="1:28" s="23" customFormat="1">
      <c r="A109" s="23" t="s">
        <v>515</v>
      </c>
      <c r="B109" s="23" t="s">
        <v>1301</v>
      </c>
      <c r="C109" s="23" t="s">
        <v>1303</v>
      </c>
      <c r="D109" s="24">
        <v>249</v>
      </c>
      <c r="E109" s="23" t="s">
        <v>1304</v>
      </c>
      <c r="F109" s="24">
        <v>29</v>
      </c>
      <c r="G109" s="24">
        <v>266445</v>
      </c>
      <c r="H109" s="24">
        <v>200329</v>
      </c>
      <c r="I109" s="23">
        <f t="shared" si="10"/>
        <v>2</v>
      </c>
      <c r="J109" s="23">
        <f t="shared" si="11"/>
        <v>266445</v>
      </c>
      <c r="K109" s="2">
        <f t="shared" si="8"/>
        <v>3.4869655449406905E-3</v>
      </c>
      <c r="L109" s="3">
        <f t="shared" si="9"/>
        <v>0.92054716482591492</v>
      </c>
      <c r="AB109"/>
    </row>
    <row r="110" spans="1:28" s="23" customFormat="1">
      <c r="A110" s="23" t="s">
        <v>0</v>
      </c>
      <c r="B110" s="23" t="s">
        <v>1163</v>
      </c>
      <c r="C110" s="23" t="s">
        <v>1164</v>
      </c>
      <c r="D110" s="24">
        <v>157</v>
      </c>
      <c r="E110" s="23" t="s">
        <v>1165</v>
      </c>
      <c r="F110" s="24">
        <v>29</v>
      </c>
      <c r="G110" s="24">
        <v>245218</v>
      </c>
      <c r="H110" s="24">
        <v>265510</v>
      </c>
      <c r="I110" s="23">
        <f t="shared" si="10"/>
        <v>2</v>
      </c>
      <c r="J110" s="23">
        <f t="shared" si="11"/>
        <v>265510</v>
      </c>
      <c r="K110" s="2">
        <f t="shared" si="8"/>
        <v>3.4747292005374571E-3</v>
      </c>
      <c r="L110" s="3">
        <f t="shared" si="9"/>
        <v>0.92402189402645241</v>
      </c>
      <c r="AB110"/>
    </row>
    <row r="111" spans="1:28" s="23" customFormat="1">
      <c r="A111" s="23" t="s">
        <v>515</v>
      </c>
      <c r="B111" s="23" t="s">
        <v>1339</v>
      </c>
      <c r="C111" s="23" t="s">
        <v>1340</v>
      </c>
      <c r="D111" s="24">
        <v>393</v>
      </c>
      <c r="E111" s="23" t="s">
        <v>1341</v>
      </c>
      <c r="F111" s="24">
        <v>29</v>
      </c>
      <c r="G111" s="24">
        <v>263942</v>
      </c>
      <c r="H111" s="24">
        <v>251531</v>
      </c>
      <c r="I111" s="23">
        <f t="shared" si="10"/>
        <v>2</v>
      </c>
      <c r="J111" s="23">
        <f t="shared" si="11"/>
        <v>263942</v>
      </c>
      <c r="K111" s="2">
        <f t="shared" si="8"/>
        <v>3.4542087855382376E-3</v>
      </c>
      <c r="L111" s="3">
        <f t="shared" si="9"/>
        <v>0.92747610281199067</v>
      </c>
      <c r="AB111"/>
    </row>
    <row r="112" spans="1:28" s="23" customFormat="1">
      <c r="A112" s="23" t="s">
        <v>60</v>
      </c>
      <c r="B112" s="23" t="s">
        <v>1421</v>
      </c>
      <c r="C112" s="23" t="s">
        <v>1421</v>
      </c>
      <c r="D112" s="24">
        <v>410</v>
      </c>
      <c r="E112" s="23" t="s">
        <v>1422</v>
      </c>
      <c r="F112" s="24">
        <v>29</v>
      </c>
      <c r="G112" s="24">
        <v>263863</v>
      </c>
      <c r="H112" s="24">
        <v>248043</v>
      </c>
      <c r="I112" s="23">
        <f t="shared" si="10"/>
        <v>2</v>
      </c>
      <c r="J112" s="23">
        <f t="shared" si="11"/>
        <v>263863</v>
      </c>
      <c r="K112" s="2">
        <f t="shared" si="8"/>
        <v>3.4531749125886594E-3</v>
      </c>
      <c r="L112" s="3">
        <f t="shared" si="9"/>
        <v>0.93092927772457934</v>
      </c>
      <c r="AB112"/>
    </row>
    <row r="113" spans="1:28" s="23" customFormat="1">
      <c r="A113" s="23" t="s">
        <v>0</v>
      </c>
      <c r="B113" s="23" t="s">
        <v>1159</v>
      </c>
      <c r="C113" s="23" t="s">
        <v>1159</v>
      </c>
      <c r="D113" s="24">
        <v>24</v>
      </c>
      <c r="E113" s="23" t="s">
        <v>1160</v>
      </c>
      <c r="F113" s="24">
        <v>29</v>
      </c>
      <c r="G113" s="24">
        <v>260135</v>
      </c>
      <c r="H113" s="24">
        <v>262867</v>
      </c>
      <c r="I113" s="23">
        <f t="shared" si="10"/>
        <v>2</v>
      </c>
      <c r="J113" s="23">
        <f t="shared" si="11"/>
        <v>262867</v>
      </c>
      <c r="K113" s="2">
        <f t="shared" si="8"/>
        <v>3.4401402612243594E-3</v>
      </c>
      <c r="L113" s="3">
        <f t="shared" si="9"/>
        <v>0.93436941798580375</v>
      </c>
      <c r="AB113"/>
    </row>
    <row r="114" spans="1:28" s="23" customFormat="1">
      <c r="A114" s="23" t="s">
        <v>384</v>
      </c>
      <c r="B114" s="23" t="s">
        <v>1172</v>
      </c>
      <c r="C114" s="23" t="s">
        <v>1173</v>
      </c>
      <c r="D114" s="24">
        <v>97</v>
      </c>
      <c r="E114" s="23" t="s">
        <v>1174</v>
      </c>
      <c r="F114" s="24">
        <v>29</v>
      </c>
      <c r="G114" s="24">
        <v>259013</v>
      </c>
      <c r="H114" s="24">
        <v>260329</v>
      </c>
      <c r="I114" s="23">
        <f t="shared" si="10"/>
        <v>2</v>
      </c>
      <c r="J114" s="23">
        <f t="shared" si="11"/>
        <v>260329</v>
      </c>
      <c r="K114" s="2">
        <f t="shared" si="8"/>
        <v>3.4069254568442455E-3</v>
      </c>
      <c r="L114" s="3">
        <f t="shared" si="9"/>
        <v>0.93777634344264804</v>
      </c>
      <c r="M114" s="23" t="s">
        <v>1585</v>
      </c>
      <c r="N114" s="23" t="s">
        <v>1586</v>
      </c>
      <c r="O114" s="23" t="s">
        <v>384</v>
      </c>
      <c r="P114" s="25">
        <v>97</v>
      </c>
      <c r="Q114" s="23" t="s">
        <v>1173</v>
      </c>
      <c r="R114" s="23" t="s">
        <v>1557</v>
      </c>
      <c r="S114" s="23" t="s">
        <v>1174</v>
      </c>
      <c r="T114" s="23" t="s">
        <v>242</v>
      </c>
      <c r="U114" s="23" t="s">
        <v>384</v>
      </c>
      <c r="V114" s="23" t="s">
        <v>1587</v>
      </c>
      <c r="W114" s="23" t="s">
        <v>1588</v>
      </c>
      <c r="X114" s="23" t="s">
        <v>754</v>
      </c>
      <c r="Y114" s="23" t="s">
        <v>1589</v>
      </c>
      <c r="AB114"/>
    </row>
    <row r="115" spans="1:28" s="23" customFormat="1">
      <c r="A115" s="23" t="s">
        <v>60</v>
      </c>
      <c r="B115" s="23" t="s">
        <v>1367</v>
      </c>
      <c r="C115" s="23" t="s">
        <v>1368</v>
      </c>
      <c r="D115" s="24">
        <v>1061</v>
      </c>
      <c r="E115" s="23" t="s">
        <v>1369</v>
      </c>
      <c r="F115" s="24">
        <v>29</v>
      </c>
      <c r="G115" s="24">
        <v>220911</v>
      </c>
      <c r="H115" s="24">
        <v>259284</v>
      </c>
      <c r="I115" s="23">
        <f t="shared" si="10"/>
        <v>2</v>
      </c>
      <c r="J115" s="23">
        <f t="shared" si="11"/>
        <v>259284</v>
      </c>
      <c r="K115" s="2">
        <f t="shared" si="8"/>
        <v>3.3932495425112196E-3</v>
      </c>
      <c r="L115" s="3">
        <f t="shared" si="9"/>
        <v>0.94116959298515923</v>
      </c>
      <c r="AB115"/>
    </row>
    <row r="116" spans="1:28" s="23" customFormat="1">
      <c r="A116" s="23" t="s">
        <v>384</v>
      </c>
      <c r="B116" s="23" t="s">
        <v>1259</v>
      </c>
      <c r="C116" s="23" t="s">
        <v>1260</v>
      </c>
      <c r="D116" s="24">
        <v>90</v>
      </c>
      <c r="E116" s="23" t="s">
        <v>1261</v>
      </c>
      <c r="F116" s="24">
        <v>29</v>
      </c>
      <c r="G116" s="24">
        <v>255022</v>
      </c>
      <c r="H116" s="24">
        <v>253024</v>
      </c>
      <c r="I116" s="23">
        <f t="shared" si="10"/>
        <v>2</v>
      </c>
      <c r="J116" s="23">
        <f t="shared" si="11"/>
        <v>255022</v>
      </c>
      <c r="K116" s="2">
        <f t="shared" si="8"/>
        <v>3.337472751231454E-3</v>
      </c>
      <c r="L116" s="3">
        <f t="shared" si="9"/>
        <v>0.94450706573639065</v>
      </c>
      <c r="M116" s="23" t="s">
        <v>1566</v>
      </c>
      <c r="N116" s="23" t="s">
        <v>1567</v>
      </c>
      <c r="O116" s="23" t="s">
        <v>384</v>
      </c>
      <c r="P116" s="25">
        <v>90</v>
      </c>
      <c r="Q116" s="23" t="s">
        <v>1260</v>
      </c>
      <c r="R116" s="23" t="s">
        <v>1557</v>
      </c>
      <c r="S116" s="23" t="s">
        <v>1261</v>
      </c>
      <c r="T116" s="23" t="s">
        <v>242</v>
      </c>
      <c r="U116" s="23" t="s">
        <v>384</v>
      </c>
      <c r="V116" s="23" t="s">
        <v>1574</v>
      </c>
      <c r="W116" s="23" t="s">
        <v>1575</v>
      </c>
      <c r="X116" s="23" t="s">
        <v>754</v>
      </c>
      <c r="Y116" s="23" t="s">
        <v>1576</v>
      </c>
      <c r="AB116"/>
    </row>
    <row r="117" spans="1:28" s="23" customFormat="1">
      <c r="A117" s="23" t="s">
        <v>644</v>
      </c>
      <c r="B117" s="23" t="s">
        <v>1468</v>
      </c>
      <c r="C117" s="23" t="s">
        <v>1469</v>
      </c>
      <c r="D117" s="24">
        <v>205570</v>
      </c>
      <c r="E117" s="23" t="s">
        <v>1470</v>
      </c>
      <c r="F117" s="24">
        <v>29</v>
      </c>
      <c r="G117" s="24">
        <v>248433</v>
      </c>
      <c r="H117" s="24">
        <v>253272</v>
      </c>
      <c r="I117" s="23">
        <f t="shared" si="10"/>
        <v>2</v>
      </c>
      <c r="J117" s="23">
        <f t="shared" si="11"/>
        <v>253272</v>
      </c>
      <c r="K117" s="2">
        <f t="shared" si="8"/>
        <v>3.3145705023483966E-3</v>
      </c>
      <c r="L117" s="3">
        <f t="shared" si="9"/>
        <v>0.94782163623873905</v>
      </c>
      <c r="AB117"/>
    </row>
    <row r="118" spans="1:28" s="23" customFormat="1">
      <c r="A118" s="23" t="s">
        <v>730</v>
      </c>
      <c r="B118" s="23" t="s">
        <v>1543</v>
      </c>
      <c r="C118" s="23" t="s">
        <v>1544</v>
      </c>
      <c r="D118" s="24">
        <v>156</v>
      </c>
      <c r="E118" s="23" t="s">
        <v>1545</v>
      </c>
      <c r="F118" s="24">
        <v>29</v>
      </c>
      <c r="G118" s="24">
        <v>232664</v>
      </c>
      <c r="H118" s="24">
        <v>251798</v>
      </c>
      <c r="I118" s="23">
        <f t="shared" si="10"/>
        <v>2</v>
      </c>
      <c r="J118" s="23">
        <f t="shared" si="11"/>
        <v>251798</v>
      </c>
      <c r="K118" s="2">
        <f t="shared" si="8"/>
        <v>3.2952802652891815E-3</v>
      </c>
      <c r="L118" s="3">
        <f t="shared" si="9"/>
        <v>0.95111691650402819</v>
      </c>
      <c r="AB118"/>
    </row>
    <row r="119" spans="1:28" s="23" customFormat="1">
      <c r="A119" s="23" t="s">
        <v>515</v>
      </c>
      <c r="B119" s="23" t="s">
        <v>1300</v>
      </c>
      <c r="C119" s="23" t="s">
        <v>1301</v>
      </c>
      <c r="D119" s="24">
        <v>741</v>
      </c>
      <c r="E119" s="23" t="s">
        <v>1302</v>
      </c>
      <c r="F119" s="24">
        <v>29</v>
      </c>
      <c r="G119" s="24">
        <v>247434</v>
      </c>
      <c r="H119" s="24">
        <v>245084</v>
      </c>
      <c r="I119" s="23">
        <f t="shared" si="10"/>
        <v>2</v>
      </c>
      <c r="J119" s="23">
        <f t="shared" si="11"/>
        <v>247434</v>
      </c>
      <c r="K119" s="2">
        <f t="shared" si="8"/>
        <v>3.2381686000745175E-3</v>
      </c>
      <c r="L119" s="3">
        <f t="shared" si="9"/>
        <v>0.95435508510410272</v>
      </c>
      <c r="AB119"/>
    </row>
    <row r="120" spans="1:28" s="23" customFormat="1">
      <c r="A120" s="23" t="s">
        <v>515</v>
      </c>
      <c r="B120" s="23" t="s">
        <v>1314</v>
      </c>
      <c r="C120" s="23" t="s">
        <v>1315</v>
      </c>
      <c r="D120" s="24">
        <v>675</v>
      </c>
      <c r="E120" s="23" t="s">
        <v>1316</v>
      </c>
      <c r="F120" s="24">
        <v>29</v>
      </c>
      <c r="G120" s="24">
        <v>222521</v>
      </c>
      <c r="H120" s="24">
        <v>229596</v>
      </c>
      <c r="I120" s="23">
        <f t="shared" si="10"/>
        <v>2</v>
      </c>
      <c r="J120" s="23">
        <f t="shared" si="11"/>
        <v>229596</v>
      </c>
      <c r="K120" s="2">
        <f t="shared" si="8"/>
        <v>3.0047227054596738E-3</v>
      </c>
      <c r="L120" s="3">
        <f t="shared" si="9"/>
        <v>0.95735980780956242</v>
      </c>
      <c r="AB120"/>
    </row>
    <row r="121" spans="1:28" s="23" customFormat="1">
      <c r="A121" s="23" t="s">
        <v>384</v>
      </c>
      <c r="B121" s="23" t="s">
        <v>1175</v>
      </c>
      <c r="C121" s="23" t="s">
        <v>1176</v>
      </c>
      <c r="D121" s="24">
        <v>107</v>
      </c>
      <c r="E121" s="23" t="s">
        <v>1177</v>
      </c>
      <c r="F121" s="24">
        <v>29</v>
      </c>
      <c r="G121" s="24">
        <v>223115</v>
      </c>
      <c r="H121" s="24">
        <v>212000</v>
      </c>
      <c r="I121" s="23">
        <f t="shared" si="10"/>
        <v>2</v>
      </c>
      <c r="J121" s="23">
        <f t="shared" si="11"/>
        <v>223115</v>
      </c>
      <c r="K121" s="2">
        <f t="shared" si="8"/>
        <v>2.9199058625961911E-3</v>
      </c>
      <c r="L121" s="3">
        <f t="shared" si="9"/>
        <v>0.96027971367215859</v>
      </c>
      <c r="M121" s="23" t="s">
        <v>1602</v>
      </c>
      <c r="N121" s="23" t="s">
        <v>1603</v>
      </c>
      <c r="O121" s="23" t="s">
        <v>384</v>
      </c>
      <c r="P121" s="25">
        <v>107</v>
      </c>
      <c r="Q121" s="23" t="s">
        <v>1176</v>
      </c>
      <c r="R121" s="23" t="s">
        <v>1557</v>
      </c>
      <c r="S121" s="23" t="s">
        <v>1177</v>
      </c>
      <c r="T121" s="23" t="s">
        <v>242</v>
      </c>
      <c r="U121" s="23" t="s">
        <v>384</v>
      </c>
      <c r="V121" s="23" t="s">
        <v>1571</v>
      </c>
      <c r="W121" s="23" t="s">
        <v>1572</v>
      </c>
      <c r="X121" s="23" t="s">
        <v>754</v>
      </c>
      <c r="Y121" s="23" t="s">
        <v>1615</v>
      </c>
      <c r="AB121"/>
    </row>
    <row r="122" spans="1:28" s="23" customFormat="1">
      <c r="A122" s="23" t="s">
        <v>384</v>
      </c>
      <c r="B122" s="23" t="s">
        <v>1166</v>
      </c>
      <c r="C122" s="23" t="s">
        <v>1167</v>
      </c>
      <c r="D122" s="24">
        <v>113</v>
      </c>
      <c r="E122" s="23" t="s">
        <v>1168</v>
      </c>
      <c r="F122" s="24">
        <v>29</v>
      </c>
      <c r="G122" s="24">
        <v>205457</v>
      </c>
      <c r="H122" s="24">
        <v>192883</v>
      </c>
      <c r="I122" s="23">
        <f t="shared" si="10"/>
        <v>2</v>
      </c>
      <c r="J122" s="23">
        <f t="shared" si="11"/>
        <v>205457</v>
      </c>
      <c r="K122" s="2">
        <f t="shared" si="8"/>
        <v>2.6888156278664617E-3</v>
      </c>
      <c r="L122" s="3">
        <f t="shared" si="9"/>
        <v>0.96296852930002508</v>
      </c>
      <c r="M122" s="23" t="s">
        <v>1629</v>
      </c>
      <c r="N122" s="23" t="s">
        <v>1630</v>
      </c>
      <c r="O122" s="23" t="s">
        <v>384</v>
      </c>
      <c r="P122" s="25">
        <v>113</v>
      </c>
      <c r="Q122" s="23" t="s">
        <v>1631</v>
      </c>
      <c r="R122" s="23" t="s">
        <v>1557</v>
      </c>
      <c r="S122" s="23" t="s">
        <v>1168</v>
      </c>
      <c r="T122" s="23" t="s">
        <v>242</v>
      </c>
      <c r="U122" s="23" t="s">
        <v>384</v>
      </c>
      <c r="V122" s="23" t="s">
        <v>1632</v>
      </c>
      <c r="W122" s="23" t="s">
        <v>1633</v>
      </c>
      <c r="X122" s="23" t="s">
        <v>1583</v>
      </c>
      <c r="Y122" s="23" t="s">
        <v>1634</v>
      </c>
      <c r="AB122"/>
    </row>
    <row r="123" spans="1:28" s="23" customFormat="1">
      <c r="A123" s="23" t="s">
        <v>0</v>
      </c>
      <c r="B123" s="23" t="s">
        <v>1161</v>
      </c>
      <c r="C123" s="23" t="s">
        <v>1161</v>
      </c>
      <c r="D123" s="24">
        <v>91</v>
      </c>
      <c r="E123" s="23" t="s">
        <v>1162</v>
      </c>
      <c r="F123" s="24">
        <v>29</v>
      </c>
      <c r="G123" s="24">
        <v>203595</v>
      </c>
      <c r="H123" s="24">
        <v>191794</v>
      </c>
      <c r="I123" s="23">
        <f t="shared" si="10"/>
        <v>2</v>
      </c>
      <c r="J123" s="23">
        <f t="shared" si="11"/>
        <v>203595</v>
      </c>
      <c r="K123" s="2">
        <f t="shared" si="8"/>
        <v>2.6644476350548888E-3</v>
      </c>
      <c r="L123" s="3">
        <f t="shared" si="9"/>
        <v>0.96563297693507999</v>
      </c>
      <c r="AB123"/>
    </row>
    <row r="124" spans="1:28" s="23" customFormat="1">
      <c r="A124" s="23" t="s">
        <v>515</v>
      </c>
      <c r="B124" s="23" t="s">
        <v>1275</v>
      </c>
      <c r="C124" s="23" t="s">
        <v>1275</v>
      </c>
      <c r="D124" s="24">
        <v>832</v>
      </c>
      <c r="E124" s="23" t="s">
        <v>1276</v>
      </c>
      <c r="F124" s="24">
        <v>29</v>
      </c>
      <c r="G124" s="24">
        <v>200441</v>
      </c>
      <c r="H124" s="24">
        <v>202203</v>
      </c>
      <c r="I124" s="23">
        <f t="shared" si="10"/>
        <v>2</v>
      </c>
      <c r="J124" s="23">
        <f t="shared" si="11"/>
        <v>202203</v>
      </c>
      <c r="K124" s="2">
        <f t="shared" si="8"/>
        <v>2.6462305319433369E-3</v>
      </c>
      <c r="L124" s="3">
        <f t="shared" si="9"/>
        <v>0.96827920746702334</v>
      </c>
      <c r="AB124"/>
    </row>
    <row r="125" spans="1:28" s="23" customFormat="1">
      <c r="A125" s="23" t="s">
        <v>384</v>
      </c>
      <c r="B125" s="23" t="s">
        <v>1208</v>
      </c>
      <c r="C125" s="23" t="s">
        <v>1209</v>
      </c>
      <c r="D125" s="24">
        <v>102</v>
      </c>
      <c r="E125" s="23" t="s">
        <v>1210</v>
      </c>
      <c r="F125" s="24">
        <v>29</v>
      </c>
      <c r="G125" s="24">
        <v>179633</v>
      </c>
      <c r="H125" s="24">
        <v>179909</v>
      </c>
      <c r="I125" s="23">
        <f t="shared" si="10"/>
        <v>2</v>
      </c>
      <c r="J125" s="23">
        <f t="shared" si="11"/>
        <v>179909</v>
      </c>
      <c r="K125" s="2">
        <f t="shared" si="8"/>
        <v>2.3544689681725484E-3</v>
      </c>
      <c r="L125" s="3">
        <f t="shared" si="9"/>
        <v>0.97063367643519594</v>
      </c>
      <c r="M125" s="23" t="s">
        <v>1602</v>
      </c>
      <c r="N125" s="23" t="s">
        <v>1603</v>
      </c>
      <c r="O125" s="23" t="s">
        <v>384</v>
      </c>
      <c r="P125" s="25">
        <v>102</v>
      </c>
      <c r="Q125" s="23" t="s">
        <v>1209</v>
      </c>
      <c r="R125" s="23" t="s">
        <v>1557</v>
      </c>
      <c r="S125" s="23" t="s">
        <v>1210</v>
      </c>
      <c r="T125" s="23" t="s">
        <v>242</v>
      </c>
      <c r="U125" s="23" t="s">
        <v>384</v>
      </c>
      <c r="V125" s="23" t="s">
        <v>1604</v>
      </c>
      <c r="W125" s="23" t="s">
        <v>1605</v>
      </c>
      <c r="X125" s="23" t="s">
        <v>1606</v>
      </c>
      <c r="Y125" s="23" t="s">
        <v>1607</v>
      </c>
      <c r="AB125"/>
    </row>
    <row r="126" spans="1:28" s="23" customFormat="1">
      <c r="A126" s="23" t="s">
        <v>631</v>
      </c>
      <c r="B126" s="23" t="s">
        <v>1441</v>
      </c>
      <c r="C126" s="23" t="s">
        <v>1442</v>
      </c>
      <c r="D126" s="24">
        <v>63</v>
      </c>
      <c r="E126" s="23" t="s">
        <v>1443</v>
      </c>
      <c r="F126" s="24">
        <v>29</v>
      </c>
      <c r="G126" s="24">
        <v>174123</v>
      </c>
      <c r="H126" s="24">
        <v>129945</v>
      </c>
      <c r="I126" s="23">
        <f t="shared" si="10"/>
        <v>2</v>
      </c>
      <c r="J126" s="23">
        <f t="shared" si="11"/>
        <v>174123</v>
      </c>
      <c r="K126" s="2">
        <f t="shared" si="8"/>
        <v>2.27874758986548E-3</v>
      </c>
      <c r="L126" s="3">
        <f t="shared" si="9"/>
        <v>0.9729124240250614</v>
      </c>
      <c r="AB126"/>
    </row>
    <row r="127" spans="1:28" s="23" customFormat="1">
      <c r="A127" s="23" t="s">
        <v>515</v>
      </c>
      <c r="B127" s="23" t="s">
        <v>1289</v>
      </c>
      <c r="C127" s="23" t="s">
        <v>1289</v>
      </c>
      <c r="D127" s="24">
        <v>12</v>
      </c>
      <c r="E127" s="23" t="s">
        <v>1290</v>
      </c>
      <c r="F127" s="24">
        <v>29</v>
      </c>
      <c r="G127" s="24">
        <v>156427</v>
      </c>
      <c r="H127" s="24">
        <v>172115</v>
      </c>
      <c r="I127" s="23">
        <f t="shared" si="10"/>
        <v>2</v>
      </c>
      <c r="J127" s="23">
        <f t="shared" si="11"/>
        <v>172115</v>
      </c>
      <c r="K127" s="2">
        <f t="shared" si="8"/>
        <v>2.252468895147092E-3</v>
      </c>
      <c r="L127" s="3">
        <f t="shared" si="9"/>
        <v>0.97516489292020847</v>
      </c>
      <c r="AB127"/>
    </row>
    <row r="128" spans="1:28" s="23" customFormat="1">
      <c r="A128" s="23" t="s">
        <v>0</v>
      </c>
      <c r="B128" s="23" t="s">
        <v>1155</v>
      </c>
      <c r="C128" s="23" t="s">
        <v>1155</v>
      </c>
      <c r="D128" s="24">
        <v>156</v>
      </c>
      <c r="E128" s="23" t="s">
        <v>1156</v>
      </c>
      <c r="F128" s="24">
        <v>29</v>
      </c>
      <c r="G128" s="24">
        <v>160376</v>
      </c>
      <c r="H128" s="24">
        <v>171502</v>
      </c>
      <c r="I128" s="23">
        <f t="shared" si="10"/>
        <v>2</v>
      </c>
      <c r="J128" s="23">
        <f t="shared" si="11"/>
        <v>171502</v>
      </c>
      <c r="K128" s="2">
        <f t="shared" si="8"/>
        <v>2.2444465645383412E-3</v>
      </c>
      <c r="L128" s="3">
        <f t="shared" si="9"/>
        <v>0.97740933948474684</v>
      </c>
      <c r="AB128"/>
    </row>
    <row r="129" spans="1:28" s="23" customFormat="1">
      <c r="A129" s="23" t="s">
        <v>384</v>
      </c>
      <c r="B129" s="23" t="s">
        <v>1202</v>
      </c>
      <c r="C129" s="23" t="s">
        <v>1203</v>
      </c>
      <c r="D129" s="24">
        <v>77</v>
      </c>
      <c r="E129" s="23" t="s">
        <v>1204</v>
      </c>
      <c r="F129" s="24">
        <v>29</v>
      </c>
      <c r="G129" s="24">
        <v>164864</v>
      </c>
      <c r="H129" s="24">
        <v>166479</v>
      </c>
      <c r="I129" s="23">
        <f t="shared" si="10"/>
        <v>2</v>
      </c>
      <c r="J129" s="23">
        <f t="shared" si="11"/>
        <v>166479</v>
      </c>
      <c r="K129" s="2">
        <f t="shared" si="8"/>
        <v>2.1787105667442856E-3</v>
      </c>
      <c r="L129" s="3">
        <f t="shared" si="9"/>
        <v>0.97958805005149108</v>
      </c>
      <c r="AB129"/>
    </row>
    <row r="130" spans="1:28" s="23" customFormat="1">
      <c r="A130" s="23" t="s">
        <v>60</v>
      </c>
      <c r="B130" s="23" t="s">
        <v>1406</v>
      </c>
      <c r="C130" s="23" t="s">
        <v>1406</v>
      </c>
      <c r="D130" s="24">
        <v>593</v>
      </c>
      <c r="E130" s="23" t="s">
        <v>1407</v>
      </c>
      <c r="F130" s="24">
        <v>29</v>
      </c>
      <c r="G130" s="24">
        <v>-1</v>
      </c>
      <c r="H130" s="24">
        <v>165619</v>
      </c>
      <c r="I130" s="23">
        <f t="shared" ref="I130:I152" si="12">IF(H130&gt;1,1,0)+IF(G130&gt;1,1,0)</f>
        <v>1</v>
      </c>
      <c r="J130" s="23">
        <f t="shared" ref="J130:J152" si="13">MAX(G130:H130)</f>
        <v>165619</v>
      </c>
      <c r="K130" s="2">
        <f t="shared" si="8"/>
        <v>2.1674557472931831E-3</v>
      </c>
      <c r="L130" s="3">
        <f t="shared" si="9"/>
        <v>0.98175550579878423</v>
      </c>
      <c r="AB130"/>
    </row>
    <row r="131" spans="1:28" s="23" customFormat="1">
      <c r="A131" s="23" t="s">
        <v>60</v>
      </c>
      <c r="B131" s="23" t="s">
        <v>1397</v>
      </c>
      <c r="C131" s="23" t="s">
        <v>1397</v>
      </c>
      <c r="D131" s="24">
        <v>205768</v>
      </c>
      <c r="E131" s="23" t="s">
        <v>1398</v>
      </c>
      <c r="F131" s="24">
        <v>29</v>
      </c>
      <c r="G131" s="24">
        <v>149393</v>
      </c>
      <c r="H131" s="24">
        <v>148894</v>
      </c>
      <c r="I131" s="23">
        <f t="shared" si="12"/>
        <v>2</v>
      </c>
      <c r="J131" s="23">
        <f t="shared" si="13"/>
        <v>149393</v>
      </c>
      <c r="K131" s="2">
        <f t="shared" ref="K131:K152" si="14">J131/J$153</f>
        <v>1.9551060956494756E-3</v>
      </c>
      <c r="L131" s="3">
        <f t="shared" si="9"/>
        <v>0.98371061189443376</v>
      </c>
      <c r="AB131"/>
    </row>
    <row r="132" spans="1:28" s="23" customFormat="1">
      <c r="A132" s="23" t="s">
        <v>384</v>
      </c>
      <c r="B132" s="23" t="s">
        <v>1169</v>
      </c>
      <c r="C132" s="23" t="s">
        <v>1170</v>
      </c>
      <c r="D132" s="24">
        <v>73</v>
      </c>
      <c r="E132" s="23" t="s">
        <v>1171</v>
      </c>
      <c r="F132" s="24">
        <v>29</v>
      </c>
      <c r="G132" s="24">
        <v>144790</v>
      </c>
      <c r="H132" s="24">
        <v>133504</v>
      </c>
      <c r="I132" s="23">
        <f t="shared" si="12"/>
        <v>2</v>
      </c>
      <c r="J132" s="23">
        <f t="shared" si="13"/>
        <v>144790</v>
      </c>
      <c r="K132" s="2">
        <f t="shared" si="14"/>
        <v>1.894866637587354E-3</v>
      </c>
      <c r="L132" s="3">
        <f t="shared" ref="L132:L152" si="15">K132+L131</f>
        <v>0.98560547853202107</v>
      </c>
      <c r="AB132"/>
    </row>
    <row r="133" spans="1:28" s="23" customFormat="1">
      <c r="A133" s="23" t="s">
        <v>60</v>
      </c>
      <c r="B133" s="23" t="s">
        <v>1399</v>
      </c>
      <c r="C133" s="23" t="s">
        <v>1399</v>
      </c>
      <c r="D133" s="24">
        <v>205767</v>
      </c>
      <c r="E133" s="23" t="s">
        <v>1400</v>
      </c>
      <c r="F133" s="24">
        <v>29</v>
      </c>
      <c r="G133" s="24">
        <v>144599</v>
      </c>
      <c r="H133" s="24">
        <v>143414</v>
      </c>
      <c r="I133" s="23">
        <f t="shared" si="12"/>
        <v>2</v>
      </c>
      <c r="J133" s="23">
        <f t="shared" si="13"/>
        <v>144599</v>
      </c>
      <c r="K133" s="2">
        <f t="shared" si="14"/>
        <v>1.8923670207092603E-3</v>
      </c>
      <c r="L133" s="3">
        <f t="shared" si="15"/>
        <v>0.98749784555273035</v>
      </c>
      <c r="AB133"/>
    </row>
    <row r="134" spans="1:28" s="23" customFormat="1">
      <c r="A134" s="23" t="s">
        <v>60</v>
      </c>
      <c r="B134" s="23" t="s">
        <v>1385</v>
      </c>
      <c r="C134" s="23" t="s">
        <v>1386</v>
      </c>
      <c r="D134" s="24">
        <v>357</v>
      </c>
      <c r="E134" s="23" t="s">
        <v>1387</v>
      </c>
      <c r="F134" s="24">
        <v>29</v>
      </c>
      <c r="G134" s="24">
        <v>131680</v>
      </c>
      <c r="H134" s="24">
        <v>132733</v>
      </c>
      <c r="I134" s="23">
        <f t="shared" si="12"/>
        <v>2</v>
      </c>
      <c r="J134" s="23">
        <f t="shared" si="13"/>
        <v>132733</v>
      </c>
      <c r="K134" s="2">
        <f t="shared" si="14"/>
        <v>1.7370766862827699E-3</v>
      </c>
      <c r="L134" s="3">
        <f t="shared" si="15"/>
        <v>0.9892349222390131</v>
      </c>
      <c r="AB134"/>
    </row>
    <row r="135" spans="1:28" s="23" customFormat="1">
      <c r="A135" s="23" t="s">
        <v>60</v>
      </c>
      <c r="B135" s="23" t="s">
        <v>1360</v>
      </c>
      <c r="C135" s="23" t="s">
        <v>1361</v>
      </c>
      <c r="D135" s="24">
        <v>918</v>
      </c>
      <c r="E135" s="23" t="s">
        <v>1362</v>
      </c>
      <c r="F135" s="24">
        <v>29</v>
      </c>
      <c r="G135" s="24">
        <v>121196</v>
      </c>
      <c r="H135" s="24">
        <v>115810</v>
      </c>
      <c r="I135" s="23">
        <f t="shared" si="12"/>
        <v>2</v>
      </c>
      <c r="J135" s="23">
        <f t="shared" si="13"/>
        <v>121196</v>
      </c>
      <c r="K135" s="2">
        <f t="shared" si="14"/>
        <v>1.5860919746462944E-3</v>
      </c>
      <c r="L135" s="3">
        <f t="shared" si="15"/>
        <v>0.99082101421365942</v>
      </c>
      <c r="AB135"/>
    </row>
    <row r="136" spans="1:28" s="23" customFormat="1">
      <c r="A136" s="23" t="s">
        <v>92</v>
      </c>
      <c r="B136" s="23" t="s">
        <v>77</v>
      </c>
      <c r="C136" s="23" t="s">
        <v>1483</v>
      </c>
      <c r="D136" s="24">
        <v>254</v>
      </c>
      <c r="E136" s="23" t="s">
        <v>1484</v>
      </c>
      <c r="F136" s="24">
        <v>29</v>
      </c>
      <c r="G136" s="24">
        <v>46884</v>
      </c>
      <c r="H136" s="24">
        <v>117828</v>
      </c>
      <c r="I136" s="23">
        <f t="shared" si="12"/>
        <v>2</v>
      </c>
      <c r="J136" s="23">
        <f t="shared" si="13"/>
        <v>117828</v>
      </c>
      <c r="K136" s="2">
        <f t="shared" si="14"/>
        <v>1.5420149607959304E-3</v>
      </c>
      <c r="L136" s="3">
        <f t="shared" si="15"/>
        <v>0.9923630291744554</v>
      </c>
      <c r="AB136"/>
    </row>
    <row r="137" spans="1:28" s="23" customFormat="1">
      <c r="A137" s="23" t="s">
        <v>644</v>
      </c>
      <c r="B137" s="23" t="s">
        <v>1465</v>
      </c>
      <c r="C137" s="23" t="s">
        <v>1466</v>
      </c>
      <c r="D137" s="24">
        <v>204341</v>
      </c>
      <c r="E137" s="23" t="s">
        <v>1467</v>
      </c>
      <c r="F137" s="24">
        <v>29</v>
      </c>
      <c r="G137" s="24">
        <v>102797</v>
      </c>
      <c r="H137" s="24">
        <v>98845</v>
      </c>
      <c r="I137" s="23">
        <f t="shared" si="12"/>
        <v>2</v>
      </c>
      <c r="J137" s="23">
        <f t="shared" si="13"/>
        <v>102797</v>
      </c>
      <c r="K137" s="2">
        <f t="shared" si="14"/>
        <v>1.3453042733895105E-3</v>
      </c>
      <c r="L137" s="3">
        <f t="shared" si="15"/>
        <v>0.99370833344784493</v>
      </c>
      <c r="AB137"/>
    </row>
    <row r="138" spans="1:28" s="23" customFormat="1">
      <c r="A138" s="23" t="s">
        <v>515</v>
      </c>
      <c r="B138" s="23" t="s">
        <v>1355</v>
      </c>
      <c r="C138" s="23" t="s">
        <v>1356</v>
      </c>
      <c r="D138" s="24">
        <v>394</v>
      </c>
      <c r="E138" s="23" t="s">
        <v>1357</v>
      </c>
      <c r="F138" s="24">
        <v>29</v>
      </c>
      <c r="G138" s="24">
        <v>100575</v>
      </c>
      <c r="H138" s="24">
        <v>0</v>
      </c>
      <c r="I138" s="23">
        <f t="shared" si="12"/>
        <v>1</v>
      </c>
      <c r="J138" s="23">
        <f t="shared" si="13"/>
        <v>100575</v>
      </c>
      <c r="K138" s="2">
        <f t="shared" si="14"/>
        <v>1.3162249608077087E-3</v>
      </c>
      <c r="L138" s="3">
        <f t="shared" si="15"/>
        <v>0.99502455840865267</v>
      </c>
      <c r="AB138"/>
    </row>
    <row r="139" spans="1:28" s="23" customFormat="1">
      <c r="A139" s="23" t="s">
        <v>60</v>
      </c>
      <c r="B139" s="23" t="s">
        <v>1394</v>
      </c>
      <c r="C139" s="23" t="s">
        <v>1395</v>
      </c>
      <c r="D139" s="24">
        <v>391</v>
      </c>
      <c r="E139" s="23" t="s">
        <v>1396</v>
      </c>
      <c r="F139" s="24">
        <v>29</v>
      </c>
      <c r="G139" s="24">
        <v>56316</v>
      </c>
      <c r="H139" s="24">
        <v>60698</v>
      </c>
      <c r="I139" s="23">
        <f t="shared" si="12"/>
        <v>2</v>
      </c>
      <c r="J139" s="23">
        <f t="shared" si="13"/>
        <v>60698</v>
      </c>
      <c r="K139" s="2">
        <f t="shared" si="14"/>
        <v>7.9435468725932187E-4</v>
      </c>
      <c r="L139" s="3">
        <f t="shared" si="15"/>
        <v>0.99581891309591197</v>
      </c>
      <c r="AB139"/>
    </row>
    <row r="140" spans="1:28" s="23" customFormat="1">
      <c r="A140" s="23" t="s">
        <v>60</v>
      </c>
      <c r="B140" s="23" t="s">
        <v>1404</v>
      </c>
      <c r="C140" s="23" t="s">
        <v>1404</v>
      </c>
      <c r="D140" s="24">
        <v>71</v>
      </c>
      <c r="E140" s="23" t="s">
        <v>1405</v>
      </c>
      <c r="F140" s="24">
        <v>29</v>
      </c>
      <c r="G140" s="24">
        <v>42549</v>
      </c>
      <c r="H140" s="24">
        <v>44771</v>
      </c>
      <c r="I140" s="23">
        <f t="shared" si="12"/>
        <v>2</v>
      </c>
      <c r="J140" s="23">
        <f t="shared" si="13"/>
        <v>44771</v>
      </c>
      <c r="K140" s="2">
        <f t="shared" si="14"/>
        <v>5.8591804842477683E-4</v>
      </c>
      <c r="L140" s="3">
        <f t="shared" si="15"/>
        <v>0.99640483114433676</v>
      </c>
      <c r="AB140"/>
    </row>
    <row r="141" spans="1:28" s="23" customFormat="1">
      <c r="A141" s="23" t="s">
        <v>60</v>
      </c>
      <c r="B141" s="23" t="s">
        <v>1408</v>
      </c>
      <c r="C141" s="23" t="s">
        <v>1408</v>
      </c>
      <c r="D141" s="24">
        <v>358</v>
      </c>
      <c r="E141" s="23" t="s">
        <v>1409</v>
      </c>
      <c r="F141" s="24">
        <v>29</v>
      </c>
      <c r="G141" s="24">
        <v>38310</v>
      </c>
      <c r="H141" s="24">
        <v>42710</v>
      </c>
      <c r="I141" s="23">
        <f t="shared" si="12"/>
        <v>2</v>
      </c>
      <c r="J141" s="23">
        <f t="shared" si="13"/>
        <v>42710</v>
      </c>
      <c r="K141" s="2">
        <f t="shared" si="14"/>
        <v>5.5894574274021616E-4</v>
      </c>
      <c r="L141" s="3">
        <f t="shared" si="15"/>
        <v>0.99696377688707694</v>
      </c>
      <c r="AB141"/>
    </row>
    <row r="142" spans="1:28" s="23" customFormat="1">
      <c r="A142" s="23" t="s">
        <v>694</v>
      </c>
      <c r="B142" s="23" t="s">
        <v>1523</v>
      </c>
      <c r="C142" s="23" t="s">
        <v>1524</v>
      </c>
      <c r="D142" s="24">
        <v>5</v>
      </c>
      <c r="E142" s="23" t="s">
        <v>1525</v>
      </c>
      <c r="F142" s="24">
        <v>29</v>
      </c>
      <c r="G142" s="24">
        <v>37973</v>
      </c>
      <c r="H142" s="24">
        <v>42487</v>
      </c>
      <c r="I142" s="23">
        <f t="shared" si="12"/>
        <v>2</v>
      </c>
      <c r="J142" s="23">
        <f t="shared" si="13"/>
        <v>42487</v>
      </c>
      <c r="K142" s="2">
        <f t="shared" si="14"/>
        <v>5.5602734188254653E-4</v>
      </c>
      <c r="L142" s="3">
        <f t="shared" si="15"/>
        <v>0.99751980422895947</v>
      </c>
      <c r="AB142"/>
    </row>
    <row r="143" spans="1:28" s="23" customFormat="1">
      <c r="A143" s="23" t="s">
        <v>60</v>
      </c>
      <c r="B143" s="23" t="s">
        <v>1427</v>
      </c>
      <c r="C143" s="23" t="s">
        <v>1428</v>
      </c>
      <c r="D143" s="24">
        <v>583</v>
      </c>
      <c r="E143" s="23" t="s">
        <v>1429</v>
      </c>
      <c r="F143" s="24">
        <v>29</v>
      </c>
      <c r="G143" s="24">
        <v>33778</v>
      </c>
      <c r="H143" s="24">
        <v>41479</v>
      </c>
      <c r="I143" s="23">
        <f t="shared" si="12"/>
        <v>2</v>
      </c>
      <c r="J143" s="23">
        <f t="shared" si="13"/>
        <v>41479</v>
      </c>
      <c r="K143" s="2">
        <f t="shared" si="14"/>
        <v>5.4283564652590549E-4</v>
      </c>
      <c r="L143" s="3">
        <f t="shared" si="15"/>
        <v>0.99806263987548538</v>
      </c>
      <c r="AB143"/>
    </row>
    <row r="144" spans="1:28" s="23" customFormat="1">
      <c r="A144" s="23" t="s">
        <v>515</v>
      </c>
      <c r="B144" s="23" t="s">
        <v>1286</v>
      </c>
      <c r="C144" s="23" t="s">
        <v>1287</v>
      </c>
      <c r="D144" s="24">
        <v>629</v>
      </c>
      <c r="E144" s="23" t="s">
        <v>1288</v>
      </c>
      <c r="F144" s="24">
        <v>29</v>
      </c>
      <c r="G144" s="24">
        <v>6971</v>
      </c>
      <c r="H144" s="24">
        <v>39840</v>
      </c>
      <c r="I144" s="23">
        <f t="shared" si="12"/>
        <v>2</v>
      </c>
      <c r="J144" s="23">
        <f t="shared" si="13"/>
        <v>39840</v>
      </c>
      <c r="K144" s="2">
        <f t="shared" si="14"/>
        <v>5.2138605457200207E-4</v>
      </c>
      <c r="L144" s="3">
        <f t="shared" si="15"/>
        <v>0.99858402593005735</v>
      </c>
      <c r="AB144"/>
    </row>
    <row r="145" spans="1:28" s="23" customFormat="1">
      <c r="A145" s="23" t="s">
        <v>60</v>
      </c>
      <c r="B145" s="23" t="s">
        <v>1433</v>
      </c>
      <c r="C145" s="23" t="s">
        <v>1434</v>
      </c>
      <c r="D145" s="24">
        <v>856</v>
      </c>
      <c r="E145" s="23" t="s">
        <v>1435</v>
      </c>
      <c r="F145" s="24">
        <v>29</v>
      </c>
      <c r="G145" s="24">
        <v>34047</v>
      </c>
      <c r="H145" s="24">
        <v>28997</v>
      </c>
      <c r="I145" s="23">
        <f t="shared" si="12"/>
        <v>2</v>
      </c>
      <c r="J145" s="23">
        <f t="shared" si="13"/>
        <v>34047</v>
      </c>
      <c r="K145" s="2">
        <f t="shared" si="14"/>
        <v>4.4557306726940153E-4</v>
      </c>
      <c r="L145" s="3">
        <f t="shared" si="15"/>
        <v>0.9990295989973268</v>
      </c>
      <c r="AB145"/>
    </row>
    <row r="146" spans="1:28" s="23" customFormat="1">
      <c r="A146" s="23" t="s">
        <v>694</v>
      </c>
      <c r="B146" s="23" t="s">
        <v>1496</v>
      </c>
      <c r="C146" s="23" t="s">
        <v>1497</v>
      </c>
      <c r="D146" s="24">
        <v>15</v>
      </c>
      <c r="E146" s="23" t="s">
        <v>1498</v>
      </c>
      <c r="F146" s="24">
        <v>29</v>
      </c>
      <c r="G146" s="24">
        <v>27888</v>
      </c>
      <c r="H146" s="24">
        <v>30787</v>
      </c>
      <c r="I146" s="23">
        <f t="shared" si="12"/>
        <v>2</v>
      </c>
      <c r="J146" s="23">
        <f t="shared" si="13"/>
        <v>30787</v>
      </c>
      <c r="K146" s="2">
        <f t="shared" si="14"/>
        <v>4.0290944935010613E-4</v>
      </c>
      <c r="L146" s="3">
        <f t="shared" si="15"/>
        <v>0.99943250844667686</v>
      </c>
      <c r="AB146"/>
    </row>
    <row r="147" spans="1:28" s="23" customFormat="1">
      <c r="A147" s="23" t="s">
        <v>60</v>
      </c>
      <c r="B147" s="23" t="s">
        <v>1401</v>
      </c>
      <c r="C147" s="23" t="s">
        <v>1402</v>
      </c>
      <c r="D147" s="24">
        <v>205775</v>
      </c>
      <c r="E147" s="23" t="s">
        <v>1403</v>
      </c>
      <c r="F147" s="24">
        <v>29</v>
      </c>
      <c r="G147" s="24">
        <v>23039</v>
      </c>
      <c r="H147" s="24">
        <v>27363</v>
      </c>
      <c r="I147" s="23">
        <f t="shared" si="12"/>
        <v>2</v>
      </c>
      <c r="J147" s="23">
        <f t="shared" si="13"/>
        <v>27363</v>
      </c>
      <c r="K147" s="2">
        <f t="shared" si="14"/>
        <v>3.580995635354843E-4</v>
      </c>
      <c r="L147" s="3">
        <f t="shared" si="15"/>
        <v>0.99979060801021236</v>
      </c>
      <c r="AB147"/>
    </row>
    <row r="148" spans="1:28" s="23" customFormat="1">
      <c r="A148" s="23" t="s">
        <v>694</v>
      </c>
      <c r="B148" s="23" t="s">
        <v>1526</v>
      </c>
      <c r="C148" s="23" t="s">
        <v>1527</v>
      </c>
      <c r="D148" s="24">
        <v>188</v>
      </c>
      <c r="E148" s="23" t="s">
        <v>1528</v>
      </c>
      <c r="F148" s="24">
        <v>29</v>
      </c>
      <c r="G148" s="24">
        <v>12218</v>
      </c>
      <c r="H148" s="24">
        <v>10952</v>
      </c>
      <c r="I148" s="23">
        <f t="shared" si="12"/>
        <v>2</v>
      </c>
      <c r="J148" s="23">
        <f t="shared" si="13"/>
        <v>12218</v>
      </c>
      <c r="K148" s="2">
        <f t="shared" si="14"/>
        <v>1.5989695820182534E-4</v>
      </c>
      <c r="L148" s="3">
        <f t="shared" si="15"/>
        <v>0.9999505049684142</v>
      </c>
      <c r="AB148"/>
    </row>
    <row r="149" spans="1:28" s="23" customFormat="1">
      <c r="A149" s="23" t="s">
        <v>515</v>
      </c>
      <c r="B149" s="23" t="s">
        <v>1312</v>
      </c>
      <c r="C149" s="23" t="s">
        <v>1312</v>
      </c>
      <c r="D149" s="24">
        <v>304</v>
      </c>
      <c r="E149" s="23" t="s">
        <v>1313</v>
      </c>
      <c r="F149" s="24">
        <v>29</v>
      </c>
      <c r="G149" s="24">
        <v>2144</v>
      </c>
      <c r="H149" s="24">
        <v>10</v>
      </c>
      <c r="I149" s="23">
        <f t="shared" si="12"/>
        <v>2</v>
      </c>
      <c r="J149" s="23">
        <f t="shared" si="13"/>
        <v>2144</v>
      </c>
      <c r="K149" s="2">
        <f t="shared" si="14"/>
        <v>2.8058526631585655E-5</v>
      </c>
      <c r="L149" s="3">
        <f t="shared" si="15"/>
        <v>0.99997856349504577</v>
      </c>
      <c r="AB149"/>
    </row>
    <row r="150" spans="1:28" s="23" customFormat="1">
      <c r="A150" s="23" t="s">
        <v>694</v>
      </c>
      <c r="B150" s="23" t="s">
        <v>1517</v>
      </c>
      <c r="C150" s="23" t="s">
        <v>1518</v>
      </c>
      <c r="D150" s="24">
        <v>204</v>
      </c>
      <c r="E150" s="23" t="s">
        <v>1519</v>
      </c>
      <c r="F150" s="24">
        <v>29</v>
      </c>
      <c r="G150" s="24">
        <v>-1</v>
      </c>
      <c r="H150" s="24">
        <v>1527</v>
      </c>
      <c r="I150" s="23">
        <f t="shared" si="12"/>
        <v>1</v>
      </c>
      <c r="J150" s="23">
        <f t="shared" si="13"/>
        <v>1527</v>
      </c>
      <c r="K150" s="2">
        <f t="shared" si="14"/>
        <v>1.998384802538773E-5</v>
      </c>
      <c r="L150" s="3">
        <f t="shared" si="15"/>
        <v>0.99999854734307114</v>
      </c>
      <c r="AB150"/>
    </row>
    <row r="151" spans="1:28" s="23" customFormat="1">
      <c r="A151" s="23" t="s">
        <v>631</v>
      </c>
      <c r="B151" s="23" t="s">
        <v>1450</v>
      </c>
      <c r="C151" s="23" t="s">
        <v>1451</v>
      </c>
      <c r="D151" s="24">
        <v>57</v>
      </c>
      <c r="E151" s="23" t="s">
        <v>1452</v>
      </c>
      <c r="F151" s="24">
        <v>29</v>
      </c>
      <c r="G151" s="24">
        <v>61</v>
      </c>
      <c r="H151" s="24">
        <v>67</v>
      </c>
      <c r="I151" s="23">
        <f t="shared" si="12"/>
        <v>2</v>
      </c>
      <c r="J151" s="23">
        <f t="shared" si="13"/>
        <v>67</v>
      </c>
      <c r="K151" s="2">
        <f t="shared" si="14"/>
        <v>8.7682895723705172E-7</v>
      </c>
      <c r="L151" s="3">
        <f t="shared" si="15"/>
        <v>0.99999942417202836</v>
      </c>
      <c r="AB151"/>
    </row>
    <row r="152" spans="1:28" s="21" customFormat="1">
      <c r="A152" s="21" t="s">
        <v>515</v>
      </c>
      <c r="B152" s="21" t="s">
        <v>1326</v>
      </c>
      <c r="C152" s="21" t="s">
        <v>1326</v>
      </c>
      <c r="D152" s="26">
        <v>305</v>
      </c>
      <c r="E152" s="21" t="s">
        <v>1327</v>
      </c>
      <c r="F152" s="26">
        <v>29</v>
      </c>
      <c r="G152" s="26">
        <v>-1</v>
      </c>
      <c r="H152" s="26">
        <v>44</v>
      </c>
      <c r="I152" s="21">
        <f t="shared" si="12"/>
        <v>1</v>
      </c>
      <c r="J152" s="21">
        <f t="shared" si="13"/>
        <v>44</v>
      </c>
      <c r="K152" s="2">
        <f t="shared" si="14"/>
        <v>5.7582797191686985E-7</v>
      </c>
      <c r="L152" s="3">
        <f t="shared" si="15"/>
        <v>1.0000000000000002</v>
      </c>
    </row>
    <row r="153" spans="1:28">
      <c r="J153" s="21">
        <f>SUM(J2:J152)</f>
        <v>76411710</v>
      </c>
      <c r="K153" s="21">
        <f>SUM(K2:K152)</f>
        <v>1.0000000000000002</v>
      </c>
      <c r="L153" s="27"/>
    </row>
  </sheetData>
  <sortState ref="A2:AA153">
    <sortCondition descending="1" ref="J1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V77"/>
  <sheetViews>
    <sheetView workbookViewId="0">
      <pane xSplit="1" ySplit="1" topLeftCell="B23" activePane="bottomRight" state="frozen"/>
      <selection pane="topRight" activeCell="B1" sqref="B1"/>
      <selection pane="bottomLeft" activeCell="A2" sqref="A2"/>
      <selection pane="bottomRight" activeCell="D56" sqref="D56"/>
    </sheetView>
  </sheetViews>
  <sheetFormatPr baseColWidth="10" defaultRowHeight="16"/>
  <cols>
    <col min="4" max="4" width="17.1640625" customWidth="1"/>
    <col min="5" max="5" width="15.1640625" customWidth="1"/>
    <col min="7" max="7" width="23.1640625" customWidth="1"/>
    <col min="8" max="8" width="22.33203125" customWidth="1"/>
    <col min="9" max="14" width="20.1640625" customWidth="1"/>
    <col min="15" max="15" width="21.83203125" customWidth="1"/>
    <col min="18" max="18" width="36.5" customWidth="1"/>
  </cols>
  <sheetData>
    <row r="1" spans="1:22" s="14" customFormat="1">
      <c r="A1" s="14" t="s">
        <v>2227</v>
      </c>
      <c r="B1" s="14" t="s">
        <v>856</v>
      </c>
      <c r="C1" s="14" t="s">
        <v>857</v>
      </c>
      <c r="D1" s="14" t="s">
        <v>330</v>
      </c>
      <c r="E1" s="14" t="s">
        <v>2228</v>
      </c>
      <c r="F1" s="14" t="s">
        <v>2243</v>
      </c>
      <c r="G1" s="14" t="s">
        <v>2244</v>
      </c>
      <c r="H1" s="14" t="s">
        <v>2245</v>
      </c>
      <c r="I1" s="14" t="s">
        <v>2246</v>
      </c>
      <c r="J1" s="14" t="s">
        <v>2325</v>
      </c>
      <c r="K1" s="14" t="s">
        <v>2326</v>
      </c>
      <c r="L1" s="14" t="s">
        <v>2327</v>
      </c>
      <c r="M1" s="14" t="s">
        <v>2328</v>
      </c>
      <c r="N1" s="14" t="s">
        <v>742</v>
      </c>
      <c r="O1" s="14" t="s">
        <v>1135</v>
      </c>
      <c r="P1" s="14" t="s">
        <v>2324</v>
      </c>
    </row>
    <row r="2" spans="1:22">
      <c r="A2" t="s">
        <v>2105</v>
      </c>
      <c r="B2" t="s">
        <v>384</v>
      </c>
      <c r="C2" t="s">
        <v>1016</v>
      </c>
      <c r="D2" t="s">
        <v>1060</v>
      </c>
      <c r="E2">
        <v>1585</v>
      </c>
      <c r="F2">
        <v>0</v>
      </c>
      <c r="G2">
        <v>1030</v>
      </c>
      <c r="H2">
        <v>555</v>
      </c>
      <c r="I2">
        <v>0</v>
      </c>
      <c r="J2" s="20">
        <f t="shared" ref="J2:J33" si="0">F2*S$11/F$76</f>
        <v>0</v>
      </c>
      <c r="K2" s="20">
        <f t="shared" ref="K2:K33" si="1">G2*S$12/G$76</f>
        <v>807.62251184834145</v>
      </c>
      <c r="L2" s="20">
        <f t="shared" ref="L2:L33" si="2">H2*S$13/H$76</f>
        <v>431.19873989864402</v>
      </c>
      <c r="M2" s="20">
        <f t="shared" ref="M2:M33" si="3">J2+K2+L2</f>
        <v>1238.8212517469856</v>
      </c>
      <c r="N2" s="81">
        <f t="shared" ref="N2:N33" si="4">M2/M$76</f>
        <v>0.13103673066923902</v>
      </c>
      <c r="O2" s="20">
        <f t="shared" ref="O2:O33" si="5">(J2*1000*S$4)/1000/8760+(K2*1000*S$5)/1000/8760+(L2*1000*S$6)/1000/8760</f>
        <v>365.04589937736199</v>
      </c>
      <c r="P2" s="20">
        <f t="shared" ref="P2:P33" si="6">(J2*1000*S$4)/1000/8760*S$21+(K2*1000*S$5)/1000/8760*S$20+(L2*1000*S$6)/1000/8760*S$22</f>
        <v>87.066704467205682</v>
      </c>
      <c r="Q2" s="20"/>
      <c r="R2" s="14" t="s">
        <v>1140</v>
      </c>
      <c r="T2" s="14" t="s">
        <v>871</v>
      </c>
      <c r="U2" s="14" t="s">
        <v>867</v>
      </c>
      <c r="V2" s="14" t="s">
        <v>1144</v>
      </c>
    </row>
    <row r="3" spans="1:22">
      <c r="A3" t="s">
        <v>2308</v>
      </c>
      <c r="B3" t="s">
        <v>2211</v>
      </c>
      <c r="C3" t="s">
        <v>2212</v>
      </c>
      <c r="D3" t="s">
        <v>2305</v>
      </c>
      <c r="E3">
        <v>707</v>
      </c>
      <c r="F3">
        <v>277</v>
      </c>
      <c r="G3">
        <v>0</v>
      </c>
      <c r="H3">
        <v>430</v>
      </c>
      <c r="I3">
        <v>0</v>
      </c>
      <c r="J3" s="20">
        <f t="shared" si="0"/>
        <v>223.01902391090729</v>
      </c>
      <c r="K3" s="20">
        <f t="shared" si="1"/>
        <v>0</v>
      </c>
      <c r="L3" s="20">
        <f t="shared" si="2"/>
        <v>334.08190658813862</v>
      </c>
      <c r="M3" s="20">
        <f t="shared" si="3"/>
        <v>557.10093049904594</v>
      </c>
      <c r="N3" s="81">
        <f t="shared" si="4"/>
        <v>5.8927536545276701E-2</v>
      </c>
      <c r="O3" s="20">
        <f t="shared" si="5"/>
        <v>184.69623428067121</v>
      </c>
      <c r="P3" s="20">
        <f t="shared" si="6"/>
        <v>123.74647696804972</v>
      </c>
      <c r="Q3" s="20"/>
      <c r="R3" t="s">
        <v>859</v>
      </c>
      <c r="S3" s="78">
        <f>S10/E76</f>
        <v>0.76131422129167337</v>
      </c>
      <c r="U3" t="s">
        <v>2316</v>
      </c>
    </row>
    <row r="4" spans="1:22">
      <c r="A4" t="s">
        <v>2073</v>
      </c>
      <c r="B4" t="s">
        <v>670</v>
      </c>
      <c r="C4" t="s">
        <v>2150</v>
      </c>
      <c r="D4" t="s">
        <v>2331</v>
      </c>
      <c r="E4">
        <v>637</v>
      </c>
      <c r="F4">
        <v>0</v>
      </c>
      <c r="G4">
        <v>0</v>
      </c>
      <c r="H4">
        <v>637</v>
      </c>
      <c r="I4">
        <v>0</v>
      </c>
      <c r="J4" s="20">
        <f t="shared" si="0"/>
        <v>0</v>
      </c>
      <c r="K4" s="20">
        <f t="shared" si="1"/>
        <v>0</v>
      </c>
      <c r="L4" s="20">
        <f t="shared" si="2"/>
        <v>494.90738255033557</v>
      </c>
      <c r="M4" s="20">
        <f t="shared" si="3"/>
        <v>494.90738255033557</v>
      </c>
      <c r="N4" s="81">
        <f t="shared" si="4"/>
        <v>5.2348993288590606E-2</v>
      </c>
      <c r="O4" s="20">
        <f t="shared" si="5"/>
        <v>149.15017008366277</v>
      </c>
      <c r="P4" s="20">
        <f t="shared" si="6"/>
        <v>99.93061395605406</v>
      </c>
      <c r="Q4" s="20"/>
      <c r="R4" t="s">
        <v>2237</v>
      </c>
      <c r="S4">
        <v>3300</v>
      </c>
      <c r="T4" t="s">
        <v>2313</v>
      </c>
      <c r="U4" t="s">
        <v>2311</v>
      </c>
    </row>
    <row r="5" spans="1:22">
      <c r="A5" t="s">
        <v>2063</v>
      </c>
      <c r="B5" t="s">
        <v>7</v>
      </c>
      <c r="C5" t="s">
        <v>2064</v>
      </c>
      <c r="D5" t="s">
        <v>2232</v>
      </c>
      <c r="E5">
        <f>SUM(F5:I5)</f>
        <v>475</v>
      </c>
      <c r="F5">
        <v>205</v>
      </c>
      <c r="G5">
        <v>0</v>
      </c>
      <c r="H5">
        <v>270</v>
      </c>
      <c r="I5">
        <v>0</v>
      </c>
      <c r="J5" s="20">
        <f t="shared" si="0"/>
        <v>165.05018015067148</v>
      </c>
      <c r="K5" s="20">
        <f t="shared" si="1"/>
        <v>0</v>
      </c>
      <c r="L5" s="20">
        <f t="shared" si="2"/>
        <v>209.77235995069168</v>
      </c>
      <c r="M5" s="20">
        <f t="shared" si="3"/>
        <v>374.82254010136319</v>
      </c>
      <c r="N5" s="81">
        <f t="shared" si="4"/>
        <v>3.9646979067205754E-2</v>
      </c>
      <c r="O5" s="20">
        <f t="shared" si="5"/>
        <v>125.3955051103929</v>
      </c>
      <c r="P5" s="20">
        <f t="shared" si="6"/>
        <v>84.014988423963246</v>
      </c>
      <c r="Q5" s="20"/>
      <c r="R5" t="s">
        <v>2239</v>
      </c>
      <c r="S5">
        <v>2550</v>
      </c>
      <c r="T5" t="s">
        <v>2313</v>
      </c>
      <c r="U5" t="s">
        <v>2311</v>
      </c>
    </row>
    <row r="6" spans="1:22">
      <c r="A6" t="s">
        <v>2041</v>
      </c>
      <c r="B6" t="s">
        <v>7</v>
      </c>
      <c r="C6" t="s">
        <v>2061</v>
      </c>
      <c r="D6" t="s">
        <v>2230</v>
      </c>
      <c r="E6">
        <v>460</v>
      </c>
      <c r="F6">
        <v>110</v>
      </c>
      <c r="G6">
        <v>0</v>
      </c>
      <c r="H6">
        <v>350</v>
      </c>
      <c r="I6">
        <v>0</v>
      </c>
      <c r="J6" s="20">
        <f t="shared" si="0"/>
        <v>88.563511300360304</v>
      </c>
      <c r="K6" s="20">
        <f t="shared" si="1"/>
        <v>0</v>
      </c>
      <c r="L6" s="20">
        <f t="shared" si="2"/>
        <v>271.92713326941509</v>
      </c>
      <c r="M6" s="20">
        <f t="shared" si="3"/>
        <v>360.49064456977538</v>
      </c>
      <c r="N6" s="81">
        <f t="shared" si="4"/>
        <v>3.8131018042074825E-2</v>
      </c>
      <c r="O6" s="20">
        <f t="shared" si="5"/>
        <v>115.31360948886356</v>
      </c>
      <c r="P6" s="20">
        <f t="shared" si="6"/>
        <v>77.260118357538602</v>
      </c>
      <c r="Q6" s="20"/>
      <c r="R6" t="s">
        <v>2238</v>
      </c>
      <c r="S6">
        <v>2640</v>
      </c>
      <c r="T6" t="s">
        <v>2313</v>
      </c>
      <c r="U6" t="s">
        <v>2311</v>
      </c>
    </row>
    <row r="7" spans="1:22">
      <c r="A7" t="s">
        <v>2100</v>
      </c>
      <c r="B7" t="s">
        <v>384</v>
      </c>
      <c r="C7" t="s">
        <v>2101</v>
      </c>
      <c r="D7" t="s">
        <v>2256</v>
      </c>
      <c r="E7">
        <v>480</v>
      </c>
      <c r="F7">
        <v>0</v>
      </c>
      <c r="G7">
        <v>0</v>
      </c>
      <c r="H7">
        <v>400</v>
      </c>
      <c r="I7">
        <v>80</v>
      </c>
      <c r="J7" s="20">
        <f t="shared" si="0"/>
        <v>0</v>
      </c>
      <c r="K7" s="20">
        <f t="shared" si="1"/>
        <v>0</v>
      </c>
      <c r="L7" s="20">
        <f t="shared" si="2"/>
        <v>310.7738665936173</v>
      </c>
      <c r="M7" s="20">
        <f t="shared" si="3"/>
        <v>310.7738665936173</v>
      </c>
      <c r="N7" s="81">
        <f t="shared" si="4"/>
        <v>3.2872209286399119E-2</v>
      </c>
      <c r="O7" s="20">
        <f t="shared" si="5"/>
        <v>93.657877603555903</v>
      </c>
      <c r="P7" s="20">
        <f t="shared" si="6"/>
        <v>62.75077799438246</v>
      </c>
      <c r="Q7" s="20"/>
      <c r="R7" t="s">
        <v>2018</v>
      </c>
      <c r="T7" t="s">
        <v>2017</v>
      </c>
    </row>
    <row r="8" spans="1:22">
      <c r="A8" t="s">
        <v>2043</v>
      </c>
      <c r="B8" t="s">
        <v>384</v>
      </c>
      <c r="C8" t="s">
        <v>2099</v>
      </c>
      <c r="D8" t="s">
        <v>2255</v>
      </c>
      <c r="E8">
        <v>385</v>
      </c>
      <c r="F8">
        <v>170</v>
      </c>
      <c r="G8">
        <v>0</v>
      </c>
      <c r="H8">
        <v>215</v>
      </c>
      <c r="I8">
        <v>0</v>
      </c>
      <c r="J8" s="20">
        <f t="shared" si="0"/>
        <v>136.87088110055683</v>
      </c>
      <c r="K8" s="20">
        <f t="shared" si="1"/>
        <v>0</v>
      </c>
      <c r="L8" s="20">
        <f t="shared" si="2"/>
        <v>167.04095329406931</v>
      </c>
      <c r="M8" s="20">
        <f t="shared" si="3"/>
        <v>303.91183439462611</v>
      </c>
      <c r="N8" s="81">
        <f t="shared" si="4"/>
        <v>3.2146375544174544E-2</v>
      </c>
      <c r="O8" s="20">
        <f t="shared" si="5"/>
        <v>101.90205757171012</v>
      </c>
      <c r="P8" s="20">
        <f t="shared" si="6"/>
        <v>68.274378573045766</v>
      </c>
      <c r="Q8" s="20"/>
    </row>
    <row r="9" spans="1:22">
      <c r="A9" t="s">
        <v>2083</v>
      </c>
      <c r="B9" t="s">
        <v>60</v>
      </c>
      <c r="C9" t="s">
        <v>2087</v>
      </c>
      <c r="D9" t="str">
        <f>D7</f>
        <v>51°06′N 6°49′E</v>
      </c>
      <c r="E9">
        <v>363</v>
      </c>
      <c r="F9">
        <v>164</v>
      </c>
      <c r="G9">
        <v>199</v>
      </c>
      <c r="H9">
        <v>0</v>
      </c>
      <c r="I9">
        <v>0</v>
      </c>
      <c r="J9" s="20">
        <f t="shared" si="0"/>
        <v>132.04014412053718</v>
      </c>
      <c r="K9" s="20">
        <f t="shared" si="1"/>
        <v>156.03580568720383</v>
      </c>
      <c r="L9" s="20">
        <f t="shared" si="2"/>
        <v>0</v>
      </c>
      <c r="M9" s="20">
        <f t="shared" si="3"/>
        <v>288.07594980774104</v>
      </c>
      <c r="N9" s="81">
        <f t="shared" si="4"/>
        <v>3.0471329575601971E-2</v>
      </c>
      <c r="O9" s="20">
        <f t="shared" si="5"/>
        <v>95.162531974902109</v>
      </c>
      <c r="P9" s="20">
        <f t="shared" si="6"/>
        <v>33.326570622204081</v>
      </c>
      <c r="Q9" s="20"/>
      <c r="R9" s="14" t="s">
        <v>1141</v>
      </c>
    </row>
    <row r="10" spans="1:22">
      <c r="A10" t="s">
        <v>2093</v>
      </c>
      <c r="B10" t="s">
        <v>60</v>
      </c>
      <c r="C10" t="s">
        <v>2094</v>
      </c>
      <c r="D10" t="s">
        <v>2253</v>
      </c>
      <c r="E10">
        <v>360</v>
      </c>
      <c r="F10">
        <v>0</v>
      </c>
      <c r="G10">
        <v>0</v>
      </c>
      <c r="H10">
        <v>360</v>
      </c>
      <c r="I10">
        <v>0</v>
      </c>
      <c r="J10" s="20">
        <f t="shared" si="0"/>
        <v>0</v>
      </c>
      <c r="K10" s="20">
        <f t="shared" si="1"/>
        <v>0</v>
      </c>
      <c r="L10" s="20">
        <f t="shared" si="2"/>
        <v>279.69647993425554</v>
      </c>
      <c r="M10" s="20">
        <f t="shared" si="3"/>
        <v>279.69647993425554</v>
      </c>
      <c r="N10" s="81">
        <f t="shared" si="4"/>
        <v>2.9584988357759207E-2</v>
      </c>
      <c r="O10" s="20">
        <f t="shared" si="5"/>
        <v>84.292089843200316</v>
      </c>
      <c r="P10" s="20">
        <f t="shared" si="6"/>
        <v>56.475700194944217</v>
      </c>
      <c r="Q10" s="20"/>
      <c r="R10" t="s">
        <v>2240</v>
      </c>
      <c r="S10">
        <v>9454</v>
      </c>
      <c r="T10" t="s">
        <v>2314</v>
      </c>
      <c r="U10" t="s">
        <v>2315</v>
      </c>
      <c r="V10">
        <v>2013</v>
      </c>
    </row>
    <row r="11" spans="1:22">
      <c r="A11" t="s">
        <v>2100</v>
      </c>
      <c r="B11" t="s">
        <v>384</v>
      </c>
      <c r="C11" t="s">
        <v>2102</v>
      </c>
      <c r="D11" t="s">
        <v>2257</v>
      </c>
      <c r="E11">
        <v>360</v>
      </c>
      <c r="F11">
        <v>0</v>
      </c>
      <c r="G11">
        <v>0</v>
      </c>
      <c r="H11">
        <v>360</v>
      </c>
      <c r="I11">
        <v>0</v>
      </c>
      <c r="J11" s="20">
        <f t="shared" si="0"/>
        <v>0</v>
      </c>
      <c r="K11" s="20">
        <f t="shared" si="1"/>
        <v>0</v>
      </c>
      <c r="L11" s="20">
        <f t="shared" si="2"/>
        <v>279.69647993425554</v>
      </c>
      <c r="M11" s="20">
        <f t="shared" si="3"/>
        <v>279.69647993425554</v>
      </c>
      <c r="N11" s="81">
        <f t="shared" si="4"/>
        <v>2.9584988357759207E-2</v>
      </c>
      <c r="O11" s="20">
        <f t="shared" si="5"/>
        <v>84.292089843200316</v>
      </c>
      <c r="P11" s="20">
        <f t="shared" si="6"/>
        <v>56.475700194944217</v>
      </c>
      <c r="Q11" s="20"/>
      <c r="R11" t="s">
        <v>2241</v>
      </c>
      <c r="S11">
        <f>0.26*S10</f>
        <v>2458.04</v>
      </c>
      <c r="T11" t="s">
        <v>2314</v>
      </c>
      <c r="U11" t="s">
        <v>2317</v>
      </c>
    </row>
    <row r="12" spans="1:22">
      <c r="A12" t="s">
        <v>2083</v>
      </c>
      <c r="B12" t="s">
        <v>60</v>
      </c>
      <c r="C12" t="s">
        <v>757</v>
      </c>
      <c r="D12" t="s">
        <v>842</v>
      </c>
      <c r="E12">
        <v>340</v>
      </c>
      <c r="F12">
        <v>0</v>
      </c>
      <c r="G12">
        <v>179</v>
      </c>
      <c r="H12">
        <v>161</v>
      </c>
      <c r="I12">
        <v>0</v>
      </c>
      <c r="J12" s="20">
        <f t="shared" si="0"/>
        <v>0</v>
      </c>
      <c r="K12" s="20">
        <f t="shared" si="1"/>
        <v>140.3538151658768</v>
      </c>
      <c r="L12" s="20">
        <f t="shared" si="2"/>
        <v>125.08648130393095</v>
      </c>
      <c r="M12" s="20">
        <f t="shared" si="3"/>
        <v>265.44029646980778</v>
      </c>
      <c r="N12" s="81">
        <f t="shared" si="4"/>
        <v>2.8077035801756692E-2</v>
      </c>
      <c r="O12" s="20">
        <f t="shared" si="5"/>
        <v>78.553714533717297</v>
      </c>
      <c r="P12" s="20">
        <f t="shared" si="6"/>
        <v>25.257188142738936</v>
      </c>
      <c r="Q12" s="20"/>
      <c r="R12" t="s">
        <v>2242</v>
      </c>
      <c r="S12">
        <f>0.14*S10</f>
        <v>1323.5600000000002</v>
      </c>
      <c r="T12" t="s">
        <v>2314</v>
      </c>
      <c r="U12" t="s">
        <v>2317</v>
      </c>
    </row>
    <row r="13" spans="1:22">
      <c r="A13" t="s">
        <v>2131</v>
      </c>
      <c r="B13" t="s">
        <v>85</v>
      </c>
      <c r="C13" t="s">
        <v>2132</v>
      </c>
      <c r="D13" t="s">
        <v>2274</v>
      </c>
      <c r="E13">
        <v>323</v>
      </c>
      <c r="F13">
        <v>131</v>
      </c>
      <c r="G13">
        <v>0</v>
      </c>
      <c r="H13">
        <v>192</v>
      </c>
      <c r="I13">
        <v>0</v>
      </c>
      <c r="J13" s="20">
        <f t="shared" si="0"/>
        <v>105.47109073042908</v>
      </c>
      <c r="K13" s="20">
        <f t="shared" si="1"/>
        <v>0</v>
      </c>
      <c r="L13" s="20">
        <f t="shared" si="2"/>
        <v>149.17145596493629</v>
      </c>
      <c r="M13" s="20">
        <f t="shared" si="3"/>
        <v>254.64254669536535</v>
      </c>
      <c r="N13" s="81">
        <f t="shared" si="4"/>
        <v>2.693490022163797E-2</v>
      </c>
      <c r="O13" s="20">
        <f t="shared" si="5"/>
        <v>84.688041456375316</v>
      </c>
      <c r="P13" s="20">
        <f t="shared" si="6"/>
        <v>56.740987775771472</v>
      </c>
      <c r="Q13" s="20"/>
      <c r="R13" t="s">
        <v>2323</v>
      </c>
      <c r="S13">
        <f>S10-S11-S12</f>
        <v>5672.4</v>
      </c>
      <c r="T13" t="s">
        <v>2314</v>
      </c>
      <c r="U13" t="s">
        <v>2317</v>
      </c>
    </row>
    <row r="14" spans="1:22">
      <c r="A14" t="s">
        <v>2175</v>
      </c>
      <c r="B14" t="s">
        <v>701</v>
      </c>
      <c r="C14" t="s">
        <v>2176</v>
      </c>
      <c r="D14" t="s">
        <v>2292</v>
      </c>
      <c r="E14">
        <v>291</v>
      </c>
      <c r="F14">
        <v>186</v>
      </c>
      <c r="G14">
        <v>0</v>
      </c>
      <c r="H14">
        <v>105</v>
      </c>
      <c r="I14">
        <v>0</v>
      </c>
      <c r="J14" s="20">
        <f t="shared" si="0"/>
        <v>149.75284638060924</v>
      </c>
      <c r="K14" s="20">
        <f t="shared" si="1"/>
        <v>0</v>
      </c>
      <c r="L14" s="20">
        <f t="shared" si="2"/>
        <v>81.578139980824545</v>
      </c>
      <c r="M14" s="20">
        <f t="shared" si="3"/>
        <v>231.33098636143379</v>
      </c>
      <c r="N14" s="81">
        <f t="shared" si="4"/>
        <v>2.4469112160083965E-2</v>
      </c>
      <c r="O14" s="20">
        <f t="shared" si="5"/>
        <v>80.998936370477992</v>
      </c>
      <c r="P14" s="20">
        <f t="shared" si="6"/>
        <v>54.269287368220262</v>
      </c>
      <c r="Q14" s="20"/>
      <c r="R14" s="14" t="s">
        <v>1145</v>
      </c>
    </row>
    <row r="15" spans="1:22">
      <c r="A15" t="s">
        <v>2100</v>
      </c>
      <c r="B15" t="s">
        <v>384</v>
      </c>
      <c r="C15" t="s">
        <v>2103</v>
      </c>
      <c r="D15" t="s">
        <v>2258</v>
      </c>
      <c r="E15">
        <v>260</v>
      </c>
      <c r="F15">
        <v>0</v>
      </c>
      <c r="G15">
        <v>0</v>
      </c>
      <c r="H15">
        <v>260</v>
      </c>
      <c r="I15">
        <v>0</v>
      </c>
      <c r="J15" s="20">
        <f t="shared" si="0"/>
        <v>0</v>
      </c>
      <c r="K15" s="20">
        <f t="shared" si="1"/>
        <v>0</v>
      </c>
      <c r="L15" s="20">
        <f t="shared" si="2"/>
        <v>202.00301328585127</v>
      </c>
      <c r="M15" s="20">
        <f t="shared" si="3"/>
        <v>202.00301328585127</v>
      </c>
      <c r="N15" s="81">
        <f t="shared" si="4"/>
        <v>2.1366936036159433E-2</v>
      </c>
      <c r="O15" s="20">
        <f t="shared" si="5"/>
        <v>60.87762044231134</v>
      </c>
      <c r="P15" s="20">
        <f t="shared" si="6"/>
        <v>40.788005696348598</v>
      </c>
      <c r="Q15" s="20"/>
      <c r="R15" t="s">
        <v>1146</v>
      </c>
      <c r="S15" s="12">
        <v>0</v>
      </c>
    </row>
    <row r="16" spans="1:22">
      <c r="A16" t="s">
        <v>2044</v>
      </c>
      <c r="B16" t="s">
        <v>384</v>
      </c>
      <c r="C16" t="s">
        <v>2117</v>
      </c>
      <c r="D16" t="s">
        <v>2267</v>
      </c>
      <c r="E16">
        <v>260</v>
      </c>
      <c r="F16">
        <v>0</v>
      </c>
      <c r="G16">
        <v>0</v>
      </c>
      <c r="H16">
        <v>260</v>
      </c>
      <c r="I16">
        <v>0</v>
      </c>
      <c r="J16" s="20">
        <f t="shared" si="0"/>
        <v>0</v>
      </c>
      <c r="K16" s="20">
        <f t="shared" si="1"/>
        <v>0</v>
      </c>
      <c r="L16" s="20">
        <f t="shared" si="2"/>
        <v>202.00301328585127</v>
      </c>
      <c r="M16" s="20">
        <f t="shared" si="3"/>
        <v>202.00301328585127</v>
      </c>
      <c r="N16" s="81">
        <f t="shared" si="4"/>
        <v>2.1366936036159433E-2</v>
      </c>
      <c r="O16" s="20">
        <f t="shared" si="5"/>
        <v>60.87762044231134</v>
      </c>
      <c r="P16" s="20">
        <f t="shared" si="6"/>
        <v>40.788005696348598</v>
      </c>
      <c r="Q16" s="20"/>
      <c r="R16" t="s">
        <v>2319</v>
      </c>
      <c r="S16" s="15">
        <v>0</v>
      </c>
      <c r="T16" t="s">
        <v>863</v>
      </c>
      <c r="V16" s="21"/>
    </row>
    <row r="17" spans="1:22">
      <c r="A17" t="s">
        <v>2063</v>
      </c>
      <c r="B17" t="s">
        <v>186</v>
      </c>
      <c r="C17" t="s">
        <v>2159</v>
      </c>
      <c r="D17" t="s">
        <v>2287</v>
      </c>
      <c r="E17">
        <v>260</v>
      </c>
      <c r="F17">
        <v>0</v>
      </c>
      <c r="G17">
        <v>0</v>
      </c>
      <c r="H17">
        <v>260</v>
      </c>
      <c r="I17">
        <v>0</v>
      </c>
      <c r="J17" s="20">
        <f t="shared" si="0"/>
        <v>0</v>
      </c>
      <c r="K17" s="20">
        <f t="shared" si="1"/>
        <v>0</v>
      </c>
      <c r="L17" s="20">
        <f t="shared" si="2"/>
        <v>202.00301328585127</v>
      </c>
      <c r="M17" s="20">
        <f t="shared" si="3"/>
        <v>202.00301328585127</v>
      </c>
      <c r="N17" s="81">
        <f t="shared" si="4"/>
        <v>2.1366936036159433E-2</v>
      </c>
      <c r="O17" s="20">
        <f t="shared" si="5"/>
        <v>60.87762044231134</v>
      </c>
      <c r="P17" s="20">
        <f t="shared" si="6"/>
        <v>40.788005696348598</v>
      </c>
      <c r="Q17" s="20"/>
      <c r="R17" t="s">
        <v>866</v>
      </c>
      <c r="S17" s="21"/>
      <c r="T17" s="21"/>
    </row>
    <row r="18" spans="1:22">
      <c r="A18" t="s">
        <v>2105</v>
      </c>
      <c r="B18" t="s">
        <v>384</v>
      </c>
      <c r="C18" t="s">
        <v>2106</v>
      </c>
      <c r="D18" t="s">
        <v>2260</v>
      </c>
      <c r="E18">
        <v>250</v>
      </c>
      <c r="F18">
        <v>0</v>
      </c>
      <c r="G18">
        <v>0</v>
      </c>
      <c r="H18">
        <v>250</v>
      </c>
      <c r="I18">
        <v>0</v>
      </c>
      <c r="J18" s="20">
        <f t="shared" si="0"/>
        <v>0</v>
      </c>
      <c r="K18" s="20">
        <f t="shared" si="1"/>
        <v>0</v>
      </c>
      <c r="L18" s="20">
        <f t="shared" si="2"/>
        <v>194.23366662101083</v>
      </c>
      <c r="M18" s="20">
        <f t="shared" si="3"/>
        <v>194.23366662101083</v>
      </c>
      <c r="N18" s="81">
        <f t="shared" si="4"/>
        <v>2.0545130803999452E-2</v>
      </c>
      <c r="O18" s="20">
        <f t="shared" si="5"/>
        <v>58.536173502222447</v>
      </c>
      <c r="P18" s="20">
        <f t="shared" si="6"/>
        <v>39.219236246489039</v>
      </c>
      <c r="Q18" s="20"/>
      <c r="R18" t="s">
        <v>2028</v>
      </c>
    </row>
    <row r="19" spans="1:22">
      <c r="A19" t="s">
        <v>2107</v>
      </c>
      <c r="B19" t="s">
        <v>384</v>
      </c>
      <c r="C19" t="s">
        <v>2108</v>
      </c>
      <c r="D19" t="s">
        <v>2261</v>
      </c>
      <c r="E19">
        <v>250</v>
      </c>
      <c r="F19">
        <v>0</v>
      </c>
      <c r="G19">
        <v>0</v>
      </c>
      <c r="H19">
        <v>250</v>
      </c>
      <c r="I19">
        <v>0</v>
      </c>
      <c r="J19" s="20">
        <f t="shared" si="0"/>
        <v>0</v>
      </c>
      <c r="K19" s="20">
        <f t="shared" si="1"/>
        <v>0</v>
      </c>
      <c r="L19" s="20">
        <f t="shared" si="2"/>
        <v>194.23366662101083</v>
      </c>
      <c r="M19" s="20">
        <f t="shared" si="3"/>
        <v>194.23366662101083</v>
      </c>
      <c r="N19" s="81">
        <f t="shared" si="4"/>
        <v>2.0545130803999452E-2</v>
      </c>
      <c r="O19" s="20">
        <f t="shared" si="5"/>
        <v>58.536173502222447</v>
      </c>
      <c r="P19" s="20">
        <f t="shared" si="6"/>
        <v>39.219236246489039</v>
      </c>
      <c r="Q19" s="20"/>
    </row>
    <row r="20" spans="1:22">
      <c r="A20" t="s">
        <v>2200</v>
      </c>
      <c r="B20" t="s">
        <v>515</v>
      </c>
      <c r="C20" t="s">
        <v>2201</v>
      </c>
      <c r="D20" t="s">
        <v>2301</v>
      </c>
      <c r="E20">
        <v>218</v>
      </c>
      <c r="F20">
        <v>218</v>
      </c>
      <c r="G20">
        <v>0</v>
      </c>
      <c r="H20">
        <v>0</v>
      </c>
      <c r="I20">
        <v>0</v>
      </c>
      <c r="J20" s="20">
        <f t="shared" si="0"/>
        <v>175.51677694071404</v>
      </c>
      <c r="K20" s="20">
        <f t="shared" si="1"/>
        <v>0</v>
      </c>
      <c r="L20" s="20">
        <f t="shared" si="2"/>
        <v>0</v>
      </c>
      <c r="M20" s="20">
        <f t="shared" si="3"/>
        <v>175.51677694071404</v>
      </c>
      <c r="N20" s="81">
        <f t="shared" si="4"/>
        <v>1.8565345561742545E-2</v>
      </c>
      <c r="O20" s="20">
        <f t="shared" si="5"/>
        <v>66.119333779036111</v>
      </c>
      <c r="P20" s="20">
        <f t="shared" si="6"/>
        <v>44.299953631954196</v>
      </c>
      <c r="Q20" s="20"/>
      <c r="R20" t="s">
        <v>2309</v>
      </c>
      <c r="S20" s="12">
        <v>0</v>
      </c>
      <c r="U20" t="s">
        <v>2311</v>
      </c>
      <c r="V20" t="s">
        <v>2310</v>
      </c>
    </row>
    <row r="21" spans="1:22">
      <c r="A21" t="s">
        <v>2093</v>
      </c>
      <c r="B21" t="s">
        <v>384</v>
      </c>
      <c r="C21" t="s">
        <v>2116</v>
      </c>
      <c r="D21" t="s">
        <v>2266</v>
      </c>
      <c r="E21">
        <v>220</v>
      </c>
      <c r="F21">
        <v>0</v>
      </c>
      <c r="G21">
        <v>110</v>
      </c>
      <c r="H21">
        <v>110</v>
      </c>
      <c r="I21">
        <v>0</v>
      </c>
      <c r="J21" s="20">
        <f t="shared" si="0"/>
        <v>0</v>
      </c>
      <c r="K21" s="20">
        <f t="shared" si="1"/>
        <v>86.250947867298578</v>
      </c>
      <c r="L21" s="20">
        <f t="shared" si="2"/>
        <v>85.462813313244766</v>
      </c>
      <c r="M21" s="20">
        <f t="shared" si="3"/>
        <v>171.71376118054334</v>
      </c>
      <c r="N21" s="81">
        <f t="shared" si="4"/>
        <v>1.8163080302574925E-2</v>
      </c>
      <c r="O21" s="20">
        <f t="shared" si="5"/>
        <v>50.863212809198345</v>
      </c>
      <c r="P21" s="20">
        <f t="shared" si="6"/>
        <v>17.256463948455178</v>
      </c>
      <c r="Q21" s="20"/>
      <c r="R21" t="s">
        <v>2312</v>
      </c>
      <c r="S21" s="11">
        <v>0.67</v>
      </c>
      <c r="U21" t="s">
        <v>2311</v>
      </c>
    </row>
    <row r="22" spans="1:22">
      <c r="A22" t="s">
        <v>2166</v>
      </c>
      <c r="B22" t="s">
        <v>679</v>
      </c>
      <c r="C22" t="s">
        <v>2167</v>
      </c>
      <c r="D22" t="s">
        <v>2289</v>
      </c>
      <c r="E22">
        <v>214</v>
      </c>
      <c r="F22">
        <v>0</v>
      </c>
      <c r="G22">
        <v>0</v>
      </c>
      <c r="H22">
        <v>214</v>
      </c>
      <c r="I22">
        <v>0</v>
      </c>
      <c r="J22" s="20">
        <f t="shared" si="0"/>
        <v>0</v>
      </c>
      <c r="K22" s="20">
        <f t="shared" si="1"/>
        <v>0</v>
      </c>
      <c r="L22" s="20">
        <f t="shared" si="2"/>
        <v>166.26401862758524</v>
      </c>
      <c r="M22" s="20">
        <f t="shared" si="3"/>
        <v>166.26401862758524</v>
      </c>
      <c r="N22" s="81">
        <f t="shared" si="4"/>
        <v>1.7586631968223528E-2</v>
      </c>
      <c r="O22" s="20">
        <f t="shared" si="5"/>
        <v>50.106964517902398</v>
      </c>
      <c r="P22" s="20">
        <f t="shared" si="6"/>
        <v>33.571666226994608</v>
      </c>
      <c r="Q22" s="20"/>
      <c r="R22" t="s">
        <v>2318</v>
      </c>
      <c r="S22" s="11">
        <v>0.67</v>
      </c>
    </row>
    <row r="23" spans="1:22">
      <c r="A23" t="s">
        <v>2189</v>
      </c>
      <c r="B23" t="s">
        <v>515</v>
      </c>
      <c r="C23" t="s">
        <v>2192</v>
      </c>
      <c r="D23" t="s">
        <v>2332</v>
      </c>
      <c r="E23">
        <v>190</v>
      </c>
      <c r="F23">
        <v>135</v>
      </c>
      <c r="G23">
        <v>0</v>
      </c>
      <c r="H23">
        <v>55</v>
      </c>
      <c r="I23">
        <v>0</v>
      </c>
      <c r="J23" s="20">
        <f t="shared" si="0"/>
        <v>108.69158205044219</v>
      </c>
      <c r="K23" s="20">
        <f t="shared" si="1"/>
        <v>0</v>
      </c>
      <c r="L23" s="20">
        <f t="shared" si="2"/>
        <v>42.731406656622383</v>
      </c>
      <c r="M23" s="20">
        <f t="shared" si="3"/>
        <v>151.42298870706458</v>
      </c>
      <c r="N23" s="81">
        <f t="shared" si="4"/>
        <v>1.6016817083463569E-2</v>
      </c>
      <c r="O23" s="20">
        <f t="shared" si="5"/>
        <v>53.823417162093875</v>
      </c>
      <c r="P23" s="20">
        <f t="shared" si="6"/>
        <v>36.061689498602902</v>
      </c>
      <c r="Q23" s="20"/>
      <c r="R23" t="s">
        <v>2320</v>
      </c>
      <c r="S23">
        <f>S20*G76</f>
        <v>0</v>
      </c>
      <c r="T23" t="s">
        <v>863</v>
      </c>
    </row>
    <row r="24" spans="1:22">
      <c r="A24" t="s">
        <v>2107</v>
      </c>
      <c r="B24" t="s">
        <v>384</v>
      </c>
      <c r="C24" t="s">
        <v>2269</v>
      </c>
      <c r="D24" t="s">
        <v>2268</v>
      </c>
      <c r="E24">
        <v>180</v>
      </c>
      <c r="F24">
        <v>0</v>
      </c>
      <c r="G24">
        <v>0</v>
      </c>
      <c r="H24">
        <v>180</v>
      </c>
      <c r="I24">
        <v>0</v>
      </c>
      <c r="J24" s="20">
        <f t="shared" si="0"/>
        <v>0</v>
      </c>
      <c r="K24" s="20">
        <f t="shared" si="1"/>
        <v>0</v>
      </c>
      <c r="L24" s="20">
        <f t="shared" si="2"/>
        <v>139.84823996712777</v>
      </c>
      <c r="M24" s="20">
        <f t="shared" si="3"/>
        <v>139.84823996712777</v>
      </c>
      <c r="N24" s="81">
        <f t="shared" si="4"/>
        <v>1.4792494178879604E-2</v>
      </c>
      <c r="O24" s="20">
        <f t="shared" si="5"/>
        <v>42.146044921600158</v>
      </c>
      <c r="P24" s="20">
        <f t="shared" si="6"/>
        <v>28.237850097472109</v>
      </c>
      <c r="Q24" s="20"/>
      <c r="R24" t="s">
        <v>2321</v>
      </c>
      <c r="S24">
        <f>S21*F76</f>
        <v>2045.5100000000002</v>
      </c>
      <c r="T24" t="s">
        <v>863</v>
      </c>
    </row>
    <row r="25" spans="1:22">
      <c r="A25" t="s">
        <v>2042</v>
      </c>
      <c r="B25" t="s">
        <v>7</v>
      </c>
      <c r="C25" t="s">
        <v>2062</v>
      </c>
      <c r="D25" t="s">
        <v>2231</v>
      </c>
      <c r="E25">
        <v>174</v>
      </c>
      <c r="F25">
        <v>0</v>
      </c>
      <c r="G25">
        <v>0</v>
      </c>
      <c r="H25">
        <v>174</v>
      </c>
      <c r="I25">
        <v>0</v>
      </c>
      <c r="J25" s="20">
        <f t="shared" si="0"/>
        <v>0</v>
      </c>
      <c r="K25" s="20">
        <f t="shared" si="1"/>
        <v>0</v>
      </c>
      <c r="L25" s="20">
        <f t="shared" si="2"/>
        <v>135.18663196822354</v>
      </c>
      <c r="M25" s="20">
        <f t="shared" si="3"/>
        <v>135.18663196822354</v>
      </c>
      <c r="N25" s="81">
        <f t="shared" si="4"/>
        <v>1.4299411039583619E-2</v>
      </c>
      <c r="O25" s="20">
        <f t="shared" si="5"/>
        <v>40.741176757546825</v>
      </c>
      <c r="P25" s="20">
        <f t="shared" si="6"/>
        <v>27.296588427556372</v>
      </c>
      <c r="Q25" s="20"/>
      <c r="R25" t="s">
        <v>2322</v>
      </c>
      <c r="S25">
        <f>S22*H76</f>
        <v>4891.67</v>
      </c>
      <c r="T25" t="s">
        <v>863</v>
      </c>
    </row>
    <row r="26" spans="1:22">
      <c r="A26" t="s">
        <v>2073</v>
      </c>
      <c r="B26" t="s">
        <v>384</v>
      </c>
      <c r="C26" t="s">
        <v>2115</v>
      </c>
      <c r="D26" t="s">
        <v>2275</v>
      </c>
      <c r="E26">
        <v>167</v>
      </c>
      <c r="F26">
        <v>167</v>
      </c>
      <c r="G26">
        <v>0</v>
      </c>
      <c r="H26">
        <v>0</v>
      </c>
      <c r="I26">
        <v>0</v>
      </c>
      <c r="J26" s="20">
        <f t="shared" si="0"/>
        <v>134.455512610547</v>
      </c>
      <c r="K26" s="20">
        <f t="shared" si="1"/>
        <v>0</v>
      </c>
      <c r="L26" s="20">
        <f t="shared" si="2"/>
        <v>0</v>
      </c>
      <c r="M26" s="20">
        <f t="shared" si="3"/>
        <v>134.455512610547</v>
      </c>
      <c r="N26" s="81">
        <f t="shared" si="4"/>
        <v>1.4222076645922043E-2</v>
      </c>
      <c r="O26" s="20">
        <f t="shared" si="5"/>
        <v>50.651049271096475</v>
      </c>
      <c r="P26" s="20">
        <f t="shared" si="6"/>
        <v>33.936203011634639</v>
      </c>
      <c r="Q26" s="20"/>
      <c r="R26" t="s">
        <v>864</v>
      </c>
      <c r="S26">
        <v>4</v>
      </c>
      <c r="T26" t="s">
        <v>865</v>
      </c>
      <c r="U26" t="s">
        <v>2311</v>
      </c>
    </row>
    <row r="27" spans="1:22">
      <c r="A27" t="s">
        <v>2081</v>
      </c>
      <c r="B27" t="s">
        <v>60</v>
      </c>
      <c r="C27" t="s">
        <v>2082</v>
      </c>
      <c r="D27" t="s">
        <v>2248</v>
      </c>
      <c r="E27">
        <v>170</v>
      </c>
      <c r="F27">
        <v>0</v>
      </c>
      <c r="G27">
        <v>170</v>
      </c>
      <c r="H27">
        <v>0</v>
      </c>
      <c r="I27">
        <v>0</v>
      </c>
      <c r="J27" s="20">
        <f t="shared" si="0"/>
        <v>0</v>
      </c>
      <c r="K27" s="20">
        <f t="shared" si="1"/>
        <v>133.29691943127963</v>
      </c>
      <c r="L27" s="20">
        <f t="shared" si="2"/>
        <v>0</v>
      </c>
      <c r="M27" s="20">
        <f t="shared" si="3"/>
        <v>133.29691943127963</v>
      </c>
      <c r="N27" s="81">
        <f t="shared" si="4"/>
        <v>1.4099526066350712E-2</v>
      </c>
      <c r="O27" s="20">
        <f t="shared" si="5"/>
        <v>38.802185450886192</v>
      </c>
      <c r="P27" s="20">
        <f t="shared" si="6"/>
        <v>0</v>
      </c>
      <c r="Q27" s="20"/>
      <c r="R27" t="s">
        <v>2028</v>
      </c>
      <c r="S27">
        <v>40</v>
      </c>
    </row>
    <row r="28" spans="1:22">
      <c r="A28" t="s">
        <v>2093</v>
      </c>
      <c r="B28" t="s">
        <v>92</v>
      </c>
      <c r="C28" t="s">
        <v>2143</v>
      </c>
      <c r="D28" t="s">
        <v>2280</v>
      </c>
      <c r="E28">
        <v>150</v>
      </c>
      <c r="F28">
        <v>0</v>
      </c>
      <c r="G28">
        <v>0</v>
      </c>
      <c r="H28">
        <v>150</v>
      </c>
      <c r="I28">
        <v>0</v>
      </c>
      <c r="J28" s="20">
        <f t="shared" si="0"/>
        <v>0</v>
      </c>
      <c r="K28" s="20">
        <f t="shared" si="1"/>
        <v>0</v>
      </c>
      <c r="L28" s="20">
        <f t="shared" si="2"/>
        <v>116.54019997260649</v>
      </c>
      <c r="M28" s="20">
        <f t="shared" si="3"/>
        <v>116.54019997260649</v>
      </c>
      <c r="N28" s="81">
        <f t="shared" si="4"/>
        <v>1.2327078482399671E-2</v>
      </c>
      <c r="O28" s="20">
        <f t="shared" si="5"/>
        <v>35.121704101333457</v>
      </c>
      <c r="P28" s="20">
        <f t="shared" si="6"/>
        <v>23.531541747893417</v>
      </c>
      <c r="Q28" s="20"/>
    </row>
    <row r="29" spans="1:22">
      <c r="A29" t="s">
        <v>2113</v>
      </c>
      <c r="B29" t="s">
        <v>384</v>
      </c>
      <c r="C29" t="s">
        <v>2114</v>
      </c>
      <c r="D29" t="s">
        <v>2265</v>
      </c>
      <c r="E29">
        <v>137</v>
      </c>
      <c r="F29">
        <v>137</v>
      </c>
      <c r="G29">
        <v>0</v>
      </c>
      <c r="H29">
        <v>0</v>
      </c>
      <c r="I29">
        <v>0</v>
      </c>
      <c r="J29" s="20">
        <f t="shared" si="0"/>
        <v>110.30182771044873</v>
      </c>
      <c r="K29" s="20">
        <f t="shared" si="1"/>
        <v>0</v>
      </c>
      <c r="L29" s="20">
        <f t="shared" si="2"/>
        <v>0</v>
      </c>
      <c r="M29" s="20">
        <f t="shared" si="3"/>
        <v>110.30182771044873</v>
      </c>
      <c r="N29" s="81">
        <f t="shared" si="4"/>
        <v>1.1667212577792335E-2</v>
      </c>
      <c r="O29" s="20">
        <f t="shared" si="5"/>
        <v>41.552058384073156</v>
      </c>
      <c r="P29" s="20">
        <f t="shared" si="6"/>
        <v>27.839879117329016</v>
      </c>
      <c r="Q29" s="20"/>
    </row>
    <row r="30" spans="1:22">
      <c r="A30" t="s">
        <v>2067</v>
      </c>
      <c r="B30" t="s">
        <v>41</v>
      </c>
      <c r="C30" t="s">
        <v>2068</v>
      </c>
      <c r="D30" t="s">
        <v>2233</v>
      </c>
      <c r="E30">
        <v>135</v>
      </c>
      <c r="F30">
        <v>135</v>
      </c>
      <c r="G30">
        <v>0</v>
      </c>
      <c r="H30">
        <v>0</v>
      </c>
      <c r="I30">
        <v>0</v>
      </c>
      <c r="J30" s="20">
        <f t="shared" si="0"/>
        <v>108.69158205044219</v>
      </c>
      <c r="K30" s="20">
        <f t="shared" si="1"/>
        <v>0</v>
      </c>
      <c r="L30" s="20">
        <f t="shared" si="2"/>
        <v>0</v>
      </c>
      <c r="M30" s="20">
        <f t="shared" si="3"/>
        <v>108.69158205044219</v>
      </c>
      <c r="N30" s="81">
        <f t="shared" si="4"/>
        <v>1.1496888306583689E-2</v>
      </c>
      <c r="O30" s="20">
        <f t="shared" si="5"/>
        <v>40.945458991604937</v>
      </c>
      <c r="P30" s="20">
        <f t="shared" si="6"/>
        <v>27.43345752437531</v>
      </c>
      <c r="Q30" s="20"/>
    </row>
    <row r="31" spans="1:22">
      <c r="A31" t="s">
        <v>2073</v>
      </c>
      <c r="B31" t="s">
        <v>384</v>
      </c>
      <c r="C31" t="s">
        <v>2111</v>
      </c>
      <c r="D31" t="s">
        <v>2263</v>
      </c>
      <c r="E31">
        <v>125</v>
      </c>
      <c r="F31">
        <v>125</v>
      </c>
      <c r="G31">
        <v>0</v>
      </c>
      <c r="H31">
        <v>0</v>
      </c>
      <c r="I31">
        <v>0</v>
      </c>
      <c r="J31" s="20">
        <f t="shared" si="0"/>
        <v>100.64035375040943</v>
      </c>
      <c r="K31" s="20">
        <f t="shared" si="1"/>
        <v>0</v>
      </c>
      <c r="L31" s="20">
        <f t="shared" si="2"/>
        <v>0</v>
      </c>
      <c r="M31" s="20">
        <f t="shared" si="3"/>
        <v>100.64035375040943</v>
      </c>
      <c r="N31" s="81">
        <f t="shared" si="4"/>
        <v>1.0645266950540452E-2</v>
      </c>
      <c r="O31" s="20">
        <f t="shared" si="5"/>
        <v>37.912462029263828</v>
      </c>
      <c r="P31" s="20">
        <f t="shared" si="6"/>
        <v>25.401349559606768</v>
      </c>
      <c r="Q31" s="20"/>
    </row>
    <row r="32" spans="1:22">
      <c r="A32" t="s">
        <v>2162</v>
      </c>
      <c r="B32" t="s">
        <v>679</v>
      </c>
      <c r="C32" t="s">
        <v>2163</v>
      </c>
      <c r="D32" t="s">
        <v>2288</v>
      </c>
      <c r="E32">
        <v>125</v>
      </c>
      <c r="F32">
        <v>77</v>
      </c>
      <c r="G32">
        <v>0</v>
      </c>
      <c r="H32">
        <v>48</v>
      </c>
      <c r="I32">
        <v>0</v>
      </c>
      <c r="J32" s="20">
        <f t="shared" si="0"/>
        <v>61.994457910252208</v>
      </c>
      <c r="K32" s="20">
        <f t="shared" si="1"/>
        <v>0</v>
      </c>
      <c r="L32" s="20">
        <f t="shared" si="2"/>
        <v>37.292863991234071</v>
      </c>
      <c r="M32" s="20">
        <f t="shared" si="3"/>
        <v>99.28732190148628</v>
      </c>
      <c r="N32" s="81">
        <f t="shared" si="4"/>
        <v>1.0502149555900812E-2</v>
      </c>
      <c r="O32" s="20">
        <f t="shared" si="5"/>
        <v>34.593021922453225</v>
      </c>
      <c r="P32" s="20">
        <f t="shared" si="6"/>
        <v>23.177324688043662</v>
      </c>
      <c r="Q32" s="20"/>
    </row>
    <row r="33" spans="1:17">
      <c r="A33" t="s">
        <v>2063</v>
      </c>
      <c r="B33" t="s">
        <v>189</v>
      </c>
      <c r="C33" t="s">
        <v>2205</v>
      </c>
      <c r="D33" t="s">
        <v>2303</v>
      </c>
      <c r="E33">
        <v>120</v>
      </c>
      <c r="F33">
        <v>120</v>
      </c>
      <c r="G33">
        <v>0</v>
      </c>
      <c r="H33">
        <v>0</v>
      </c>
      <c r="I33">
        <v>0</v>
      </c>
      <c r="J33" s="20">
        <f t="shared" si="0"/>
        <v>96.614739600393051</v>
      </c>
      <c r="K33" s="20">
        <f t="shared" si="1"/>
        <v>0</v>
      </c>
      <c r="L33" s="20">
        <f t="shared" si="2"/>
        <v>0</v>
      </c>
      <c r="M33" s="20">
        <f t="shared" si="3"/>
        <v>96.614739600393051</v>
      </c>
      <c r="N33" s="81">
        <f t="shared" si="4"/>
        <v>1.0219456272518834E-2</v>
      </c>
      <c r="O33" s="20">
        <f t="shared" si="5"/>
        <v>36.39596354809327</v>
      </c>
      <c r="P33" s="20">
        <f t="shared" si="6"/>
        <v>24.385295577222493</v>
      </c>
      <c r="Q33" s="20"/>
    </row>
    <row r="34" spans="1:17">
      <c r="A34" t="s">
        <v>2073</v>
      </c>
      <c r="B34" t="s">
        <v>670</v>
      </c>
      <c r="C34" t="s">
        <v>1047</v>
      </c>
      <c r="D34" t="s">
        <v>2283</v>
      </c>
      <c r="E34">
        <v>121</v>
      </c>
      <c r="F34">
        <v>0</v>
      </c>
      <c r="G34">
        <v>0</v>
      </c>
      <c r="H34">
        <v>121</v>
      </c>
      <c r="I34">
        <v>0</v>
      </c>
      <c r="J34" s="20">
        <f t="shared" ref="J34:J65" si="7">F34*S$11/F$76</f>
        <v>0</v>
      </c>
      <c r="K34" s="20">
        <f t="shared" ref="K34:K65" si="8">G34*S$12/G$76</f>
        <v>0</v>
      </c>
      <c r="L34" s="20">
        <f t="shared" ref="L34:L65" si="9">H34*S$13/H$76</f>
        <v>94.009094644569231</v>
      </c>
      <c r="M34" s="20">
        <f t="shared" ref="M34:M65" si="10">J34+K34+L34</f>
        <v>94.009094644569231</v>
      </c>
      <c r="N34" s="81">
        <f t="shared" ref="N34:N65" si="11">M34/M$76</f>
        <v>9.9438433091357335E-3</v>
      </c>
      <c r="O34" s="20">
        <f t="shared" ref="O34:O65" si="12">(J34*1000*S$4)/1000/8760+(K34*1000*S$5)/1000/8760+(L34*1000*S$6)/1000/8760</f>
        <v>28.331507975075656</v>
      </c>
      <c r="P34" s="20">
        <f t="shared" ref="P34:P65" si="13">(J34*1000*S$4)/1000/8760*S$21+(K34*1000*S$5)/1000/8760*S$20+(L34*1000*S$6)/1000/8760*S$22</f>
        <v>18.98211034330069</v>
      </c>
      <c r="Q34" s="20"/>
    </row>
    <row r="35" spans="1:17">
      <c r="A35" t="s">
        <v>2073</v>
      </c>
      <c r="B35" t="s">
        <v>384</v>
      </c>
      <c r="C35" t="s">
        <v>2112</v>
      </c>
      <c r="D35" t="s">
        <v>2264</v>
      </c>
      <c r="E35">
        <v>99</v>
      </c>
      <c r="F35">
        <v>0</v>
      </c>
      <c r="G35">
        <v>0</v>
      </c>
      <c r="H35">
        <v>99</v>
      </c>
      <c r="I35">
        <v>0</v>
      </c>
      <c r="J35" s="20">
        <f t="shared" si="7"/>
        <v>0</v>
      </c>
      <c r="K35" s="20">
        <f t="shared" si="8"/>
        <v>0</v>
      </c>
      <c r="L35" s="20">
        <f t="shared" si="9"/>
        <v>76.916531981920286</v>
      </c>
      <c r="M35" s="20">
        <f t="shared" si="10"/>
        <v>76.916531981920286</v>
      </c>
      <c r="N35" s="81">
        <f t="shared" si="11"/>
        <v>8.1358717983837838E-3</v>
      </c>
      <c r="O35" s="20">
        <f t="shared" si="12"/>
        <v>23.180324706880082</v>
      </c>
      <c r="P35" s="20">
        <f t="shared" si="13"/>
        <v>15.530817553609657</v>
      </c>
      <c r="Q35" s="20"/>
    </row>
    <row r="36" spans="1:17">
      <c r="A36" t="s">
        <v>2177</v>
      </c>
      <c r="B36" t="s">
        <v>701</v>
      </c>
      <c r="C36" t="s">
        <v>2178</v>
      </c>
      <c r="D36" t="s">
        <v>2293</v>
      </c>
      <c r="E36">
        <v>93</v>
      </c>
      <c r="F36">
        <v>0</v>
      </c>
      <c r="G36">
        <v>0</v>
      </c>
      <c r="H36">
        <v>93</v>
      </c>
      <c r="I36">
        <v>0</v>
      </c>
      <c r="J36" s="20">
        <f t="shared" si="7"/>
        <v>0</v>
      </c>
      <c r="K36" s="20">
        <f t="shared" si="8"/>
        <v>0</v>
      </c>
      <c r="L36" s="20">
        <f t="shared" si="9"/>
        <v>72.254923983016013</v>
      </c>
      <c r="M36" s="20">
        <f t="shared" si="10"/>
        <v>72.254923983016013</v>
      </c>
      <c r="N36" s="81">
        <f t="shared" si="11"/>
        <v>7.6427886590877949E-3</v>
      </c>
      <c r="O36" s="20">
        <f t="shared" si="12"/>
        <v>21.775456542826745</v>
      </c>
      <c r="P36" s="20">
        <f t="shared" si="13"/>
        <v>14.589555883693921</v>
      </c>
      <c r="Q36" s="20"/>
    </row>
    <row r="37" spans="1:17">
      <c r="A37" t="s">
        <v>2189</v>
      </c>
      <c r="B37" t="s">
        <v>515</v>
      </c>
      <c r="C37" t="s">
        <v>2197</v>
      </c>
      <c r="D37" t="s">
        <v>2299</v>
      </c>
      <c r="E37">
        <v>88</v>
      </c>
      <c r="F37">
        <v>88</v>
      </c>
      <c r="G37">
        <v>0</v>
      </c>
      <c r="H37">
        <v>0</v>
      </c>
      <c r="I37">
        <v>0</v>
      </c>
      <c r="J37" s="20">
        <f t="shared" si="7"/>
        <v>70.85080904028824</v>
      </c>
      <c r="K37" s="20">
        <f t="shared" si="8"/>
        <v>0</v>
      </c>
      <c r="L37" s="20">
        <f t="shared" si="9"/>
        <v>0</v>
      </c>
      <c r="M37" s="20">
        <f t="shared" si="10"/>
        <v>70.85080904028824</v>
      </c>
      <c r="N37" s="81">
        <f t="shared" si="11"/>
        <v>7.494267933180478E-3</v>
      </c>
      <c r="O37" s="20">
        <f t="shared" si="12"/>
        <v>26.690373268601732</v>
      </c>
      <c r="P37" s="20">
        <f t="shared" si="13"/>
        <v>17.882550089963161</v>
      </c>
      <c r="Q37" s="20"/>
    </row>
    <row r="38" spans="1:17">
      <c r="A38" t="s">
        <v>2151</v>
      </c>
      <c r="B38" t="s">
        <v>670</v>
      </c>
      <c r="C38" t="s">
        <v>2152</v>
      </c>
      <c r="D38" t="s">
        <v>2284</v>
      </c>
      <c r="E38">
        <v>89</v>
      </c>
      <c r="F38">
        <v>0</v>
      </c>
      <c r="G38">
        <v>0</v>
      </c>
      <c r="H38">
        <v>89</v>
      </c>
      <c r="I38">
        <v>0</v>
      </c>
      <c r="J38" s="20">
        <f t="shared" si="7"/>
        <v>0</v>
      </c>
      <c r="K38" s="20">
        <f t="shared" si="8"/>
        <v>0</v>
      </c>
      <c r="L38" s="20">
        <f t="shared" si="9"/>
        <v>69.147185317079845</v>
      </c>
      <c r="M38" s="20">
        <f t="shared" si="10"/>
        <v>69.147185317079845</v>
      </c>
      <c r="N38" s="81">
        <f t="shared" si="11"/>
        <v>7.3140665662238041E-3</v>
      </c>
      <c r="O38" s="20">
        <f t="shared" si="12"/>
        <v>20.838877766791185</v>
      </c>
      <c r="P38" s="20">
        <f t="shared" si="13"/>
        <v>13.962048103750096</v>
      </c>
      <c r="Q38" s="20"/>
    </row>
    <row r="39" spans="1:17">
      <c r="A39" t="s">
        <v>2181</v>
      </c>
      <c r="B39" t="s">
        <v>730</v>
      </c>
      <c r="C39" t="s">
        <v>2182</v>
      </c>
      <c r="D39" t="s">
        <v>2294</v>
      </c>
      <c r="E39">
        <v>76</v>
      </c>
      <c r="F39">
        <v>76</v>
      </c>
      <c r="G39">
        <v>0</v>
      </c>
      <c r="H39">
        <v>0</v>
      </c>
      <c r="I39">
        <v>0</v>
      </c>
      <c r="J39" s="20">
        <f t="shared" si="7"/>
        <v>61.189335080248938</v>
      </c>
      <c r="K39" s="20">
        <f t="shared" si="8"/>
        <v>0</v>
      </c>
      <c r="L39" s="20">
        <f t="shared" si="9"/>
        <v>0</v>
      </c>
      <c r="M39" s="20">
        <f t="shared" si="10"/>
        <v>61.189335080248938</v>
      </c>
      <c r="N39" s="81">
        <f t="shared" si="11"/>
        <v>6.4723223059285949E-3</v>
      </c>
      <c r="O39" s="20">
        <f t="shared" si="12"/>
        <v>23.050776913792408</v>
      </c>
      <c r="P39" s="20">
        <f t="shared" si="13"/>
        <v>15.444020532240915</v>
      </c>
      <c r="Q39" s="20"/>
    </row>
    <row r="40" spans="1:17">
      <c r="A40" t="s">
        <v>2085</v>
      </c>
      <c r="B40" t="s">
        <v>60</v>
      </c>
      <c r="C40" t="s">
        <v>2086</v>
      </c>
      <c r="D40" t="s">
        <v>2249</v>
      </c>
      <c r="E40">
        <v>73</v>
      </c>
      <c r="F40">
        <v>73</v>
      </c>
      <c r="G40">
        <v>0</v>
      </c>
      <c r="H40">
        <v>0</v>
      </c>
      <c r="I40">
        <v>0</v>
      </c>
      <c r="J40" s="20">
        <f t="shared" si="7"/>
        <v>58.773966590239105</v>
      </c>
      <c r="K40" s="20">
        <f t="shared" si="8"/>
        <v>0</v>
      </c>
      <c r="L40" s="20">
        <f t="shared" si="9"/>
        <v>0</v>
      </c>
      <c r="M40" s="20">
        <f t="shared" si="10"/>
        <v>58.773966590239105</v>
      </c>
      <c r="N40" s="81">
        <f t="shared" si="11"/>
        <v>6.2168358991156235E-3</v>
      </c>
      <c r="O40" s="20">
        <f t="shared" si="12"/>
        <v>22.140877825090076</v>
      </c>
      <c r="P40" s="20">
        <f t="shared" si="13"/>
        <v>14.834388142810353</v>
      </c>
      <c r="Q40" s="20"/>
    </row>
    <row r="41" spans="1:17">
      <c r="A41" t="s">
        <v>2075</v>
      </c>
      <c r="B41" t="s">
        <v>50</v>
      </c>
      <c r="C41" t="s">
        <v>2076</v>
      </c>
      <c r="D41" t="s">
        <v>2236</v>
      </c>
      <c r="E41">
        <v>75</v>
      </c>
      <c r="F41">
        <v>0</v>
      </c>
      <c r="G41">
        <v>0</v>
      </c>
      <c r="H41">
        <v>75</v>
      </c>
      <c r="I41">
        <v>0</v>
      </c>
      <c r="J41" s="20">
        <f t="shared" si="7"/>
        <v>0</v>
      </c>
      <c r="K41" s="20">
        <f t="shared" si="8"/>
        <v>0</v>
      </c>
      <c r="L41" s="20">
        <f t="shared" si="9"/>
        <v>58.270099986303244</v>
      </c>
      <c r="M41" s="20">
        <f t="shared" si="10"/>
        <v>58.270099986303244</v>
      </c>
      <c r="N41" s="81">
        <f t="shared" si="11"/>
        <v>6.1635392411998353E-3</v>
      </c>
      <c r="O41" s="20">
        <f t="shared" si="12"/>
        <v>17.560852050666728</v>
      </c>
      <c r="P41" s="20">
        <f t="shared" si="13"/>
        <v>11.765770873946709</v>
      </c>
      <c r="Q41" s="20"/>
    </row>
    <row r="42" spans="1:17">
      <c r="A42" t="s">
        <v>2079</v>
      </c>
      <c r="B42" t="s">
        <v>60</v>
      </c>
      <c r="C42" t="s">
        <v>2080</v>
      </c>
      <c r="D42" t="s">
        <v>2247</v>
      </c>
      <c r="E42">
        <v>72</v>
      </c>
      <c r="F42">
        <v>72</v>
      </c>
      <c r="G42">
        <v>0</v>
      </c>
      <c r="H42">
        <v>0</v>
      </c>
      <c r="I42">
        <v>0</v>
      </c>
      <c r="J42" s="20">
        <f t="shared" si="7"/>
        <v>57.968843760235835</v>
      </c>
      <c r="K42" s="20">
        <f t="shared" si="8"/>
        <v>0</v>
      </c>
      <c r="L42" s="20">
        <f t="shared" si="9"/>
        <v>0</v>
      </c>
      <c r="M42" s="20">
        <f t="shared" si="10"/>
        <v>57.968843760235835</v>
      </c>
      <c r="N42" s="81">
        <f t="shared" si="11"/>
        <v>6.1316737635113009E-3</v>
      </c>
      <c r="O42" s="20">
        <f t="shared" si="12"/>
        <v>21.837578128855963</v>
      </c>
      <c r="P42" s="20">
        <f t="shared" si="13"/>
        <v>14.631177346333496</v>
      </c>
      <c r="Q42" s="20"/>
    </row>
    <row r="43" spans="1:17">
      <c r="A43" t="s">
        <v>2171</v>
      </c>
      <c r="B43" t="s">
        <v>694</v>
      </c>
      <c r="C43" t="s">
        <v>2172</v>
      </c>
      <c r="D43" t="s">
        <v>2291</v>
      </c>
      <c r="E43">
        <v>116</v>
      </c>
      <c r="F43">
        <v>0</v>
      </c>
      <c r="G43">
        <v>0</v>
      </c>
      <c r="H43">
        <v>72</v>
      </c>
      <c r="I43">
        <v>44</v>
      </c>
      <c r="J43" s="20">
        <f t="shared" si="7"/>
        <v>0</v>
      </c>
      <c r="K43" s="20">
        <f t="shared" si="8"/>
        <v>0</v>
      </c>
      <c r="L43" s="20">
        <f t="shared" si="9"/>
        <v>55.939295986851114</v>
      </c>
      <c r="M43" s="20">
        <f t="shared" si="10"/>
        <v>55.939295986851114</v>
      </c>
      <c r="N43" s="81">
        <f t="shared" si="11"/>
        <v>5.9169976715518421E-3</v>
      </c>
      <c r="O43" s="20">
        <f t="shared" si="12"/>
        <v>16.858417968640062</v>
      </c>
      <c r="P43" s="20">
        <f t="shared" si="13"/>
        <v>11.295140038988842</v>
      </c>
      <c r="Q43" s="20"/>
    </row>
    <row r="44" spans="1:17">
      <c r="A44" t="s">
        <v>2057</v>
      </c>
      <c r="B44" t="s">
        <v>0</v>
      </c>
      <c r="C44" t="s">
        <v>2058</v>
      </c>
      <c r="D44" t="s">
        <v>2229</v>
      </c>
      <c r="E44">
        <v>70</v>
      </c>
      <c r="F44">
        <v>0</v>
      </c>
      <c r="G44">
        <v>0</v>
      </c>
      <c r="H44">
        <v>70</v>
      </c>
      <c r="I44">
        <v>0</v>
      </c>
      <c r="J44" s="20">
        <f t="shared" si="7"/>
        <v>0</v>
      </c>
      <c r="K44" s="20">
        <f t="shared" si="8"/>
        <v>0</v>
      </c>
      <c r="L44" s="20">
        <f t="shared" si="9"/>
        <v>54.38542665388303</v>
      </c>
      <c r="M44" s="20">
        <f t="shared" si="10"/>
        <v>54.38542665388303</v>
      </c>
      <c r="N44" s="81">
        <f t="shared" si="11"/>
        <v>5.7526366251198467E-3</v>
      </c>
      <c r="O44" s="20">
        <f t="shared" si="12"/>
        <v>16.390128580622282</v>
      </c>
      <c r="P44" s="20">
        <f t="shared" si="13"/>
        <v>10.981386149016929</v>
      </c>
      <c r="Q44" s="20"/>
    </row>
    <row r="45" spans="1:17">
      <c r="A45" t="s">
        <v>2093</v>
      </c>
      <c r="B45" t="s">
        <v>515</v>
      </c>
      <c r="C45" t="s">
        <v>2202</v>
      </c>
      <c r="D45" t="s">
        <v>2302</v>
      </c>
      <c r="E45">
        <v>63</v>
      </c>
      <c r="F45">
        <v>63</v>
      </c>
      <c r="G45">
        <v>0</v>
      </c>
      <c r="H45">
        <v>0</v>
      </c>
      <c r="I45">
        <v>0</v>
      </c>
      <c r="J45" s="20">
        <f t="shared" si="7"/>
        <v>50.722738290206351</v>
      </c>
      <c r="K45" s="20">
        <f t="shared" si="8"/>
        <v>0</v>
      </c>
      <c r="L45" s="20">
        <f t="shared" si="9"/>
        <v>0</v>
      </c>
      <c r="M45" s="20">
        <f t="shared" si="10"/>
        <v>50.722738290206351</v>
      </c>
      <c r="N45" s="81">
        <f t="shared" si="11"/>
        <v>5.3652145430723875E-3</v>
      </c>
      <c r="O45" s="20">
        <f t="shared" si="12"/>
        <v>19.107880862748971</v>
      </c>
      <c r="P45" s="20">
        <f t="shared" si="13"/>
        <v>12.80228017804181</v>
      </c>
      <c r="Q45" s="20"/>
    </row>
    <row r="46" spans="1:17">
      <c r="A46" t="s">
        <v>2069</v>
      </c>
      <c r="B46" t="s">
        <v>41</v>
      </c>
      <c r="C46" t="s">
        <v>2070</v>
      </c>
      <c r="D46" t="s">
        <v>2234</v>
      </c>
      <c r="E46">
        <v>61</v>
      </c>
      <c r="F46">
        <v>61</v>
      </c>
      <c r="G46">
        <v>0</v>
      </c>
      <c r="H46">
        <v>0</v>
      </c>
      <c r="I46">
        <v>0</v>
      </c>
      <c r="J46" s="20">
        <f t="shared" si="7"/>
        <v>49.112492630199803</v>
      </c>
      <c r="K46" s="20">
        <f t="shared" si="8"/>
        <v>0</v>
      </c>
      <c r="L46" s="20">
        <f t="shared" si="9"/>
        <v>0</v>
      </c>
      <c r="M46" s="20">
        <f t="shared" si="10"/>
        <v>49.112492630199803</v>
      </c>
      <c r="N46" s="81">
        <f t="shared" si="11"/>
        <v>5.1948902718637405E-3</v>
      </c>
      <c r="O46" s="20">
        <f t="shared" si="12"/>
        <v>18.501281470280752</v>
      </c>
      <c r="P46" s="20">
        <f t="shared" si="13"/>
        <v>12.395858585088105</v>
      </c>
      <c r="Q46" s="20"/>
    </row>
    <row r="47" spans="1:17">
      <c r="A47" s="83" t="s">
        <v>2119</v>
      </c>
      <c r="B47" s="83" t="s">
        <v>384</v>
      </c>
      <c r="C47" s="83" t="s">
        <v>2120</v>
      </c>
      <c r="D47" s="83" t="s">
        <v>2270</v>
      </c>
      <c r="E47" s="83">
        <v>50</v>
      </c>
      <c r="F47" s="83">
        <v>0</v>
      </c>
      <c r="G47" s="83">
        <v>0</v>
      </c>
      <c r="H47" s="83">
        <v>50</v>
      </c>
      <c r="I47" s="83">
        <v>0</v>
      </c>
      <c r="J47" s="84">
        <f t="shared" si="7"/>
        <v>0</v>
      </c>
      <c r="K47" s="84">
        <f t="shared" si="8"/>
        <v>0</v>
      </c>
      <c r="L47" s="84">
        <f t="shared" si="9"/>
        <v>38.846733324202162</v>
      </c>
      <c r="M47" s="84">
        <f t="shared" si="10"/>
        <v>38.846733324202162</v>
      </c>
      <c r="N47" s="85">
        <f t="shared" si="11"/>
        <v>4.1090261607998899E-3</v>
      </c>
      <c r="O47" s="84">
        <f t="shared" si="12"/>
        <v>11.707234700444488</v>
      </c>
      <c r="P47" s="84">
        <f t="shared" si="13"/>
        <v>7.8438472492978075</v>
      </c>
      <c r="Q47" s="20"/>
    </row>
    <row r="48" spans="1:17">
      <c r="A48" s="83" t="s">
        <v>2189</v>
      </c>
      <c r="B48" s="83" t="s">
        <v>515</v>
      </c>
      <c r="C48" s="83" t="s">
        <v>2190</v>
      </c>
      <c r="D48" s="83" t="s">
        <v>2296</v>
      </c>
      <c r="E48" s="83">
        <v>48</v>
      </c>
      <c r="F48" s="83">
        <v>48</v>
      </c>
      <c r="G48" s="83">
        <v>0</v>
      </c>
      <c r="H48" s="83">
        <v>0</v>
      </c>
      <c r="I48" s="83">
        <v>0</v>
      </c>
      <c r="J48" s="84">
        <f t="shared" si="7"/>
        <v>38.645895840157223</v>
      </c>
      <c r="K48" s="84">
        <f t="shared" si="8"/>
        <v>0</v>
      </c>
      <c r="L48" s="84">
        <f t="shared" si="9"/>
        <v>0</v>
      </c>
      <c r="M48" s="84">
        <f t="shared" si="10"/>
        <v>38.645895840157223</v>
      </c>
      <c r="N48" s="85">
        <f t="shared" si="11"/>
        <v>4.0877825090075339E-3</v>
      </c>
      <c r="O48" s="84">
        <f t="shared" si="12"/>
        <v>14.558385419237311</v>
      </c>
      <c r="P48" s="84">
        <f t="shared" si="13"/>
        <v>9.7541182308889987</v>
      </c>
      <c r="Q48" s="20"/>
    </row>
    <row r="49" spans="1:17">
      <c r="A49" s="83" t="s">
        <v>2109</v>
      </c>
      <c r="B49" s="83" t="s">
        <v>384</v>
      </c>
      <c r="C49" s="83" t="s">
        <v>2110</v>
      </c>
      <c r="D49" s="83" t="s">
        <v>2262</v>
      </c>
      <c r="E49" s="83">
        <v>45</v>
      </c>
      <c r="F49" s="83">
        <v>0</v>
      </c>
      <c r="G49" s="83">
        <v>0</v>
      </c>
      <c r="H49" s="83">
        <v>45</v>
      </c>
      <c r="I49" s="83">
        <v>0</v>
      </c>
      <c r="J49" s="84">
        <f t="shared" si="7"/>
        <v>0</v>
      </c>
      <c r="K49" s="84">
        <f t="shared" si="8"/>
        <v>0</v>
      </c>
      <c r="L49" s="84">
        <f t="shared" si="9"/>
        <v>34.962059991781942</v>
      </c>
      <c r="M49" s="84">
        <f t="shared" si="10"/>
        <v>34.962059991781942</v>
      </c>
      <c r="N49" s="85">
        <f t="shared" si="11"/>
        <v>3.6981235447199009E-3</v>
      </c>
      <c r="O49" s="84">
        <f t="shared" si="12"/>
        <v>10.536511230400039</v>
      </c>
      <c r="P49" s="84">
        <f t="shared" si="13"/>
        <v>7.0594625243680271</v>
      </c>
      <c r="Q49" s="20"/>
    </row>
    <row r="50" spans="1:17">
      <c r="A50" s="83" t="s">
        <v>2155</v>
      </c>
      <c r="B50" s="83" t="s">
        <v>186</v>
      </c>
      <c r="C50" s="83" t="s">
        <v>2156</v>
      </c>
      <c r="D50" s="83" t="s">
        <v>2285</v>
      </c>
      <c r="E50" s="83">
        <v>45</v>
      </c>
      <c r="F50" s="83">
        <v>0</v>
      </c>
      <c r="G50" s="83">
        <v>0</v>
      </c>
      <c r="H50" s="83">
        <v>45</v>
      </c>
      <c r="I50" s="83">
        <v>0</v>
      </c>
      <c r="J50" s="84">
        <f t="shared" si="7"/>
        <v>0</v>
      </c>
      <c r="K50" s="84">
        <f t="shared" si="8"/>
        <v>0</v>
      </c>
      <c r="L50" s="84">
        <f t="shared" si="9"/>
        <v>34.962059991781942</v>
      </c>
      <c r="M50" s="84">
        <f t="shared" si="10"/>
        <v>34.962059991781942</v>
      </c>
      <c r="N50" s="85">
        <f t="shared" si="11"/>
        <v>3.6981235447199009E-3</v>
      </c>
      <c r="O50" s="84">
        <f t="shared" si="12"/>
        <v>10.536511230400039</v>
      </c>
      <c r="P50" s="84">
        <f t="shared" si="13"/>
        <v>7.0594625243680271</v>
      </c>
      <c r="Q50" s="20"/>
    </row>
    <row r="51" spans="1:17">
      <c r="A51" s="83" t="s">
        <v>2144</v>
      </c>
      <c r="B51" s="83" t="s">
        <v>92</v>
      </c>
      <c r="C51" s="83" t="s">
        <v>2145</v>
      </c>
      <c r="D51" s="83" t="s">
        <v>2281</v>
      </c>
      <c r="E51" s="83">
        <v>42</v>
      </c>
      <c r="F51" s="83">
        <v>42</v>
      </c>
      <c r="G51" s="83">
        <v>0</v>
      </c>
      <c r="H51" s="83">
        <v>0</v>
      </c>
      <c r="I51" s="83">
        <v>0</v>
      </c>
      <c r="J51" s="84">
        <f t="shared" si="7"/>
        <v>33.815158860137565</v>
      </c>
      <c r="K51" s="84">
        <f t="shared" si="8"/>
        <v>0</v>
      </c>
      <c r="L51" s="84">
        <f t="shared" si="9"/>
        <v>0</v>
      </c>
      <c r="M51" s="84">
        <f t="shared" si="10"/>
        <v>33.815158860137565</v>
      </c>
      <c r="N51" s="85">
        <f t="shared" si="11"/>
        <v>3.5768096953815915E-3</v>
      </c>
      <c r="O51" s="84">
        <f t="shared" si="12"/>
        <v>12.738587241832644</v>
      </c>
      <c r="P51" s="84">
        <f t="shared" si="13"/>
        <v>8.5348534520278712</v>
      </c>
      <c r="Q51" s="20"/>
    </row>
    <row r="52" spans="1:17">
      <c r="A52" s="83" t="s">
        <v>2073</v>
      </c>
      <c r="B52" s="83" t="s">
        <v>50</v>
      </c>
      <c r="C52" s="83" t="s">
        <v>2074</v>
      </c>
      <c r="D52" s="83" t="s">
        <v>2235</v>
      </c>
      <c r="E52" s="83">
        <v>40</v>
      </c>
      <c r="F52" s="83">
        <v>40</v>
      </c>
      <c r="G52" s="83">
        <v>0</v>
      </c>
      <c r="H52" s="83">
        <v>0</v>
      </c>
      <c r="I52" s="83">
        <v>0</v>
      </c>
      <c r="J52" s="84">
        <f t="shared" si="7"/>
        <v>32.204913200131024</v>
      </c>
      <c r="K52" s="84">
        <f t="shared" si="8"/>
        <v>0</v>
      </c>
      <c r="L52" s="84">
        <f t="shared" si="9"/>
        <v>0</v>
      </c>
      <c r="M52" s="84">
        <f t="shared" si="10"/>
        <v>32.204913200131024</v>
      </c>
      <c r="N52" s="85">
        <f t="shared" si="11"/>
        <v>3.4064854241729454E-3</v>
      </c>
      <c r="O52" s="84">
        <f t="shared" si="12"/>
        <v>12.131987849364426</v>
      </c>
      <c r="P52" s="84">
        <f t="shared" si="13"/>
        <v>8.1284318590741655</v>
      </c>
      <c r="Q52" s="20"/>
    </row>
    <row r="53" spans="1:17">
      <c r="A53" s="83" t="s">
        <v>2139</v>
      </c>
      <c r="B53" s="83" t="s">
        <v>92</v>
      </c>
      <c r="C53" s="83" t="s">
        <v>2140</v>
      </c>
      <c r="D53" s="83" t="s">
        <v>2277</v>
      </c>
      <c r="E53" s="83">
        <v>39</v>
      </c>
      <c r="F53" s="83">
        <v>0</v>
      </c>
      <c r="G53" s="83">
        <v>0</v>
      </c>
      <c r="H53" s="83">
        <v>39</v>
      </c>
      <c r="I53" s="83">
        <v>0</v>
      </c>
      <c r="J53" s="84">
        <f t="shared" si="7"/>
        <v>0</v>
      </c>
      <c r="K53" s="84">
        <f t="shared" si="8"/>
        <v>0</v>
      </c>
      <c r="L53" s="84">
        <f t="shared" si="9"/>
        <v>30.300451992877687</v>
      </c>
      <c r="M53" s="84">
        <f t="shared" si="10"/>
        <v>30.300451992877687</v>
      </c>
      <c r="N53" s="85">
        <f t="shared" si="11"/>
        <v>3.2050404054239142E-3</v>
      </c>
      <c r="O53" s="84">
        <f t="shared" si="12"/>
        <v>9.1316430663466992</v>
      </c>
      <c r="P53" s="84">
        <f t="shared" si="13"/>
        <v>6.1182008544522892</v>
      </c>
      <c r="Q53" s="20"/>
    </row>
    <row r="54" spans="1:17">
      <c r="A54" s="83" t="s">
        <v>2195</v>
      </c>
      <c r="B54" s="83" t="s">
        <v>515</v>
      </c>
      <c r="C54" s="83" t="s">
        <v>2196</v>
      </c>
      <c r="D54" s="83" t="s">
        <v>2298</v>
      </c>
      <c r="E54" s="83">
        <v>34</v>
      </c>
      <c r="F54" s="83">
        <v>34</v>
      </c>
      <c r="G54" s="83">
        <v>0</v>
      </c>
      <c r="H54" s="83">
        <v>0</v>
      </c>
      <c r="I54" s="83">
        <v>0</v>
      </c>
      <c r="J54" s="84">
        <f t="shared" si="7"/>
        <v>27.374176220111366</v>
      </c>
      <c r="K54" s="84">
        <f t="shared" si="8"/>
        <v>0</v>
      </c>
      <c r="L54" s="84">
        <f t="shared" si="9"/>
        <v>0</v>
      </c>
      <c r="M54" s="84">
        <f t="shared" si="10"/>
        <v>27.374176220111366</v>
      </c>
      <c r="N54" s="85">
        <f t="shared" si="11"/>
        <v>2.895512610547003E-3</v>
      </c>
      <c r="O54" s="84">
        <f t="shared" si="12"/>
        <v>10.312189671959763</v>
      </c>
      <c r="P54" s="84">
        <f t="shared" si="13"/>
        <v>6.9091670802130416</v>
      </c>
      <c r="Q54" s="20"/>
    </row>
    <row r="55" spans="1:17">
      <c r="A55" s="83" t="s">
        <v>2198</v>
      </c>
      <c r="B55" s="83" t="s">
        <v>515</v>
      </c>
      <c r="C55" s="83" t="s">
        <v>2199</v>
      </c>
      <c r="D55" s="83" t="s">
        <v>2300</v>
      </c>
      <c r="E55" s="83">
        <v>31</v>
      </c>
      <c r="F55" s="83">
        <v>31</v>
      </c>
      <c r="G55" s="83">
        <v>0</v>
      </c>
      <c r="H55" s="83">
        <v>0</v>
      </c>
      <c r="I55" s="83">
        <v>0</v>
      </c>
      <c r="J55" s="84">
        <f t="shared" si="7"/>
        <v>24.95880773010154</v>
      </c>
      <c r="K55" s="84">
        <f t="shared" si="8"/>
        <v>0</v>
      </c>
      <c r="L55" s="84">
        <f t="shared" si="9"/>
        <v>0</v>
      </c>
      <c r="M55" s="84">
        <f t="shared" si="10"/>
        <v>24.95880773010154</v>
      </c>
      <c r="N55" s="85">
        <f t="shared" si="11"/>
        <v>2.640026203734032E-3</v>
      </c>
      <c r="O55" s="84">
        <f t="shared" si="12"/>
        <v>9.4022905832574288</v>
      </c>
      <c r="P55" s="84">
        <f t="shared" si="13"/>
        <v>6.2995346907824779</v>
      </c>
      <c r="Q55" s="20"/>
    </row>
    <row r="56" spans="1:17">
      <c r="A56" s="83" t="s">
        <v>2189</v>
      </c>
      <c r="B56" s="83" t="s">
        <v>515</v>
      </c>
      <c r="C56" s="83" t="s">
        <v>2191</v>
      </c>
      <c r="D56" s="83" t="s">
        <v>2333</v>
      </c>
      <c r="E56" s="83">
        <v>30</v>
      </c>
      <c r="F56" s="83">
        <v>0</v>
      </c>
      <c r="G56" s="83">
        <v>0</v>
      </c>
      <c r="H56" s="83">
        <v>30</v>
      </c>
      <c r="I56" s="83">
        <v>0</v>
      </c>
      <c r="J56" s="84">
        <f t="shared" si="7"/>
        <v>0</v>
      </c>
      <c r="K56" s="84">
        <f t="shared" si="8"/>
        <v>0</v>
      </c>
      <c r="L56" s="84">
        <f t="shared" si="9"/>
        <v>23.308039994521298</v>
      </c>
      <c r="M56" s="84">
        <f t="shared" si="10"/>
        <v>23.308039994521298</v>
      </c>
      <c r="N56" s="85">
        <f t="shared" si="11"/>
        <v>2.4654156964799344E-3</v>
      </c>
      <c r="O56" s="84">
        <f t="shared" si="12"/>
        <v>7.0243408202666924</v>
      </c>
      <c r="P56" s="84">
        <f t="shared" si="13"/>
        <v>4.7063083495786842</v>
      </c>
      <c r="Q56" s="20"/>
    </row>
    <row r="57" spans="1:17">
      <c r="A57" s="86" t="s">
        <v>2208</v>
      </c>
      <c r="B57" s="86" t="s">
        <v>2220</v>
      </c>
      <c r="C57" s="86" t="s">
        <v>2209</v>
      </c>
      <c r="D57" s="86" t="s">
        <v>2304</v>
      </c>
      <c r="E57" s="86">
        <v>27</v>
      </c>
      <c r="F57" s="86">
        <v>27</v>
      </c>
      <c r="G57" s="86">
        <v>0</v>
      </c>
      <c r="H57" s="86">
        <v>0</v>
      </c>
      <c r="I57" s="86">
        <v>0</v>
      </c>
      <c r="J57" s="87">
        <f t="shared" si="7"/>
        <v>21.738316410088437</v>
      </c>
      <c r="K57" s="87">
        <f t="shared" si="8"/>
        <v>0</v>
      </c>
      <c r="L57" s="87">
        <f t="shared" si="9"/>
        <v>0</v>
      </c>
      <c r="M57" s="87">
        <f t="shared" si="10"/>
        <v>21.738316410088437</v>
      </c>
      <c r="N57" s="88">
        <f t="shared" si="11"/>
        <v>2.2993776613167375E-3</v>
      </c>
      <c r="O57" s="87">
        <f t="shared" si="12"/>
        <v>8.1890917983209874</v>
      </c>
      <c r="P57" s="87">
        <f t="shared" si="13"/>
        <v>5.4866915048750622</v>
      </c>
      <c r="Q57" s="20"/>
    </row>
    <row r="58" spans="1:17">
      <c r="A58" s="83" t="s">
        <v>2093</v>
      </c>
      <c r="B58" s="83" t="s">
        <v>694</v>
      </c>
      <c r="C58" s="83" t="s">
        <v>2170</v>
      </c>
      <c r="D58" s="83" t="s">
        <v>2290</v>
      </c>
      <c r="E58" s="83">
        <v>26</v>
      </c>
      <c r="F58" s="83">
        <v>0</v>
      </c>
      <c r="G58" s="83">
        <v>0</v>
      </c>
      <c r="H58" s="83">
        <v>26</v>
      </c>
      <c r="I58" s="83">
        <v>0</v>
      </c>
      <c r="J58" s="84">
        <f t="shared" si="7"/>
        <v>0</v>
      </c>
      <c r="K58" s="84">
        <f t="shared" si="8"/>
        <v>0</v>
      </c>
      <c r="L58" s="84">
        <f t="shared" si="9"/>
        <v>20.200301328585123</v>
      </c>
      <c r="M58" s="84">
        <f t="shared" si="10"/>
        <v>20.200301328585123</v>
      </c>
      <c r="N58" s="85">
        <f t="shared" si="11"/>
        <v>2.1366936036159427E-3</v>
      </c>
      <c r="O58" s="84">
        <f t="shared" si="12"/>
        <v>6.0877620442311331</v>
      </c>
      <c r="P58" s="84">
        <f t="shared" si="13"/>
        <v>4.0788005696348595</v>
      </c>
      <c r="Q58" s="20"/>
    </row>
    <row r="59" spans="1:17">
      <c r="A59" s="83" t="s">
        <v>2093</v>
      </c>
      <c r="B59" s="83" t="s">
        <v>92</v>
      </c>
      <c r="C59" s="83" t="s">
        <v>2141</v>
      </c>
      <c r="D59" s="83" t="s">
        <v>2278</v>
      </c>
      <c r="E59" s="83">
        <v>25</v>
      </c>
      <c r="F59" s="83">
        <v>0</v>
      </c>
      <c r="G59" s="83">
        <v>0</v>
      </c>
      <c r="H59" s="83">
        <v>25</v>
      </c>
      <c r="I59" s="83">
        <v>0</v>
      </c>
      <c r="J59" s="84">
        <f t="shared" si="7"/>
        <v>0</v>
      </c>
      <c r="K59" s="84">
        <f t="shared" si="8"/>
        <v>0</v>
      </c>
      <c r="L59" s="84">
        <f t="shared" si="9"/>
        <v>19.423366662101081</v>
      </c>
      <c r="M59" s="84">
        <f t="shared" si="10"/>
        <v>19.423366662101081</v>
      </c>
      <c r="N59" s="85">
        <f t="shared" si="11"/>
        <v>2.0545130803999449E-3</v>
      </c>
      <c r="O59" s="84">
        <f t="shared" si="12"/>
        <v>5.8536173502222439</v>
      </c>
      <c r="P59" s="84">
        <f t="shared" si="13"/>
        <v>3.9219236246489038</v>
      </c>
      <c r="Q59" s="20"/>
    </row>
    <row r="60" spans="1:17">
      <c r="A60" s="83" t="s">
        <v>2045</v>
      </c>
      <c r="B60" s="83" t="s">
        <v>92</v>
      </c>
      <c r="C60" s="83" t="s">
        <v>2142</v>
      </c>
      <c r="D60" s="83" t="s">
        <v>2279</v>
      </c>
      <c r="E60" s="83">
        <v>25</v>
      </c>
      <c r="F60" s="83">
        <v>0</v>
      </c>
      <c r="G60" s="83">
        <v>0</v>
      </c>
      <c r="H60" s="83">
        <v>25</v>
      </c>
      <c r="I60" s="83">
        <v>0</v>
      </c>
      <c r="J60" s="84">
        <f t="shared" si="7"/>
        <v>0</v>
      </c>
      <c r="K60" s="84">
        <f t="shared" si="8"/>
        <v>0</v>
      </c>
      <c r="L60" s="84">
        <f t="shared" si="9"/>
        <v>19.423366662101081</v>
      </c>
      <c r="M60" s="84">
        <f t="shared" si="10"/>
        <v>19.423366662101081</v>
      </c>
      <c r="N60" s="85">
        <f t="shared" si="11"/>
        <v>2.0545130803999449E-3</v>
      </c>
      <c r="O60" s="84">
        <f t="shared" si="12"/>
        <v>5.8536173502222439</v>
      </c>
      <c r="P60" s="84">
        <f t="shared" si="13"/>
        <v>3.9219236246489038</v>
      </c>
      <c r="Q60" s="20"/>
    </row>
    <row r="61" spans="1:17">
      <c r="A61" s="83" t="s">
        <v>2091</v>
      </c>
      <c r="B61" s="83" t="s">
        <v>60</v>
      </c>
      <c r="C61" s="83" t="s">
        <v>2092</v>
      </c>
      <c r="D61" s="83" t="s">
        <v>2252</v>
      </c>
      <c r="E61" s="83">
        <v>23</v>
      </c>
      <c r="F61" s="83">
        <v>23</v>
      </c>
      <c r="G61" s="83">
        <v>0</v>
      </c>
      <c r="H61" s="83">
        <v>0</v>
      </c>
      <c r="I61" s="83">
        <v>0</v>
      </c>
      <c r="J61" s="84">
        <f t="shared" si="7"/>
        <v>18.517825090075334</v>
      </c>
      <c r="K61" s="84">
        <f t="shared" si="8"/>
        <v>0</v>
      </c>
      <c r="L61" s="84">
        <f t="shared" si="9"/>
        <v>0</v>
      </c>
      <c r="M61" s="84">
        <f t="shared" si="10"/>
        <v>18.517825090075334</v>
      </c>
      <c r="N61" s="85">
        <f t="shared" si="11"/>
        <v>1.958729118899443E-3</v>
      </c>
      <c r="O61" s="84">
        <f t="shared" si="12"/>
        <v>6.9758930133845434</v>
      </c>
      <c r="P61" s="84">
        <f t="shared" si="13"/>
        <v>4.6738483189676447</v>
      </c>
      <c r="Q61" s="20"/>
    </row>
    <row r="62" spans="1:17">
      <c r="A62" s="83" t="s">
        <v>2085</v>
      </c>
      <c r="B62" s="83" t="s">
        <v>60</v>
      </c>
      <c r="C62" s="83" t="s">
        <v>2088</v>
      </c>
      <c r="D62" s="83" t="s">
        <v>2250</v>
      </c>
      <c r="E62" s="83">
        <v>20</v>
      </c>
      <c r="F62" s="83">
        <v>0</v>
      </c>
      <c r="G62" s="83">
        <v>0</v>
      </c>
      <c r="H62" s="83">
        <v>20</v>
      </c>
      <c r="I62" s="83">
        <v>0</v>
      </c>
      <c r="J62" s="84">
        <f t="shared" si="7"/>
        <v>0</v>
      </c>
      <c r="K62" s="84">
        <f t="shared" si="8"/>
        <v>0</v>
      </c>
      <c r="L62" s="84">
        <f t="shared" si="9"/>
        <v>15.538693329680866</v>
      </c>
      <c r="M62" s="84">
        <f t="shared" si="10"/>
        <v>15.538693329680866</v>
      </c>
      <c r="N62" s="85">
        <f t="shared" si="11"/>
        <v>1.6436104643199562E-3</v>
      </c>
      <c r="O62" s="84">
        <f t="shared" si="12"/>
        <v>4.6828938801777955</v>
      </c>
      <c r="P62" s="84">
        <f t="shared" si="13"/>
        <v>3.1375388997191234</v>
      </c>
      <c r="Q62" s="20"/>
    </row>
    <row r="63" spans="1:17">
      <c r="A63" s="83" t="s">
        <v>2127</v>
      </c>
      <c r="B63" s="83" t="s">
        <v>631</v>
      </c>
      <c r="C63" s="83" t="s">
        <v>2128</v>
      </c>
      <c r="D63" s="83" t="s">
        <v>2273</v>
      </c>
      <c r="E63" s="83">
        <v>20</v>
      </c>
      <c r="F63" s="83">
        <v>0</v>
      </c>
      <c r="G63" s="83">
        <v>0</v>
      </c>
      <c r="H63" s="83">
        <v>20</v>
      </c>
      <c r="I63" s="83">
        <v>0</v>
      </c>
      <c r="J63" s="84">
        <f t="shared" si="7"/>
        <v>0</v>
      </c>
      <c r="K63" s="84">
        <f t="shared" si="8"/>
        <v>0</v>
      </c>
      <c r="L63" s="84">
        <f t="shared" si="9"/>
        <v>15.538693329680866</v>
      </c>
      <c r="M63" s="84">
        <f t="shared" si="10"/>
        <v>15.538693329680866</v>
      </c>
      <c r="N63" s="85">
        <f t="shared" si="11"/>
        <v>1.6436104643199562E-3</v>
      </c>
      <c r="O63" s="84">
        <f t="shared" si="12"/>
        <v>4.6828938801777955</v>
      </c>
      <c r="P63" s="84">
        <f t="shared" si="13"/>
        <v>3.1375388997191234</v>
      </c>
      <c r="Q63" s="20"/>
    </row>
    <row r="64" spans="1:17">
      <c r="A64" s="83" t="s">
        <v>2146</v>
      </c>
      <c r="B64" s="83" t="s">
        <v>92</v>
      </c>
      <c r="C64" s="83" t="s">
        <v>2147</v>
      </c>
      <c r="D64" s="83" t="s">
        <v>2282</v>
      </c>
      <c r="E64" s="83">
        <v>20</v>
      </c>
      <c r="F64" s="83">
        <v>0</v>
      </c>
      <c r="G64" s="83">
        <v>0</v>
      </c>
      <c r="H64" s="83">
        <v>20</v>
      </c>
      <c r="I64" s="83">
        <v>0</v>
      </c>
      <c r="J64" s="84">
        <f t="shared" si="7"/>
        <v>0</v>
      </c>
      <c r="K64" s="84">
        <f t="shared" si="8"/>
        <v>0</v>
      </c>
      <c r="L64" s="84">
        <f t="shared" si="9"/>
        <v>15.538693329680866</v>
      </c>
      <c r="M64" s="84">
        <f t="shared" si="10"/>
        <v>15.538693329680866</v>
      </c>
      <c r="N64" s="85">
        <f t="shared" si="11"/>
        <v>1.6436104643199562E-3</v>
      </c>
      <c r="O64" s="84">
        <f t="shared" si="12"/>
        <v>4.6828938801777955</v>
      </c>
      <c r="P64" s="84">
        <f t="shared" si="13"/>
        <v>3.1375388997191234</v>
      </c>
      <c r="Q64" s="20"/>
    </row>
    <row r="65" spans="1:17">
      <c r="A65" s="83" t="s">
        <v>2095</v>
      </c>
      <c r="B65" s="83" t="s">
        <v>60</v>
      </c>
      <c r="C65" s="83" t="s">
        <v>2096</v>
      </c>
      <c r="D65" s="83" t="s">
        <v>2254</v>
      </c>
      <c r="E65" s="83">
        <v>18</v>
      </c>
      <c r="F65" s="83">
        <v>18</v>
      </c>
      <c r="G65" s="83">
        <v>0</v>
      </c>
      <c r="H65" s="83">
        <v>0</v>
      </c>
      <c r="I65" s="83">
        <v>0</v>
      </c>
      <c r="J65" s="84">
        <f t="shared" si="7"/>
        <v>14.492210940058959</v>
      </c>
      <c r="K65" s="84">
        <f t="shared" si="8"/>
        <v>0</v>
      </c>
      <c r="L65" s="84">
        <f t="shared" si="9"/>
        <v>0</v>
      </c>
      <c r="M65" s="84">
        <f t="shared" si="10"/>
        <v>14.492210940058959</v>
      </c>
      <c r="N65" s="85">
        <f t="shared" si="11"/>
        <v>1.5329184408778252E-3</v>
      </c>
      <c r="O65" s="84">
        <f t="shared" si="12"/>
        <v>5.4593945322139907</v>
      </c>
      <c r="P65" s="84">
        <f t="shared" si="13"/>
        <v>3.6577943365833741</v>
      </c>
      <c r="Q65" s="20"/>
    </row>
    <row r="66" spans="1:17">
      <c r="A66" s="83" t="s">
        <v>2185</v>
      </c>
      <c r="B66" s="83" t="s">
        <v>218</v>
      </c>
      <c r="C66" s="83" t="s">
        <v>2186</v>
      </c>
      <c r="D66" s="83" t="s">
        <v>2295</v>
      </c>
      <c r="E66" s="83">
        <v>16</v>
      </c>
      <c r="F66" s="83">
        <v>0</v>
      </c>
      <c r="G66" s="83">
        <v>0</v>
      </c>
      <c r="H66" s="83">
        <v>16</v>
      </c>
      <c r="I66" s="83">
        <v>0</v>
      </c>
      <c r="J66" s="84">
        <f t="shared" ref="J66:J76" si="14">F66*S$11/F$76</f>
        <v>0</v>
      </c>
      <c r="K66" s="84">
        <f t="shared" ref="K66:K76" si="15">G66*S$12/G$76</f>
        <v>0</v>
      </c>
      <c r="L66" s="84">
        <f t="shared" ref="L66:L76" si="16">H66*S$13/H$76</f>
        <v>12.430954663744691</v>
      </c>
      <c r="M66" s="84">
        <f t="shared" ref="M66:M76" si="17">J66+K66+L66</f>
        <v>12.430954663744691</v>
      </c>
      <c r="N66" s="85">
        <f t="shared" ref="N66:N76" si="18">M66/M$76</f>
        <v>1.3148883714559647E-3</v>
      </c>
      <c r="O66" s="84">
        <f t="shared" ref="O66:O75" si="19">(J66*1000*S$4)/1000/8760+(K66*1000*S$5)/1000/8760+(L66*1000*S$6)/1000/8760</f>
        <v>3.7463151041422358</v>
      </c>
      <c r="P66" s="84">
        <f t="shared" ref="P66:P75" si="20">(J66*1000*S$4)/1000/8760*S$21+(K66*1000*S$5)/1000/8760*S$20+(L66*1000*S$6)/1000/8760*S$22</f>
        <v>2.5100311197752982</v>
      </c>
      <c r="Q66" s="20"/>
    </row>
    <row r="67" spans="1:17">
      <c r="A67" s="83" t="s">
        <v>2121</v>
      </c>
      <c r="B67" s="83" t="s">
        <v>384</v>
      </c>
      <c r="C67" s="83" t="s">
        <v>2122</v>
      </c>
      <c r="D67" s="83" t="s">
        <v>2271</v>
      </c>
      <c r="E67" s="83">
        <v>15</v>
      </c>
      <c r="F67" s="83">
        <v>0</v>
      </c>
      <c r="G67" s="83">
        <v>0</v>
      </c>
      <c r="H67" s="83">
        <v>15</v>
      </c>
      <c r="I67" s="83">
        <v>0</v>
      </c>
      <c r="J67" s="84">
        <f t="shared" si="14"/>
        <v>0</v>
      </c>
      <c r="K67" s="84">
        <f t="shared" si="15"/>
        <v>0</v>
      </c>
      <c r="L67" s="84">
        <f t="shared" si="16"/>
        <v>11.654019997260649</v>
      </c>
      <c r="M67" s="84">
        <f t="shared" si="17"/>
        <v>11.654019997260649</v>
      </c>
      <c r="N67" s="85">
        <f t="shared" si="18"/>
        <v>1.2327078482399672E-3</v>
      </c>
      <c r="O67" s="84">
        <f t="shared" si="19"/>
        <v>3.5121704101333462</v>
      </c>
      <c r="P67" s="84">
        <f t="shared" si="20"/>
        <v>2.3531541747893421</v>
      </c>
      <c r="Q67" s="20"/>
    </row>
    <row r="68" spans="1:17">
      <c r="A68" s="83" t="s">
        <v>2193</v>
      </c>
      <c r="B68" s="83" t="s">
        <v>515</v>
      </c>
      <c r="C68" s="83" t="s">
        <v>2194</v>
      </c>
      <c r="D68" s="83" t="s">
        <v>2297</v>
      </c>
      <c r="E68" s="83">
        <v>15</v>
      </c>
      <c r="F68" s="83">
        <v>0</v>
      </c>
      <c r="G68" s="83">
        <v>0</v>
      </c>
      <c r="H68" s="83">
        <v>15</v>
      </c>
      <c r="I68" s="83">
        <v>0</v>
      </c>
      <c r="J68" s="84">
        <f t="shared" si="14"/>
        <v>0</v>
      </c>
      <c r="K68" s="84">
        <f t="shared" si="15"/>
        <v>0</v>
      </c>
      <c r="L68" s="84">
        <f t="shared" si="16"/>
        <v>11.654019997260649</v>
      </c>
      <c r="M68" s="84">
        <f t="shared" si="17"/>
        <v>11.654019997260649</v>
      </c>
      <c r="N68" s="85">
        <f t="shared" si="18"/>
        <v>1.2327078482399672E-3</v>
      </c>
      <c r="O68" s="84">
        <f t="shared" si="19"/>
        <v>3.5121704101333462</v>
      </c>
      <c r="P68" s="84">
        <f t="shared" si="20"/>
        <v>2.3531541747893421</v>
      </c>
      <c r="Q68" s="20"/>
    </row>
    <row r="69" spans="1:17">
      <c r="A69" s="83" t="s">
        <v>2215</v>
      </c>
      <c r="B69" s="83" t="s">
        <v>2211</v>
      </c>
      <c r="C69" s="83" t="s">
        <v>2216</v>
      </c>
      <c r="D69" s="83" t="s">
        <v>2307</v>
      </c>
      <c r="E69" s="83">
        <v>15</v>
      </c>
      <c r="F69" s="83">
        <v>0</v>
      </c>
      <c r="G69" s="83">
        <v>0</v>
      </c>
      <c r="H69" s="83">
        <v>15</v>
      </c>
      <c r="I69" s="83">
        <v>0</v>
      </c>
      <c r="J69" s="84">
        <f t="shared" si="14"/>
        <v>0</v>
      </c>
      <c r="K69" s="84">
        <f t="shared" si="15"/>
        <v>0</v>
      </c>
      <c r="L69" s="84">
        <f t="shared" si="16"/>
        <v>11.654019997260649</v>
      </c>
      <c r="M69" s="84">
        <f t="shared" si="17"/>
        <v>11.654019997260649</v>
      </c>
      <c r="N69" s="85">
        <f t="shared" si="18"/>
        <v>1.2327078482399672E-3</v>
      </c>
      <c r="O69" s="84">
        <f t="shared" si="19"/>
        <v>3.5121704101333462</v>
      </c>
      <c r="P69" s="84">
        <f t="shared" si="20"/>
        <v>2.3531541747893421</v>
      </c>
      <c r="Q69" s="20"/>
    </row>
    <row r="70" spans="1:17">
      <c r="A70" s="83" t="s">
        <v>2157</v>
      </c>
      <c r="B70" s="83" t="s">
        <v>186</v>
      </c>
      <c r="C70" s="83" t="s">
        <v>2158</v>
      </c>
      <c r="D70" s="83" t="s">
        <v>2286</v>
      </c>
      <c r="E70" s="83">
        <v>10</v>
      </c>
      <c r="F70" s="83">
        <v>0</v>
      </c>
      <c r="G70" s="83">
        <v>0</v>
      </c>
      <c r="H70" s="83">
        <v>10</v>
      </c>
      <c r="I70" s="83">
        <v>0</v>
      </c>
      <c r="J70" s="84">
        <f t="shared" si="14"/>
        <v>0</v>
      </c>
      <c r="K70" s="84">
        <f t="shared" si="15"/>
        <v>0</v>
      </c>
      <c r="L70" s="84">
        <f t="shared" si="16"/>
        <v>7.769346664840433</v>
      </c>
      <c r="M70" s="84">
        <f t="shared" si="17"/>
        <v>7.769346664840433</v>
      </c>
      <c r="N70" s="85">
        <f t="shared" si="18"/>
        <v>8.2180523215997809E-4</v>
      </c>
      <c r="O70" s="84">
        <f t="shared" si="19"/>
        <v>2.3414469400888978</v>
      </c>
      <c r="P70" s="84">
        <f t="shared" si="20"/>
        <v>1.5687694498595617</v>
      </c>
      <c r="Q70" s="20"/>
    </row>
    <row r="71" spans="1:17">
      <c r="A71" s="83" t="s">
        <v>2135</v>
      </c>
      <c r="B71" s="83" t="s">
        <v>1474</v>
      </c>
      <c r="C71" s="83" t="s">
        <v>2136</v>
      </c>
      <c r="D71" s="83" t="s">
        <v>2276</v>
      </c>
      <c r="E71" s="83">
        <v>9</v>
      </c>
      <c r="F71" s="83">
        <v>0</v>
      </c>
      <c r="G71" s="83">
        <v>0</v>
      </c>
      <c r="H71" s="83">
        <v>9</v>
      </c>
      <c r="I71" s="83">
        <v>0</v>
      </c>
      <c r="J71" s="84">
        <f t="shared" si="14"/>
        <v>0</v>
      </c>
      <c r="K71" s="84">
        <f t="shared" si="15"/>
        <v>0</v>
      </c>
      <c r="L71" s="84">
        <f t="shared" si="16"/>
        <v>6.9924119983563893</v>
      </c>
      <c r="M71" s="84">
        <f t="shared" si="17"/>
        <v>6.9924119983563893</v>
      </c>
      <c r="N71" s="85">
        <f t="shared" si="18"/>
        <v>7.3962470894398027E-4</v>
      </c>
      <c r="O71" s="84">
        <f t="shared" si="19"/>
        <v>2.1073022460800077</v>
      </c>
      <c r="P71" s="84">
        <f t="shared" si="20"/>
        <v>1.4118925048736053</v>
      </c>
      <c r="Q71" s="20"/>
    </row>
    <row r="72" spans="1:17">
      <c r="A72" s="83" t="s">
        <v>2213</v>
      </c>
      <c r="B72" s="83" t="s">
        <v>2211</v>
      </c>
      <c r="C72" s="83" t="s">
        <v>2214</v>
      </c>
      <c r="D72" s="83" t="s">
        <v>2306</v>
      </c>
      <c r="E72" s="83">
        <v>7</v>
      </c>
      <c r="F72" s="83">
        <v>0</v>
      </c>
      <c r="G72" s="83">
        <v>0</v>
      </c>
      <c r="H72" s="83">
        <v>7</v>
      </c>
      <c r="I72" s="83">
        <v>0</v>
      </c>
      <c r="J72" s="84">
        <f t="shared" si="14"/>
        <v>0</v>
      </c>
      <c r="K72" s="84">
        <f t="shared" si="15"/>
        <v>0</v>
      </c>
      <c r="L72" s="84">
        <f t="shared" si="16"/>
        <v>5.4385426653883027</v>
      </c>
      <c r="M72" s="84">
        <f t="shared" si="17"/>
        <v>5.4385426653883027</v>
      </c>
      <c r="N72" s="85">
        <f t="shared" si="18"/>
        <v>5.7526366251198463E-4</v>
      </c>
      <c r="O72" s="84">
        <f t="shared" si="19"/>
        <v>1.6390128580622281</v>
      </c>
      <c r="P72" s="84">
        <f t="shared" si="20"/>
        <v>1.098138614901693</v>
      </c>
      <c r="Q72" s="20"/>
    </row>
    <row r="73" spans="1:17">
      <c r="A73" s="83" t="s">
        <v>2125</v>
      </c>
      <c r="B73" s="83" t="s">
        <v>631</v>
      </c>
      <c r="C73" s="83" t="s">
        <v>2272</v>
      </c>
      <c r="D73" s="83" t="s">
        <v>1093</v>
      </c>
      <c r="E73" s="83">
        <v>4</v>
      </c>
      <c r="F73" s="83">
        <v>0</v>
      </c>
      <c r="G73" s="83">
        <v>0</v>
      </c>
      <c r="H73" s="83">
        <v>4</v>
      </c>
      <c r="I73" s="83">
        <v>0</v>
      </c>
      <c r="J73" s="84">
        <f t="shared" si="14"/>
        <v>0</v>
      </c>
      <c r="K73" s="84">
        <f t="shared" si="15"/>
        <v>0</v>
      </c>
      <c r="L73" s="84">
        <f t="shared" si="16"/>
        <v>3.1077386659361728</v>
      </c>
      <c r="M73" s="84">
        <f t="shared" si="17"/>
        <v>3.1077386659361728</v>
      </c>
      <c r="N73" s="85">
        <f t="shared" si="18"/>
        <v>3.2872209286399117E-4</v>
      </c>
      <c r="O73" s="84">
        <f t="shared" si="19"/>
        <v>0.93657877603555895</v>
      </c>
      <c r="P73" s="84">
        <f t="shared" si="20"/>
        <v>0.62750777994382456</v>
      </c>
      <c r="Q73" s="20"/>
    </row>
    <row r="74" spans="1:17">
      <c r="A74" s="83" t="s">
        <v>2089</v>
      </c>
      <c r="B74" s="83" t="s">
        <v>60</v>
      </c>
      <c r="C74" s="83" t="s">
        <v>2090</v>
      </c>
      <c r="D74" s="83" t="s">
        <v>2251</v>
      </c>
      <c r="E74" s="83">
        <v>42</v>
      </c>
      <c r="F74" s="83">
        <v>0</v>
      </c>
      <c r="G74" s="83">
        <v>0</v>
      </c>
      <c r="H74" s="83">
        <v>0</v>
      </c>
      <c r="I74" s="83">
        <v>42</v>
      </c>
      <c r="J74" s="84">
        <f t="shared" si="14"/>
        <v>0</v>
      </c>
      <c r="K74" s="84">
        <f t="shared" si="15"/>
        <v>0</v>
      </c>
      <c r="L74" s="84">
        <f t="shared" si="16"/>
        <v>0</v>
      </c>
      <c r="M74" s="84">
        <f t="shared" si="17"/>
        <v>0</v>
      </c>
      <c r="N74" s="85">
        <f t="shared" si="18"/>
        <v>0</v>
      </c>
      <c r="O74" s="84">
        <f t="shared" si="19"/>
        <v>0</v>
      </c>
      <c r="P74" s="84">
        <f t="shared" si="20"/>
        <v>0</v>
      </c>
      <c r="Q74" s="20"/>
    </row>
    <row r="75" spans="1:17" s="28" customFormat="1">
      <c r="A75" s="83" t="s">
        <v>2100</v>
      </c>
      <c r="B75" s="83" t="s">
        <v>384</v>
      </c>
      <c r="C75" s="83" t="s">
        <v>2104</v>
      </c>
      <c r="D75" s="83" t="s">
        <v>2259</v>
      </c>
      <c r="E75" s="83">
        <v>210</v>
      </c>
      <c r="F75" s="83">
        <v>0</v>
      </c>
      <c r="G75" s="83">
        <v>0</v>
      </c>
      <c r="H75" s="83">
        <v>0</v>
      </c>
      <c r="I75" s="83">
        <v>210</v>
      </c>
      <c r="J75" s="84">
        <f t="shared" si="14"/>
        <v>0</v>
      </c>
      <c r="K75" s="84">
        <f t="shared" si="15"/>
        <v>0</v>
      </c>
      <c r="L75" s="84">
        <f t="shared" si="16"/>
        <v>0</v>
      </c>
      <c r="M75" s="84">
        <f t="shared" si="17"/>
        <v>0</v>
      </c>
      <c r="N75" s="85">
        <f t="shared" si="18"/>
        <v>0</v>
      </c>
      <c r="O75" s="84">
        <f t="shared" si="19"/>
        <v>0</v>
      </c>
      <c r="P75" s="84">
        <f t="shared" si="20"/>
        <v>0</v>
      </c>
      <c r="Q75" s="82"/>
    </row>
    <row r="76" spans="1:17">
      <c r="E76" s="14">
        <f>SUM(E2:E75)</f>
        <v>12418</v>
      </c>
      <c r="F76" s="14">
        <f>SUM(F2:F75)</f>
        <v>3053</v>
      </c>
      <c r="G76" s="14">
        <f>SUM(G2:G75)</f>
        <v>1688</v>
      </c>
      <c r="H76" s="14">
        <f>SUM(H2:H75)</f>
        <v>7301</v>
      </c>
      <c r="I76" s="14">
        <f>SUM(I2:I75)</f>
        <v>376</v>
      </c>
      <c r="J76" s="80">
        <f t="shared" si="14"/>
        <v>2458.04</v>
      </c>
      <c r="K76" s="80">
        <f t="shared" si="15"/>
        <v>1323.5600000000002</v>
      </c>
      <c r="L76" s="80">
        <f t="shared" si="16"/>
        <v>5672.4</v>
      </c>
      <c r="M76" s="20">
        <f t="shared" si="17"/>
        <v>9454</v>
      </c>
      <c r="N76" s="81">
        <f t="shared" si="18"/>
        <v>1</v>
      </c>
      <c r="O76" s="80">
        <f>SUM(O2:O75)</f>
        <v>3020.7472602739736</v>
      </c>
      <c r="P76" s="80">
        <f>SUM(P2:P75)</f>
        <v>1765.7611369863016</v>
      </c>
      <c r="Q76" s="20"/>
    </row>
    <row r="77" spans="1:17">
      <c r="P77" s="79"/>
    </row>
  </sheetData>
  <sortState ref="A2:P75">
    <sortCondition descending="1" ref="N75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Total steel</vt:lpstr>
      <vt:lpstr>Act5</vt:lpstr>
      <vt:lpstr>Act24+4</vt:lpstr>
      <vt:lpstr>Total aluminium</vt:lpstr>
      <vt:lpstr>Act26 (prim. Al)</vt:lpstr>
      <vt:lpstr>Act 27 (second. Al)</vt:lpstr>
      <vt:lpstr>Total cement</vt:lpstr>
      <vt:lpstr>Act 29 (cement clinker)</vt:lpstr>
      <vt:lpstr>Total chloralkali</vt:lpstr>
      <vt:lpstr>Chloralkali raw</vt:lpstr>
    </vt:vector>
  </TitlesOfParts>
  <Company>ETH Zurich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 Lilliestam</dc:creator>
  <cp:lastModifiedBy>Tim Tröndle</cp:lastModifiedBy>
  <dcterms:created xsi:type="dcterms:W3CDTF">2015-06-04T14:06:22Z</dcterms:created>
  <dcterms:modified xsi:type="dcterms:W3CDTF">2018-05-03T14:45:52Z</dcterms:modified>
</cp:coreProperties>
</file>