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s786\OneDrive\Desktop\"/>
    </mc:Choice>
  </mc:AlternateContent>
  <xr:revisionPtr revIDLastSave="0" documentId="13_ncr:1_{0A5C683F-3807-49AB-920F-299103CD7CB8}" xr6:coauthVersionLast="47" xr6:coauthVersionMax="47" xr10:uidLastSave="{00000000-0000-0000-0000-000000000000}"/>
  <bookViews>
    <workbookView xWindow="-112" yWindow="-112" windowWidth="24058" windowHeight="12911" activeTab="3" xr2:uid="{998B3B93-73CC-46E7-BF92-D0EFB5D91863}"/>
  </bookViews>
  <sheets>
    <sheet name="Rice-FM" sheetId="1" r:id="rId1"/>
    <sheet name="Project Components" sheetId="3" r:id="rId2"/>
    <sheet name="Commercial Aquaponics Unit" sheetId="4" r:id="rId3"/>
    <sheet name="Project Costs &amp; Return"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6" l="1"/>
  <c r="F20" i="6"/>
  <c r="F4" i="6"/>
  <c r="F13" i="6"/>
  <c r="F16" i="6"/>
  <c r="F17" i="6"/>
  <c r="F18" i="6"/>
  <c r="D36" i="6"/>
  <c r="F19" i="6"/>
  <c r="F5" i="6"/>
  <c r="F14" i="6" s="1"/>
  <c r="F6" i="6"/>
  <c r="F7" i="6"/>
  <c r="F8" i="6"/>
  <c r="F9" i="6"/>
  <c r="F10" i="6"/>
  <c r="F11" i="6"/>
  <c r="F12" i="6"/>
  <c r="B17" i="6"/>
  <c r="B18" i="6" s="1"/>
  <c r="B19" i="6" s="1"/>
  <c r="B5" i="6"/>
  <c r="B6" i="6" s="1"/>
  <c r="B7" i="6" s="1"/>
  <c r="B8" i="6" s="1"/>
  <c r="B9" i="6" s="1"/>
  <c r="B10" i="6" s="1"/>
  <c r="B11" i="6" s="1"/>
  <c r="B12" i="6" s="1"/>
  <c r="B13" i="6" s="1"/>
  <c r="B31" i="3"/>
  <c r="B32" i="3" s="1"/>
  <c r="B33" i="3" s="1"/>
  <c r="B34" i="3" s="1"/>
  <c r="B35" i="3" s="1"/>
  <c r="B30" i="3"/>
  <c r="B20" i="3"/>
  <c r="B21" i="3" s="1"/>
  <c r="B22" i="3" s="1"/>
  <c r="B23" i="3" s="1"/>
  <c r="B24" i="3" s="1"/>
  <c r="B25" i="3" s="1"/>
  <c r="B26" i="3" s="1"/>
  <c r="B27" i="3" s="1"/>
  <c r="B12" i="3"/>
  <c r="B13" i="3" s="1"/>
  <c r="B14" i="3" s="1"/>
  <c r="B15" i="3" s="1"/>
  <c r="B16" i="3" s="1"/>
  <c r="B4" i="3"/>
  <c r="B5" i="3" s="1"/>
  <c r="D14" i="1"/>
  <c r="C14" i="1"/>
  <c r="C8" i="1"/>
  <c r="C12" i="1"/>
  <c r="C7" i="1"/>
  <c r="C9" i="1" s="1"/>
  <c r="D9" i="1" s="1"/>
  <c r="E9" i="1" s="1"/>
  <c r="F9" i="1" s="1"/>
  <c r="G9" i="1" s="1"/>
  <c r="H9" i="1" s="1"/>
  <c r="D6" i="1"/>
  <c r="E6" i="1" s="1"/>
  <c r="D5" i="1"/>
  <c r="E5" i="1" s="1"/>
  <c r="F5" i="1" s="1"/>
  <c r="G5" i="1" s="1"/>
  <c r="H5" i="1" s="1"/>
  <c r="H7" i="1" s="1"/>
  <c r="D37" i="6" l="1"/>
  <c r="B6" i="3"/>
  <c r="B7" i="3" s="1"/>
  <c r="B8" i="3" s="1"/>
  <c r="B9" i="3" s="1"/>
  <c r="E12" i="1"/>
  <c r="D7" i="1"/>
  <c r="D12" i="1"/>
  <c r="F7" i="1"/>
  <c r="G7" i="1"/>
  <c r="E7" i="1"/>
  <c r="C10" i="1"/>
  <c r="D8" i="1"/>
  <c r="F6" i="1"/>
  <c r="F12" i="1" s="1"/>
  <c r="E8" i="1"/>
  <c r="D10" i="1" l="1"/>
  <c r="E10" i="1" s="1"/>
  <c r="F10" i="1" s="1"/>
  <c r="G10" i="1" s="1"/>
  <c r="H10" i="1" s="1"/>
  <c r="G6" i="1"/>
  <c r="G12" i="1" s="1"/>
  <c r="F8" i="1"/>
  <c r="F14" i="1" l="1"/>
  <c r="E14" i="1"/>
  <c r="H6" i="1"/>
  <c r="G8" i="1"/>
  <c r="G14" i="1" s="1"/>
  <c r="H8" i="1" l="1"/>
  <c r="H14" i="1" s="1"/>
  <c r="H12" i="1"/>
</calcChain>
</file>

<file path=xl/sharedStrings.xml><?xml version="1.0" encoding="utf-8"?>
<sst xmlns="http://schemas.openxmlformats.org/spreadsheetml/2006/main" count="203" uniqueCount="194">
  <si>
    <t>Selling Price per kg (Rs)</t>
  </si>
  <si>
    <t>Delivery Charge (Rs)</t>
  </si>
  <si>
    <t>Revenue (Rs)</t>
  </si>
  <si>
    <t>Years</t>
  </si>
  <si>
    <t>Buying Price per kg (Rs)</t>
  </si>
  <si>
    <t>Maintanace Charge (Rs)</t>
  </si>
  <si>
    <t>Taxes</t>
  </si>
  <si>
    <t>Gross Return</t>
  </si>
  <si>
    <t xml:space="preserve">Net Income </t>
  </si>
  <si>
    <t>COGS/ Puchasing Cost (Rs)</t>
  </si>
  <si>
    <t>Quantity Sold (in tons)</t>
  </si>
  <si>
    <r>
      <rPr>
        <b/>
        <sz val="18"/>
        <color theme="1"/>
        <rFont val="Calibri"/>
        <family val="2"/>
        <scheme val="minor"/>
      </rPr>
      <t xml:space="preserve">Calculations:
</t>
    </r>
    <r>
      <rPr>
        <sz val="14"/>
        <color theme="1"/>
        <rFont val="Calibri"/>
        <family val="2"/>
        <scheme val="minor"/>
      </rPr>
      <t>The Maintanace charge and delivery charge for each year as a percentage of the total selling price.</t>
    </r>
    <r>
      <rPr>
        <b/>
        <sz val="18"/>
        <color theme="1"/>
        <rFont val="Calibri"/>
        <family val="2"/>
        <scheme val="minor"/>
      </rPr>
      <t xml:space="preserve">
</t>
    </r>
    <r>
      <rPr>
        <sz val="14"/>
        <color theme="1"/>
        <rFont val="Calibri"/>
        <family val="2"/>
        <scheme val="minor"/>
      </rPr>
      <t>The selling price per kg for each year based on the buying price and growth rate.
The total selling price for each year by multiplying the selling price per kg by the quantity sold.
The revenue for each year by subtracting the Maintanace charge and delivery charge from the total selling price.</t>
    </r>
  </si>
  <si>
    <r>
      <rPr>
        <b/>
        <sz val="16"/>
        <color theme="1"/>
        <rFont val="Calibri"/>
        <family val="2"/>
        <scheme val="minor"/>
      </rPr>
      <t>Question</t>
    </r>
    <r>
      <rPr>
        <b/>
        <sz val="12"/>
        <color theme="1"/>
        <rFont val="Calibri"/>
        <family val="2"/>
        <scheme val="minor"/>
      </rPr>
      <t xml:space="preserve">: </t>
    </r>
    <r>
      <rPr>
        <sz val="14"/>
        <color theme="1"/>
        <rFont val="Calibri"/>
        <family val="2"/>
        <scheme val="minor"/>
      </rPr>
      <t xml:space="preserve">The selling price of </t>
    </r>
    <r>
      <rPr>
        <b/>
        <sz val="14"/>
        <color theme="1"/>
        <rFont val="Calibri"/>
        <family val="2"/>
        <scheme val="minor"/>
      </rPr>
      <t>1 kg o</t>
    </r>
    <r>
      <rPr>
        <sz val="14"/>
        <color theme="1"/>
        <rFont val="Calibri"/>
        <family val="2"/>
        <scheme val="minor"/>
      </rPr>
      <t xml:space="preserve">f rice is </t>
    </r>
    <r>
      <rPr>
        <b/>
        <sz val="14"/>
        <color theme="1"/>
        <rFont val="Calibri"/>
        <family val="2"/>
        <scheme val="minor"/>
      </rPr>
      <t>42-220 Rs(min-max set accordingly)</t>
    </r>
    <r>
      <rPr>
        <sz val="14"/>
        <color theme="1"/>
        <rFont val="Calibri"/>
        <family val="2"/>
        <scheme val="minor"/>
      </rPr>
      <t>and the buying price is</t>
    </r>
    <r>
      <rPr>
        <b/>
        <sz val="14"/>
        <color theme="1"/>
        <rFont val="Calibri"/>
        <family val="2"/>
        <scheme val="minor"/>
      </rPr>
      <t xml:space="preserve"> 18-26 Rs.(min-max set accordingly) </t>
    </r>
    <r>
      <rPr>
        <sz val="14"/>
        <color theme="1"/>
        <rFont val="Calibri"/>
        <family val="2"/>
        <scheme val="minor"/>
      </rPr>
      <t xml:space="preserve"> In the first year, the </t>
    </r>
    <r>
      <rPr>
        <b/>
        <sz val="14"/>
        <color theme="1"/>
        <rFont val="Calibri"/>
        <family val="2"/>
        <scheme val="minor"/>
      </rPr>
      <t>ABC</t>
    </r>
    <r>
      <rPr>
        <sz val="14"/>
        <color theme="1"/>
        <rFont val="Calibri"/>
        <family val="2"/>
        <scheme val="minor"/>
      </rPr>
      <t xml:space="preserve"> company sells </t>
    </r>
    <r>
      <rPr>
        <b/>
        <sz val="14"/>
        <color theme="1"/>
        <rFont val="Calibri"/>
        <family val="2"/>
        <scheme val="minor"/>
      </rPr>
      <t>2000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Additionally, there is a </t>
    </r>
    <r>
      <rPr>
        <b/>
        <sz val="14"/>
        <color theme="1"/>
        <rFont val="Calibri"/>
        <family val="2"/>
        <scheme val="minor"/>
      </rPr>
      <t xml:space="preserve">Maintanace Charge(Storage &amp; Labour) </t>
    </r>
    <r>
      <rPr>
        <sz val="14"/>
        <color theme="1"/>
        <rFont val="Calibri"/>
        <family val="2"/>
        <scheme val="minor"/>
      </rPr>
      <t xml:space="preserve">of </t>
    </r>
    <r>
      <rPr>
        <b/>
        <sz val="14"/>
        <color theme="1"/>
        <rFont val="Calibri"/>
        <family val="2"/>
        <scheme val="minor"/>
      </rPr>
      <t>2%</t>
    </r>
    <r>
      <rPr>
        <sz val="14"/>
        <color theme="1"/>
        <rFont val="Calibri"/>
        <family val="2"/>
        <scheme val="minor"/>
      </rPr>
      <t xml:space="preserve"> and a</t>
    </r>
    <r>
      <rPr>
        <b/>
        <sz val="14"/>
        <color theme="1"/>
        <rFont val="Calibri"/>
        <family val="2"/>
        <scheme val="minor"/>
      </rPr>
      <t xml:space="preserve"> Delivery Charge(Transpotation &amp; Labour ) </t>
    </r>
    <r>
      <rPr>
        <sz val="14"/>
        <color theme="1"/>
        <rFont val="Calibri"/>
        <family val="2"/>
        <scheme val="minor"/>
      </rPr>
      <t xml:space="preserve">of </t>
    </r>
    <r>
      <rPr>
        <b/>
        <sz val="14"/>
        <color theme="1"/>
        <rFont val="Calibri"/>
        <family val="2"/>
        <scheme val="minor"/>
      </rPr>
      <t>3%</t>
    </r>
    <r>
      <rPr>
        <sz val="14"/>
        <color theme="1"/>
        <rFont val="Calibri"/>
        <family val="2"/>
        <scheme val="minor"/>
      </rPr>
      <t xml:space="preserve">  of buying price that reduce from the total profit. If historical data shows that every year there is an </t>
    </r>
    <r>
      <rPr>
        <b/>
        <sz val="14"/>
        <color theme="1"/>
        <rFont val="Calibri"/>
        <family val="2"/>
        <scheme val="minor"/>
      </rPr>
      <t xml:space="preserve">11% </t>
    </r>
    <r>
      <rPr>
        <sz val="14"/>
        <color theme="1"/>
        <rFont val="Calibri"/>
        <family val="2"/>
        <scheme val="minor"/>
      </rPr>
      <t xml:space="preserve">increment in the buying price, so the </t>
    </r>
    <r>
      <rPr>
        <b/>
        <sz val="14"/>
        <color theme="1"/>
        <rFont val="Calibri"/>
        <family val="2"/>
        <scheme val="minor"/>
      </rPr>
      <t>ABC</t>
    </r>
    <r>
      <rPr>
        <sz val="14"/>
        <color theme="1"/>
        <rFont val="Calibri"/>
        <family val="2"/>
        <scheme val="minor"/>
      </rPr>
      <t xml:space="preserve"> company also increases the selling price accordingly. Apart from that, there is an increment of </t>
    </r>
    <r>
      <rPr>
        <b/>
        <sz val="14"/>
        <color theme="1"/>
        <rFont val="Calibri"/>
        <family val="2"/>
        <scheme val="minor"/>
      </rPr>
      <t>0.5%</t>
    </r>
    <r>
      <rPr>
        <sz val="14"/>
        <color theme="1"/>
        <rFont val="Calibri"/>
        <family val="2"/>
        <scheme val="minor"/>
      </rPr>
      <t xml:space="preserve"> in the Maintanace charge and </t>
    </r>
    <r>
      <rPr>
        <b/>
        <sz val="14"/>
        <color theme="1"/>
        <rFont val="Calibri"/>
        <family val="2"/>
        <scheme val="minor"/>
      </rPr>
      <t>0.8%</t>
    </r>
    <r>
      <rPr>
        <sz val="14"/>
        <color theme="1"/>
        <rFont val="Calibri"/>
        <family val="2"/>
        <scheme val="minor"/>
      </rPr>
      <t xml:space="preserve"> in the delivery charge each year. How much revenue can the company make if in the second year it sells </t>
    </r>
    <r>
      <rPr>
        <b/>
        <sz val="14"/>
        <color theme="1"/>
        <rFont val="Calibri"/>
        <family val="2"/>
        <scheme val="minor"/>
      </rPr>
      <t>3000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third year it sells </t>
    </r>
    <r>
      <rPr>
        <b/>
        <sz val="14"/>
        <color theme="1"/>
        <rFont val="Calibri"/>
        <family val="2"/>
        <scheme val="minor"/>
      </rPr>
      <t>2500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fourth year it sells </t>
    </r>
    <r>
      <rPr>
        <b/>
        <sz val="14"/>
        <color theme="1"/>
        <rFont val="Calibri"/>
        <family val="2"/>
        <scheme val="minor"/>
      </rPr>
      <t>3100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and in the fifth year it sells </t>
    </r>
    <r>
      <rPr>
        <b/>
        <sz val="14"/>
        <color theme="1"/>
        <rFont val="Calibri"/>
        <family val="2"/>
        <scheme val="minor"/>
      </rPr>
      <t>1800</t>
    </r>
    <r>
      <rPr>
        <sz val="14"/>
        <color theme="1"/>
        <rFont val="Calibri"/>
        <family val="2"/>
        <scheme val="minor"/>
      </rPr>
      <t xml:space="preserve"> </t>
    </r>
    <r>
      <rPr>
        <b/>
        <sz val="14"/>
        <color theme="1"/>
        <rFont val="Calibri"/>
        <family val="2"/>
        <scheme val="minor"/>
      </rPr>
      <t>tonnes</t>
    </r>
    <r>
      <rPr>
        <sz val="14"/>
        <color theme="1"/>
        <rFont val="Calibri"/>
        <family val="2"/>
        <scheme val="minor"/>
      </rPr>
      <t>?</t>
    </r>
    <r>
      <rPr>
        <b/>
        <sz val="14"/>
        <color theme="1"/>
        <rFont val="Calibri"/>
        <family val="2"/>
        <scheme val="minor"/>
      </rPr>
      <t xml:space="preserve"> if each year tax is 4 %</t>
    </r>
  </si>
  <si>
    <t>2019A</t>
  </si>
  <si>
    <t>2020F</t>
  </si>
  <si>
    <t>Sl. No.</t>
  </si>
  <si>
    <t>Water Parameter</t>
  </si>
  <si>
    <t>Optimum Range</t>
  </si>
  <si>
    <t>Temperature</t>
  </si>
  <si>
    <t>26 - 30 Oc</t>
  </si>
  <si>
    <t>pH</t>
  </si>
  <si>
    <t>4 - 6 ppm</t>
  </si>
  <si>
    <t>Dissolved Oxygen</t>
  </si>
  <si>
    <t>Alkalinity</t>
  </si>
  <si>
    <t>120 - 150 ppm</t>
  </si>
  <si>
    <t>Ammonia</t>
  </si>
  <si>
    <t>&lt;0.05 ppm</t>
  </si>
  <si>
    <t>Nitrite</t>
  </si>
  <si>
    <t>&lt;0.5 ppm</t>
  </si>
  <si>
    <t>Nitrate</t>
  </si>
  <si>
    <t>&lt;5 ppm</t>
  </si>
  <si>
    <t>7 to 8</t>
  </si>
  <si>
    <t>Particulars</t>
  </si>
  <si>
    <t>Unit</t>
  </si>
  <si>
    <t>Total Land Area required</t>
  </si>
  <si>
    <t>Maximum of 150 m2</t>
  </si>
  <si>
    <t>Tank Area</t>
  </si>
  <si>
    <t>80 m2</t>
  </si>
  <si>
    <t>Circular Tank Diameter</t>
  </si>
  <si>
    <t>7.2 m</t>
  </si>
  <si>
    <t>Tank Volume</t>
  </si>
  <si>
    <t>60 m3</t>
  </si>
  <si>
    <t>1.68 m</t>
  </si>
  <si>
    <t>Effective Depth</t>
  </si>
  <si>
    <t>Maximum Depth</t>
  </si>
  <si>
    <t>2.13 m (centre of the pond)</t>
  </si>
  <si>
    <r>
      <rPr>
        <b/>
        <u/>
        <sz val="11"/>
        <color theme="1"/>
        <rFont val="Calibri"/>
        <family val="2"/>
        <scheme val="minor"/>
      </rPr>
      <t xml:space="preserve">Water Quality: </t>
    </r>
    <r>
      <rPr>
        <sz val="11"/>
        <color theme="1"/>
        <rFont val="Calibri"/>
        <family val="2"/>
        <scheme val="minor"/>
      </rPr>
      <t>Water quality is important and optimum range of certain parameters required for successful fish culture in an Aquaponics System are as follows.</t>
    </r>
  </si>
  <si>
    <r>
      <rPr>
        <b/>
        <u/>
        <sz val="11"/>
        <color theme="1"/>
        <rFont val="Calibri"/>
        <family val="2"/>
        <scheme val="minor"/>
      </rPr>
      <t>Targeted Fish Species:</t>
    </r>
    <r>
      <rPr>
        <sz val="11"/>
        <color theme="1"/>
        <rFont val="Calibri"/>
        <family val="2"/>
        <scheme val="minor"/>
      </rPr>
      <t xml:space="preserve"> </t>
    </r>
    <r>
      <rPr>
        <b/>
        <i/>
        <sz val="11"/>
        <color theme="1"/>
        <rFont val="Calibri"/>
        <family val="2"/>
        <scheme val="minor"/>
      </rPr>
      <t>Monosex Tilapia (Oreochromis niloticus)</t>
    </r>
    <r>
      <rPr>
        <sz val="11"/>
        <color theme="1"/>
        <rFont val="Calibri"/>
        <family val="2"/>
        <scheme val="minor"/>
      </rPr>
      <t xml:space="preserve">, </t>
    </r>
    <r>
      <rPr>
        <b/>
        <i/>
        <sz val="11"/>
        <color theme="1"/>
        <rFont val="Calibri"/>
        <family val="2"/>
        <scheme val="minor"/>
      </rPr>
      <t>Pangasius (Pangasiandon hypophthalmus)</t>
    </r>
    <r>
      <rPr>
        <sz val="11"/>
        <color theme="1"/>
        <rFont val="Calibri"/>
        <family val="2"/>
        <scheme val="minor"/>
      </rPr>
      <t xml:space="preserve"> or any species that can tolerate high density stocking are suitable for Aquaponic System.</t>
    </r>
  </si>
  <si>
    <t>A.</t>
  </si>
  <si>
    <t>B.</t>
  </si>
  <si>
    <t>C.</t>
  </si>
  <si>
    <r>
      <rPr>
        <b/>
        <u/>
        <sz val="11"/>
        <color theme="1"/>
        <rFont val="Calibri"/>
        <family val="2"/>
        <scheme val="minor"/>
      </rPr>
      <t>Plant Grow-Beds:</t>
    </r>
    <r>
      <rPr>
        <sz val="11"/>
        <color theme="1"/>
        <rFont val="Calibri"/>
        <family val="2"/>
        <scheme val="minor"/>
      </rPr>
      <t xml:space="preserve"> Number of grow-beds in FRP Tanks 10, dimension of each growbed 6 x 2 x 1 ft (1.83 x 0.61 x 0.30 m); different kinds of solid media such as gravel or expanded clay pebbles (hydrotons) or lightweight expanded clay aggregate (LECA) are
used to grow plants, through which water from fish tank passes.</t>
    </r>
  </si>
  <si>
    <t>D.</t>
  </si>
  <si>
    <r>
      <rPr>
        <b/>
        <u/>
        <sz val="11"/>
        <color theme="1"/>
        <rFont val="Calibri"/>
        <family val="2"/>
        <scheme val="minor"/>
      </rPr>
      <t xml:space="preserve"> Stocking and Yield: </t>
    </r>
    <r>
      <rPr>
        <sz val="11"/>
        <color theme="1"/>
        <rFont val="Calibri"/>
        <family val="2"/>
        <scheme val="minor"/>
      </rPr>
      <t>Although stocking densities should be determined by species
requirements and operational considerations, the influence of stocking densities on growth and production has been determined empirically. The indicative stocking and harvest details of fish and plants are as follows:</t>
    </r>
  </si>
  <si>
    <r>
      <rPr>
        <b/>
        <u/>
        <sz val="11"/>
        <color theme="1"/>
        <rFont val="Calibri"/>
        <family val="2"/>
        <scheme val="minor"/>
      </rPr>
      <t>Fish Pond/Tank:</t>
    </r>
    <r>
      <rPr>
        <u/>
        <sz val="11"/>
        <color theme="1"/>
        <rFont val="Calibri"/>
        <family val="2"/>
        <scheme val="minor"/>
      </rPr>
      <t xml:space="preserve"> </t>
    </r>
    <r>
      <rPr>
        <sz val="11"/>
        <color theme="1"/>
        <rFont val="Calibri"/>
        <family val="2"/>
        <scheme val="minor"/>
      </rPr>
      <t>Area required for construction of the fish pond/tank is 80 m²; diameter of the circular tank is 7.2 m, having a volume of 60 m³ (60,000 litre), with effective water depth of 1.68 m and maximum depth of 2.13 m (centre of the pond/tank). The system is designed to handle more than 50 fish/m3 (total 3000 fish). Details of design of pond/tank are as follows:</t>
    </r>
  </si>
  <si>
    <t>One Set</t>
  </si>
  <si>
    <t>Component</t>
  </si>
  <si>
    <t xml:space="preserve">Sl.No.  </t>
  </si>
  <si>
    <t>Salient Feature</t>
  </si>
  <si>
    <t>Fish Culture</t>
  </si>
  <si>
    <r>
      <rPr>
        <b/>
        <sz val="11"/>
        <color theme="1"/>
        <rFont val="Calibri"/>
        <family val="2"/>
        <scheme val="minor"/>
      </rPr>
      <t>I</t>
    </r>
    <r>
      <rPr>
        <sz val="11"/>
        <color theme="1"/>
        <rFont val="Calibri"/>
        <family val="2"/>
        <scheme val="minor"/>
      </rPr>
      <t xml:space="preserve"> </t>
    </r>
  </si>
  <si>
    <t>Fish Tank volume</t>
  </si>
  <si>
    <t>Moving Bed Biofilm Reactor &amp; Filtration Unit</t>
  </si>
  <si>
    <t>Targeted Species</t>
  </si>
  <si>
    <t>GIFT Tilapia (Oreochromis niloticus) and Pangasius (Pangasiandon hypophthalmus)</t>
  </si>
  <si>
    <t>Fingerling stocking (50/m3)</t>
  </si>
  <si>
    <t xml:space="preserve"> 3000 nos.</t>
  </si>
  <si>
    <t>Fish Culture period</t>
  </si>
  <si>
    <t>5-6 months</t>
  </si>
  <si>
    <t>Survival 90%</t>
  </si>
  <si>
    <t xml:space="preserve"> (2700 nos.)</t>
  </si>
  <si>
    <t>Average body weight</t>
  </si>
  <si>
    <t>750 g</t>
  </si>
  <si>
    <t>Expected Yield/unit/cycle</t>
  </si>
  <si>
    <t>2700 fish x 750 gm = 2025 kg</t>
  </si>
  <si>
    <t>Total Production/unit/year</t>
  </si>
  <si>
    <t>2025 kg x 2 cycles = 4050 kg per year</t>
  </si>
  <si>
    <t>Vegetable Cultivation</t>
  </si>
  <si>
    <t>II</t>
  </si>
  <si>
    <t>110 nos.</t>
  </si>
  <si>
    <t>Plant varieties</t>
  </si>
  <si>
    <t>Tomato, Mint, Chilly, Lettuce, Basil</t>
  </si>
  <si>
    <t>Planting density</t>
  </si>
  <si>
    <t>15 – 20 saplings / bed</t>
  </si>
  <si>
    <t>150-200 plants</t>
  </si>
  <si>
    <t>Throughout the year</t>
  </si>
  <si>
    <t>Total no. of Plant</t>
  </si>
  <si>
    <t>Plant cultivation period</t>
  </si>
  <si>
    <t xml:space="preserve">No. of Plant Grow-beds </t>
  </si>
  <si>
    <t>Harvest type</t>
  </si>
  <si>
    <t>Expected yield /bed/year</t>
  </si>
  <si>
    <t>5-10 kg/ bed/ year</t>
  </si>
  <si>
    <t>Partial harvest</t>
  </si>
  <si>
    <t>Fish Culture Tank</t>
  </si>
  <si>
    <t>Vegetable Growing Beds</t>
  </si>
  <si>
    <t>Water Filters, Pumps, Aerators, etc.</t>
  </si>
  <si>
    <t xml:space="preserve">Particulars </t>
  </si>
  <si>
    <t>Details</t>
  </si>
  <si>
    <t xml:space="preserve">Tank Size &amp; Volume </t>
  </si>
  <si>
    <t>12 x 5 x 2 m (120 m3)</t>
  </si>
  <si>
    <t xml:space="preserve">Effective Water Volume </t>
  </si>
  <si>
    <t xml:space="preserve">Individual bed size &amp; volume </t>
  </si>
  <si>
    <t>6 x 2 x 1 ft (12 ft3) (340 L)</t>
  </si>
  <si>
    <t>Depth of the bed</t>
  </si>
  <si>
    <t xml:space="preserve">Volume of LECA/bed </t>
  </si>
  <si>
    <t>(2 nos.) 150 L/ bed</t>
  </si>
  <si>
    <t xml:space="preserve">Quantity of gravel/bed </t>
  </si>
  <si>
    <t>(4 nos.) 150 kg/bed</t>
  </si>
  <si>
    <t xml:space="preserve">Quantity of sand/bed </t>
  </si>
  <si>
    <t>(2 nos.) 150 kg/bed</t>
  </si>
  <si>
    <t xml:space="preserve">Volume of water/bed </t>
  </si>
  <si>
    <t>(2 nos.) 500 L/bed</t>
  </si>
  <si>
    <t xml:space="preserve">Moving Bed Biofilm Reactor &amp; Filter Set </t>
  </si>
  <si>
    <t>Two Units</t>
  </si>
  <si>
    <t xml:space="preserve">Water flow rate </t>
  </si>
  <si>
    <t>30/36000 LPH</t>
  </si>
  <si>
    <t>Pumps required</t>
  </si>
  <si>
    <t>Aerator</t>
  </si>
  <si>
    <t>Auto Timer</t>
  </si>
  <si>
    <t xml:space="preserve">Fish Species </t>
  </si>
  <si>
    <t>Tilapia/ Pangassius/ Koi Carps, etc.</t>
  </si>
  <si>
    <t xml:space="preserve">Source of Fish </t>
  </si>
  <si>
    <t>Registered Fish Hatchery/ Seed Farm</t>
  </si>
  <si>
    <t>Stocking density</t>
  </si>
  <si>
    <t xml:space="preserve">Fish Culture period </t>
  </si>
  <si>
    <t>6 months</t>
  </si>
  <si>
    <t>Composition of fish feed</t>
  </si>
  <si>
    <t>Type of fish feed</t>
  </si>
  <si>
    <t>Expected weight gain</t>
  </si>
  <si>
    <t xml:space="preserve">Expected Survival </t>
  </si>
  <si>
    <t>90% (4500 – 5400 nos.)</t>
  </si>
  <si>
    <t xml:space="preserve">Expected Yield/yr </t>
  </si>
  <si>
    <t>5400 kg/yr</t>
  </si>
  <si>
    <t xml:space="preserve">Plant Varieties </t>
  </si>
  <si>
    <t>Tomato, Mint, Chilly, Lettuce, Basil,Capsicum</t>
  </si>
  <si>
    <t xml:space="preserve">Planting Density </t>
  </si>
  <si>
    <t xml:space="preserve">Total no. of Plant </t>
  </si>
  <si>
    <t xml:space="preserve">Plant Cultivation period </t>
  </si>
  <si>
    <t>12 months</t>
  </si>
  <si>
    <t>Partial Harvest</t>
  </si>
  <si>
    <t>per fish in 6 months Avg. 500 g</t>
  </si>
  <si>
    <t>Pelleted feed</t>
  </si>
  <si>
    <t>28% protein</t>
  </si>
  <si>
    <t>Fingerlings (minimum 5 g)</t>
  </si>
  <si>
    <t>Stocking size</t>
  </si>
  <si>
    <t>15 -20 saplings/ bed</t>
  </si>
  <si>
    <t>50-60/m3 (5000-6000 nos.)</t>
  </si>
  <si>
    <t>(1 no.) 20 min.</t>
  </si>
  <si>
    <t>(3 nos.) 120 LPM</t>
  </si>
  <si>
    <t>(2 nos.) 15/18000 LPH</t>
  </si>
  <si>
    <t>0.3 m</t>
  </si>
  <si>
    <t>100 m3</t>
  </si>
  <si>
    <t>Unit Price(Rs.)</t>
  </si>
  <si>
    <t>Qty.</t>
  </si>
  <si>
    <t xml:space="preserve"> Total Cost(Rs.)</t>
  </si>
  <si>
    <t xml:space="preserve"> Fish Tank Construction (12 x 5 x 2 m)</t>
  </si>
  <si>
    <t>MBBR &amp; Filtration Units</t>
  </si>
  <si>
    <t xml:space="preserve">Grow-beds for vegetables </t>
  </si>
  <si>
    <t>Coarse sand &amp; ¾” gravel for grow-beds</t>
  </si>
  <si>
    <t xml:space="preserve"> Fish Tank Pump 15000LPH</t>
  </si>
  <si>
    <t xml:space="preserve">Air-oxy tube(m) </t>
  </si>
  <si>
    <t>Aerators (for Oxygen supply) 120 LPM</t>
  </si>
  <si>
    <t xml:space="preserve"> 2 KVA solar inverter for power backup </t>
  </si>
  <si>
    <t>A. Capital Cost</t>
  </si>
  <si>
    <t>Biosecurity fencing for fish tank</t>
  </si>
  <si>
    <t>Plumbing items</t>
  </si>
  <si>
    <t xml:space="preserve">Sub-Total A </t>
  </si>
  <si>
    <t>Tilapia seed (annually 2 cycles)</t>
  </si>
  <si>
    <t>Feed cost (annually 2 cycles)</t>
  </si>
  <si>
    <t>Horticulture sapling</t>
  </si>
  <si>
    <t>Electricity cost (units consumed x cost per unit) per annum (2 cycles)</t>
  </si>
  <si>
    <t>Sub-Total  B</t>
  </si>
  <si>
    <t>C</t>
  </si>
  <si>
    <t xml:space="preserve">Total (A+B) </t>
  </si>
  <si>
    <t>B. Operational Cost</t>
  </si>
  <si>
    <t xml:space="preserve"> Particulars</t>
  </si>
  <si>
    <t>Amount /Quantity</t>
  </si>
  <si>
    <t>Fish fingerlings stocked (nos.)</t>
  </si>
  <si>
    <t>Total Fish survived (nos.)</t>
  </si>
  <si>
    <t xml:space="preserve"> Average harvest size (g) </t>
  </si>
  <si>
    <t>Expected Production (kg/crop)</t>
  </si>
  <si>
    <t>Total Production per year (2 crops)</t>
  </si>
  <si>
    <t>4050 kg x 2 = 8100 kg</t>
  </si>
  <si>
    <t xml:space="preserve">Sale price of fresh/ live fish (Rs/kg) </t>
  </si>
  <si>
    <t>Gross Income Per Year (Rs)</t>
  </si>
  <si>
    <t>From Fish (8100 kg x Rs.150)</t>
  </si>
  <si>
    <t>From Vegetables (Rs.)</t>
  </si>
  <si>
    <t>Total Income (Rs.)</t>
  </si>
  <si>
    <t>D</t>
  </si>
  <si>
    <t xml:space="preserve">Culture period for fish (6 months) </t>
  </si>
  <si>
    <t>5400 nos. x 750g= 4050 kg</t>
  </si>
  <si>
    <t xml:space="preserve">Project Costs </t>
  </si>
  <si>
    <t>Return</t>
  </si>
  <si>
    <t>Net Profit (D-C) /Year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</si>
</sst>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F"/>
    <numFmt numFmtId="165" formatCode="General\(\Rs\)"/>
    <numFmt numFmtId="171" formatCode="0\ \t\o\ 0"/>
  </numFmts>
  <fonts count="20" x14ac:knownFonts="1">
    <font>
      <sz val="11"/>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b/>
      <sz val="12"/>
      <color theme="1"/>
      <name val="Calibri"/>
      <family val="2"/>
      <scheme val="minor"/>
    </font>
    <font>
      <sz val="11"/>
      <color theme="1"/>
      <name val="Calibri"/>
      <family val="2"/>
      <scheme val="minor"/>
    </font>
    <font>
      <sz val="8"/>
      <name val="Calibri"/>
      <family val="2"/>
      <scheme val="minor"/>
    </font>
    <font>
      <sz val="11"/>
      <color rgb="FF0033CC"/>
      <name val="Calibri"/>
      <family val="2"/>
      <scheme val="minor"/>
    </font>
    <font>
      <sz val="11"/>
      <color rgb="FF99FF99"/>
      <name val="Calibri"/>
      <family val="2"/>
      <scheme val="minor"/>
    </font>
    <font>
      <sz val="11"/>
      <color rgb="FFFF0000"/>
      <name val="Calibri"/>
      <family val="2"/>
      <scheme val="minor"/>
    </font>
    <font>
      <b/>
      <sz val="11"/>
      <color rgb="FF99FF99"/>
      <name val="Calibri"/>
      <family val="2"/>
      <scheme val="minor"/>
    </font>
    <font>
      <b/>
      <sz val="14"/>
      <color theme="1"/>
      <name val="Calibri"/>
      <family val="2"/>
      <scheme val="minor"/>
    </font>
    <font>
      <u/>
      <sz val="11"/>
      <color theme="1"/>
      <name val="Calibri"/>
      <family val="2"/>
      <scheme val="minor"/>
    </font>
    <font>
      <b/>
      <u/>
      <sz val="11"/>
      <color theme="1"/>
      <name val="Calibri"/>
      <family val="2"/>
      <scheme val="minor"/>
    </font>
    <font>
      <b/>
      <i/>
      <sz val="11"/>
      <color theme="1"/>
      <name val="Calibri"/>
      <family val="2"/>
      <scheme val="minor"/>
    </font>
    <font>
      <b/>
      <i/>
      <sz val="10"/>
      <color theme="1"/>
      <name val="Calibri"/>
      <family val="2"/>
      <scheme val="minor"/>
    </font>
    <font>
      <b/>
      <sz val="10"/>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7" tint="0.39994506668294322"/>
        <bgColor indexed="64"/>
      </patternFill>
    </fill>
    <fill>
      <patternFill patternType="solid">
        <fgColor rgb="FF66FF66"/>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tint="4.9989318521683403E-2"/>
        <bgColor indexed="64"/>
      </patternFill>
    </fill>
    <fill>
      <patternFill patternType="solid">
        <fgColor theme="0" tint="-0.2499465926084170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47">
    <xf numFmtId="0" fontId="0" fillId="0" borderId="0" xfId="0"/>
    <xf numFmtId="2" fontId="0" fillId="0" borderId="0" xfId="0" applyNumberFormat="1"/>
    <xf numFmtId="0" fontId="0" fillId="2" borderId="0" xfId="0" applyFill="1"/>
    <xf numFmtId="164" fontId="0" fillId="0" borderId="0" xfId="0" applyNumberFormat="1"/>
    <xf numFmtId="0" fontId="1" fillId="0" borderId="0" xfId="0" applyFont="1"/>
    <xf numFmtId="0" fontId="1" fillId="4" borderId="0" xfId="0" applyFont="1" applyFill="1"/>
    <xf numFmtId="164" fontId="1" fillId="4" borderId="0" xfId="0" applyNumberFormat="1" applyFont="1" applyFill="1"/>
    <xf numFmtId="165" fontId="1" fillId="0" borderId="0" xfId="0" applyNumberFormat="1" applyFont="1"/>
    <xf numFmtId="165" fontId="1" fillId="6" borderId="0" xfId="0" applyNumberFormat="1" applyFont="1" applyFill="1"/>
    <xf numFmtId="165" fontId="1" fillId="5" borderId="0" xfId="0" applyNumberFormat="1" applyFont="1" applyFill="1"/>
    <xf numFmtId="2" fontId="9" fillId="0" borderId="0" xfId="0" applyNumberFormat="1" applyFont="1"/>
    <xf numFmtId="2" fontId="11" fillId="0" borderId="0" xfId="0" applyNumberFormat="1" applyFont="1"/>
    <xf numFmtId="9" fontId="11" fillId="0" borderId="0" xfId="1" applyFont="1"/>
    <xf numFmtId="0" fontId="12" fillId="7" borderId="0" xfId="0" applyFont="1" applyFill="1"/>
    <xf numFmtId="2" fontId="10" fillId="7" borderId="0" xfId="0" applyNumberFormat="1" applyFont="1" applyFill="1"/>
    <xf numFmtId="0" fontId="6" fillId="2" borderId="0" xfId="0" applyFont="1" applyFill="1" applyAlignment="1">
      <alignment wrapText="1"/>
    </xf>
    <xf numFmtId="0" fontId="3" fillId="3" borderId="0" xfId="0" applyFont="1" applyFill="1" applyAlignment="1">
      <alignment wrapText="1"/>
    </xf>
    <xf numFmtId="0" fontId="0" fillId="3" borderId="0" xfId="0" applyFill="1" applyAlignment="1">
      <alignment horizontal="center"/>
    </xf>
    <xf numFmtId="0" fontId="1" fillId="8" borderId="0" xfId="0" applyFont="1" applyFill="1"/>
    <xf numFmtId="0" fontId="0" fillId="9" borderId="0" xfId="0" applyFill="1"/>
    <xf numFmtId="0" fontId="0" fillId="9" borderId="0" xfId="0" applyFill="1" applyAlignment="1">
      <alignment horizontal="left" wrapText="1"/>
    </xf>
    <xf numFmtId="1" fontId="0" fillId="0" borderId="0" xfId="0" applyNumberFormat="1"/>
    <xf numFmtId="171" fontId="0" fillId="0" borderId="0" xfId="0" applyNumberFormat="1"/>
    <xf numFmtId="0" fontId="0" fillId="0" borderId="0" xfId="0" applyAlignment="1">
      <alignment wrapText="1"/>
    </xf>
    <xf numFmtId="0" fontId="0" fillId="9" borderId="0" xfId="0" applyFill="1" applyAlignment="1">
      <alignment horizontal="left" vertical="top" wrapText="1"/>
    </xf>
    <xf numFmtId="0" fontId="0" fillId="9" borderId="0" xfId="0" applyFill="1" applyAlignment="1">
      <alignment horizontal="left" vertical="top"/>
    </xf>
    <xf numFmtId="0" fontId="0" fillId="0" borderId="0" xfId="0" applyAlignment="1"/>
    <xf numFmtId="0" fontId="1" fillId="9" borderId="0" xfId="0" applyFont="1" applyFill="1"/>
    <xf numFmtId="0" fontId="1" fillId="10" borderId="0" xfId="0" applyFont="1" applyFill="1"/>
    <xf numFmtId="0" fontId="17" fillId="9" borderId="0" xfId="0" applyFont="1" applyFill="1"/>
    <xf numFmtId="0" fontId="0" fillId="11" borderId="0" xfId="0" applyFill="1"/>
    <xf numFmtId="0" fontId="1" fillId="11" borderId="0" xfId="0" applyFont="1" applyFill="1"/>
    <xf numFmtId="0" fontId="18" fillId="9" borderId="0" xfId="0" applyFont="1" applyFill="1"/>
    <xf numFmtId="3" fontId="0" fillId="0" borderId="0" xfId="0" applyNumberFormat="1"/>
    <xf numFmtId="0" fontId="18" fillId="11" borderId="0" xfId="0" applyFont="1" applyFill="1"/>
    <xf numFmtId="3" fontId="0" fillId="11" borderId="0" xfId="0" applyNumberFormat="1" applyFill="1"/>
    <xf numFmtId="3" fontId="9" fillId="0" borderId="0" xfId="0" applyNumberFormat="1" applyFont="1"/>
    <xf numFmtId="0" fontId="1" fillId="12" borderId="0" xfId="0" applyFont="1" applyFill="1"/>
    <xf numFmtId="0" fontId="0" fillId="12" borderId="0" xfId="0" applyFill="1"/>
    <xf numFmtId="9" fontId="0" fillId="0" borderId="0" xfId="0" applyNumberFormat="1"/>
    <xf numFmtId="0" fontId="0" fillId="13" borderId="0" xfId="0" applyFill="1"/>
    <xf numFmtId="3" fontId="1" fillId="0" borderId="0" xfId="0" applyNumberFormat="1" applyFont="1"/>
    <xf numFmtId="0" fontId="18" fillId="6" borderId="0" xfId="0" applyFont="1" applyFill="1"/>
    <xf numFmtId="3" fontId="9" fillId="6" borderId="0" xfId="0" applyNumberFormat="1" applyFont="1" applyFill="1"/>
    <xf numFmtId="3" fontId="9" fillId="11" borderId="0" xfId="0" applyNumberFormat="1" applyFont="1" applyFill="1"/>
    <xf numFmtId="3" fontId="9" fillId="12" borderId="0" xfId="0" applyNumberFormat="1" applyFont="1" applyFill="1"/>
    <xf numFmtId="0" fontId="19" fillId="14" borderId="0" xfId="0" applyFont="1" applyFill="1"/>
  </cellXfs>
  <cellStyles count="2">
    <cellStyle name="Normal" xfId="0" builtinId="0"/>
    <cellStyle name="Percent" xfId="1" builtinId="5"/>
  </cellStyles>
  <dxfs count="0"/>
  <tableStyles count="0" defaultTableStyle="TableStyleMedium2" defaultPivotStyle="PivotStyleLight16"/>
  <colors>
    <mruColors>
      <color rgb="FF0033CC"/>
      <color rgb="FF99FF99"/>
      <color rgb="FF66FF66"/>
      <color rgb="FF008000"/>
      <color rgb="FFFF00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'Buying Price per kg (Rs)', 'Net Income'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'Rice-FM'!$B$5</c:f>
              <c:strCache>
                <c:ptCount val="1"/>
                <c:pt idx="0">
                  <c:v>Buying Price per kg (Rs)</c:v>
                </c:pt>
              </c:strCache>
            </c:strRef>
          </c:tx>
          <c:spPr>
            <a:solidFill>
              <a:schemeClr val="accent1"/>
            </a:solidFill>
            <a:ln>
              <a:noFill/>
            </a:ln>
            <a:effectLst/>
          </c:spPr>
          <c:invertIfNegative val="0"/>
          <c:cat>
            <c:strRef>
              <c:f>'Rice-FM'!$C$2:$H$2</c:f>
              <c:strCache>
                <c:ptCount val="6"/>
                <c:pt idx="0">
                  <c:v>2019A</c:v>
                </c:pt>
                <c:pt idx="1">
                  <c:v>2020F</c:v>
                </c:pt>
                <c:pt idx="2">
                  <c:v>2021F</c:v>
                </c:pt>
                <c:pt idx="3">
                  <c:v>2022F</c:v>
                </c:pt>
                <c:pt idx="4">
                  <c:v>2023F</c:v>
                </c:pt>
                <c:pt idx="5">
                  <c:v>2024F</c:v>
                </c:pt>
              </c:strCache>
            </c:strRef>
          </c:cat>
          <c:val>
            <c:numRef>
              <c:f>'Rice-FM'!$C$5:$H$5</c:f>
              <c:numCache>
                <c:formatCode>0.00</c:formatCode>
                <c:ptCount val="6"/>
                <c:pt idx="0">
                  <c:v>18</c:v>
                </c:pt>
                <c:pt idx="1">
                  <c:v>19.98</c:v>
                </c:pt>
                <c:pt idx="2">
                  <c:v>22.177800000000001</c:v>
                </c:pt>
                <c:pt idx="3">
                  <c:v>24.617358000000003</c:v>
                </c:pt>
                <c:pt idx="4">
                  <c:v>27.325267380000003</c:v>
                </c:pt>
                <c:pt idx="5">
                  <c:v>30.331046791800002</c:v>
                </c:pt>
              </c:numCache>
            </c:numRef>
          </c:val>
          <c:extLst>
            <c:ext xmlns:c16="http://schemas.microsoft.com/office/drawing/2014/chart" uri="{C3380CC4-5D6E-409C-BE32-E72D297353CC}">
              <c16:uniqueId val="{00000000-0DFD-44CC-9A29-57F3968AA7A4}"/>
            </c:ext>
          </c:extLst>
        </c:ser>
        <c:dLbls>
          <c:showLegendKey val="0"/>
          <c:showVal val="0"/>
          <c:showCatName val="0"/>
          <c:showSerName val="0"/>
          <c:showPercent val="0"/>
          <c:showBubbleSize val="0"/>
        </c:dLbls>
        <c:gapWidth val="140"/>
        <c:overlap val="-27"/>
        <c:axId val="1948474016"/>
        <c:axId val="1947850496"/>
      </c:barChart>
      <c:lineChart>
        <c:grouping val="standard"/>
        <c:varyColors val="0"/>
        <c:ser>
          <c:idx val="1"/>
          <c:order val="1"/>
          <c:tx>
            <c:strRef>
              <c:f>'Rice-FM'!$B$14</c:f>
              <c:strCache>
                <c:ptCount val="1"/>
                <c:pt idx="0">
                  <c:v>Net Income </c:v>
                </c:pt>
              </c:strCache>
            </c:strRef>
          </c:tx>
          <c:spPr>
            <a:ln w="28575" cap="rnd">
              <a:solidFill>
                <a:schemeClr val="accent2"/>
              </a:solidFill>
              <a:round/>
            </a:ln>
            <a:effectLst/>
          </c:spPr>
          <c:marker>
            <c:symbol val="none"/>
          </c:marker>
          <c:cat>
            <c:strRef>
              <c:f>'Rice-FM'!$C$2:$H$2</c:f>
              <c:strCache>
                <c:ptCount val="6"/>
                <c:pt idx="0">
                  <c:v>2019A</c:v>
                </c:pt>
                <c:pt idx="1">
                  <c:v>2020F</c:v>
                </c:pt>
                <c:pt idx="2">
                  <c:v>2021F</c:v>
                </c:pt>
                <c:pt idx="3">
                  <c:v>2022F</c:v>
                </c:pt>
                <c:pt idx="4">
                  <c:v>2023F</c:v>
                </c:pt>
                <c:pt idx="5">
                  <c:v>2024F</c:v>
                </c:pt>
              </c:strCache>
            </c:strRef>
          </c:cat>
          <c:val>
            <c:numRef>
              <c:f>'Rice-FM'!$C$14:$H$14</c:f>
              <c:numCache>
                <c:formatCode>0.00</c:formatCode>
                <c:ptCount val="6"/>
                <c:pt idx="0">
                  <c:v>42840000</c:v>
                </c:pt>
                <c:pt idx="1">
                  <c:v>72513360</c:v>
                </c:pt>
                <c:pt idx="2">
                  <c:v>66926612.880000003</c:v>
                </c:pt>
                <c:pt idx="3">
                  <c:v>92792142.149039984</c:v>
                </c:pt>
                <c:pt idx="4">
                  <c:v>59140511.495446309</c:v>
                </c:pt>
                <c:pt idx="5">
                  <c:v>99686267.004940331</c:v>
                </c:pt>
              </c:numCache>
            </c:numRef>
          </c:val>
          <c:smooth val="0"/>
          <c:extLst>
            <c:ext xmlns:c16="http://schemas.microsoft.com/office/drawing/2014/chart" uri="{C3380CC4-5D6E-409C-BE32-E72D297353CC}">
              <c16:uniqueId val="{00000001-0DFD-44CC-9A29-57F3968AA7A4}"/>
            </c:ext>
          </c:extLst>
        </c:ser>
        <c:dLbls>
          <c:showLegendKey val="0"/>
          <c:showVal val="0"/>
          <c:showCatName val="0"/>
          <c:showSerName val="0"/>
          <c:showPercent val="0"/>
          <c:showBubbleSize val="0"/>
        </c:dLbls>
        <c:marker val="1"/>
        <c:smooth val="0"/>
        <c:axId val="1948465376"/>
        <c:axId val="1947826688"/>
      </c:lineChart>
      <c:catAx>
        <c:axId val="19484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50496"/>
        <c:crosses val="autoZero"/>
        <c:auto val="1"/>
        <c:lblAlgn val="ctr"/>
        <c:lblOffset val="100"/>
        <c:noMultiLvlLbl val="0"/>
      </c:catAx>
      <c:valAx>
        <c:axId val="194785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Buying Price per kg (Rs)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74016"/>
        <c:crosses val="autoZero"/>
        <c:crossBetween val="between"/>
      </c:valAx>
      <c:valAx>
        <c:axId val="19478266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376"/>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948465376"/>
        <c:scaling>
          <c:orientation val="minMax"/>
        </c:scaling>
        <c:delete val="1"/>
        <c:axPos val="b"/>
        <c:numFmt formatCode="General" sourceLinked="1"/>
        <c:majorTickMark val="out"/>
        <c:minorTickMark val="none"/>
        <c:tickLblPos val="nextTo"/>
        <c:crossAx val="1947826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879322</xdr:colOff>
      <xdr:row>17</xdr:row>
      <xdr:rowOff>-1</xdr:rowOff>
    </xdr:from>
    <xdr:to>
      <xdr:col>15</xdr:col>
      <xdr:colOff>957905</xdr:colOff>
      <xdr:row>38</xdr:row>
      <xdr:rowOff>9977</xdr:rowOff>
    </xdr:to>
    <xdr:graphicFrame macro="">
      <xdr:nvGraphicFramePr>
        <xdr:cNvPr id="2" name="Chart 1" descr="Chart type: Clustered Column, Line. 'Buying Price per kg (Rs)', 'Net Income' by 'Years'&#10;&#10;Description automatically generated">
          <a:extLst>
            <a:ext uri="{FF2B5EF4-FFF2-40B4-BE49-F238E27FC236}">
              <a16:creationId xmlns:a16="http://schemas.microsoft.com/office/drawing/2014/main" id="{5A9E1AB9-9470-1F62-0256-54DD4E04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CF80-860A-4F59-B878-FED16DCBA609}">
  <dimension ref="A2:H38"/>
  <sheetViews>
    <sheetView zoomScale="79" zoomScaleNormal="79" workbookViewId="0">
      <pane xSplit="1" ySplit="2" topLeftCell="B24" activePane="bottomRight" state="frozen"/>
      <selection pane="topRight" activeCell="B1" sqref="B1"/>
      <selection pane="bottomLeft" activeCell="A3" sqref="A3"/>
      <selection pane="bottomRight" activeCell="P14" sqref="P14"/>
    </sheetView>
  </sheetViews>
  <sheetFormatPr defaultRowHeight="14.9" x14ac:dyDescent="0.3"/>
  <cols>
    <col min="2" max="2" width="28.109375" bestFit="1" customWidth="1"/>
    <col min="3" max="5" width="13.6640625" bestFit="1" customWidth="1"/>
    <col min="6" max="6" width="14.6640625" bestFit="1" customWidth="1"/>
    <col min="7" max="7" width="13.6640625" bestFit="1" customWidth="1"/>
    <col min="8" max="8" width="14.6640625" bestFit="1" customWidth="1"/>
    <col min="9" max="9" width="12.5546875" bestFit="1" customWidth="1"/>
    <col min="10" max="10" width="9.33203125" customWidth="1"/>
    <col min="11" max="11" width="16.88671875" customWidth="1"/>
    <col min="12" max="14" width="13.6640625" bestFit="1" customWidth="1"/>
    <col min="15" max="15" width="14.6640625" bestFit="1" customWidth="1"/>
    <col min="16" max="16" width="13.6640625" bestFit="1" customWidth="1"/>
    <col min="17" max="17" width="14.6640625" bestFit="1" customWidth="1"/>
  </cols>
  <sheetData>
    <row r="2" spans="1:8" s="3" customFormat="1" x14ac:dyDescent="0.3">
      <c r="A2"/>
      <c r="B2" s="5" t="s">
        <v>3</v>
      </c>
      <c r="C2" s="5" t="s">
        <v>13</v>
      </c>
      <c r="D2" s="5" t="s">
        <v>14</v>
      </c>
      <c r="E2" s="6">
        <v>2021</v>
      </c>
      <c r="F2" s="6">
        <v>2022</v>
      </c>
      <c r="G2" s="6">
        <v>2023</v>
      </c>
      <c r="H2" s="6">
        <v>2024</v>
      </c>
    </row>
    <row r="4" spans="1:8" x14ac:dyDescent="0.3">
      <c r="B4" s="4" t="s">
        <v>10</v>
      </c>
      <c r="C4" s="1">
        <v>2000</v>
      </c>
      <c r="D4" s="1">
        <v>3000</v>
      </c>
      <c r="E4" s="1">
        <v>2500</v>
      </c>
      <c r="F4" s="1">
        <v>3100</v>
      </c>
      <c r="G4" s="1">
        <v>1800</v>
      </c>
      <c r="H4" s="1">
        <v>2700</v>
      </c>
    </row>
    <row r="5" spans="1:8" x14ac:dyDescent="0.3">
      <c r="B5" s="7" t="s">
        <v>4</v>
      </c>
      <c r="C5" s="1">
        <v>18</v>
      </c>
      <c r="D5" s="10">
        <f>C5+C5*0.11</f>
        <v>19.98</v>
      </c>
      <c r="E5" s="10">
        <f t="shared" ref="E5:H5" si="0">D5+D5*0.11</f>
        <v>22.177800000000001</v>
      </c>
      <c r="F5" s="10">
        <f t="shared" si="0"/>
        <v>24.617358000000003</v>
      </c>
      <c r="G5" s="10">
        <f t="shared" si="0"/>
        <v>27.325267380000003</v>
      </c>
      <c r="H5" s="10">
        <f t="shared" si="0"/>
        <v>30.331046791800002</v>
      </c>
    </row>
    <row r="6" spans="1:8" x14ac:dyDescent="0.3">
      <c r="B6" s="7" t="s">
        <v>0</v>
      </c>
      <c r="C6" s="1">
        <v>42</v>
      </c>
      <c r="D6" s="10">
        <f>C6+C6*0.11</f>
        <v>46.62</v>
      </c>
      <c r="E6" s="10">
        <f>D6+D6*0.11</f>
        <v>51.748199999999997</v>
      </c>
      <c r="F6" s="10">
        <f t="shared" ref="F6:H6" si="1">E6+E6*0.11</f>
        <v>57.440501999999995</v>
      </c>
      <c r="G6" s="10">
        <f t="shared" si="1"/>
        <v>63.758957219999992</v>
      </c>
      <c r="H6" s="10">
        <f t="shared" si="1"/>
        <v>70.772442514199994</v>
      </c>
    </row>
    <row r="7" spans="1:8" x14ac:dyDescent="0.3">
      <c r="B7" s="7" t="s">
        <v>9</v>
      </c>
      <c r="C7" s="10">
        <f>C4*1000*C5</f>
        <v>36000000</v>
      </c>
      <c r="D7" s="10">
        <f t="shared" ref="D7:H7" si="2">D4*1000*D5</f>
        <v>59940000</v>
      </c>
      <c r="E7" s="10">
        <f t="shared" si="2"/>
        <v>55444500</v>
      </c>
      <c r="F7" s="10">
        <f t="shared" si="2"/>
        <v>76313809.800000012</v>
      </c>
      <c r="G7" s="10">
        <f t="shared" si="2"/>
        <v>49185481.284000009</v>
      </c>
      <c r="H7" s="10">
        <f t="shared" si="2"/>
        <v>81893826.337860003</v>
      </c>
    </row>
    <row r="8" spans="1:8" x14ac:dyDescent="0.3">
      <c r="B8" s="8" t="s">
        <v>2</v>
      </c>
      <c r="C8" s="10">
        <f t="shared" ref="C8:H8" si="3">C4*1000*C6</f>
        <v>84000000</v>
      </c>
      <c r="D8" s="10">
        <f t="shared" si="3"/>
        <v>139860000</v>
      </c>
      <c r="E8" s="10">
        <f t="shared" si="3"/>
        <v>129370500</v>
      </c>
      <c r="F8" s="10">
        <f t="shared" si="3"/>
        <v>178065556.19999999</v>
      </c>
      <c r="G8" s="10">
        <f t="shared" si="3"/>
        <v>114766122.99599999</v>
      </c>
      <c r="H8" s="10">
        <f t="shared" si="3"/>
        <v>191085594.78833997</v>
      </c>
    </row>
    <row r="9" spans="1:8" x14ac:dyDescent="0.3">
      <c r="B9" s="9" t="s">
        <v>5</v>
      </c>
      <c r="C9" s="11">
        <f>C7*0.02</f>
        <v>720000</v>
      </c>
      <c r="D9" s="11">
        <f>C9+C9*0.005</f>
        <v>723600</v>
      </c>
      <c r="E9" s="11">
        <f t="shared" ref="E9:H9" si="4">D9+D9*0.005</f>
        <v>727218</v>
      </c>
      <c r="F9" s="11">
        <f t="shared" si="4"/>
        <v>730854.09</v>
      </c>
      <c r="G9" s="11">
        <f t="shared" si="4"/>
        <v>734508.36044999992</v>
      </c>
      <c r="H9" s="11">
        <f t="shared" si="4"/>
        <v>738180.90225224989</v>
      </c>
    </row>
    <row r="10" spans="1:8" x14ac:dyDescent="0.3">
      <c r="B10" s="9" t="s">
        <v>1</v>
      </c>
      <c r="C10" s="11">
        <f>C7*0.03</f>
        <v>1080000</v>
      </c>
      <c r="D10" s="11">
        <f>C10+C10*0.008</f>
        <v>1088640</v>
      </c>
      <c r="E10" s="11">
        <f t="shared" ref="E10:H10" si="5">D10+D10*0.008</f>
        <v>1097349.1200000001</v>
      </c>
      <c r="F10" s="11">
        <f t="shared" si="5"/>
        <v>1106127.9129600001</v>
      </c>
      <c r="G10" s="11">
        <f t="shared" si="5"/>
        <v>1114976.93626368</v>
      </c>
      <c r="H10" s="11">
        <f t="shared" si="5"/>
        <v>1123896.7517537894</v>
      </c>
    </row>
    <row r="11" spans="1:8" x14ac:dyDescent="0.3">
      <c r="B11" s="4" t="s">
        <v>6</v>
      </c>
      <c r="C11" s="12">
        <v>0.04</v>
      </c>
      <c r="D11" s="12">
        <v>0.04</v>
      </c>
      <c r="E11" s="12">
        <v>0.04</v>
      </c>
      <c r="F11" s="12">
        <v>0.04</v>
      </c>
      <c r="G11" s="12">
        <v>0.04</v>
      </c>
      <c r="H11" s="12">
        <v>0.04</v>
      </c>
    </row>
    <row r="12" spans="1:8" x14ac:dyDescent="0.3">
      <c r="B12" s="4" t="s">
        <v>7</v>
      </c>
      <c r="C12" s="10">
        <f>(C6-C5)*(C4*1000)</f>
        <v>48000000</v>
      </c>
      <c r="D12" s="10">
        <f t="shared" ref="D12:H12" si="6">(D6-D5)*(D4*1000)</f>
        <v>79919999.999999985</v>
      </c>
      <c r="E12" s="10">
        <f t="shared" si="6"/>
        <v>73925999.999999985</v>
      </c>
      <c r="F12" s="10">
        <f t="shared" si="6"/>
        <v>101751746.39999998</v>
      </c>
      <c r="G12" s="10">
        <f t="shared" si="6"/>
        <v>65580641.711999975</v>
      </c>
      <c r="H12" s="10">
        <f t="shared" si="6"/>
        <v>109191768.45047997</v>
      </c>
    </row>
    <row r="13" spans="1:8" x14ac:dyDescent="0.3">
      <c r="B13" s="4"/>
      <c r="C13" s="10"/>
      <c r="D13" s="10"/>
      <c r="E13" s="10"/>
      <c r="F13" s="10"/>
      <c r="G13" s="10"/>
      <c r="H13" s="10"/>
    </row>
    <row r="14" spans="1:8" x14ac:dyDescent="0.3">
      <c r="B14" s="13" t="s">
        <v>8</v>
      </c>
      <c r="C14" s="14">
        <f>C8-(C8*0.04)-C7-C9-C10</f>
        <v>42840000</v>
      </c>
      <c r="D14" s="14">
        <f>D8-(D8*0.04)-D7-D9-D10</f>
        <v>72513360</v>
      </c>
      <c r="E14" s="14">
        <f t="shared" ref="D14:H14" si="7">E8-(E8*0.04)-E7-E9-E10</f>
        <v>66926612.880000003</v>
      </c>
      <c r="F14" s="14">
        <f t="shared" si="7"/>
        <v>92792142.149039984</v>
      </c>
      <c r="G14" s="14">
        <f t="shared" si="7"/>
        <v>59140511.495446309</v>
      </c>
      <c r="H14" s="14">
        <f t="shared" si="7"/>
        <v>99686267.004940331</v>
      </c>
    </row>
    <row r="18" spans="2:8" ht="14.9" customHeight="1" x14ac:dyDescent="0.3">
      <c r="B18" s="15" t="s">
        <v>12</v>
      </c>
      <c r="C18" s="15"/>
      <c r="D18" s="15"/>
      <c r="E18" s="15"/>
      <c r="F18" s="15"/>
      <c r="G18" s="15"/>
      <c r="H18" s="15"/>
    </row>
    <row r="19" spans="2:8" ht="14.9" customHeight="1" x14ac:dyDescent="0.3">
      <c r="B19" s="15"/>
      <c r="C19" s="15"/>
      <c r="D19" s="15"/>
      <c r="E19" s="15"/>
      <c r="F19" s="15"/>
      <c r="G19" s="15"/>
      <c r="H19" s="15"/>
    </row>
    <row r="20" spans="2:8" ht="14.9" customHeight="1" x14ac:dyDescent="0.3">
      <c r="B20" s="15"/>
      <c r="C20" s="15"/>
      <c r="D20" s="15"/>
      <c r="E20" s="15"/>
      <c r="F20" s="15"/>
      <c r="G20" s="15"/>
      <c r="H20" s="15"/>
    </row>
    <row r="21" spans="2:8" ht="14.9" customHeight="1" x14ac:dyDescent="0.3">
      <c r="B21" s="15"/>
      <c r="C21" s="15"/>
      <c r="D21" s="15"/>
      <c r="E21" s="15"/>
      <c r="F21" s="15"/>
      <c r="G21" s="15"/>
      <c r="H21" s="15"/>
    </row>
    <row r="22" spans="2:8" ht="14.9" customHeight="1" x14ac:dyDescent="0.3">
      <c r="B22" s="15"/>
      <c r="C22" s="15"/>
      <c r="D22" s="15"/>
      <c r="E22" s="15"/>
      <c r="F22" s="15"/>
      <c r="G22" s="15"/>
      <c r="H22" s="15"/>
    </row>
    <row r="23" spans="2:8" ht="14.9" customHeight="1" x14ac:dyDescent="0.3">
      <c r="B23" s="15"/>
      <c r="C23" s="15"/>
      <c r="D23" s="15"/>
      <c r="E23" s="15"/>
      <c r="F23" s="15"/>
      <c r="G23" s="15"/>
      <c r="H23" s="15"/>
    </row>
    <row r="24" spans="2:8" ht="14.9" customHeight="1" x14ac:dyDescent="0.3">
      <c r="B24" s="15"/>
      <c r="C24" s="15"/>
      <c r="D24" s="15"/>
      <c r="E24" s="15"/>
      <c r="F24" s="15"/>
      <c r="G24" s="15"/>
      <c r="H24" s="15"/>
    </row>
    <row r="25" spans="2:8" ht="14.9" customHeight="1" x14ac:dyDescent="0.3">
      <c r="B25" s="15"/>
      <c r="C25" s="15"/>
      <c r="D25" s="15"/>
      <c r="E25" s="15"/>
      <c r="F25" s="15"/>
      <c r="G25" s="15"/>
      <c r="H25" s="15"/>
    </row>
    <row r="26" spans="2:8" ht="14.9" customHeight="1" x14ac:dyDescent="0.3">
      <c r="B26" s="15"/>
      <c r="C26" s="15"/>
      <c r="D26" s="15"/>
      <c r="E26" s="15"/>
      <c r="F26" s="15"/>
      <c r="G26" s="15"/>
      <c r="H26" s="15"/>
    </row>
    <row r="27" spans="2:8" ht="14.9" customHeight="1" x14ac:dyDescent="0.3">
      <c r="B27" s="15"/>
      <c r="C27" s="15"/>
      <c r="D27" s="15"/>
      <c r="E27" s="15"/>
      <c r="F27" s="15"/>
      <c r="G27" s="15"/>
      <c r="H27" s="15"/>
    </row>
    <row r="28" spans="2:8" ht="14.9" customHeight="1" x14ac:dyDescent="0.3">
      <c r="B28" s="15"/>
      <c r="C28" s="15"/>
      <c r="D28" s="15"/>
      <c r="E28" s="15"/>
      <c r="F28" s="15"/>
      <c r="G28" s="15"/>
      <c r="H28" s="15"/>
    </row>
    <row r="29" spans="2:8" ht="14.9" customHeight="1" x14ac:dyDescent="0.3">
      <c r="B29" s="2"/>
      <c r="C29" s="2"/>
      <c r="D29" s="2"/>
      <c r="E29" s="2"/>
      <c r="F29" s="2"/>
      <c r="G29" s="2"/>
      <c r="H29" s="2"/>
    </row>
    <row r="30" spans="2:8" ht="14.9" customHeight="1" x14ac:dyDescent="0.3"/>
    <row r="31" spans="2:8" ht="14.9" customHeight="1" x14ac:dyDescent="0.3">
      <c r="B31" s="16" t="s">
        <v>11</v>
      </c>
      <c r="C31" s="16"/>
      <c r="D31" s="16"/>
      <c r="E31" s="16"/>
      <c r="F31" s="16"/>
      <c r="G31" s="16"/>
      <c r="H31" s="16"/>
    </row>
    <row r="32" spans="2:8" ht="14.9" customHeight="1" x14ac:dyDescent="0.3">
      <c r="B32" s="16"/>
      <c r="C32" s="16"/>
      <c r="D32" s="16"/>
      <c r="E32" s="16"/>
      <c r="F32" s="16"/>
      <c r="G32" s="16"/>
      <c r="H32" s="16"/>
    </row>
    <row r="33" spans="2:8" ht="14.9" customHeight="1" x14ac:dyDescent="0.3">
      <c r="B33" s="16"/>
      <c r="C33" s="16"/>
      <c r="D33" s="16"/>
      <c r="E33" s="16"/>
      <c r="F33" s="16"/>
      <c r="G33" s="16"/>
      <c r="H33" s="16"/>
    </row>
    <row r="34" spans="2:8" ht="14.9" customHeight="1" x14ac:dyDescent="0.3">
      <c r="B34" s="16"/>
      <c r="C34" s="16"/>
      <c r="D34" s="16"/>
      <c r="E34" s="16"/>
      <c r="F34" s="16"/>
      <c r="G34" s="16"/>
      <c r="H34" s="16"/>
    </row>
    <row r="35" spans="2:8" ht="14.9" customHeight="1" x14ac:dyDescent="0.3">
      <c r="B35" s="16"/>
      <c r="C35" s="16"/>
      <c r="D35" s="16"/>
      <c r="E35" s="16"/>
      <c r="F35" s="16"/>
      <c r="G35" s="16"/>
      <c r="H35" s="16"/>
    </row>
    <row r="36" spans="2:8" ht="14.9" customHeight="1" x14ac:dyDescent="0.3">
      <c r="B36" s="16"/>
      <c r="C36" s="16"/>
      <c r="D36" s="16"/>
      <c r="E36" s="16"/>
      <c r="F36" s="16"/>
      <c r="G36" s="16"/>
      <c r="H36" s="16"/>
    </row>
    <row r="37" spans="2:8" ht="14.9" customHeight="1" x14ac:dyDescent="0.3">
      <c r="B37" s="16"/>
      <c r="C37" s="16"/>
      <c r="D37" s="16"/>
      <c r="E37" s="16"/>
      <c r="F37" s="16"/>
      <c r="G37" s="16"/>
      <c r="H37" s="16"/>
    </row>
    <row r="38" spans="2:8" ht="14.9" customHeight="1" x14ac:dyDescent="0.3">
      <c r="B38" s="17"/>
      <c r="C38" s="17"/>
      <c r="D38" s="17"/>
      <c r="E38" s="17"/>
      <c r="F38" s="17"/>
      <c r="G38" s="17"/>
      <c r="H38" s="17"/>
    </row>
  </sheetData>
  <mergeCells count="3">
    <mergeCell ref="B18:H28"/>
    <mergeCell ref="B31:H37"/>
    <mergeCell ref="B38:H38"/>
  </mergeCells>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A812-5241-4372-B1EF-FD8862FEC935}">
  <dimension ref="B2:W35"/>
  <sheetViews>
    <sheetView topLeftCell="A16" workbookViewId="0">
      <selection activeCell="K23" sqref="K23"/>
    </sheetView>
  </sheetViews>
  <sheetFormatPr defaultRowHeight="14.9" x14ac:dyDescent="0.3"/>
  <cols>
    <col min="2" max="2" width="6.88671875" bestFit="1" customWidth="1"/>
    <col min="3" max="3" width="37.88671875" bestFit="1" customWidth="1"/>
    <col min="4" max="4" width="68.77734375" bestFit="1" customWidth="1"/>
  </cols>
  <sheetData>
    <row r="2" spans="2:23" x14ac:dyDescent="0.3">
      <c r="B2" s="18" t="s">
        <v>15</v>
      </c>
      <c r="C2" s="18" t="s">
        <v>16</v>
      </c>
      <c r="D2" s="18" t="s">
        <v>17</v>
      </c>
      <c r="F2" s="4" t="s">
        <v>48</v>
      </c>
      <c r="G2" s="24" t="s">
        <v>46</v>
      </c>
      <c r="H2" s="24"/>
      <c r="I2" s="24"/>
      <c r="J2" s="24"/>
      <c r="K2" s="24"/>
      <c r="L2" s="24"/>
    </row>
    <row r="3" spans="2:23" x14ac:dyDescent="0.3">
      <c r="B3">
        <v>1</v>
      </c>
      <c r="C3" t="s">
        <v>18</v>
      </c>
      <c r="D3" t="s">
        <v>19</v>
      </c>
      <c r="G3" s="24"/>
      <c r="H3" s="24"/>
      <c r="I3" s="24"/>
      <c r="J3" s="24"/>
      <c r="K3" s="24"/>
      <c r="L3" s="24"/>
    </row>
    <row r="4" spans="2:23" ht="14.9" customHeight="1" x14ac:dyDescent="0.3">
      <c r="B4">
        <f>B3+1</f>
        <v>2</v>
      </c>
      <c r="C4" s="21" t="s">
        <v>20</v>
      </c>
      <c r="D4" s="22" t="s">
        <v>31</v>
      </c>
      <c r="G4" s="24"/>
      <c r="H4" s="24"/>
      <c r="I4" s="24"/>
      <c r="J4" s="24"/>
      <c r="K4" s="24"/>
      <c r="L4" s="24"/>
    </row>
    <row r="5" spans="2:23" x14ac:dyDescent="0.3">
      <c r="B5">
        <f>B4+1</f>
        <v>3</v>
      </c>
      <c r="C5" t="s">
        <v>22</v>
      </c>
      <c r="D5" t="s">
        <v>21</v>
      </c>
    </row>
    <row r="6" spans="2:23" x14ac:dyDescent="0.3">
      <c r="B6">
        <f t="shared" ref="B6:B9" si="0">B5+1</f>
        <v>4</v>
      </c>
      <c r="C6" t="s">
        <v>23</v>
      </c>
      <c r="D6" t="s">
        <v>24</v>
      </c>
      <c r="F6" s="4" t="s">
        <v>49</v>
      </c>
      <c r="G6" s="20" t="s">
        <v>47</v>
      </c>
      <c r="H6" s="20"/>
      <c r="I6" s="20"/>
      <c r="J6" s="20"/>
      <c r="K6" s="20"/>
      <c r="L6" s="20"/>
    </row>
    <row r="7" spans="2:23" x14ac:dyDescent="0.3">
      <c r="B7">
        <f t="shared" si="0"/>
        <v>5</v>
      </c>
      <c r="C7" t="s">
        <v>25</v>
      </c>
      <c r="D7" t="s">
        <v>26</v>
      </c>
      <c r="G7" s="20"/>
      <c r="H7" s="20"/>
      <c r="I7" s="20"/>
      <c r="J7" s="20"/>
      <c r="K7" s="20"/>
      <c r="L7" s="20"/>
    </row>
    <row r="8" spans="2:23" x14ac:dyDescent="0.3">
      <c r="B8">
        <f t="shared" si="0"/>
        <v>6</v>
      </c>
      <c r="C8" t="s">
        <v>27</v>
      </c>
      <c r="D8" t="s">
        <v>28</v>
      </c>
      <c r="G8" s="20"/>
      <c r="H8" s="20"/>
      <c r="I8" s="20"/>
      <c r="J8" s="20"/>
      <c r="K8" s="20"/>
      <c r="L8" s="20"/>
    </row>
    <row r="9" spans="2:23" x14ac:dyDescent="0.3">
      <c r="B9">
        <f t="shared" si="0"/>
        <v>7</v>
      </c>
      <c r="C9" t="s">
        <v>29</v>
      </c>
      <c r="D9" t="s">
        <v>30</v>
      </c>
      <c r="G9" s="20"/>
      <c r="H9" s="20"/>
      <c r="I9" s="20"/>
      <c r="J9" s="20"/>
      <c r="K9" s="20"/>
      <c r="L9" s="20"/>
    </row>
    <row r="10" spans="2:23" x14ac:dyDescent="0.3">
      <c r="B10" s="18" t="s">
        <v>15</v>
      </c>
      <c r="C10" s="18" t="s">
        <v>32</v>
      </c>
      <c r="D10" s="18" t="s">
        <v>33</v>
      </c>
    </row>
    <row r="11" spans="2:23" x14ac:dyDescent="0.3">
      <c r="B11">
        <v>1</v>
      </c>
      <c r="C11" t="s">
        <v>34</v>
      </c>
      <c r="D11" t="s">
        <v>35</v>
      </c>
      <c r="F11" s="4" t="s">
        <v>50</v>
      </c>
      <c r="G11" s="24" t="s">
        <v>54</v>
      </c>
      <c r="H11" s="25"/>
      <c r="I11" s="25"/>
      <c r="J11" s="25"/>
      <c r="K11" s="25"/>
      <c r="L11" s="25"/>
      <c r="M11" s="25"/>
      <c r="N11" s="25"/>
      <c r="P11" s="24" t="s">
        <v>51</v>
      </c>
      <c r="Q11" s="25"/>
      <c r="R11" s="25"/>
      <c r="S11" s="25"/>
      <c r="T11" s="25"/>
      <c r="U11" s="25"/>
      <c r="V11" s="25"/>
      <c r="W11" s="25"/>
    </row>
    <row r="12" spans="2:23" x14ac:dyDescent="0.3">
      <c r="B12">
        <f>B11+1</f>
        <v>2</v>
      </c>
      <c r="C12" s="21" t="s">
        <v>36</v>
      </c>
      <c r="D12" s="22" t="s">
        <v>37</v>
      </c>
      <c r="G12" s="25"/>
      <c r="H12" s="25"/>
      <c r="I12" s="25"/>
      <c r="J12" s="25"/>
      <c r="K12" s="25"/>
      <c r="L12" s="25"/>
      <c r="M12" s="25"/>
      <c r="N12" s="25"/>
      <c r="P12" s="25"/>
      <c r="Q12" s="25"/>
      <c r="R12" s="25"/>
      <c r="S12" s="25"/>
      <c r="T12" s="25"/>
      <c r="U12" s="25"/>
      <c r="V12" s="25"/>
      <c r="W12" s="25"/>
    </row>
    <row r="13" spans="2:23" x14ac:dyDescent="0.3">
      <c r="B13">
        <f>B12+1</f>
        <v>3</v>
      </c>
      <c r="C13" t="s">
        <v>38</v>
      </c>
      <c r="D13" t="s">
        <v>39</v>
      </c>
      <c r="G13" s="25"/>
      <c r="H13" s="25"/>
      <c r="I13" s="25"/>
      <c r="J13" s="25"/>
      <c r="K13" s="25"/>
      <c r="L13" s="25"/>
      <c r="M13" s="25"/>
      <c r="N13" s="25"/>
      <c r="P13" s="25"/>
      <c r="Q13" s="25"/>
      <c r="R13" s="25"/>
      <c r="S13" s="25"/>
      <c r="T13" s="25"/>
      <c r="U13" s="25"/>
      <c r="V13" s="25"/>
      <c r="W13" s="25"/>
    </row>
    <row r="14" spans="2:23" x14ac:dyDescent="0.3">
      <c r="B14">
        <f t="shared" ref="B14" si="1">B13+1</f>
        <v>4</v>
      </c>
      <c r="C14" t="s">
        <v>40</v>
      </c>
      <c r="D14" s="23" t="s">
        <v>41</v>
      </c>
      <c r="E14" s="4"/>
      <c r="G14" s="25"/>
      <c r="H14" s="25"/>
      <c r="I14" s="25"/>
      <c r="J14" s="25"/>
      <c r="K14" s="25"/>
      <c r="L14" s="25"/>
      <c r="M14" s="25"/>
      <c r="N14" s="25"/>
      <c r="P14" s="25"/>
      <c r="Q14" s="25"/>
      <c r="R14" s="25"/>
      <c r="S14" s="25"/>
      <c r="T14" s="25"/>
      <c r="U14" s="25"/>
      <c r="V14" s="25"/>
      <c r="W14" s="25"/>
    </row>
    <row r="15" spans="2:23" x14ac:dyDescent="0.3">
      <c r="B15">
        <f>B14+1</f>
        <v>5</v>
      </c>
      <c r="C15" t="s">
        <v>43</v>
      </c>
      <c r="D15" t="s">
        <v>42</v>
      </c>
      <c r="G15" s="25"/>
      <c r="H15" s="25"/>
      <c r="I15" s="25"/>
      <c r="J15" s="25"/>
      <c r="K15" s="25"/>
      <c r="L15" s="25"/>
      <c r="M15" s="25"/>
      <c r="N15" s="25"/>
    </row>
    <row r="16" spans="2:23" x14ac:dyDescent="0.3">
      <c r="B16">
        <f>B15+1</f>
        <v>6</v>
      </c>
      <c r="C16" t="s">
        <v>44</v>
      </c>
      <c r="D16" t="s">
        <v>45</v>
      </c>
    </row>
    <row r="17" spans="2:21" x14ac:dyDescent="0.3">
      <c r="B17" s="28" t="s">
        <v>57</v>
      </c>
      <c r="C17" s="28" t="s">
        <v>56</v>
      </c>
      <c r="D17" s="28" t="s">
        <v>58</v>
      </c>
      <c r="F17" s="4" t="s">
        <v>52</v>
      </c>
      <c r="G17" s="24" t="s">
        <v>53</v>
      </c>
      <c r="H17" s="25"/>
      <c r="I17" s="25"/>
      <c r="J17" s="25"/>
      <c r="K17" s="25"/>
      <c r="L17" s="25"/>
      <c r="M17" s="25"/>
      <c r="N17" s="25"/>
    </row>
    <row r="18" spans="2:21" x14ac:dyDescent="0.3">
      <c r="B18" s="19" t="s">
        <v>60</v>
      </c>
      <c r="C18" s="29" t="s">
        <v>59</v>
      </c>
      <c r="D18" s="19"/>
      <c r="G18" s="25"/>
      <c r="H18" s="25"/>
      <c r="I18" s="25"/>
      <c r="J18" s="25"/>
      <c r="K18" s="25"/>
      <c r="L18" s="25"/>
      <c r="M18" s="25"/>
      <c r="N18" s="25"/>
      <c r="U18" s="26"/>
    </row>
    <row r="19" spans="2:21" x14ac:dyDescent="0.3">
      <c r="B19">
        <v>1</v>
      </c>
      <c r="C19" t="s">
        <v>61</v>
      </c>
      <c r="D19" t="s">
        <v>41</v>
      </c>
      <c r="G19" s="25"/>
      <c r="H19" s="25"/>
      <c r="I19" s="25"/>
      <c r="J19" s="25"/>
      <c r="K19" s="25"/>
      <c r="L19" s="25"/>
      <c r="M19" s="25"/>
      <c r="N19" s="25"/>
    </row>
    <row r="20" spans="2:21" x14ac:dyDescent="0.3">
      <c r="B20">
        <f>B19+1</f>
        <v>2</v>
      </c>
      <c r="C20" t="s">
        <v>62</v>
      </c>
      <c r="D20" t="s">
        <v>55</v>
      </c>
      <c r="G20" s="25"/>
      <c r="H20" s="25"/>
      <c r="I20" s="25"/>
      <c r="J20" s="25"/>
      <c r="K20" s="25"/>
      <c r="L20" s="25"/>
      <c r="M20" s="25"/>
      <c r="N20" s="25"/>
    </row>
    <row r="21" spans="2:21" x14ac:dyDescent="0.3">
      <c r="B21">
        <f t="shared" ref="B21:B27" si="2">B20+1</f>
        <v>3</v>
      </c>
      <c r="C21" t="s">
        <v>63</v>
      </c>
      <c r="D21" t="s">
        <v>64</v>
      </c>
    </row>
    <row r="22" spans="2:21" x14ac:dyDescent="0.3">
      <c r="B22">
        <f t="shared" si="2"/>
        <v>4</v>
      </c>
      <c r="C22" t="s">
        <v>65</v>
      </c>
      <c r="D22" t="s">
        <v>66</v>
      </c>
    </row>
    <row r="23" spans="2:21" x14ac:dyDescent="0.3">
      <c r="B23">
        <f t="shared" si="2"/>
        <v>5</v>
      </c>
      <c r="C23" t="s">
        <v>67</v>
      </c>
      <c r="D23" t="s">
        <v>68</v>
      </c>
    </row>
    <row r="24" spans="2:21" x14ac:dyDescent="0.3">
      <c r="B24">
        <f t="shared" si="2"/>
        <v>6</v>
      </c>
      <c r="C24" t="s">
        <v>69</v>
      </c>
      <c r="D24" t="s">
        <v>70</v>
      </c>
    </row>
    <row r="25" spans="2:21" x14ac:dyDescent="0.3">
      <c r="B25">
        <f t="shared" si="2"/>
        <v>7</v>
      </c>
      <c r="C25" t="s">
        <v>71</v>
      </c>
      <c r="D25" t="s">
        <v>72</v>
      </c>
    </row>
    <row r="26" spans="2:21" x14ac:dyDescent="0.3">
      <c r="B26">
        <f t="shared" si="2"/>
        <v>8</v>
      </c>
      <c r="C26" t="s">
        <v>73</v>
      </c>
      <c r="D26" t="s">
        <v>74</v>
      </c>
    </row>
    <row r="27" spans="2:21" x14ac:dyDescent="0.3">
      <c r="B27">
        <f t="shared" si="2"/>
        <v>9</v>
      </c>
      <c r="C27" t="s">
        <v>75</v>
      </c>
      <c r="D27" t="s">
        <v>76</v>
      </c>
    </row>
    <row r="28" spans="2:21" x14ac:dyDescent="0.3">
      <c r="B28" s="27" t="s">
        <v>78</v>
      </c>
      <c r="C28" s="27" t="s">
        <v>77</v>
      </c>
      <c r="D28" s="19"/>
    </row>
    <row r="29" spans="2:21" x14ac:dyDescent="0.3">
      <c r="B29">
        <v>1</v>
      </c>
      <c r="C29" s="26" t="s">
        <v>88</v>
      </c>
      <c r="D29" t="s">
        <v>79</v>
      </c>
    </row>
    <row r="30" spans="2:21" x14ac:dyDescent="0.3">
      <c r="B30">
        <f>B29+1</f>
        <v>2</v>
      </c>
      <c r="C30" s="26" t="s">
        <v>80</v>
      </c>
      <c r="D30" t="s">
        <v>81</v>
      </c>
    </row>
    <row r="31" spans="2:21" x14ac:dyDescent="0.3">
      <c r="B31">
        <f t="shared" ref="B31:B35" si="3">B30+1</f>
        <v>3</v>
      </c>
      <c r="C31" s="26" t="s">
        <v>82</v>
      </c>
      <c r="D31" t="s">
        <v>83</v>
      </c>
    </row>
    <row r="32" spans="2:21" x14ac:dyDescent="0.3">
      <c r="B32">
        <f t="shared" si="3"/>
        <v>4</v>
      </c>
      <c r="C32" s="26" t="s">
        <v>86</v>
      </c>
      <c r="D32" t="s">
        <v>84</v>
      </c>
    </row>
    <row r="33" spans="2:4" x14ac:dyDescent="0.3">
      <c r="B33">
        <f t="shared" si="3"/>
        <v>5</v>
      </c>
      <c r="C33" s="26" t="s">
        <v>87</v>
      </c>
      <c r="D33" t="s">
        <v>85</v>
      </c>
    </row>
    <row r="34" spans="2:4" x14ac:dyDescent="0.3">
      <c r="B34">
        <f t="shared" si="3"/>
        <v>6</v>
      </c>
      <c r="C34" s="26" t="s">
        <v>89</v>
      </c>
      <c r="D34" t="s">
        <v>92</v>
      </c>
    </row>
    <row r="35" spans="2:4" x14ac:dyDescent="0.3">
      <c r="B35">
        <f t="shared" si="3"/>
        <v>7</v>
      </c>
      <c r="C35" s="26" t="s">
        <v>90</v>
      </c>
      <c r="D35" t="s">
        <v>91</v>
      </c>
    </row>
  </sheetData>
  <mergeCells count="5">
    <mergeCell ref="G17:N20"/>
    <mergeCell ref="G2:L4"/>
    <mergeCell ref="G6:L9"/>
    <mergeCell ref="G11:N15"/>
    <mergeCell ref="P11:W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1F371-7A3E-40CC-84BB-FDBF594CD8B5}">
  <dimension ref="B2:C33"/>
  <sheetViews>
    <sheetView topLeftCell="A13" workbookViewId="0">
      <selection activeCell="B29" sqref="B29"/>
    </sheetView>
  </sheetViews>
  <sheetFormatPr defaultRowHeight="14.9" x14ac:dyDescent="0.3"/>
  <cols>
    <col min="2" max="2" width="44" bestFit="1" customWidth="1"/>
    <col min="3" max="3" width="39.5546875" bestFit="1" customWidth="1"/>
  </cols>
  <sheetData>
    <row r="2" spans="2:3" x14ac:dyDescent="0.3">
      <c r="B2" s="31" t="s">
        <v>96</v>
      </c>
      <c r="C2" s="31" t="s">
        <v>97</v>
      </c>
    </row>
    <row r="3" spans="2:3" x14ac:dyDescent="0.3">
      <c r="B3" s="32" t="s">
        <v>93</v>
      </c>
      <c r="C3" s="19"/>
    </row>
    <row r="4" spans="2:3" x14ac:dyDescent="0.3">
      <c r="B4" t="s">
        <v>98</v>
      </c>
      <c r="C4" t="s">
        <v>99</v>
      </c>
    </row>
    <row r="5" spans="2:3" x14ac:dyDescent="0.3">
      <c r="B5" t="s">
        <v>100</v>
      </c>
      <c r="C5" t="s">
        <v>151</v>
      </c>
    </row>
    <row r="6" spans="2:3" x14ac:dyDescent="0.3">
      <c r="B6" s="32" t="s">
        <v>94</v>
      </c>
      <c r="C6" s="19"/>
    </row>
    <row r="7" spans="2:3" x14ac:dyDescent="0.3">
      <c r="B7" t="s">
        <v>101</v>
      </c>
      <c r="C7" t="s">
        <v>102</v>
      </c>
    </row>
    <row r="8" spans="2:3" x14ac:dyDescent="0.3">
      <c r="B8" t="s">
        <v>103</v>
      </c>
      <c r="C8" t="s">
        <v>150</v>
      </c>
    </row>
    <row r="9" spans="2:3" x14ac:dyDescent="0.3">
      <c r="B9" t="s">
        <v>104</v>
      </c>
      <c r="C9" t="s">
        <v>105</v>
      </c>
    </row>
    <row r="10" spans="2:3" x14ac:dyDescent="0.3">
      <c r="B10" t="s">
        <v>106</v>
      </c>
      <c r="C10" t="s">
        <v>107</v>
      </c>
    </row>
    <row r="11" spans="2:3" x14ac:dyDescent="0.3">
      <c r="B11" t="s">
        <v>108</v>
      </c>
      <c r="C11" t="s">
        <v>109</v>
      </c>
    </row>
    <row r="12" spans="2:3" x14ac:dyDescent="0.3">
      <c r="B12" t="s">
        <v>110</v>
      </c>
      <c r="C12" t="s">
        <v>111</v>
      </c>
    </row>
    <row r="13" spans="2:3" x14ac:dyDescent="0.3">
      <c r="B13" s="32" t="s">
        <v>95</v>
      </c>
      <c r="C13" s="19"/>
    </row>
    <row r="14" spans="2:3" x14ac:dyDescent="0.3">
      <c r="B14" t="s">
        <v>112</v>
      </c>
      <c r="C14" t="s">
        <v>113</v>
      </c>
    </row>
    <row r="15" spans="2:3" x14ac:dyDescent="0.3">
      <c r="B15" t="s">
        <v>116</v>
      </c>
      <c r="C15" t="s">
        <v>149</v>
      </c>
    </row>
    <row r="16" spans="2:3" x14ac:dyDescent="0.3">
      <c r="B16" t="s">
        <v>114</v>
      </c>
      <c r="C16" t="s">
        <v>115</v>
      </c>
    </row>
    <row r="17" spans="2:3" x14ac:dyDescent="0.3">
      <c r="B17" t="s">
        <v>117</v>
      </c>
      <c r="C17" t="s">
        <v>148</v>
      </c>
    </row>
    <row r="18" spans="2:3" x14ac:dyDescent="0.3">
      <c r="B18" t="s">
        <v>118</v>
      </c>
      <c r="C18" t="s">
        <v>147</v>
      </c>
    </row>
    <row r="19" spans="2:3" x14ac:dyDescent="0.3">
      <c r="B19" s="32" t="s">
        <v>119</v>
      </c>
      <c r="C19" s="27" t="s">
        <v>120</v>
      </c>
    </row>
    <row r="20" spans="2:3" x14ac:dyDescent="0.3">
      <c r="B20" t="s">
        <v>121</v>
      </c>
      <c r="C20" t="s">
        <v>122</v>
      </c>
    </row>
    <row r="21" spans="2:3" x14ac:dyDescent="0.3">
      <c r="B21" t="s">
        <v>144</v>
      </c>
      <c r="C21" t="s">
        <v>143</v>
      </c>
    </row>
    <row r="22" spans="2:3" x14ac:dyDescent="0.3">
      <c r="B22" t="s">
        <v>123</v>
      </c>
      <c r="C22" t="s">
        <v>146</v>
      </c>
    </row>
    <row r="23" spans="2:3" x14ac:dyDescent="0.3">
      <c r="B23" t="s">
        <v>124</v>
      </c>
      <c r="C23" t="s">
        <v>125</v>
      </c>
    </row>
    <row r="24" spans="2:3" x14ac:dyDescent="0.3">
      <c r="B24" t="s">
        <v>126</v>
      </c>
      <c r="C24" t="s">
        <v>142</v>
      </c>
    </row>
    <row r="25" spans="2:3" x14ac:dyDescent="0.3">
      <c r="B25" t="s">
        <v>127</v>
      </c>
      <c r="C25" t="s">
        <v>141</v>
      </c>
    </row>
    <row r="26" spans="2:3" x14ac:dyDescent="0.3">
      <c r="B26" t="s">
        <v>128</v>
      </c>
      <c r="C26" t="s">
        <v>140</v>
      </c>
    </row>
    <row r="27" spans="2:3" x14ac:dyDescent="0.3">
      <c r="B27" t="s">
        <v>129</v>
      </c>
      <c r="C27" t="s">
        <v>130</v>
      </c>
    </row>
    <row r="28" spans="2:3" x14ac:dyDescent="0.3">
      <c r="B28" t="s">
        <v>131</v>
      </c>
      <c r="C28" t="s">
        <v>132</v>
      </c>
    </row>
    <row r="29" spans="2:3" x14ac:dyDescent="0.3">
      <c r="B29" s="32" t="s">
        <v>133</v>
      </c>
      <c r="C29" s="27" t="s">
        <v>134</v>
      </c>
    </row>
    <row r="30" spans="2:3" x14ac:dyDescent="0.3">
      <c r="B30" t="s">
        <v>135</v>
      </c>
      <c r="C30" t="s">
        <v>145</v>
      </c>
    </row>
    <row r="31" spans="2:3" x14ac:dyDescent="0.3">
      <c r="B31" t="s">
        <v>136</v>
      </c>
      <c r="C31" t="s">
        <v>84</v>
      </c>
    </row>
    <row r="32" spans="2:3" x14ac:dyDescent="0.3">
      <c r="B32" t="s">
        <v>137</v>
      </c>
      <c r="C32" t="s">
        <v>138</v>
      </c>
    </row>
    <row r="33" spans="2:3" x14ac:dyDescent="0.3">
      <c r="B33" t="s">
        <v>89</v>
      </c>
      <c r="C33"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4D84E-7CB3-4969-A248-F73ADB7603B8}">
  <dimension ref="B1:F37"/>
  <sheetViews>
    <sheetView tabSelected="1" topLeftCell="A24" workbookViewId="0">
      <selection activeCell="G38" sqref="C1:G38"/>
    </sheetView>
  </sheetViews>
  <sheetFormatPr defaultRowHeight="14.9" x14ac:dyDescent="0.3"/>
  <cols>
    <col min="2" max="2" width="15.5546875" bestFit="1" customWidth="1"/>
    <col min="3" max="3" width="57.21875" bestFit="1" customWidth="1"/>
    <col min="4" max="4" width="28.5546875" bestFit="1" customWidth="1"/>
    <col min="5" max="5" width="14.5546875" customWidth="1"/>
    <col min="6" max="6" width="13.6640625" bestFit="1" customWidth="1"/>
  </cols>
  <sheetData>
    <row r="1" spans="2:6" x14ac:dyDescent="0.3">
      <c r="B1" s="46" t="s">
        <v>191</v>
      </c>
    </row>
    <row r="2" spans="2:6" x14ac:dyDescent="0.3">
      <c r="B2" s="31" t="s">
        <v>57</v>
      </c>
      <c r="C2" s="31" t="s">
        <v>32</v>
      </c>
      <c r="D2" s="31" t="s">
        <v>152</v>
      </c>
      <c r="E2" s="31" t="s">
        <v>153</v>
      </c>
      <c r="F2" s="31" t="s">
        <v>154</v>
      </c>
    </row>
    <row r="3" spans="2:6" x14ac:dyDescent="0.3">
      <c r="B3" s="32" t="s">
        <v>163</v>
      </c>
      <c r="C3" s="19"/>
      <c r="D3" s="19"/>
      <c r="E3" s="19"/>
      <c r="F3" s="19"/>
    </row>
    <row r="4" spans="2:6" x14ac:dyDescent="0.3">
      <c r="B4">
        <v>1</v>
      </c>
      <c r="C4" t="s">
        <v>155</v>
      </c>
      <c r="D4" s="33">
        <v>100000</v>
      </c>
      <c r="E4">
        <v>1</v>
      </c>
      <c r="F4" s="36">
        <f>D4*E4</f>
        <v>100000</v>
      </c>
    </row>
    <row r="5" spans="2:6" x14ac:dyDescent="0.3">
      <c r="B5">
        <f>B4+1</f>
        <v>2</v>
      </c>
      <c r="C5" t="s">
        <v>156</v>
      </c>
      <c r="D5" s="33">
        <v>50000</v>
      </c>
      <c r="E5">
        <v>1</v>
      </c>
      <c r="F5" s="36">
        <f t="shared" ref="F5:F13" si="0">D5*E5</f>
        <v>50000</v>
      </c>
    </row>
    <row r="6" spans="2:6" x14ac:dyDescent="0.3">
      <c r="B6">
        <f t="shared" ref="B6:B13" si="1">B5+1</f>
        <v>3</v>
      </c>
      <c r="C6" t="s">
        <v>157</v>
      </c>
      <c r="D6" s="33">
        <v>70000</v>
      </c>
      <c r="E6">
        <v>1</v>
      </c>
      <c r="F6" s="36">
        <f t="shared" si="0"/>
        <v>70000</v>
      </c>
    </row>
    <row r="7" spans="2:6" x14ac:dyDescent="0.3">
      <c r="B7">
        <f t="shared" si="1"/>
        <v>4</v>
      </c>
      <c r="C7" t="s">
        <v>158</v>
      </c>
      <c r="D7" s="33">
        <v>12000</v>
      </c>
      <c r="E7">
        <v>1</v>
      </c>
      <c r="F7" s="36">
        <f t="shared" si="0"/>
        <v>12000</v>
      </c>
    </row>
    <row r="8" spans="2:6" x14ac:dyDescent="0.3">
      <c r="B8">
        <f t="shared" si="1"/>
        <v>5</v>
      </c>
      <c r="C8" t="s">
        <v>159</v>
      </c>
      <c r="D8" s="33">
        <v>9000</v>
      </c>
      <c r="E8">
        <v>1</v>
      </c>
      <c r="F8" s="36">
        <f t="shared" si="0"/>
        <v>9000</v>
      </c>
    </row>
    <row r="9" spans="2:6" x14ac:dyDescent="0.3">
      <c r="B9">
        <f t="shared" si="1"/>
        <v>6</v>
      </c>
      <c r="C9" t="s">
        <v>160</v>
      </c>
      <c r="D9" s="33">
        <v>200</v>
      </c>
      <c r="E9">
        <v>10</v>
      </c>
      <c r="F9" s="36">
        <f t="shared" si="0"/>
        <v>2000</v>
      </c>
    </row>
    <row r="10" spans="2:6" x14ac:dyDescent="0.3">
      <c r="B10">
        <f t="shared" si="1"/>
        <v>7</v>
      </c>
      <c r="C10" t="s">
        <v>161</v>
      </c>
      <c r="D10" s="33">
        <v>10000</v>
      </c>
      <c r="E10">
        <v>3</v>
      </c>
      <c r="F10" s="36">
        <f t="shared" si="0"/>
        <v>30000</v>
      </c>
    </row>
    <row r="11" spans="2:6" x14ac:dyDescent="0.3">
      <c r="B11">
        <f t="shared" si="1"/>
        <v>8</v>
      </c>
      <c r="C11" t="s">
        <v>162</v>
      </c>
      <c r="D11" s="33">
        <v>40000</v>
      </c>
      <c r="E11">
        <v>1</v>
      </c>
      <c r="F11" s="36">
        <f t="shared" si="0"/>
        <v>40000</v>
      </c>
    </row>
    <row r="12" spans="2:6" x14ac:dyDescent="0.3">
      <c r="B12">
        <f t="shared" si="1"/>
        <v>9</v>
      </c>
      <c r="C12" t="s">
        <v>164</v>
      </c>
      <c r="D12" s="33">
        <v>20000</v>
      </c>
      <c r="E12">
        <v>1</v>
      </c>
      <c r="F12" s="36">
        <f t="shared" si="0"/>
        <v>20000</v>
      </c>
    </row>
    <row r="13" spans="2:6" x14ac:dyDescent="0.3">
      <c r="B13">
        <f t="shared" si="1"/>
        <v>10</v>
      </c>
      <c r="C13" t="s">
        <v>165</v>
      </c>
      <c r="D13" s="33">
        <v>30000</v>
      </c>
      <c r="E13">
        <v>1</v>
      </c>
      <c r="F13" s="36">
        <f>D13*E13</f>
        <v>30000</v>
      </c>
    </row>
    <row r="14" spans="2:6" x14ac:dyDescent="0.3">
      <c r="C14" s="34" t="s">
        <v>166</v>
      </c>
      <c r="D14" s="30"/>
      <c r="E14" s="30"/>
      <c r="F14" s="35">
        <f>SUM(F4:F13)</f>
        <v>363000</v>
      </c>
    </row>
    <row r="15" spans="2:6" x14ac:dyDescent="0.3">
      <c r="B15" s="32" t="s">
        <v>174</v>
      </c>
      <c r="C15" s="19"/>
      <c r="D15" s="19"/>
      <c r="E15" s="19"/>
      <c r="F15" s="19"/>
    </row>
    <row r="16" spans="2:6" x14ac:dyDescent="0.3">
      <c r="B16">
        <v>1</v>
      </c>
      <c r="C16" t="s">
        <v>167</v>
      </c>
      <c r="D16">
        <v>5</v>
      </c>
      <c r="E16" s="33">
        <v>12000</v>
      </c>
      <c r="F16" s="36">
        <f>D16*E16</f>
        <v>60000</v>
      </c>
    </row>
    <row r="17" spans="2:6" x14ac:dyDescent="0.3">
      <c r="B17">
        <f>B16+1</f>
        <v>2</v>
      </c>
      <c r="C17" t="s">
        <v>168</v>
      </c>
      <c r="D17">
        <v>35</v>
      </c>
      <c r="E17" s="33">
        <v>8500</v>
      </c>
      <c r="F17" s="36">
        <f>D17*E17</f>
        <v>297500</v>
      </c>
    </row>
    <row r="18" spans="2:6" x14ac:dyDescent="0.3">
      <c r="B18">
        <f t="shared" ref="B18:B19" si="2">B17+1</f>
        <v>3</v>
      </c>
      <c r="C18" t="s">
        <v>169</v>
      </c>
      <c r="D18">
        <v>3</v>
      </c>
      <c r="E18" s="33">
        <v>1000</v>
      </c>
      <c r="F18" s="36">
        <f>D18*E18</f>
        <v>3000</v>
      </c>
    </row>
    <row r="19" spans="2:6" x14ac:dyDescent="0.3">
      <c r="B19">
        <f t="shared" si="2"/>
        <v>4</v>
      </c>
      <c r="C19" t="s">
        <v>170</v>
      </c>
      <c r="D19">
        <v>10</v>
      </c>
      <c r="E19" s="33">
        <v>5400</v>
      </c>
      <c r="F19" s="36">
        <f t="shared" ref="F17:F19" si="3">D19*E19</f>
        <v>54000</v>
      </c>
    </row>
    <row r="20" spans="2:6" x14ac:dyDescent="0.3">
      <c r="C20" s="34" t="s">
        <v>171</v>
      </c>
      <c r="D20" s="30"/>
      <c r="E20" s="30"/>
      <c r="F20" s="44">
        <f>SUM(F16:F19)</f>
        <v>414500</v>
      </c>
    </row>
    <row r="21" spans="2:6" x14ac:dyDescent="0.3">
      <c r="B21" s="41" t="s">
        <v>172</v>
      </c>
      <c r="C21" s="37" t="s">
        <v>173</v>
      </c>
      <c r="D21" s="38"/>
      <c r="E21" s="38"/>
      <c r="F21" s="45">
        <f>F14+F20</f>
        <v>777500</v>
      </c>
    </row>
    <row r="22" spans="2:6" x14ac:dyDescent="0.3">
      <c r="B22" s="33"/>
    </row>
    <row r="23" spans="2:6" x14ac:dyDescent="0.3">
      <c r="B23" s="46" t="s">
        <v>192</v>
      </c>
    </row>
    <row r="24" spans="2:6" x14ac:dyDescent="0.3">
      <c r="B24" s="31" t="s">
        <v>15</v>
      </c>
      <c r="C24" s="31" t="s">
        <v>175</v>
      </c>
      <c r="D24" s="31" t="s">
        <v>176</v>
      </c>
    </row>
    <row r="25" spans="2:6" x14ac:dyDescent="0.3">
      <c r="B25">
        <v>1</v>
      </c>
      <c r="C25" t="s">
        <v>189</v>
      </c>
      <c r="D25">
        <v>2</v>
      </c>
    </row>
    <row r="26" spans="2:6" x14ac:dyDescent="0.3">
      <c r="B26">
        <v>2</v>
      </c>
      <c r="C26" t="s">
        <v>177</v>
      </c>
      <c r="D26" s="33">
        <v>6000</v>
      </c>
    </row>
    <row r="27" spans="2:6" x14ac:dyDescent="0.3">
      <c r="B27">
        <v>3</v>
      </c>
      <c r="C27" t="s">
        <v>129</v>
      </c>
      <c r="D27" s="39">
        <v>0.9</v>
      </c>
    </row>
    <row r="28" spans="2:6" x14ac:dyDescent="0.3">
      <c r="B28">
        <v>4</v>
      </c>
      <c r="C28" t="s">
        <v>178</v>
      </c>
      <c r="D28">
        <v>5400</v>
      </c>
    </row>
    <row r="29" spans="2:6" x14ac:dyDescent="0.3">
      <c r="B29">
        <v>5</v>
      </c>
      <c r="C29" t="s">
        <v>179</v>
      </c>
      <c r="D29" t="s">
        <v>72</v>
      </c>
    </row>
    <row r="30" spans="2:6" x14ac:dyDescent="0.3">
      <c r="B30">
        <v>6</v>
      </c>
      <c r="C30" t="s">
        <v>180</v>
      </c>
      <c r="D30" t="s">
        <v>190</v>
      </c>
    </row>
    <row r="31" spans="2:6" x14ac:dyDescent="0.3">
      <c r="B31">
        <v>7</v>
      </c>
      <c r="C31" t="s">
        <v>181</v>
      </c>
      <c r="D31" t="s">
        <v>182</v>
      </c>
    </row>
    <row r="32" spans="2:6" x14ac:dyDescent="0.3">
      <c r="B32">
        <v>8</v>
      </c>
      <c r="C32" t="s">
        <v>183</v>
      </c>
      <c r="D32">
        <v>150</v>
      </c>
    </row>
    <row r="33" spans="2:4" x14ac:dyDescent="0.3">
      <c r="B33">
        <v>9</v>
      </c>
      <c r="C33" s="40" t="s">
        <v>184</v>
      </c>
      <c r="D33" s="40"/>
    </row>
    <row r="34" spans="2:4" x14ac:dyDescent="0.3">
      <c r="C34" t="s">
        <v>185</v>
      </c>
      <c r="D34" s="33">
        <v>1215000</v>
      </c>
    </row>
    <row r="35" spans="2:4" x14ac:dyDescent="0.3">
      <c r="B35" s="33"/>
      <c r="C35" t="s">
        <v>186</v>
      </c>
      <c r="D35" s="33">
        <v>73300</v>
      </c>
    </row>
    <row r="36" spans="2:4" x14ac:dyDescent="0.3">
      <c r="B36" s="41" t="s">
        <v>188</v>
      </c>
      <c r="C36" t="s">
        <v>187</v>
      </c>
      <c r="D36" s="36">
        <f>D34+D35</f>
        <v>1288300</v>
      </c>
    </row>
    <row r="37" spans="2:4" x14ac:dyDescent="0.3">
      <c r="B37" s="33">
        <v>10</v>
      </c>
      <c r="C37" s="42" t="s">
        <v>193</v>
      </c>
      <c r="D37" s="43">
        <f>D36-F21</f>
        <v>510800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Rice-FM</vt:lpstr>
      <vt:lpstr>Project Components</vt:lpstr>
      <vt:lpstr>Commercial Aquaponics Unit</vt:lpstr>
      <vt:lpstr>Project Costs &amp; Return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singh</dc:creator>
  <cp:lastModifiedBy>vishal singh</cp:lastModifiedBy>
  <dcterms:created xsi:type="dcterms:W3CDTF">2024-02-15T06:19:44Z</dcterms:created>
  <dcterms:modified xsi:type="dcterms:W3CDTF">2024-02-17T05:00:43Z</dcterms:modified>
</cp:coreProperties>
</file>