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bmullally\Documents\Analytics\business-analytics-1-2017\topic-04-Data-Mining-Techniques\book\archives\"/>
    </mc:Choice>
  </mc:AlternateContent>
  <bookViews>
    <workbookView xWindow="0" yWindow="0" windowWidth="28800" windowHeight="12300" tabRatio="757" activeTab="2"/>
  </bookViews>
  <sheets>
    <sheet name="Cover Page" sheetId="1" r:id="rId1"/>
    <sheet name="Exercises&gt;&gt;&gt;" sheetId="24" r:id="rId2"/>
    <sheet name="Exercise 1" sheetId="25" r:id="rId3"/>
    <sheet name="Exercise 2" sheetId="26" r:id="rId4"/>
    <sheet name="Exercise 3" sheetId="27" r:id="rId5"/>
    <sheet name="Exercise 4" sheetId="28" r:id="rId6"/>
    <sheet name="Exercise 5" sheetId="29" r:id="rId7"/>
    <sheet name="Exercise 6" sheetId="30" r:id="rId8"/>
    <sheet name="Section 1 - Student Exercises" sheetId="23" state="hidden" r:id="rId9"/>
    <sheet name="List Data" sheetId="22" state="hidden" r:id="rId10"/>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 localSheetId="6">'Exercise 5'!$B$25:$D$29</definedName>
    <definedName name="Likelihood_bins">#REF!</definedName>
    <definedName name="Max_Cost">'Exercise 5'!$E$18</definedName>
    <definedName name="Max_Cost_per_Hour">#REF!</definedName>
    <definedName name="Min_Cost">'Exercise 5'!$D$18</definedName>
    <definedName name="Min_Cost_per_Hour">#REF!</definedName>
    <definedName name="Min_Cost_per_Mile" localSheetId="6">'Exercise 5'!$F$18</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'Exercise 1'!#REF!</definedName>
    <definedName name="solver_adj" localSheetId="3" hidden="1">'Exercise 2'!#REF!</definedName>
    <definedName name="solver_adj" localSheetId="4" hidden="1">'Exercise 3'!#REF!</definedName>
    <definedName name="solver_adj" localSheetId="5" hidden="1">'Exercise 4'!#REF!</definedName>
    <definedName name="solver_adj" localSheetId="6" hidden="1">'Exercise 5'!#REF!</definedName>
    <definedName name="solver_adj" localSheetId="7" hidden="1">'Exercise 6'!$C$24:$G$24</definedName>
    <definedName name="solver_adj" localSheetId="8" hidden="1">'Section 1 - Student Exercises'!#REF!</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lhs1" localSheetId="2" hidden="1">'Exercise 1'!#REF!</definedName>
    <definedName name="solver_lhs1" localSheetId="3" hidden="1">'Exercise 2'!#REF!</definedName>
    <definedName name="solver_lhs1" localSheetId="4" hidden="1">'Exercise 3'!#REF!</definedName>
    <definedName name="solver_lhs1" localSheetId="5" hidden="1">'Exercise 4'!#REF!</definedName>
    <definedName name="solver_lhs1" localSheetId="6" hidden="1">'Exercise 5'!#REF!</definedName>
    <definedName name="solver_lhs1" localSheetId="7" hidden="1">'Exercise 6'!$C$24:$G$24</definedName>
    <definedName name="solver_lhs1" localSheetId="8" hidden="1">'Section 1 - Student Exercises'!#REF!</definedName>
    <definedName name="solver_lhs2" localSheetId="2" hidden="1">'Exercise 1'!#REF!</definedName>
    <definedName name="solver_lhs2" localSheetId="3" hidden="1">'Exercise 2'!#REF!</definedName>
    <definedName name="solver_lhs2" localSheetId="4" hidden="1">'Exercise 3'!#REF!</definedName>
    <definedName name="solver_lhs2" localSheetId="5" hidden="1">'Exercise 4'!#REF!</definedName>
    <definedName name="solver_lhs2" localSheetId="6" hidden="1">'Exercise 5'!#REF!</definedName>
    <definedName name="solver_lhs2" localSheetId="7" hidden="1">'Exercise 6'!$I$28</definedName>
    <definedName name="solver_lhs2" localSheetId="8" hidden="1">'Section 1 - Student Exercises'!#REF!</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neg" localSheetId="2" hidden="1">2</definedName>
    <definedName name="solver_neg" localSheetId="3" hidden="1">2</definedName>
    <definedName name="solver_neg" localSheetId="4" hidden="1">2</definedName>
    <definedName name="solver_neg" localSheetId="5" hidden="1">2</definedName>
    <definedName name="solver_neg" localSheetId="6" hidden="1">2</definedName>
    <definedName name="solver_neg" localSheetId="7" hidden="1">2</definedName>
    <definedName name="solver_neg" localSheetId="8"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um" localSheetId="2" hidden="1">2</definedName>
    <definedName name="solver_num" localSheetId="3" hidden="1">2</definedName>
    <definedName name="solver_num" localSheetId="4" hidden="1">2</definedName>
    <definedName name="solver_num" localSheetId="5" hidden="1">2</definedName>
    <definedName name="solver_num" localSheetId="6" hidden="1">2</definedName>
    <definedName name="solver_num" localSheetId="7" hidden="1">2</definedName>
    <definedName name="solver_num" localSheetId="8" hidden="1">2</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opt" localSheetId="2" hidden="1">'Exercise 1'!#REF!</definedName>
    <definedName name="solver_opt" localSheetId="3" hidden="1">'Exercise 2'!#REF!</definedName>
    <definedName name="solver_opt" localSheetId="4" hidden="1">'Exercise 3'!#REF!</definedName>
    <definedName name="solver_opt" localSheetId="5" hidden="1">'Exercise 4'!#REF!</definedName>
    <definedName name="solver_opt" localSheetId="6" hidden="1">'Exercise 5'!#REF!</definedName>
    <definedName name="solver_opt" localSheetId="7" hidden="1">'Exercise 6'!$I$25</definedName>
    <definedName name="solver_opt" localSheetId="8" hidden="1">'Section 1 - Student Exercises'!#REF!</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8" hidden="1">2</definedName>
    <definedName name="solver_rel1" localSheetId="2" hidden="1">5</definedName>
    <definedName name="solver_rel1" localSheetId="3" hidden="1">5</definedName>
    <definedName name="solver_rel1" localSheetId="4" hidden="1">5</definedName>
    <definedName name="solver_rel1" localSheetId="5" hidden="1">5</definedName>
    <definedName name="solver_rel1" localSheetId="6" hidden="1">5</definedName>
    <definedName name="solver_rel1" localSheetId="7" hidden="1">5</definedName>
    <definedName name="solver_rel1" localSheetId="8" hidden="1">5</definedName>
    <definedName name="solver_rel2" localSheetId="2" hidden="1">1</definedName>
    <definedName name="solver_rel2" localSheetId="3" hidden="1">1</definedName>
    <definedName name="solver_rel2" localSheetId="4" hidden="1">1</definedName>
    <definedName name="solver_rel2" localSheetId="5" hidden="1">1</definedName>
    <definedName name="solver_rel2" localSheetId="6" hidden="1">1</definedName>
    <definedName name="solver_rel2" localSheetId="7" hidden="1">1</definedName>
    <definedName name="solver_rel2" localSheetId="8" hidden="1">1</definedName>
    <definedName name="solver_rhs1" localSheetId="2" hidden="1">binary</definedName>
    <definedName name="solver_rhs1" localSheetId="3" hidden="1">binary</definedName>
    <definedName name="solver_rhs1" localSheetId="4" hidden="1">binary</definedName>
    <definedName name="solver_rhs1" localSheetId="5" hidden="1">binary</definedName>
    <definedName name="solver_rhs1" localSheetId="6" hidden="1">binary</definedName>
    <definedName name="solver_rhs1" localSheetId="7" hidden="1">binary</definedName>
    <definedName name="solver_rhs1" localSheetId="8" hidden="1">binary</definedName>
    <definedName name="solver_rhs2" localSheetId="2" hidden="1">'Exercise 1'!#REF!</definedName>
    <definedName name="solver_rhs2" localSheetId="3" hidden="1">'Exercise 2'!#REF!</definedName>
    <definedName name="solver_rhs2" localSheetId="4" hidden="1">'Exercise 3'!#REF!</definedName>
    <definedName name="solver_rhs2" localSheetId="5" hidden="1">'Exercise 4'!#REF!</definedName>
    <definedName name="solver_rhs2" localSheetId="6" hidden="1">'Exercise 5'!#REF!</definedName>
    <definedName name="solver_rhs2" localSheetId="7" hidden="1">'Exercise 6'!$K$28</definedName>
    <definedName name="solver_rhs2" localSheetId="8" hidden="1">'Section 1 - Student Exercises'!#REF!</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scl" localSheetId="2" hidden="1">1</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8"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yp" localSheetId="2" hidden="1">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typ" localSheetId="8" hidden="1">1</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Total_Miles" localSheetId="6">'Exercise 5'!$E$18</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4" i="28" l="1"/>
  <c r="C23" i="28"/>
  <c r="C25" i="28" l="1"/>
  <c r="C26" i="27"/>
  <c r="C27" i="27" s="1"/>
  <c r="C25" i="27"/>
  <c r="G20" i="27" l="1"/>
  <c r="F24" i="26" l="1"/>
  <c r="F23" i="26"/>
  <c r="G34" i="26"/>
  <c r="H34" i="26"/>
  <c r="I34" i="26" s="1"/>
  <c r="J34" i="26" s="1"/>
  <c r="G35" i="26"/>
  <c r="H35" i="26" s="1"/>
  <c r="I35" i="26" s="1"/>
  <c r="J35" i="26" s="1"/>
  <c r="G33" i="26"/>
  <c r="G23" i="26" s="1"/>
  <c r="G24" i="26" l="1"/>
  <c r="F25" i="26"/>
  <c r="G28" i="26"/>
  <c r="G25" i="26"/>
  <c r="H33" i="26"/>
  <c r="I33" i="26" s="1"/>
  <c r="J33" i="26" s="1"/>
  <c r="H24" i="26" l="1"/>
  <c r="I24" i="26" s="1"/>
  <c r="J24" i="26" s="1"/>
  <c r="H23" i="26"/>
  <c r="H25" i="26" l="1"/>
  <c r="I23" i="26"/>
  <c r="I25" i="26" l="1"/>
  <c r="J23" i="26"/>
  <c r="J25" i="26" s="1"/>
  <c r="A3" i="30" l="1"/>
  <c r="A2" i="30"/>
  <c r="A1" i="30"/>
  <c r="C35" i="29"/>
  <c r="C36" i="29" s="1"/>
  <c r="C34" i="29"/>
  <c r="A3" i="29"/>
  <c r="A2" i="29"/>
  <c r="A1" i="29"/>
  <c r="A3" i="28"/>
  <c r="A2" i="28"/>
  <c r="A1" i="28"/>
  <c r="A3" i="27"/>
  <c r="A2" i="27"/>
  <c r="A1" i="27"/>
  <c r="F32" i="26"/>
  <c r="E32" i="26" s="1"/>
  <c r="D32" i="26" s="1"/>
  <c r="C32" i="26" s="1"/>
  <c r="E26" i="26"/>
  <c r="E29" i="26" s="1"/>
  <c r="D26" i="26"/>
  <c r="D29" i="26" s="1"/>
  <c r="C26" i="26"/>
  <c r="F28" i="26"/>
  <c r="F21" i="26"/>
  <c r="G21" i="26" s="1"/>
  <c r="H21" i="26" s="1"/>
  <c r="I21" i="26" s="1"/>
  <c r="J21" i="26" s="1"/>
  <c r="A3" i="26"/>
  <c r="A2" i="26"/>
  <c r="A1" i="26"/>
  <c r="C29" i="26" l="1"/>
  <c r="F26" i="26"/>
  <c r="F29" i="26" s="1"/>
  <c r="E21" i="26"/>
  <c r="D21" i="26" s="1"/>
  <c r="C21" i="26" s="1"/>
  <c r="G26" i="26"/>
  <c r="G32" i="26"/>
  <c r="H32" i="26" s="1"/>
  <c r="I32" i="26" s="1"/>
  <c r="J32" i="26" s="1"/>
  <c r="A3" i="25"/>
  <c r="A2" i="25"/>
  <c r="A1" i="25"/>
  <c r="G29" i="26" l="1"/>
  <c r="K24" i="26"/>
  <c r="H26" i="26"/>
  <c r="H28" i="26"/>
  <c r="H29" i="26" l="1"/>
  <c r="I26" i="26"/>
  <c r="I28" i="26"/>
  <c r="I29" i="26" l="1"/>
  <c r="K25" i="26"/>
  <c r="J28" i="26"/>
  <c r="K28" i="26" s="1"/>
  <c r="K23" i="26"/>
  <c r="G68" i="23"/>
  <c r="H68" i="23" s="1"/>
  <c r="I68" i="23" s="1"/>
  <c r="J68" i="23" s="1"/>
  <c r="G67" i="23"/>
  <c r="H67" i="23" s="1"/>
  <c r="I67" i="23" s="1"/>
  <c r="J67" i="23" s="1"/>
  <c r="G66" i="23"/>
  <c r="H66" i="23" s="1"/>
  <c r="E66" i="23"/>
  <c r="D66" i="23"/>
  <c r="F65" i="23"/>
  <c r="E65" i="23" s="1"/>
  <c r="D65" i="23" s="1"/>
  <c r="C65" i="23" s="1"/>
  <c r="E59" i="23"/>
  <c r="E67" i="23" s="1"/>
  <c r="D59" i="23"/>
  <c r="D67" i="23" s="1"/>
  <c r="C59" i="23"/>
  <c r="C62" i="23" s="1"/>
  <c r="F57" i="23"/>
  <c r="F56" i="23"/>
  <c r="F54" i="23"/>
  <c r="E54" i="23" s="1"/>
  <c r="H30" i="23"/>
  <c r="H27" i="23"/>
  <c r="A3" i="23"/>
  <c r="A2" i="23"/>
  <c r="A1" i="23"/>
  <c r="E62" i="23" l="1"/>
  <c r="J26" i="26"/>
  <c r="K26" i="26" s="1"/>
  <c r="G57" i="23"/>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J29" i="26"/>
  <c r="K29" i="26" s="1"/>
  <c r="F62" i="23"/>
  <c r="G61" i="23"/>
  <c r="H56" i="23"/>
  <c r="G58" i="23"/>
  <c r="G59" i="23" s="1"/>
  <c r="B2" i="22"/>
  <c r="G62" i="23" l="1"/>
  <c r="H61" i="23"/>
  <c r="I56" i="23"/>
  <c r="H58" i="23"/>
  <c r="H59" i="23" s="1"/>
  <c r="H62" i="23" l="1"/>
  <c r="I61" i="23"/>
  <c r="J56" i="23"/>
  <c r="I58" i="23"/>
  <c r="I59" i="23" s="1"/>
  <c r="I62" i="23" s="1"/>
  <c r="J58" i="23" l="1"/>
  <c r="J59" i="23" s="1"/>
  <c r="J61" i="23"/>
  <c r="K56" i="23"/>
  <c r="B3" i="22" l="1"/>
  <c r="A10" i="22" s="1"/>
  <c r="B4" i="22"/>
  <c r="J62" i="23"/>
  <c r="K62" i="23" s="1"/>
  <c r="K59" i="23"/>
  <c r="B6" i="22" l="1"/>
  <c r="A11" i="22" s="1"/>
  <c r="C11" i="22" s="1"/>
  <c r="B11" i="22" l="1"/>
  <c r="B10" i="22"/>
  <c r="C10" i="22"/>
  <c r="A13" i="22"/>
  <c r="C12" i="22" s="1"/>
  <c r="B12" i="22" l="1"/>
  <c r="A14" i="22"/>
  <c r="C13" i="22" l="1"/>
  <c r="B13" i="22"/>
  <c r="A15" i="22"/>
  <c r="C14" i="22" s="1"/>
  <c r="B14" i="22" l="1"/>
  <c r="A16" i="22"/>
  <c r="B15" i="22" s="1"/>
  <c r="C15" i="22" l="1"/>
</calcChain>
</file>

<file path=xl/sharedStrings.xml><?xml version="1.0" encoding="utf-8"?>
<sst xmlns="http://schemas.openxmlformats.org/spreadsheetml/2006/main" count="228" uniqueCount="183">
  <si>
    <t>Week 2</t>
  </si>
  <si>
    <t>Data Driven Decision Making - Course 3</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</si>
  <si>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</si>
  <si>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</si>
  <si>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</si>
  <si>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</si>
  <si>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</si>
  <si>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</si>
  <si>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</si>
  <si>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</si>
  <si>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</si>
  <si>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</si>
  <si>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</si>
  <si>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</si>
  <si>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</si>
  <si>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</si>
  <si>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</si>
  <si>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</si>
  <si>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</si>
  <si>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</si>
  <si>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</si>
  <si>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</si>
  <si>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</si>
  <si>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</si>
  <si>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</si>
  <si>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</si>
  <si>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</si>
  <si>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</si>
  <si>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</si>
  <si>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</si>
  <si>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</si>
  <si>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Total Revenue</t>
  </si>
  <si>
    <t>Total Costs</t>
  </si>
  <si>
    <t>Process Improvement Plan</t>
  </si>
  <si>
    <t>Net Benefit</t>
  </si>
  <si>
    <t>Total Cost</t>
  </si>
  <si>
    <t>&lt;=</t>
  </si>
  <si>
    <t>Constraints</t>
  </si>
  <si>
    <t>Objective</t>
  </si>
  <si>
    <t>Likelihood bins</t>
  </si>
  <si>
    <t xml:space="preserve"> ---------------------------&gt;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</si>
  <si>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</si>
  <si>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</si>
  <si>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</si>
  <si>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</si>
  <si>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</si>
  <si>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</si>
  <si>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</si>
  <si>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</si>
  <si>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</si>
  <si>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</si>
  <si>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Created by Chang Xu on 11/1/2016</t>
  </si>
  <si>
    <t>Created by Chang Xu on 11/1/2016
Modified by Chang Xu on 11/1/2016</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</si>
  <si>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</si>
  <si>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</si>
  <si>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</si>
  <si>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</si>
  <si>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</si>
  <si>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</si>
  <si>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</si>
  <si>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</si>
  <si>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</si>
  <si>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</si>
  <si>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</si>
  <si>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</si>
  <si>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</si>
  <si>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</si>
  <si>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</si>
  <si>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</si>
  <si>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</si>
  <si>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</si>
  <si>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</si>
  <si>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</si>
  <si>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</si>
  <si>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</si>
  <si>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</si>
  <si>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</si>
  <si>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</si>
  <si>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</si>
  <si>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</si>
  <si>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</si>
  <si>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</si>
  <si>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</si>
  <si>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</si>
  <si>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</si>
  <si>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Average annual profit</t>
  </si>
  <si>
    <t>Technology Investment</t>
  </si>
  <si>
    <t>Runs</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</si>
  <si>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</si>
  <si>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</si>
  <si>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</si>
  <si>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</si>
  <si>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</si>
  <si>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r>
      <t xml:space="preserve">1a) </t>
    </r>
    <r>
      <rPr>
        <sz val="11"/>
        <rFont val="Arial"/>
        <family val="2"/>
        <scheme val="minor"/>
      </rPr>
      <t>Calculate the NPV of the Outlay below using the NPV Excel Formula</t>
    </r>
  </si>
  <si>
    <t>Exercise 2 - Scenario Manager</t>
  </si>
  <si>
    <t>Marketing and Finance has come up with the following scenarios:</t>
  </si>
  <si>
    <t xml:space="preserve">1. Normal: No Change </t>
  </si>
  <si>
    <t>Increase</t>
  </si>
  <si>
    <t>2015 - 2020</t>
  </si>
  <si>
    <t>CAGR (%)</t>
  </si>
  <si>
    <t>Exercise 3 - One-way Data Table</t>
  </si>
  <si>
    <t>Exercise 4 - Two-way Data Table</t>
  </si>
  <si>
    <t>Exercise 5 - Simulation</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</si>
  <si>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</si>
  <si>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</si>
  <si>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</si>
  <si>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</si>
  <si>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</si>
  <si>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</si>
  <si>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</si>
  <si>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we're going to use Excel Solver, a free add-in. Solver requires a few inputs, such as the objective function, the type of optimization problem, and any constraints. </t>
  </si>
  <si>
    <t>Initiatives</t>
  </si>
  <si>
    <t>Decision Variables</t>
  </si>
  <si>
    <t>Budget</t>
  </si>
  <si>
    <t xml:space="preserve">generate $150k in incremental profit in year one, and $100k in incremental profit for years two through five. We've outlined the outlay projections in the </t>
  </si>
  <si>
    <t xml:space="preserve">table below in the "Outlays" column. </t>
  </si>
  <si>
    <t>Exercise 6</t>
  </si>
  <si>
    <t>Exercise 5</t>
  </si>
  <si>
    <t>Exercise 4</t>
  </si>
  <si>
    <t>Exercise 3</t>
  </si>
  <si>
    <t>Exercise 2</t>
  </si>
  <si>
    <t>Exercise 1</t>
  </si>
  <si>
    <t xml:space="preserve">2. High Growth with Margin Impact: Sales start at 10%, which drives higher margins of 35% but includes slightly higher SG&amp;A at 25% </t>
  </si>
  <si>
    <t>3. Low Growth with Margin Impact: Sales dropped to 3.5% growth which drove lower margins of 30% with no effect on SG&amp;A</t>
  </si>
  <si>
    <t>In-Store Revenue</t>
  </si>
  <si>
    <t>Online Revenue</t>
  </si>
  <si>
    <t>Our employer wants to analyze the impact of store-related costs, such as labor and store maintenance, on monthly profit for the proposed store. The operations</t>
  </si>
  <si>
    <t xml:space="preserve">team has determined the minimum cost per hour is $35 and the maximum cost per hour is $55.  The operations team has also provided estimates for the number </t>
  </si>
  <si>
    <t>per hour.  This table only calculates profit for one value of cost per hour at a time. This is where the Data Table tool comes in.</t>
  </si>
  <si>
    <t>We're going to use a one-way Data Table to analyze the impact of cost per hour on profit and summarize our findings in cells F20:G31</t>
  </si>
  <si>
    <t>Purchases</t>
  </si>
  <si>
    <t>Hours Needed</t>
  </si>
  <si>
    <t>Revenue per Purchase</t>
  </si>
  <si>
    <t>Cost per Hour</t>
  </si>
  <si>
    <t>Profit per Month</t>
  </si>
  <si>
    <t>Input Parameters - New Store</t>
  </si>
  <si>
    <r>
      <t xml:space="preserve">3a) </t>
    </r>
    <r>
      <rPr>
        <sz val="11"/>
        <rFont val="Arial"/>
        <family val="2"/>
        <scheme val="minor"/>
      </rPr>
      <t>Create a one-way data table using the Cost per Hour in cell C24</t>
    </r>
  </si>
  <si>
    <t xml:space="preserve">Building upon the example of the one-way data table, let's add an additional variable, the number of purchases per month. The operations team has analyzed historical </t>
  </si>
  <si>
    <t>demand and determined that the minimum demand is 175 purchases and the maximum demand is 200 purchases. Now, we'll analyze how profit changes when</t>
  </si>
  <si>
    <t xml:space="preserve">we have two variable inputs demand (Purchases) and costs (Cost per Hour). </t>
  </si>
  <si>
    <t>The Two-way data table requires a slightly different setup, so now the objective (Profit per Month), must be placed directly above the column input variable (Cost per Hour).</t>
  </si>
  <si>
    <r>
      <t xml:space="preserve">4a) </t>
    </r>
    <r>
      <rPr>
        <sz val="11"/>
        <rFont val="Arial"/>
        <family val="2"/>
        <scheme val="minor"/>
      </rPr>
      <t>Determine the range of monthly profit given the range of Cost per Hour and Purchases using a Two-Way data table</t>
    </r>
  </si>
  <si>
    <t>10% of the time, 155 purchases 40% of the time, 180 purchases 40% of the time, and 185 purchases 10% of the time. In addition to random demand, we'll now have</t>
  </si>
  <si>
    <t>random costs per hour depending on season and macroeconomic conditions to name a few factors. The operations team estimates that the cost per hour will be</t>
  </si>
  <si>
    <t>between $35 and $55, with each value in the range equally likely</t>
  </si>
  <si>
    <t>per purchase in cells B17:H18</t>
  </si>
  <si>
    <t>Hours per Month</t>
  </si>
  <si>
    <t>Annual Hours</t>
  </si>
  <si>
    <t>Min Cost per Hour</t>
  </si>
  <si>
    <t>Max Cost per Hour</t>
  </si>
  <si>
    <t>Revenue Per Purchase</t>
  </si>
  <si>
    <t>Cost / Hour</t>
  </si>
  <si>
    <t>Purchase Revenue</t>
  </si>
  <si>
    <r>
      <t xml:space="preserve">5b) </t>
    </r>
    <r>
      <rPr>
        <sz val="11"/>
        <rFont val="Arial"/>
        <family val="2"/>
        <scheme val="minor"/>
      </rPr>
      <t>Create 90 simulations of the Purchase Revenue using VLOOKUP, the Likelihood Bins and the RAND function</t>
    </r>
  </si>
  <si>
    <r>
      <t xml:space="preserve">5c) </t>
    </r>
    <r>
      <rPr>
        <sz val="11"/>
        <rFont val="Arial"/>
        <family val="2"/>
        <scheme val="minor"/>
      </rPr>
      <t>Create 90 simulations of the average annual profit using the Cost per Hour and Purchase Revenues</t>
    </r>
  </si>
  <si>
    <r>
      <t xml:space="preserve">5d) </t>
    </r>
    <r>
      <rPr>
        <sz val="11"/>
        <rFont val="Arial"/>
        <family val="2"/>
        <scheme val="minor"/>
      </rPr>
      <t>Determine the probability of making a profit on the new store</t>
    </r>
  </si>
  <si>
    <t xml:space="preserve">against, subject to a $30m budget. In other words, our decision variables are binary (Yes/No) and we want to determine which initiatives to say "Yes" to. To accomplish this task </t>
  </si>
  <si>
    <t>In our scenario, we want to maximize Net Benefit, while keeping Total Cost at or below $30m.</t>
  </si>
  <si>
    <t>Enter new regional market</t>
  </si>
  <si>
    <t>Launch new product line</t>
  </si>
  <si>
    <t>Open New Store</t>
  </si>
  <si>
    <t>Student Workbook</t>
  </si>
  <si>
    <t xml:space="preserve">The Operations Team has prepared a brief summary of their outlook on demand over the coming year.  They estimate that we'll have as few as 140 purchases </t>
  </si>
  <si>
    <t>Open New Store?</t>
  </si>
  <si>
    <r>
      <t xml:space="preserve">6a) </t>
    </r>
    <r>
      <rPr>
        <sz val="11"/>
        <rFont val="Arial"/>
        <family val="2"/>
        <scheme val="minor"/>
      </rPr>
      <t>Calculate the total Net Benefit from the initiatives based on the Decision Variables in row 24</t>
    </r>
  </si>
  <si>
    <r>
      <t xml:space="preserve">6b) </t>
    </r>
    <r>
      <rPr>
        <sz val="11"/>
        <rFont val="Arial"/>
        <family val="2"/>
        <scheme val="minor"/>
      </rPr>
      <t>Calculate the Total Cost of the initiatives based on the Decision Variables in row 24</t>
    </r>
  </si>
  <si>
    <t>Assumption:</t>
  </si>
  <si>
    <t>Annual Discount Rate</t>
  </si>
  <si>
    <t>Calculate IRR using formula</t>
  </si>
  <si>
    <r>
      <t xml:space="preserve">2a) </t>
    </r>
    <r>
      <rPr>
        <sz val="11"/>
        <rFont val="Arial"/>
        <family val="2"/>
        <scheme val="minor"/>
      </rPr>
      <t>Using Scenario Manager, simulate the operating income for this new store using the scenarios listed above</t>
    </r>
  </si>
  <si>
    <t xml:space="preserve">of purchases per month and revenue per purchase, 185 and $175, respectively. We've summarized this information in cells B20:C27. Using the information </t>
  </si>
  <si>
    <t xml:space="preserve">provided by the operations team we've determined an estimated monthly profit in cell C27. However, recall that we'd like to analyze how profit is impacted by cost </t>
  </si>
  <si>
    <t xml:space="preserve">Our retail company is considering adding a new store which will require an initial investment of $1M. Next, we estimate that the additional store will </t>
  </si>
  <si>
    <r>
      <t xml:space="preserve">5a) </t>
    </r>
    <r>
      <rPr>
        <sz val="11"/>
        <rFont val="Arial"/>
        <family val="2"/>
        <scheme val="minor"/>
      </rPr>
      <t>Create 90 simulations of the Cost per Hour using the RAND function</t>
    </r>
  </si>
  <si>
    <t>Passengers per Flight</t>
  </si>
  <si>
    <t>Annual Passenger Revenue</t>
  </si>
  <si>
    <r>
      <t xml:space="preserve">1c) </t>
    </r>
    <r>
      <rPr>
        <sz val="11"/>
        <rFont val="Arial"/>
        <family val="2"/>
        <scheme val="minor"/>
      </rPr>
      <t>Calculate the IRR of the Outlay below using Goal Seek</t>
    </r>
  </si>
  <si>
    <r>
      <t xml:space="preserve">1b) </t>
    </r>
    <r>
      <rPr>
        <sz val="11"/>
        <rFont val="Arial"/>
        <family val="2"/>
        <scheme val="minor"/>
      </rPr>
      <t>Calculate the IRR of the Outlay below using the Excel IRR formula</t>
    </r>
  </si>
  <si>
    <t>Exercise 1 - Goal Seek</t>
  </si>
  <si>
    <t>IRR using Goal Seek Steps:</t>
  </si>
  <si>
    <t xml:space="preserve">The retail company wants to explore the potential profitability and growth potential of the company with the new store, under different market environments for demand growth. </t>
  </si>
  <si>
    <t xml:space="preserve">We've added a few more important inputs, such as the number of monthly hours required for operation, annual hours (monthly hours multiplied by 12) and revenue </t>
  </si>
  <si>
    <r>
      <t xml:space="preserve">6c) </t>
    </r>
    <r>
      <rPr>
        <sz val="11"/>
        <rFont val="Arial"/>
        <family val="2"/>
        <scheme val="minor"/>
      </rPr>
      <t>Determine the optimal mix of initiatives to execute against in order to maximize the Net Benefits whole maintaining a budget of $30M using Excel Solver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</si>
</sst>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4" formatCode="&quot;$&quot;#,##0_);\(&quot;$&quot;#,##0\)"/>
    <numFmt numFmtId="165" formatCode="&quot;$&quot;#,##0_);[Red]\(&quot;$&quot;#,##0\)"/>
    <numFmt numFmtId="167" formatCode="&quot;$&quot;#,##0.00_);[Red]\(&quot;$&quot;#,##0.00\)"/>
    <numFmt numFmtId="168" formatCode="_(&quot;$&quot;* #,##0.00_);_(&quot;$&quot;* \(#,##0.00\);_(&quot;$&quot;* &quot;-&quot;??_);_(@_)"/>
    <numFmt numFmtId="169" formatCode="_(* #,##0.00_);_(* \(#,##0.00\);_(* &quot;-&quot;??_);_(@_)"/>
    <numFmt numFmtId="170" formatCode="_(* #,##0_);_(* \(#,##0\);_(* &quot;-&quot;_);@_)"/>
    <numFmt numFmtId="171" formatCode="0%_);\(0%\)"/>
    <numFmt numFmtId="172" formatCode="_(* #,##0_);_(* \(#,##0\);_(* &quot;-&quot;??_);_(@_)"/>
    <numFmt numFmtId="173" formatCode="&quot;$&quot;#,##0.00"/>
    <numFmt numFmtId="174" formatCode="&quot;$&quot;#,##0"/>
    <numFmt numFmtId="175" formatCode="#,##0,_);\(#,##0,\)"/>
    <numFmt numFmtId="176" formatCode="0_);\(0\)"/>
    <numFmt numFmtId="177" formatCode="0.0%_);\(0.0%\)"/>
    <numFmt numFmtId="178" formatCode="#,##0.0_);\(#,##0.0\)"/>
    <numFmt numFmtId="179" formatCode="#,###;[Red]\(#,###\)"/>
  </numFmts>
  <fonts count="70">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1"/>
      <color theme="2"/>
      <name val="Arial"/>
      <family val="2"/>
      <scheme val="minor"/>
    </font>
    <font>
      <b/>
      <sz val="10"/>
      <color theme="1"/>
      <name val="Arial"/>
      <family val="2"/>
      <scheme val="minor"/>
    </font>
    <font>
      <b/>
      <sz val="9"/>
      <color rgb="FFFF0000"/>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70" fontId="0" fillId="0" borderId="0"/>
    <xf numFmtId="9" fontId="5" fillId="0" borderId="0" applyFont="0" applyFill="0" applyBorder="0" applyAlignment="0" applyProtection="0"/>
    <xf numFmtId="49" fontId="23" fillId="0" borderId="0" applyAlignment="0" applyProtection="0"/>
    <xf numFmtId="49" fontId="13" fillId="0" borderId="6" applyFill="0" applyProtection="0">
      <alignment horizontal="right" wrapText="1"/>
    </xf>
    <xf numFmtId="49" fontId="14" fillId="0" borderId="0" applyProtection="0">
      <alignment wrapText="1"/>
    </xf>
    <xf numFmtId="49" fontId="15" fillId="0" borderId="7" applyFill="0" applyProtection="0">
      <alignment horizontal="right" wrapText="1"/>
    </xf>
    <xf numFmtId="49" fontId="15" fillId="0" borderId="0" applyProtection="0">
      <alignment wrapText="1"/>
    </xf>
    <xf numFmtId="0" fontId="12" fillId="2" borderId="0" applyNumberFormat="0" applyBorder="0" applyAlignment="0" applyProtection="0"/>
    <xf numFmtId="0" fontId="7" fillId="3" borderId="0" applyNumberFormat="0" applyBorder="0" applyAlignment="0" applyProtection="0"/>
    <xf numFmtId="0" fontId="18" fillId="4" borderId="0" applyNumberFormat="0" applyBorder="0" applyAlignment="0" applyProtection="0"/>
    <xf numFmtId="0" fontId="16" fillId="5" borderId="1" applyNumberFormat="0" applyAlignment="0" applyProtection="0"/>
    <xf numFmtId="0" fontId="19" fillId="6" borderId="2" applyNumberFormat="0" applyAlignment="0" applyProtection="0"/>
    <xf numFmtId="0" fontId="8" fillId="6" borderId="1" applyNumberFormat="0" applyAlignment="0" applyProtection="0"/>
    <xf numFmtId="0" fontId="17" fillId="0" borderId="3" applyNumberFormat="0" applyFill="0" applyAlignment="0" applyProtection="0"/>
    <xf numFmtId="0" fontId="9" fillId="7" borderId="4" applyNumberFormat="0" applyAlignment="0" applyProtection="0"/>
    <xf numFmtId="0" fontId="10" fillId="8" borderId="5" applyNumberFormat="0" applyAlignment="0" applyProtection="0"/>
    <xf numFmtId="0" fontId="11" fillId="0" borderId="0" applyNumberFormat="0" applyFill="0" applyBorder="0" applyAlignment="0" applyProtection="0"/>
    <xf numFmtId="0" fontId="24" fillId="0" borderId="10" applyNumberFormat="0" applyFill="0" applyAlignment="0" applyProtection="0"/>
    <xf numFmtId="170" fontId="20" fillId="0" borderId="0" applyNumberFormat="0" applyFill="0" applyBorder="0" applyAlignment="0" applyProtection="0"/>
    <xf numFmtId="170" fontId="10" fillId="9" borderId="0" applyNumberFormat="0" applyFont="0" applyBorder="0" applyAlignment="0" applyProtection="0"/>
    <xf numFmtId="0" fontId="10" fillId="0" borderId="0" applyFill="0" applyBorder="0" applyProtection="0"/>
    <xf numFmtId="170" fontId="10" fillId="10" borderId="0" applyNumberFormat="0" applyFont="0" applyBorder="0" applyAlignment="0" applyProtection="0"/>
    <xf numFmtId="171" fontId="10" fillId="0" borderId="0" applyFill="0" applyBorder="0" applyAlignment="0" applyProtection="0"/>
    <xf numFmtId="0" fontId="21" fillId="0" borderId="0" applyNumberFormat="0" applyAlignment="0" applyProtection="0"/>
    <xf numFmtId="0" fontId="20" fillId="0" borderId="6" applyFill="0" applyProtection="0">
      <alignment horizontal="right" wrapText="1"/>
    </xf>
    <xf numFmtId="0" fontId="20" fillId="0" borderId="0" applyFill="0" applyProtection="0">
      <alignment wrapText="1"/>
    </xf>
    <xf numFmtId="0" fontId="20" fillId="0" borderId="8" applyFill="0" applyProtection="0">
      <alignment wrapText="1"/>
    </xf>
    <xf numFmtId="170" fontId="22" fillId="0" borderId="9" applyNumberFormat="0" applyFill="0" applyAlignment="0" applyProtection="0"/>
    <xf numFmtId="0" fontId="6" fillId="0" borderId="0" applyAlignment="0" applyProtection="0"/>
    <xf numFmtId="0" fontId="22" fillId="0" borderId="10" applyNumberFormat="0" applyFill="0" applyAlignment="0" applyProtection="0"/>
    <xf numFmtId="0" fontId="25" fillId="0" borderId="0"/>
    <xf numFmtId="169" fontId="10" fillId="0" borderId="0" applyFont="0" applyFill="0" applyBorder="0" applyAlignment="0" applyProtection="0"/>
    <xf numFmtId="170" fontId="29" fillId="0" borderId="0" applyNumberFormat="0" applyFill="0" applyBorder="0" applyAlignment="0" applyProtection="0"/>
    <xf numFmtId="170" fontId="30" fillId="0" borderId="0" applyNumberFormat="0" applyFill="0" applyBorder="0" applyAlignment="0" applyProtection="0"/>
    <xf numFmtId="170" fontId="29" fillId="0" borderId="0" applyNumberFormat="0" applyFill="0" applyBorder="0" applyAlignment="0" applyProtection="0"/>
    <xf numFmtId="170" fontId="30" fillId="0" borderId="0" applyNumberFormat="0" applyFill="0" applyBorder="0" applyAlignment="0" applyProtection="0"/>
    <xf numFmtId="170" fontId="29" fillId="0" borderId="0" applyNumberFormat="0" applyFill="0" applyBorder="0" applyAlignment="0" applyProtection="0"/>
    <xf numFmtId="170" fontId="30" fillId="0" borderId="0" applyNumberFormat="0" applyFill="0" applyBorder="0" applyAlignment="0" applyProtection="0"/>
    <xf numFmtId="0" fontId="4" fillId="0" borderId="0"/>
    <xf numFmtId="169" fontId="4" fillId="0" borderId="0" applyFont="0" applyFill="0" applyBorder="0" applyAlignment="0" applyProtection="0"/>
    <xf numFmtId="0" fontId="3" fillId="0" borderId="0"/>
    <xf numFmtId="168" fontId="10" fillId="0" borderId="0" applyFont="0" applyFill="0" applyBorder="0" applyAlignment="0" applyProtection="0"/>
  </cellStyleXfs>
  <cellXfs count="197">
    <xf numFmtId="170" fontId="0" fillId="0" borderId="0" xfId="0"/>
    <xf numFmtId="0" fontId="25" fillId="0" borderId="0" xfId="30"/>
    <xf numFmtId="0" fontId="26" fillId="0" borderId="0" xfId="30" applyFont="1"/>
    <xf numFmtId="0" fontId="27" fillId="0" borderId="0" xfId="28" applyFont="1"/>
    <xf numFmtId="0" fontId="25" fillId="0" borderId="0" xfId="30" applyBorder="1"/>
    <xf numFmtId="0" fontId="28" fillId="0" borderId="0" xfId="30" applyFont="1"/>
    <xf numFmtId="0" fontId="25" fillId="0" borderId="0" xfId="30" applyAlignment="1">
      <alignment wrapText="1"/>
    </xf>
    <xf numFmtId="0" fontId="25" fillId="11" borderId="0" xfId="30" applyFill="1"/>
    <xf numFmtId="0" fontId="25" fillId="0" borderId="0" xfId="30" applyFont="1"/>
    <xf numFmtId="170" fontId="32" fillId="0" borderId="0" xfId="0" applyFont="1"/>
    <xf numFmtId="170" fontId="31" fillId="0" borderId="0" xfId="0" applyFont="1" applyAlignment="1">
      <alignment horizontal="left" vertical="top"/>
    </xf>
    <xf numFmtId="170" fontId="31" fillId="0" borderId="0" xfId="0" applyFont="1" applyAlignment="1">
      <alignment horizontal="left"/>
    </xf>
    <xf numFmtId="170" fontId="31" fillId="0" borderId="0" xfId="0" applyFont="1"/>
    <xf numFmtId="0" fontId="25" fillId="0" borderId="0" xfId="30" applyFont="1" applyFill="1" applyBorder="1"/>
    <xf numFmtId="0" fontId="25" fillId="0" borderId="0" xfId="30" applyFill="1" applyBorder="1"/>
    <xf numFmtId="0" fontId="25" fillId="0" borderId="0" xfId="30" applyFill="1"/>
    <xf numFmtId="4" fontId="25" fillId="0" borderId="0" xfId="30" applyNumberFormat="1" applyFill="1"/>
    <xf numFmtId="0" fontId="33" fillId="0" borderId="0" xfId="30" applyFont="1" applyFill="1" applyBorder="1"/>
    <xf numFmtId="0" fontId="34" fillId="0" borderId="0" xfId="28" applyFont="1"/>
    <xf numFmtId="0" fontId="35" fillId="0" borderId="0" xfId="27" applyNumberFormat="1" applyFont="1" applyBorder="1"/>
    <xf numFmtId="170" fontId="35" fillId="0" borderId="0" xfId="0" applyFont="1"/>
    <xf numFmtId="175" fontId="0" fillId="0" borderId="0" xfId="0" applyNumberFormat="1"/>
    <xf numFmtId="0" fontId="36" fillId="0" borderId="0" xfId="30" applyNumberFormat="1" applyFont="1" applyFill="1" applyBorder="1"/>
    <xf numFmtId="172" fontId="25" fillId="0" borderId="0" xfId="31" applyNumberFormat="1" applyFont="1"/>
    <xf numFmtId="171" fontId="10" fillId="12" borderId="12" xfId="22" applyFont="1" applyFill="1" applyBorder="1"/>
    <xf numFmtId="169" fontId="10" fillId="12" borderId="14" xfId="31" applyNumberFormat="1" applyFont="1" applyFill="1" applyBorder="1"/>
    <xf numFmtId="9" fontId="38" fillId="14" borderId="13" xfId="1" applyFont="1" applyFill="1" applyBorder="1"/>
    <xf numFmtId="0" fontId="25" fillId="0" borderId="0" xfId="30" quotePrefix="1"/>
    <xf numFmtId="170" fontId="37" fillId="13" borderId="16" xfId="0" applyNumberFormat="1" applyFont="1" applyFill="1" applyBorder="1"/>
    <xf numFmtId="170" fontId="0" fillId="15" borderId="15" xfId="0" applyNumberFormat="1" applyFont="1" applyFill="1" applyBorder="1"/>
    <xf numFmtId="170" fontId="40" fillId="11" borderId="0" xfId="0" applyFont="1" applyFill="1" applyAlignment="1">
      <alignment horizontal="left" vertical="top"/>
    </xf>
    <xf numFmtId="170" fontId="40" fillId="11" borderId="0" xfId="0" applyFont="1" applyFill="1" applyAlignment="1">
      <alignment horizontal="right" vertical="top"/>
    </xf>
    <xf numFmtId="170" fontId="40" fillId="11" borderId="0" xfId="0" applyFont="1" applyFill="1" applyAlignment="1" applyProtection="1">
      <alignment horizontal="left" vertical="top"/>
      <protection locked="0"/>
    </xf>
    <xf numFmtId="170" fontId="40" fillId="11" borderId="0" xfId="0" applyFont="1" applyFill="1" applyAlignment="1" applyProtection="1">
      <alignment horizontal="right" vertical="top"/>
      <protection locked="0"/>
    </xf>
    <xf numFmtId="170" fontId="40" fillId="11" borderId="0" xfId="0" quotePrefix="1" applyFont="1" applyFill="1" applyAlignment="1" applyProtection="1">
      <alignment horizontal="left" vertical="top"/>
      <protection locked="0"/>
    </xf>
    <xf numFmtId="170" fontId="41" fillId="11" borderId="0" xfId="0" applyFont="1" applyFill="1" applyAlignment="1" applyProtection="1">
      <alignment horizontal="left" vertical="top"/>
      <protection locked="0"/>
    </xf>
    <xf numFmtId="170" fontId="42" fillId="11" borderId="0" xfId="0" applyFont="1" applyFill="1" applyAlignment="1" applyProtection="1">
      <alignment horizontal="left" vertical="top"/>
      <protection locked="0"/>
    </xf>
    <xf numFmtId="178" fontId="40" fillId="11" borderId="0" xfId="0" applyNumberFormat="1" applyFont="1" applyFill="1" applyBorder="1" applyAlignment="1" applyProtection="1">
      <alignment horizontal="left" vertical="top"/>
      <protection locked="0"/>
    </xf>
    <xf numFmtId="177" fontId="41" fillId="11" borderId="0" xfId="0" applyNumberFormat="1" applyFont="1" applyFill="1" applyAlignment="1" applyProtection="1">
      <alignment horizontal="left" vertical="top"/>
      <protection locked="0"/>
    </xf>
    <xf numFmtId="49" fontId="40" fillId="11" borderId="0" xfId="0" applyNumberFormat="1" applyFont="1" applyFill="1" applyAlignment="1">
      <alignment vertical="top" wrapText="1"/>
    </xf>
    <xf numFmtId="9" fontId="38" fillId="14" borderId="21" xfId="1" applyFont="1" applyFill="1" applyBorder="1"/>
    <xf numFmtId="170" fontId="0" fillId="11" borderId="0" xfId="0" applyFont="1" applyFill="1" applyAlignment="1" applyProtection="1">
      <alignment horizontal="left" vertical="top"/>
      <protection locked="0"/>
    </xf>
    <xf numFmtId="170" fontId="9" fillId="16" borderId="17" xfId="0" applyFont="1" applyFill="1" applyBorder="1" applyAlignment="1" applyProtection="1">
      <alignment horizontal="left" vertical="top"/>
      <protection locked="0"/>
    </xf>
    <xf numFmtId="0" fontId="43" fillId="0" borderId="0" xfId="30" applyFont="1"/>
    <xf numFmtId="176" fontId="9" fillId="16" borderId="0" xfId="0" applyNumberFormat="1" applyFont="1" applyFill="1" applyBorder="1" applyAlignment="1" applyProtection="1">
      <alignment horizontal="left" vertical="top"/>
      <protection locked="0"/>
    </xf>
    <xf numFmtId="164" fontId="44" fillId="11" borderId="0" xfId="0" applyNumberFormat="1" applyFont="1" applyFill="1" applyAlignment="1" applyProtection="1">
      <alignment horizontal="left" vertical="top"/>
      <protection locked="0"/>
    </xf>
    <xf numFmtId="164" fontId="44" fillId="11" borderId="0" xfId="0" applyNumberFormat="1" applyFont="1" applyFill="1" applyBorder="1" applyAlignment="1" applyProtection="1">
      <alignment horizontal="left" vertical="top"/>
      <protection locked="0"/>
    </xf>
    <xf numFmtId="164" fontId="44" fillId="11" borderId="19" xfId="0" applyNumberFormat="1" applyFont="1" applyFill="1" applyBorder="1" applyAlignment="1" applyProtection="1">
      <alignment horizontal="left" vertical="top"/>
      <protection locked="0"/>
    </xf>
    <xf numFmtId="164" fontId="38" fillId="11" borderId="0" xfId="0" applyNumberFormat="1" applyFont="1" applyFill="1" applyBorder="1" applyAlignment="1" applyProtection="1">
      <alignment horizontal="left" vertical="top"/>
      <protection locked="0"/>
    </xf>
    <xf numFmtId="164" fontId="38" fillId="11" borderId="18" xfId="0" applyNumberFormat="1" applyFont="1" applyFill="1" applyBorder="1" applyAlignment="1" applyProtection="1">
      <alignment horizontal="left" vertical="top"/>
      <protection locked="0"/>
    </xf>
    <xf numFmtId="178" fontId="0" fillId="11" borderId="0" xfId="0" applyNumberFormat="1" applyFont="1" applyFill="1" applyBorder="1" applyAlignment="1" applyProtection="1">
      <alignment horizontal="left" vertical="top"/>
      <protection locked="0"/>
    </xf>
    <xf numFmtId="177" fontId="45" fillId="11" borderId="0" xfId="0" applyNumberFormat="1" applyFont="1" applyFill="1" applyAlignment="1" applyProtection="1">
      <alignment horizontal="left" vertical="top"/>
      <protection locked="0"/>
    </xf>
    <xf numFmtId="170" fontId="22" fillId="0" borderId="0" xfId="0" applyFont="1" applyAlignment="1">
      <alignment horizontal="left"/>
    </xf>
    <xf numFmtId="0" fontId="43" fillId="0" borderId="0" xfId="30" applyFont="1" applyFill="1" applyBorder="1"/>
    <xf numFmtId="170" fontId="0" fillId="0" borderId="0" xfId="0" applyFont="1"/>
    <xf numFmtId="173" fontId="25" fillId="0" borderId="0" xfId="30" applyNumberFormat="1"/>
    <xf numFmtId="174" fontId="25" fillId="0" borderId="0" xfId="30" applyNumberFormat="1"/>
    <xf numFmtId="173" fontId="0" fillId="0" borderId="0" xfId="0" applyNumberFormat="1" applyFont="1" applyFill="1" applyBorder="1"/>
    <xf numFmtId="0" fontId="46" fillId="0" borderId="0" xfId="30" applyFont="1"/>
    <xf numFmtId="167" fontId="43" fillId="0" borderId="0" xfId="30" applyNumberFormat="1" applyFont="1"/>
    <xf numFmtId="9" fontId="43" fillId="0" borderId="0" xfId="30" applyNumberFormat="1" applyFont="1"/>
    <xf numFmtId="0" fontId="47" fillId="0" borderId="0" xfId="30" applyFont="1"/>
    <xf numFmtId="0" fontId="43" fillId="0" borderId="0" xfId="40" applyFont="1" applyBorder="1"/>
    <xf numFmtId="0" fontId="25" fillId="0" borderId="0" xfId="30" applyAlignment="1">
      <alignment horizontal="right"/>
    </xf>
    <xf numFmtId="170" fontId="48" fillId="17" borderId="23" xfId="0" applyFont="1" applyFill="1" applyBorder="1" applyAlignment="1">
      <alignment horizontal="left"/>
    </xf>
    <xf numFmtId="170" fontId="49" fillId="17" borderId="23" xfId="0" applyFont="1" applyFill="1" applyBorder="1" applyAlignment="1">
      <alignment horizontal="right"/>
    </xf>
    <xf numFmtId="170" fontId="48" fillId="17" borderId="11" xfId="0" applyFont="1" applyFill="1" applyBorder="1" applyAlignment="1">
      <alignment horizontal="left"/>
    </xf>
    <xf numFmtId="170" fontId="50" fillId="18" borderId="0" xfId="0" applyFont="1" applyFill="1" applyBorder="1" applyAlignment="1">
      <alignment horizontal="left"/>
    </xf>
    <xf numFmtId="170" fontId="0" fillId="0" borderId="0" xfId="0" applyFill="1" applyBorder="1" applyAlignment="1"/>
    <xf numFmtId="170" fontId="21" fillId="0" borderId="0" xfId="0" applyFont="1" applyFill="1" applyBorder="1" applyAlignment="1">
      <alignment vertical="top" wrapText="1"/>
    </xf>
    <xf numFmtId="170" fontId="51" fillId="18" borderId="24" xfId="0" applyFont="1" applyFill="1" applyBorder="1" applyAlignment="1">
      <alignment horizontal="left"/>
    </xf>
    <xf numFmtId="170" fontId="0" fillId="0" borderId="24" xfId="0" applyFill="1" applyBorder="1" applyAlignment="1"/>
    <xf numFmtId="164" fontId="43" fillId="11" borderId="20" xfId="0" applyNumberFormat="1" applyFont="1" applyFill="1" applyBorder="1" applyAlignment="1" applyProtection="1">
      <alignment horizontal="left" vertical="top"/>
      <protection locked="0"/>
    </xf>
    <xf numFmtId="177" fontId="0" fillId="0" borderId="0" xfId="0" applyNumberFormat="1" applyFill="1" applyBorder="1" applyAlignment="1"/>
    <xf numFmtId="177"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70" fontId="38" fillId="11" borderId="0" xfId="0" applyFont="1" applyFill="1" applyAlignment="1" applyProtection="1">
      <alignment horizontal="right" vertical="top"/>
      <protection locked="0"/>
    </xf>
    <xf numFmtId="164" fontId="0" fillId="0" borderId="0" xfId="0" applyNumberFormat="1" applyFill="1" applyBorder="1" applyAlignment="1"/>
    <xf numFmtId="170" fontId="50" fillId="18" borderId="25" xfId="0" applyFont="1" applyFill="1" applyBorder="1" applyAlignment="1">
      <alignment horizontal="left"/>
    </xf>
    <xf numFmtId="164" fontId="0" fillId="0" borderId="25" xfId="0" applyNumberFormat="1" applyFill="1" applyBorder="1" applyAlignment="1"/>
    <xf numFmtId="173" fontId="0" fillId="0" borderId="0" xfId="0" applyNumberFormat="1" applyAlignment="1">
      <alignment horizontal="left"/>
    </xf>
    <xf numFmtId="170" fontId="0" fillId="0" borderId="0" xfId="0" applyNumberFormat="1"/>
    <xf numFmtId="179" fontId="0" fillId="0" borderId="0" xfId="0" applyNumberFormat="1"/>
    <xf numFmtId="170" fontId="49" fillId="17" borderId="11" xfId="0" applyFont="1" applyFill="1" applyBorder="1" applyAlignment="1">
      <alignment horizontal="center" vertical="center" wrapText="1"/>
    </xf>
    <xf numFmtId="177" fontId="44" fillId="11" borderId="18" xfId="0" applyNumberFormat="1" applyFont="1" applyFill="1" applyBorder="1" applyAlignment="1" applyProtection="1">
      <alignment horizontal="left" vertical="top"/>
      <protection locked="0"/>
    </xf>
    <xf numFmtId="170" fontId="10" fillId="11" borderId="0" xfId="0" applyFont="1" applyFill="1" applyAlignment="1" applyProtection="1">
      <alignment horizontal="left" vertical="top"/>
      <protection locked="0"/>
    </xf>
    <xf numFmtId="170" fontId="10" fillId="11" borderId="0" xfId="0" applyFont="1" applyFill="1" applyAlignment="1" applyProtection="1">
      <alignment horizontal="right" vertical="top"/>
      <protection locked="0"/>
    </xf>
    <xf numFmtId="170" fontId="10" fillId="11" borderId="0" xfId="0" quotePrefix="1" applyFont="1" applyFill="1" applyAlignment="1" applyProtection="1">
      <alignment horizontal="left" vertical="top"/>
      <protection locked="0"/>
    </xf>
    <xf numFmtId="170" fontId="10" fillId="11" borderId="11" xfId="0" applyFont="1" applyFill="1" applyBorder="1" applyAlignment="1" applyProtection="1">
      <alignment horizontal="left" vertical="top"/>
      <protection locked="0"/>
    </xf>
    <xf numFmtId="170" fontId="10" fillId="11" borderId="0" xfId="0" applyFont="1" applyFill="1" applyBorder="1" applyAlignment="1" applyProtection="1">
      <alignment horizontal="left" vertical="top"/>
      <protection locked="0"/>
    </xf>
    <xf numFmtId="170" fontId="10" fillId="11" borderId="18" xfId="0" applyFont="1" applyFill="1" applyBorder="1" applyAlignment="1" applyProtection="1">
      <alignment horizontal="left" vertical="top"/>
      <protection locked="0"/>
    </xf>
    <xf numFmtId="164" fontId="10" fillId="11" borderId="18" xfId="0" applyNumberFormat="1" applyFont="1" applyFill="1" applyBorder="1" applyAlignment="1" applyProtection="1">
      <alignment horizontal="left" vertical="top"/>
      <protection locked="0"/>
    </xf>
    <xf numFmtId="164" fontId="10" fillId="11" borderId="0" xfId="0" applyNumberFormat="1" applyFont="1" applyFill="1" applyAlignment="1" applyProtection="1">
      <alignment horizontal="left" vertical="top"/>
      <protection locked="0"/>
    </xf>
    <xf numFmtId="177" fontId="10" fillId="11" borderId="0" xfId="0" applyNumberFormat="1" applyFont="1" applyFill="1" applyAlignment="1" applyProtection="1">
      <alignment horizontal="left" vertical="top"/>
      <protection locked="0"/>
    </xf>
    <xf numFmtId="164" fontId="10" fillId="11" borderId="19" xfId="0" applyNumberFormat="1" applyFont="1" applyFill="1" applyBorder="1" applyAlignment="1" applyProtection="1">
      <alignment horizontal="left" vertical="top"/>
      <protection locked="0"/>
    </xf>
    <xf numFmtId="164" fontId="10" fillId="11" borderId="0" xfId="0" applyNumberFormat="1" applyFont="1" applyFill="1" applyBorder="1" applyAlignment="1" applyProtection="1">
      <alignment horizontal="left" vertical="top"/>
      <protection locked="0"/>
    </xf>
    <xf numFmtId="164" fontId="10" fillId="11" borderId="20" xfId="0" applyNumberFormat="1" applyFont="1" applyFill="1" applyBorder="1" applyAlignment="1" applyProtection="1">
      <alignment horizontal="left" vertical="top"/>
      <protection locked="0"/>
    </xf>
    <xf numFmtId="9" fontId="10" fillId="12" borderId="22" xfId="1" applyFont="1" applyFill="1" applyBorder="1"/>
    <xf numFmtId="178" fontId="10" fillId="11" borderId="0" xfId="0" applyNumberFormat="1" applyFont="1" applyFill="1" applyBorder="1" applyAlignment="1" applyProtection="1">
      <alignment horizontal="left" vertical="top"/>
      <protection locked="0"/>
    </xf>
    <xf numFmtId="177" fontId="10" fillId="11" borderId="0" xfId="0" applyNumberFormat="1" applyFont="1" applyFill="1" applyBorder="1" applyAlignment="1" applyProtection="1">
      <alignment horizontal="left" vertical="top"/>
      <protection locked="0"/>
    </xf>
    <xf numFmtId="0" fontId="52" fillId="0" borderId="0" xfId="30" applyFont="1"/>
    <xf numFmtId="177" fontId="0" fillId="11" borderId="0" xfId="0" applyNumberFormat="1" applyFont="1" applyFill="1" applyAlignment="1" applyProtection="1">
      <alignment horizontal="left" vertical="top"/>
      <protection locked="0"/>
    </xf>
    <xf numFmtId="177" fontId="0" fillId="11" borderId="0" xfId="0" applyNumberFormat="1" applyFont="1" applyFill="1" applyBorder="1" applyAlignment="1" applyProtection="1">
      <alignment horizontal="left" vertical="top"/>
      <protection locked="0"/>
    </xf>
    <xf numFmtId="170" fontId="0" fillId="11" borderId="0" xfId="0" applyFont="1" applyFill="1" applyAlignment="1" applyProtection="1">
      <alignment horizontal="right" vertical="top"/>
      <protection locked="0"/>
    </xf>
    <xf numFmtId="167" fontId="25" fillId="0" borderId="0" xfId="30" applyNumberFormat="1"/>
    <xf numFmtId="173" fontId="25" fillId="0" borderId="0" xfId="1" applyNumberFormat="1" applyFont="1"/>
    <xf numFmtId="172" fontId="0" fillId="0" borderId="0" xfId="0" applyNumberFormat="1"/>
    <xf numFmtId="0" fontId="53" fillId="0" borderId="0" xfId="30" applyFont="1"/>
    <xf numFmtId="170" fontId="54" fillId="0" borderId="0" xfId="0" applyFont="1"/>
    <xf numFmtId="0" fontId="55" fillId="0" borderId="0" xfId="30" applyNumberFormat="1" applyFont="1" applyFill="1" applyBorder="1"/>
    <xf numFmtId="49" fontId="56" fillId="0" borderId="0" xfId="0" applyNumberFormat="1" applyFont="1" applyAlignment="1">
      <alignment vertical="top"/>
    </xf>
    <xf numFmtId="49" fontId="56" fillId="0" borderId="0" xfId="0" applyNumberFormat="1" applyFont="1" applyAlignment="1">
      <alignment horizontal="left" vertical="top" indent="2"/>
    </xf>
    <xf numFmtId="0" fontId="59" fillId="0" borderId="0" xfId="30" applyFont="1" applyFill="1" applyBorder="1"/>
    <xf numFmtId="170" fontId="2" fillId="0" borderId="0" xfId="0" applyFont="1"/>
    <xf numFmtId="170" fontId="60" fillId="11" borderId="0" xfId="0" applyFont="1" applyFill="1" applyAlignment="1" applyProtection="1">
      <alignment horizontal="left" vertical="top"/>
      <protection locked="0"/>
    </xf>
    <xf numFmtId="170" fontId="60" fillId="11" borderId="0" xfId="0" applyFont="1" applyFill="1" applyAlignment="1" applyProtection="1">
      <alignment horizontal="right" vertical="top"/>
      <protection locked="0"/>
    </xf>
    <xf numFmtId="0" fontId="58" fillId="0" borderId="0" xfId="30" applyFont="1"/>
    <xf numFmtId="170" fontId="2" fillId="11" borderId="0" xfId="0" applyFont="1" applyFill="1" applyAlignment="1" applyProtection="1">
      <alignment horizontal="left" vertical="top"/>
      <protection locked="0"/>
    </xf>
    <xf numFmtId="170" fontId="2" fillId="11" borderId="0" xfId="0" applyFont="1" applyFill="1" applyAlignment="1" applyProtection="1">
      <alignment horizontal="right" vertical="top"/>
      <protection locked="0"/>
    </xf>
    <xf numFmtId="170" fontId="2" fillId="11" borderId="0" xfId="0" quotePrefix="1" applyFont="1" applyFill="1" applyAlignment="1" applyProtection="1">
      <alignment horizontal="center" vertical="top"/>
      <protection locked="0"/>
    </xf>
    <xf numFmtId="176" fontId="61" fillId="20" borderId="26" xfId="0" applyNumberFormat="1" applyFont="1" applyFill="1" applyBorder="1" applyAlignment="1" applyProtection="1">
      <alignment horizontal="center" vertical="top"/>
      <protection locked="0"/>
    </xf>
    <xf numFmtId="170" fontId="2" fillId="11" borderId="0" xfId="0" applyFont="1" applyFill="1" applyBorder="1" applyAlignment="1" applyProtection="1">
      <alignment horizontal="left" vertical="top"/>
      <protection locked="0"/>
    </xf>
    <xf numFmtId="177" fontId="2" fillId="11" borderId="0" xfId="0" applyNumberFormat="1" applyFont="1" applyFill="1" applyAlignment="1" applyProtection="1">
      <alignment horizontal="left" vertical="top"/>
      <protection locked="0"/>
    </xf>
    <xf numFmtId="164" fontId="2" fillId="11" borderId="0" xfId="0" applyNumberFormat="1" applyFont="1" applyFill="1" applyBorder="1" applyAlignment="1" applyProtection="1">
      <alignment horizontal="left" vertical="top"/>
      <protection locked="0"/>
    </xf>
    <xf numFmtId="170" fontId="57" fillId="11" borderId="0" xfId="0" applyFont="1" applyFill="1" applyAlignment="1" applyProtection="1">
      <alignment horizontal="right" vertical="top"/>
      <protection locked="0"/>
    </xf>
    <xf numFmtId="164" fontId="57" fillId="11" borderId="0" xfId="0" applyNumberFormat="1" applyFont="1" applyFill="1" applyBorder="1" applyAlignment="1" applyProtection="1">
      <alignment horizontal="left" vertical="top"/>
      <protection locked="0"/>
    </xf>
    <xf numFmtId="178" fontId="2" fillId="11" borderId="0" xfId="0" applyNumberFormat="1" applyFont="1" applyFill="1" applyBorder="1" applyAlignment="1" applyProtection="1">
      <alignment horizontal="left" vertical="top"/>
      <protection locked="0"/>
    </xf>
    <xf numFmtId="177" fontId="2" fillId="11" borderId="0" xfId="0" applyNumberFormat="1" applyFont="1" applyFill="1" applyBorder="1" applyAlignment="1" applyProtection="1">
      <alignment horizontal="left" vertical="top"/>
      <protection locked="0"/>
    </xf>
    <xf numFmtId="170" fontId="63" fillId="0" borderId="0" xfId="0" applyFont="1" applyAlignment="1">
      <alignment horizontal="left"/>
    </xf>
    <xf numFmtId="0" fontId="58" fillId="0" borderId="0" xfId="30" applyFont="1" applyFill="1" applyBorder="1"/>
    <xf numFmtId="164" fontId="64" fillId="11" borderId="0" xfId="0" applyNumberFormat="1" applyFont="1" applyFill="1" applyBorder="1" applyAlignment="1" applyProtection="1">
      <alignment horizontal="left" vertical="top"/>
      <protection locked="0"/>
    </xf>
    <xf numFmtId="164" fontId="64" fillId="11" borderId="11" xfId="0" applyNumberFormat="1" applyFont="1" applyFill="1" applyBorder="1" applyAlignment="1" applyProtection="1">
      <alignment horizontal="left" vertical="top"/>
      <protection locked="0"/>
    </xf>
    <xf numFmtId="164" fontId="2" fillId="11" borderId="11" xfId="0" applyNumberFormat="1" applyFont="1" applyFill="1" applyBorder="1" applyAlignment="1" applyProtection="1">
      <alignment horizontal="left" vertical="top"/>
      <protection locked="0"/>
    </xf>
    <xf numFmtId="164" fontId="64" fillId="11" borderId="29" xfId="0" applyNumberFormat="1" applyFont="1" applyFill="1" applyBorder="1" applyAlignment="1" applyProtection="1">
      <alignment horizontal="left" vertical="top"/>
      <protection locked="0"/>
    </xf>
    <xf numFmtId="164" fontId="64" fillId="11" borderId="30" xfId="0" applyNumberFormat="1" applyFont="1" applyFill="1" applyBorder="1" applyAlignment="1" applyProtection="1">
      <alignment horizontal="left" vertical="top"/>
      <protection locked="0"/>
    </xf>
    <xf numFmtId="164" fontId="2" fillId="11" borderId="29" xfId="0" applyNumberFormat="1" applyFont="1" applyFill="1" applyBorder="1" applyAlignment="1" applyProtection="1">
      <alignment horizontal="left" vertical="top"/>
      <protection locked="0"/>
    </xf>
    <xf numFmtId="164" fontId="57" fillId="11" borderId="29" xfId="0" applyNumberFormat="1" applyFont="1" applyFill="1" applyBorder="1" applyAlignment="1" applyProtection="1">
      <alignment horizontal="left" vertical="top"/>
      <protection locked="0"/>
    </xf>
    <xf numFmtId="177" fontId="64" fillId="11" borderId="31" xfId="0" applyNumberFormat="1" applyFont="1" applyFill="1" applyBorder="1" applyAlignment="1" applyProtection="1">
      <alignment horizontal="left" vertical="top"/>
      <protection locked="0"/>
    </xf>
    <xf numFmtId="177" fontId="64" fillId="11" borderId="32" xfId="0" applyNumberFormat="1" applyFont="1" applyFill="1" applyBorder="1" applyAlignment="1" applyProtection="1">
      <alignment horizontal="left" vertical="top"/>
      <protection locked="0"/>
    </xf>
    <xf numFmtId="170" fontId="2" fillId="11" borderId="0" xfId="0" quotePrefix="1" applyFont="1" applyFill="1" applyAlignment="1" applyProtection="1">
      <alignment horizontal="center" vertical="center"/>
      <protection locked="0"/>
    </xf>
    <xf numFmtId="170" fontId="2" fillId="11" borderId="0" xfId="0" applyFont="1" applyFill="1" applyBorder="1" applyAlignment="1" applyProtection="1">
      <alignment horizontal="center" vertical="top"/>
      <protection locked="0"/>
    </xf>
    <xf numFmtId="170" fontId="2" fillId="11" borderId="33" xfId="0" applyFont="1" applyFill="1" applyBorder="1" applyAlignment="1" applyProtection="1">
      <alignment horizontal="center" vertical="top"/>
      <protection locked="0"/>
    </xf>
    <xf numFmtId="177" fontId="58" fillId="11" borderId="33" xfId="0" applyNumberFormat="1" applyFont="1" applyFill="1" applyBorder="1" applyAlignment="1" applyProtection="1">
      <alignment horizontal="center" vertical="center" wrapText="1"/>
      <protection locked="0"/>
    </xf>
    <xf numFmtId="177" fontId="65" fillId="11" borderId="0" xfId="0" applyNumberFormat="1" applyFont="1" applyFill="1" applyAlignment="1" applyProtection="1">
      <alignment horizontal="left" vertical="top"/>
      <protection locked="0"/>
    </xf>
    <xf numFmtId="177" fontId="65" fillId="11" borderId="11" xfId="0" applyNumberFormat="1" applyFont="1" applyFill="1" applyBorder="1" applyAlignment="1" applyProtection="1">
      <alignment horizontal="left" vertical="top"/>
      <protection locked="0"/>
    </xf>
    <xf numFmtId="177" fontId="66" fillId="11" borderId="0" xfId="0" applyNumberFormat="1" applyFont="1" applyFill="1" applyBorder="1" applyAlignment="1" applyProtection="1">
      <alignment horizontal="left" vertical="top"/>
      <protection locked="0"/>
    </xf>
    <xf numFmtId="170" fontId="62" fillId="13" borderId="26" xfId="0" applyNumberFormat="1" applyFont="1" applyFill="1" applyBorder="1"/>
    <xf numFmtId="49" fontId="56" fillId="0" borderId="0" xfId="0" applyNumberFormat="1" applyFont="1" applyAlignment="1">
      <alignment horizontal="left" vertical="center"/>
    </xf>
    <xf numFmtId="0" fontId="59" fillId="0" borderId="0" xfId="30" applyFont="1"/>
    <xf numFmtId="170" fontId="56" fillId="0" borderId="0" xfId="0" applyFont="1" applyAlignment="1">
      <alignment horizontal="left" vertical="center"/>
    </xf>
    <xf numFmtId="170" fontId="0" fillId="0" borderId="26" xfId="0" applyFont="1" applyFill="1" applyBorder="1" applyAlignment="1">
      <alignment horizontal="right"/>
    </xf>
    <xf numFmtId="3" fontId="0" fillId="0" borderId="26" xfId="0" applyNumberFormat="1" applyFont="1" applyFill="1" applyBorder="1"/>
    <xf numFmtId="174" fontId="0" fillId="0" borderId="26" xfId="0" applyNumberFormat="1" applyFont="1" applyFill="1" applyBorder="1"/>
    <xf numFmtId="164" fontId="38" fillId="14" borderId="26" xfId="41" applyNumberFormat="1" applyFont="1" applyFill="1" applyBorder="1"/>
    <xf numFmtId="164" fontId="43" fillId="14" borderId="26" xfId="41" applyNumberFormat="1" applyFont="1" applyFill="1" applyBorder="1"/>
    <xf numFmtId="170" fontId="22" fillId="21" borderId="26" xfId="0" applyFont="1" applyFill="1" applyBorder="1" applyAlignment="1">
      <alignment horizontal="right"/>
    </xf>
    <xf numFmtId="174" fontId="22" fillId="21" borderId="26" xfId="0" applyNumberFormat="1" applyFont="1" applyFill="1" applyBorder="1"/>
    <xf numFmtId="164" fontId="9" fillId="20" borderId="26" xfId="41" applyNumberFormat="1" applyFont="1" applyFill="1" applyBorder="1" applyAlignment="1">
      <alignment horizontal="right" vertical="center"/>
    </xf>
    <xf numFmtId="0" fontId="9" fillId="20" borderId="26" xfId="38" applyFont="1" applyFill="1" applyBorder="1" applyAlignment="1">
      <alignment horizontal="right" vertical="center"/>
    </xf>
    <xf numFmtId="172" fontId="9"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8" fillId="0" borderId="26" xfId="40" applyFont="1" applyBorder="1"/>
    <xf numFmtId="170" fontId="2" fillId="0" borderId="26" xfId="0" applyFont="1" applyBorder="1"/>
    <xf numFmtId="165" fontId="58" fillId="0" borderId="26" xfId="30" applyNumberFormat="1" applyFont="1" applyBorder="1"/>
    <xf numFmtId="9" fontId="61" fillId="20" borderId="26" xfId="1" applyFont="1" applyFill="1" applyBorder="1" applyAlignment="1">
      <alignment horizontal="right"/>
    </xf>
    <xf numFmtId="49" fontId="61" fillId="20" borderId="26" xfId="31" applyNumberFormat="1" applyFont="1" applyFill="1" applyBorder="1" applyAlignment="1">
      <alignment horizontal="right" vertical="center" wrapText="1"/>
    </xf>
    <xf numFmtId="9" fontId="58" fillId="0" borderId="26" xfId="30" applyNumberFormat="1" applyFont="1" applyBorder="1"/>
    <xf numFmtId="1" fontId="58" fillId="0" borderId="26" xfId="30" applyNumberFormat="1" applyFont="1" applyBorder="1" applyAlignment="1">
      <alignment horizontal="right"/>
    </xf>
    <xf numFmtId="172" fontId="61" fillId="20" borderId="26" xfId="31" applyNumberFormat="1" applyFont="1" applyFill="1" applyBorder="1" applyAlignment="1">
      <alignment horizontal="center" vertical="center" wrapText="1"/>
    </xf>
    <xf numFmtId="3" fontId="2" fillId="0" borderId="26" xfId="0" applyNumberFormat="1" applyFont="1" applyFill="1" applyBorder="1" applyAlignment="1">
      <alignment vertical="center"/>
    </xf>
    <xf numFmtId="172" fontId="61" fillId="20" borderId="26" xfId="31" applyNumberFormat="1" applyFont="1" applyFill="1" applyBorder="1" applyAlignment="1">
      <alignment horizontal="center" wrapText="1"/>
    </xf>
    <xf numFmtId="174" fontId="2" fillId="0" borderId="26" xfId="0" applyNumberFormat="1" applyFont="1" applyFill="1" applyBorder="1" applyAlignment="1">
      <alignment vertical="center"/>
    </xf>
    <xf numFmtId="164" fontId="58" fillId="14" borderId="26" xfId="41" applyNumberFormat="1" applyFont="1" applyFill="1" applyBorder="1"/>
    <xf numFmtId="170" fontId="2" fillId="0" borderId="0" xfId="0" applyFont="1" applyAlignment="1">
      <alignment vertical="center"/>
    </xf>
    <xf numFmtId="0" fontId="57" fillId="0" borderId="0" xfId="30" applyFont="1" applyAlignment="1">
      <alignment horizontal="center"/>
    </xf>
    <xf numFmtId="164" fontId="1" fillId="0" borderId="26" xfId="0" applyNumberFormat="1" applyFont="1" applyBorder="1"/>
    <xf numFmtId="170" fontId="1" fillId="0" borderId="26" xfId="0" applyFont="1" applyBorder="1"/>
    <xf numFmtId="0" fontId="67" fillId="20" borderId="26" xfId="27" applyNumberFormat="1" applyFont="1" applyFill="1" applyBorder="1" applyAlignment="1">
      <alignment horizontal="center"/>
    </xf>
    <xf numFmtId="170" fontId="67" fillId="20" borderId="26" xfId="0" applyFont="1" applyFill="1" applyBorder="1" applyAlignment="1">
      <alignment horizontal="center"/>
    </xf>
    <xf numFmtId="9" fontId="58" fillId="14" borderId="26" xfId="1" applyFont="1" applyFill="1" applyBorder="1"/>
    <xf numFmtId="164" fontId="2" fillId="0" borderId="26" xfId="41" applyNumberFormat="1" applyFont="1" applyBorder="1"/>
    <xf numFmtId="164" fontId="2" fillId="11" borderId="33" xfId="0" applyNumberFormat="1" applyFont="1" applyFill="1" applyBorder="1" applyAlignment="1" applyProtection="1">
      <alignment horizontal="left" vertical="top"/>
      <protection locked="0"/>
    </xf>
    <xf numFmtId="164" fontId="69" fillId="20" borderId="26" xfId="41" applyNumberFormat="1" applyFont="1" applyFill="1" applyBorder="1" applyAlignment="1">
      <alignment horizontal="right" vertical="center"/>
    </xf>
    <xf numFmtId="170" fontId="68" fillId="0" borderId="0" xfId="0" applyFont="1" applyFill="1"/>
    <xf numFmtId="9" fontId="1" fillId="0" borderId="26" xfId="1" applyFont="1" applyBorder="1"/>
    <xf numFmtId="0" fontId="9" fillId="20" borderId="26" xfId="38" applyFont="1" applyFill="1" applyBorder="1" applyAlignment="1">
      <alignment horizontal="center" vertical="center"/>
    </xf>
    <xf numFmtId="170" fontId="62" fillId="13" borderId="26" xfId="0" applyNumberFormat="1" applyFont="1" applyFill="1" applyBorder="1" applyAlignment="1">
      <alignment horizontal="right"/>
    </xf>
    <xf numFmtId="170" fontId="61" fillId="20" borderId="27" xfId="0" applyFont="1" applyFill="1" applyBorder="1" applyAlignment="1" applyProtection="1">
      <alignment horizontal="center" vertical="top"/>
      <protection locked="0"/>
    </xf>
    <xf numFmtId="170" fontId="61" fillId="20" borderId="24" xfId="0" applyFont="1" applyFill="1" applyBorder="1" applyAlignment="1" applyProtection="1">
      <alignment horizontal="center" vertical="top"/>
      <protection locked="0"/>
    </xf>
    <xf numFmtId="170" fontId="61" fillId="20" borderId="28" xfId="0" applyFont="1" applyFill="1" applyBorder="1" applyAlignment="1" applyProtection="1">
      <alignment horizontal="center" vertical="top"/>
      <protection locked="0"/>
    </xf>
    <xf numFmtId="170" fontId="61" fillId="20" borderId="26" xfId="0" applyFont="1" applyFill="1" applyBorder="1" applyAlignment="1" applyProtection="1">
      <alignment horizontal="center" vertical="top"/>
      <protection locked="0"/>
    </xf>
    <xf numFmtId="170" fontId="37" fillId="22" borderId="26" xfId="0" applyNumberFormat="1" applyFont="1" applyFill="1" applyBorder="1" applyAlignment="1">
      <alignment horizontal="center"/>
    </xf>
    <xf numFmtId="0" fontId="38" fillId="0" borderId="11" xfId="30" applyFont="1" applyBorder="1" applyAlignment="1">
      <alignment horizontal="center"/>
    </xf>
    <xf numFmtId="0" fontId="22"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#REF! </c:v>
                </c:pt>
              </c:strCache>
            </c:strRef>
          </c:tx>
          <c:spPr>
            <a:solidFill>
              <a:schemeClr val="accent1"/>
            </a:solidFill>
            <a:ln>
              <a:noFill/>
            </a:ln>
            <a:effectLst/>
          </c:spPr>
          <c:invertIfNegative val="0"/>
          <c:cat>
            <c:numRef>
              <c:f>'List Data'!$C$10:$C$16</c:f>
              <c:numCache>
                <c:formatCode>#,###;[Red]\(#,###\)</c:formatCode>
                <c:ptCount val="7"/>
                <c:pt idx="0">
                  <c:v>0</c:v>
                </c:pt>
                <c:pt idx="1">
                  <c:v>0</c:v>
                </c:pt>
                <c:pt idx="2">
                  <c:v>0</c:v>
                </c:pt>
                <c:pt idx="3">
                  <c:v>0</c:v>
                </c:pt>
                <c:pt idx="4">
                  <c:v>0</c:v>
                </c:pt>
                <c:pt idx="5">
                  <c:v>0</c:v>
                </c:pt>
              </c:numCache>
            </c:numRef>
          </c:cat>
          <c:val>
            <c:numRef>
              <c:f>'List Data'!$B$10:$B$16</c:f>
              <c:numCache>
                <c:formatCode>_(* #,##0_);_(* \(#,##0\);_(* "-"_);@_)</c:formatCode>
                <c:ptCount val="7"/>
                <c:pt idx="0">
                  <c:v>0</c:v>
                </c:pt>
                <c:pt idx="1">
                  <c:v>0</c:v>
                </c:pt>
                <c:pt idx="2">
                  <c:v>0</c:v>
                </c:pt>
                <c:pt idx="3">
                  <c:v>0</c:v>
                </c:pt>
                <c:pt idx="4">
                  <c:v>0</c:v>
                </c:pt>
                <c:pt idx="5">
                  <c:v>0</c:v>
                </c:pt>
              </c:numCache>
            </c:numRef>
          </c:val>
          <c:extLst>
            <c:ext xmlns:c16="http://schemas.microsoft.com/office/drawing/2014/chart" uri="{C3380CC4-5D6E-409C-BE32-E72D297353CC}">
              <c16:uniqueId val="{00000000-97A7-44CB-A96D-D46F7C8781DB}"/>
            </c:ext>
          </c:extLst>
        </c:ser>
        <c:dLbls>
          <c:showLegendKey val="0"/>
          <c:showVal val="0"/>
          <c:showCatName val="0"/>
          <c:showSerName val="0"/>
          <c:showPercent val="0"/>
          <c:showBubbleSize val="0"/>
        </c:dLbls>
        <c:gapWidth val="219"/>
        <c:overlap val="-27"/>
        <c:axId val="829506272"/>
        <c:axId val="829500392"/>
      </c:barChart>
      <c:catAx>
        <c:axId val="829506272"/>
        <c:scaling>
          <c:orientation val="minMax"/>
        </c:scaling>
        <c:delete val="0"/>
        <c:axPos val="b"/>
        <c:numFmt formatCode="#,###;[Re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829500392"/>
        <c:crosses val="autoZero"/>
        <c:auto val="1"/>
        <c:lblAlgn val="ctr"/>
        <c:lblOffset val="100"/>
        <c:noMultiLvlLbl val="0"/>
      </c:catAx>
      <c:valAx>
        <c:axId val="829500392"/>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829506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
  <sheetViews>
    <sheetView showGridLines="0" topLeftCell="A13" zoomScale="80" zoomScaleNormal="80" workbookViewId="0"/>
  </sheetViews>
  <sheetFormatPr defaultColWidth="8.85546875" defaultRowHeight="12"/>
  <sheetData>
    <row r="1" spans="1:1" ht="18">
      <c r="A1" s="108" t="s">
        <v>1</v>
      </c>
    </row>
    <row r="2" spans="1:1" ht="18">
      <c r="A2" s="108" t="s">
        <v>0</v>
      </c>
    </row>
    <row r="3" spans="1:1" ht="18">
      <c r="A3" s="108" t="s">
        <v>2</v>
      </c>
    </row>
    <row r="4" spans="1:1" ht="18">
      <c r="A4" s="108" t="s">
        <v>161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62</v>
      </c>
    </row>
    <row r="2" spans="1:3">
      <c r="A2" t="s">
        <v>68</v>
      </c>
      <c r="B2" t="e">
        <f>#REF!&amp;" Histogram"</f>
        <v>#REF!</v>
      </c>
    </row>
    <row r="3" spans="1:3">
      <c r="A3" t="s">
        <v>63</v>
      </c>
      <c r="B3" t="e">
        <f>MIN(#REF!)</f>
        <v>#REF!</v>
      </c>
    </row>
    <row r="4" spans="1:3">
      <c r="A4" t="s">
        <v>64</v>
      </c>
      <c r="B4" t="e">
        <f>MAX(#REF!)</f>
        <v>#REF!</v>
      </c>
    </row>
    <row r="5" spans="1:3">
      <c r="A5" t="s">
        <v>65</v>
      </c>
      <c r="B5">
        <v>5</v>
      </c>
    </row>
    <row r="6" spans="1:3">
      <c r="A6" t="s">
        <v>66</v>
      </c>
      <c r="B6" s="107" t="e">
        <f>(B4-B3)/B5</f>
        <v>#REF!</v>
      </c>
    </row>
    <row r="9" spans="1:3" ht="14.25">
      <c r="A9" s="20" t="s">
        <v>61</v>
      </c>
      <c r="B9" s="20" t="s">
        <v>67</v>
      </c>
      <c r="C9" s="20" t="s">
        <v>69</v>
      </c>
    </row>
    <row r="10" spans="1:3">
      <c r="A10" s="83" t="e">
        <f>B3</f>
        <v>#REF!</v>
      </c>
      <c r="B10" t="e">
        <f>COUNTIFS(#REF!,"&gt;="&amp;A10,#REF!,"&lt;"&amp;A11)</f>
        <v>#REF!</v>
      </c>
      <c r="C10" s="83" t="e">
        <f>TEXT(A10, "$#,#;($#,#)")&amp;" to "&amp;TEXT(A11-1,"$#,#;($#,#)")</f>
        <v>#REF!</v>
      </c>
    </row>
    <row r="11" spans="1:3">
      <c r="A11" s="83" t="e">
        <f>A10+$B$6</f>
        <v>#REF!</v>
      </c>
      <c r="B11" t="e">
        <f>COUNTIFS(#REF!,"&gt;="&amp;A11,#REF!,"&lt;"&amp;A12)</f>
        <v>#REF!</v>
      </c>
      <c r="C11" s="83" t="e">
        <f t="shared" ref="C11:C15" si="0">TEXT(A11, "$#,#;($#,#)")&amp;" to "&amp;TEXT(A12-1,"$#,#;($#,#)")</f>
        <v>#REF!</v>
      </c>
    </row>
    <row r="12" spans="1:3">
      <c r="A12" s="83">
        <v>0</v>
      </c>
      <c r="B12" t="e">
        <f>COUNTIFS(#REF!,"&gt;="&amp;A12,#REF!,"&lt;"&amp;A13)</f>
        <v>#REF!</v>
      </c>
      <c r="C12" s="83" t="e">
        <f>"$0"&amp;" to "&amp;TEXT(A13-1,"$#,#;($#,#)")</f>
        <v>#REF!</v>
      </c>
    </row>
    <row r="13" spans="1:3">
      <c r="A13" s="83" t="e">
        <f>A11+$B$6</f>
        <v>#REF!</v>
      </c>
      <c r="B13" t="e">
        <f>COUNTIFS(#REF!,"&gt;="&amp;A13,#REF!,"&lt;"&amp;A14)</f>
        <v>#REF!</v>
      </c>
      <c r="C13" s="83" t="e">
        <f t="shared" si="0"/>
        <v>#REF!</v>
      </c>
    </row>
    <row r="14" spans="1:3">
      <c r="A14" s="83" t="e">
        <f t="shared" ref="A14:A16" si="1">A13+$B$6</f>
        <v>#REF!</v>
      </c>
      <c r="B14" t="e">
        <f>COUNTIFS(#REF!,"&gt;="&amp;A14,#REF!,"&lt;"&amp;A15)</f>
        <v>#REF!</v>
      </c>
      <c r="C14" s="83" t="e">
        <f t="shared" si="0"/>
        <v>#REF!</v>
      </c>
    </row>
    <row r="15" spans="1:3">
      <c r="A15" s="83" t="e">
        <f t="shared" si="1"/>
        <v>#REF!</v>
      </c>
      <c r="B15" t="e">
        <f>COUNTIFS(#REF!,"&gt;="&amp;A15,#REF!,"&lt;="&amp;A16)</f>
        <v>#REF!</v>
      </c>
      <c r="C15" s="83" t="e">
        <f t="shared" si="0"/>
        <v>#REF!</v>
      </c>
    </row>
    <row r="16" spans="1:3">
      <c r="A16" s="83" t="e">
        <f t="shared" si="1"/>
        <v>#REF!</v>
      </c>
      <c r="C16" s="83"/>
    </row>
    <row r="17" spans="1:3" ht="12.75">
      <c r="A17" s="83"/>
      <c r="C17" s="1"/>
    </row>
    <row r="19" spans="1:3">
      <c r="A19" s="8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workbookViewId="0"/>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tabSelected="1" zoomScale="80" zoomScaleNormal="80" workbookViewId="0"/>
  </sheetViews>
  <sheetFormatPr defaultColWidth="8.85546875" defaultRowHeight="12.75"/>
  <cols>
    <col min="1" max="1" width="6" style="1" customWidth="1"/>
    <col min="2" max="2" width="24.140625" style="1" customWidth="1"/>
    <col min="3" max="3" width="22.42578125" style="1" customWidth="1"/>
    <col min="4" max="5" width="14.140625" style="1" customWidth="1"/>
    <col min="6" max="7" width="17" style="1" customWidth="1"/>
    <col min="8" max="11" width="22.42578125" style="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09" t="str">
        <f>'Cover Page'!A1</f>
        <v>Data Driven Decision Making - Course 3</v>
      </c>
    </row>
    <row r="2" spans="1:7" ht="18">
      <c r="A2" s="109" t="str">
        <f>'Cover Page'!A2</f>
        <v>Week 2</v>
      </c>
    </row>
    <row r="3" spans="1:7" ht="18">
      <c r="A3" s="109" t="str">
        <f>'Cover Page'!A3</f>
        <v>Scenario Analysis</v>
      </c>
    </row>
    <row r="4" spans="1:7" ht="18">
      <c r="A4" s="109" t="s">
        <v>121</v>
      </c>
    </row>
    <row r="7" spans="1:7" ht="15.75">
      <c r="A7" s="14"/>
      <c r="B7" s="110" t="s">
        <v>178</v>
      </c>
    </row>
    <row r="8" spans="1:7">
      <c r="A8" s="14"/>
    </row>
    <row r="9" spans="1:7" ht="14.25">
      <c r="A9" s="14"/>
      <c r="B9" s="111" t="s">
        <v>172</v>
      </c>
    </row>
    <row r="10" spans="1:7" ht="14.25">
      <c r="A10" s="14"/>
      <c r="B10" s="111" t="s">
        <v>114</v>
      </c>
      <c r="C10" s="11"/>
    </row>
    <row r="11" spans="1:7" ht="14.25">
      <c r="A11" s="14"/>
      <c r="B11" s="111" t="s">
        <v>115</v>
      </c>
      <c r="C11" s="11"/>
      <c r="E11"/>
      <c r="F11"/>
      <c r="G11"/>
    </row>
    <row r="12" spans="1:7">
      <c r="A12" s="14"/>
      <c r="C12" s="11"/>
      <c r="E12"/>
      <c r="F12"/>
      <c r="G12"/>
    </row>
    <row r="13" spans="1:7" ht="14.25">
      <c r="A13" s="14"/>
      <c r="B13" s="111" t="s">
        <v>88</v>
      </c>
      <c r="C13" s="11"/>
      <c r="E13"/>
      <c r="F13"/>
      <c r="G13"/>
    </row>
    <row r="14" spans="1:7" ht="14.25">
      <c r="A14" s="14"/>
      <c r="B14" s="111" t="s">
        <v>89</v>
      </c>
      <c r="C14" s="11"/>
      <c r="E14"/>
      <c r="F14"/>
      <c r="G14"/>
    </row>
    <row r="15" spans="1:7" ht="14.25">
      <c r="A15" s="14"/>
      <c r="B15" s="111" t="s">
        <v>90</v>
      </c>
      <c r="C15" s="11"/>
      <c r="E15"/>
      <c r="F15"/>
      <c r="G15"/>
    </row>
    <row r="16" spans="1:7" ht="14.25">
      <c r="A16" s="14"/>
      <c r="B16" s="111" t="s">
        <v>91</v>
      </c>
      <c r="C16"/>
      <c r="E16"/>
      <c r="F16"/>
      <c r="G16"/>
    </row>
    <row r="17" spans="1:12" ht="14.25">
      <c r="A17" s="14"/>
      <c r="B17" s="111" t="s">
        <v>92</v>
      </c>
      <c r="C17"/>
      <c r="E17"/>
      <c r="F17"/>
      <c r="G17"/>
    </row>
    <row r="18" spans="1:12">
      <c r="A18" s="14"/>
      <c r="C18"/>
      <c r="E18"/>
      <c r="F18"/>
      <c r="G18"/>
    </row>
    <row r="19" spans="1:12" ht="15.75">
      <c r="A19" s="14"/>
      <c r="B19" s="110" t="s">
        <v>93</v>
      </c>
      <c r="C19"/>
      <c r="E19"/>
      <c r="F19"/>
      <c r="G19"/>
    </row>
    <row r="20" spans="1:12" ht="15.75">
      <c r="A20" s="14"/>
      <c r="B20" s="110" t="s">
        <v>177</v>
      </c>
      <c r="C20"/>
      <c r="E20"/>
      <c r="F20"/>
      <c r="G20"/>
    </row>
    <row r="21" spans="1:12" ht="15.75">
      <c r="A21" s="14"/>
      <c r="B21" s="110" t="s">
        <v>176</v>
      </c>
      <c r="C21"/>
      <c r="E21"/>
      <c r="F21"/>
      <c r="G21"/>
    </row>
    <row r="22" spans="1:12">
      <c r="A22" s="14"/>
      <c r="C22"/>
      <c r="E22"/>
      <c r="F22"/>
      <c r="G22"/>
    </row>
    <row r="23" spans="1:12">
      <c r="A23" s="14"/>
      <c r="B23"/>
      <c r="C23"/>
      <c r="E23"/>
      <c r="F23"/>
      <c r="G23"/>
    </row>
    <row r="24" spans="1:12">
      <c r="A24" s="14"/>
      <c r="B24"/>
      <c r="C24"/>
      <c r="E24"/>
      <c r="F24" s="184" t="s">
        <v>166</v>
      </c>
      <c r="G24"/>
    </row>
    <row r="25" spans="1:12" ht="15">
      <c r="A25" s="14"/>
      <c r="B25" s="178" t="s">
        <v>9</v>
      </c>
      <c r="C25" s="179" t="s">
        <v>10</v>
      </c>
      <c r="E25"/>
      <c r="F25" s="187" t="s">
        <v>167</v>
      </c>
      <c r="G25" s="187">
        <v>0.08</v>
      </c>
      <c r="H25" s="185">
        <v>0.12</v>
      </c>
    </row>
    <row r="26" spans="1:12" ht="14.25">
      <c r="A26" s="14"/>
      <c r="B26" s="176">
        <v>-1000000</v>
      </c>
      <c r="C26" s="177">
        <v>0</v>
      </c>
      <c r="I26" s="5"/>
    </row>
    <row r="27" spans="1:12" ht="15">
      <c r="A27" s="14"/>
      <c r="B27" s="176">
        <v>150000</v>
      </c>
      <c r="C27" s="177">
        <v>1</v>
      </c>
      <c r="E27"/>
      <c r="F27" s="187" t="s">
        <v>13</v>
      </c>
      <c r="G27" s="187"/>
      <c r="H27" s="180"/>
      <c r="I27" s="27"/>
    </row>
    <row r="28" spans="1:12" ht="14.25">
      <c r="A28" s="14"/>
      <c r="B28" s="176">
        <v>250000</v>
      </c>
      <c r="C28" s="177">
        <v>2</v>
      </c>
      <c r="E28"/>
      <c r="I28" s="27"/>
    </row>
    <row r="29" spans="1:12" ht="15">
      <c r="A29" s="14"/>
      <c r="B29" s="176">
        <v>350000</v>
      </c>
      <c r="C29" s="177">
        <v>3</v>
      </c>
      <c r="E29"/>
      <c r="F29" s="187" t="s">
        <v>168</v>
      </c>
      <c r="G29" s="187"/>
      <c r="H29" s="180"/>
    </row>
    <row r="30" spans="1:12" ht="14.25">
      <c r="A30" s="14"/>
      <c r="B30" s="176">
        <v>450000</v>
      </c>
      <c r="C30" s="177">
        <v>4</v>
      </c>
      <c r="E30"/>
      <c r="F30" s="149"/>
      <c r="G30" s="149"/>
      <c r="H30" s="149"/>
      <c r="I30" s="27"/>
    </row>
    <row r="31" spans="1:12" ht="15">
      <c r="A31" s="14"/>
      <c r="B31" s="176">
        <v>550000</v>
      </c>
      <c r="C31" s="177">
        <v>5</v>
      </c>
      <c r="E31"/>
      <c r="F31" s="187" t="s">
        <v>179</v>
      </c>
      <c r="G31" s="187"/>
      <c r="H31" s="180"/>
      <c r="L31" s="23"/>
    </row>
    <row r="32" spans="1:12">
      <c r="A32" s="14"/>
      <c r="B32" s="21"/>
      <c r="C32"/>
      <c r="E32"/>
      <c r="L32" s="23"/>
    </row>
    <row r="33" spans="1:15">
      <c r="A33" s="14"/>
      <c r="C33" s="15"/>
      <c r="D33" s="4"/>
      <c r="E33" s="4"/>
    </row>
    <row r="34" spans="1:15">
      <c r="A34" s="14"/>
      <c r="C34" s="17"/>
      <c r="D34" s="17"/>
      <c r="E34" s="14"/>
    </row>
    <row r="35" spans="1:15">
      <c r="A35" s="14"/>
    </row>
    <row r="36" spans="1:15">
      <c r="A36" s="14"/>
      <c r="C36" s="17"/>
      <c r="D36" s="17"/>
      <c r="E36" s="14"/>
    </row>
    <row r="37" spans="1:15">
      <c r="A37" s="14"/>
      <c r="C37" s="39"/>
      <c r="D37" s="39"/>
      <c r="E37" s="39"/>
      <c r="F37" s="39"/>
      <c r="G37" s="39"/>
      <c r="H37" s="39"/>
      <c r="I37" s="39"/>
      <c r="J37" s="39"/>
      <c r="K37" s="39"/>
      <c r="L37" s="39"/>
      <c r="M37" s="39"/>
      <c r="N37" s="39"/>
      <c r="O37" s="30"/>
    </row>
    <row r="38" spans="1:15" ht="14.25">
      <c r="B38" s="117"/>
      <c r="C38" s="117"/>
      <c r="D38" s="117"/>
      <c r="E38" s="117"/>
      <c r="F38" s="117"/>
      <c r="G38" s="117"/>
      <c r="H38" s="117"/>
      <c r="I38" s="117"/>
      <c r="J38" s="117"/>
      <c r="K38" s="117"/>
      <c r="L38" s="58"/>
      <c r="M38" s="58"/>
      <c r="N38" s="58"/>
    </row>
    <row r="39" spans="1:15">
      <c r="B39" s="58"/>
      <c r="C39" s="58"/>
    </row>
  </sheetData>
  <mergeCells count="4">
    <mergeCell ref="F31:G31"/>
    <mergeCell ref="F27:G27"/>
    <mergeCell ref="F29:G29"/>
    <mergeCell ref="F25:G25"/>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showGridLines="0" zoomScale="80" zoomScaleNormal="80" workbookViewId="0">
      <selection activeCell="B15" sqref="B15"/>
    </sheetView>
  </sheetViews>
  <sheetFormatPr defaultColWidth="8.85546875" defaultRowHeight="12.75"/>
  <cols>
    <col min="1" max="1" width="6" style="1" customWidth="1"/>
    <col min="2" max="2" width="44.7109375" style="1" customWidth="1"/>
    <col min="3" max="11" width="17.5703125" style="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15" ht="18">
      <c r="A1" s="109" t="str">
        <f>'Cover Page'!A1</f>
        <v>Data Driven Decision Making - Course 3</v>
      </c>
    </row>
    <row r="2" spans="1:15" ht="18">
      <c r="A2" s="109" t="str">
        <f>'Cover Page'!A2</f>
        <v>Week 2</v>
      </c>
    </row>
    <row r="3" spans="1:15" ht="18">
      <c r="A3" s="109" t="str">
        <f>'Cover Page'!A3</f>
        <v>Scenario Analysis</v>
      </c>
    </row>
    <row r="4" spans="1:15" ht="18">
      <c r="A4" s="109" t="s">
        <v>120</v>
      </c>
    </row>
    <row r="7" spans="1:15" ht="15.75" collapsed="1">
      <c r="A7" s="14"/>
      <c r="B7" s="110" t="s">
        <v>94</v>
      </c>
      <c r="C7" s="30"/>
      <c r="D7" s="30"/>
      <c r="E7" s="31"/>
      <c r="F7" s="30"/>
      <c r="G7" s="30"/>
      <c r="H7" s="30"/>
      <c r="I7" s="30"/>
      <c r="J7" s="30"/>
      <c r="K7" s="30"/>
      <c r="L7" s="30"/>
      <c r="M7" s="30"/>
      <c r="N7" s="30"/>
      <c r="O7" s="30"/>
    </row>
    <row r="8" spans="1:15">
      <c r="A8" s="14"/>
      <c r="C8" s="30"/>
      <c r="D8" s="30"/>
      <c r="E8" s="31"/>
      <c r="F8" s="30"/>
      <c r="G8" s="30"/>
      <c r="H8" s="30"/>
      <c r="I8" s="30"/>
      <c r="J8" s="30"/>
      <c r="K8" s="30"/>
      <c r="L8" s="30"/>
      <c r="M8" s="30"/>
      <c r="N8" s="30"/>
      <c r="O8" s="30"/>
    </row>
    <row r="9" spans="1:15" ht="14.25">
      <c r="A9" s="14"/>
      <c r="B9" s="111" t="s">
        <v>180</v>
      </c>
      <c r="C9" s="30"/>
      <c r="D9" s="30"/>
      <c r="E9" s="31"/>
      <c r="F9" s="30"/>
      <c r="G9" s="30"/>
      <c r="H9" s="30"/>
      <c r="I9" s="30"/>
      <c r="J9" s="30"/>
      <c r="K9" s="30"/>
      <c r="L9" s="30"/>
      <c r="M9" s="30"/>
      <c r="N9" s="30"/>
      <c r="O9" s="30"/>
    </row>
    <row r="10" spans="1:15" ht="14.25">
      <c r="A10" s="14"/>
      <c r="B10" s="111" t="s">
        <v>95</v>
      </c>
      <c r="C10" s="30"/>
      <c r="D10" s="30"/>
      <c r="E10" s="31"/>
      <c r="F10" s="30"/>
      <c r="G10" s="30"/>
      <c r="H10" s="30"/>
      <c r="I10" s="30"/>
      <c r="J10" s="30"/>
      <c r="K10" s="30"/>
      <c r="L10" s="30"/>
      <c r="M10" s="30"/>
      <c r="N10" s="30"/>
      <c r="O10" s="30"/>
    </row>
    <row r="11" spans="1:15">
      <c r="A11" s="14"/>
      <c r="C11" s="30"/>
      <c r="D11" s="30"/>
      <c r="E11" s="31"/>
      <c r="F11" s="30"/>
      <c r="G11" s="30"/>
      <c r="H11" s="30"/>
      <c r="I11" s="30"/>
      <c r="J11" s="30"/>
      <c r="K11" s="30"/>
      <c r="L11" s="30"/>
      <c r="M11" s="30"/>
      <c r="N11" s="30"/>
      <c r="O11" s="30"/>
    </row>
    <row r="12" spans="1:15" ht="14.25">
      <c r="A12" s="14"/>
      <c r="B12" s="112" t="s">
        <v>96</v>
      </c>
      <c r="C12" s="30"/>
      <c r="D12" s="30"/>
      <c r="E12" s="31"/>
      <c r="F12" s="30"/>
      <c r="G12" s="30"/>
      <c r="H12" s="30"/>
      <c r="I12" s="30"/>
      <c r="J12" s="30"/>
      <c r="K12" s="30"/>
      <c r="L12" s="30"/>
      <c r="M12" s="30"/>
      <c r="N12" s="30"/>
      <c r="O12" s="30"/>
    </row>
    <row r="13" spans="1:15" ht="14.25">
      <c r="A13" s="14"/>
      <c r="B13" s="112" t="s">
        <v>122</v>
      </c>
      <c r="C13" s="32"/>
      <c r="D13" s="32"/>
      <c r="E13" s="33"/>
      <c r="F13" s="32"/>
      <c r="G13" s="32"/>
      <c r="H13" s="32"/>
      <c r="I13" s="32"/>
      <c r="J13" s="32"/>
      <c r="K13" s="32"/>
      <c r="L13" s="32"/>
      <c r="M13" s="32"/>
      <c r="N13" s="32"/>
    </row>
    <row r="14" spans="1:15" ht="14.25">
      <c r="A14" s="14"/>
      <c r="B14" s="112" t="s">
        <v>123</v>
      </c>
      <c r="C14" s="32"/>
      <c r="D14" s="32"/>
      <c r="E14" s="33"/>
      <c r="F14" s="32"/>
      <c r="G14" s="32"/>
      <c r="H14" s="32"/>
      <c r="I14" s="32"/>
      <c r="J14" s="32"/>
      <c r="K14" s="32"/>
      <c r="L14" s="32"/>
      <c r="M14" s="32"/>
      <c r="N14" s="32"/>
    </row>
    <row r="15" spans="1:15" ht="14.25">
      <c r="A15" s="14"/>
      <c r="B15" s="112"/>
      <c r="C15" s="32"/>
      <c r="D15" s="32"/>
      <c r="E15" s="33"/>
      <c r="F15" s="32"/>
      <c r="G15" s="32"/>
      <c r="H15" s="32"/>
      <c r="I15" s="32"/>
      <c r="J15" s="32"/>
      <c r="K15" s="32"/>
      <c r="L15" s="32"/>
      <c r="M15" s="32"/>
      <c r="N15" s="32"/>
    </row>
    <row r="16" spans="1:15">
      <c r="A16" s="14"/>
      <c r="B16" s="30"/>
      <c r="M16" s="32"/>
      <c r="N16" s="32"/>
    </row>
    <row r="17" spans="1:15">
      <c r="A17" s="14"/>
      <c r="C17" s="30"/>
      <c r="D17" s="30"/>
      <c r="E17" s="30"/>
      <c r="F17" s="30"/>
      <c r="G17" s="30"/>
      <c r="H17" s="30"/>
      <c r="I17" s="30"/>
      <c r="J17" s="30"/>
      <c r="K17" s="30"/>
      <c r="L17" s="30"/>
      <c r="M17" s="32"/>
      <c r="N17" s="32"/>
    </row>
    <row r="18" spans="1:15" ht="15.75">
      <c r="A18" s="113"/>
      <c r="B18" s="110" t="s">
        <v>169</v>
      </c>
      <c r="C18" s="115"/>
      <c r="D18" s="115"/>
      <c r="E18" s="116"/>
      <c r="F18" s="115"/>
      <c r="G18" s="115"/>
      <c r="H18" s="115"/>
      <c r="I18" s="115"/>
      <c r="J18" s="115"/>
      <c r="K18" s="115"/>
      <c r="L18" s="115"/>
      <c r="M18" s="32"/>
      <c r="N18" s="32"/>
    </row>
    <row r="19" spans="1:15" ht="14.25">
      <c r="A19" s="113"/>
      <c r="B19" s="117"/>
      <c r="C19" s="118"/>
      <c r="D19" s="118"/>
      <c r="E19" s="119"/>
      <c r="F19" s="118"/>
      <c r="G19" s="118"/>
      <c r="H19" s="118"/>
      <c r="I19" s="118"/>
      <c r="J19" s="118"/>
      <c r="K19" s="120"/>
      <c r="L19" s="118"/>
      <c r="M19" s="32"/>
      <c r="N19" s="32"/>
      <c r="O19" s="34"/>
    </row>
    <row r="20" spans="1:15" ht="15">
      <c r="A20" s="113"/>
      <c r="B20" s="119"/>
      <c r="C20" s="188" t="s">
        <v>20</v>
      </c>
      <c r="D20" s="189"/>
      <c r="E20" s="190"/>
      <c r="F20" s="191" t="s">
        <v>21</v>
      </c>
      <c r="G20" s="191"/>
      <c r="H20" s="191"/>
      <c r="I20" s="191"/>
      <c r="J20" s="191"/>
      <c r="K20" s="141" t="s">
        <v>98</v>
      </c>
      <c r="L20" s="117"/>
      <c r="N20" s="32"/>
    </row>
    <row r="21" spans="1:15" ht="15">
      <c r="A21" s="113"/>
      <c r="B21" s="119"/>
      <c r="C21" s="121">
        <f ca="1">D21-1</f>
        <v>2014</v>
      </c>
      <c r="D21" s="121">
        <f ca="1">E21-1</f>
        <v>2015</v>
      </c>
      <c r="E21" s="121">
        <f ca="1">F21-1</f>
        <v>2016</v>
      </c>
      <c r="F21" s="121">
        <f ca="1">YEAR(NOW())</f>
        <v>2017</v>
      </c>
      <c r="G21" s="121">
        <f ca="1">F21+1</f>
        <v>2018</v>
      </c>
      <c r="H21" s="121">
        <f ca="1">G21+1</f>
        <v>2019</v>
      </c>
      <c r="I21" s="121">
        <f ca="1">H21+1</f>
        <v>2020</v>
      </c>
      <c r="J21" s="121">
        <f ca="1">I21+1</f>
        <v>2021</v>
      </c>
      <c r="K21" s="142" t="s">
        <v>99</v>
      </c>
      <c r="L21" s="117"/>
      <c r="N21" s="32"/>
    </row>
    <row r="22" spans="1:15" ht="14.25">
      <c r="A22" s="113"/>
      <c r="B22" s="119"/>
      <c r="C22" s="118"/>
      <c r="D22" s="118"/>
      <c r="E22" s="122"/>
      <c r="F22" s="122"/>
      <c r="G22" s="118"/>
      <c r="H22" s="118"/>
      <c r="I22" s="118"/>
      <c r="J22" s="118"/>
      <c r="K22" s="118"/>
      <c r="L22" s="117"/>
      <c r="N22" s="35"/>
    </row>
    <row r="23" spans="1:15" ht="14.25">
      <c r="A23" s="113"/>
      <c r="B23" s="119" t="s">
        <v>124</v>
      </c>
      <c r="C23" s="131">
        <v>3950500</v>
      </c>
      <c r="D23" s="131">
        <v>4225000</v>
      </c>
      <c r="E23" s="134">
        <v>4575800</v>
      </c>
      <c r="F23" s="124">
        <f>E23*(1+F33)</f>
        <v>4941864</v>
      </c>
      <c r="G23" s="124">
        <f t="shared" ref="G23:J23" si="0">F23*(1+G33)</f>
        <v>5436050.4000000004</v>
      </c>
      <c r="H23" s="124">
        <f t="shared" si="0"/>
        <v>6088376.4480000008</v>
      </c>
      <c r="I23" s="124">
        <f t="shared" si="0"/>
        <v>6940749.1507200012</v>
      </c>
      <c r="J23" s="124">
        <f t="shared" si="0"/>
        <v>8051269.0148352012</v>
      </c>
      <c r="K23" s="144">
        <f ca="1">RATE($J$21-$E$21,0,-E23,J23)</f>
        <v>0.11964272037927526</v>
      </c>
      <c r="L23" s="117"/>
      <c r="N23" s="35"/>
    </row>
    <row r="24" spans="1:15" ht="14.25">
      <c r="A24" s="113"/>
      <c r="B24" s="119" t="s">
        <v>125</v>
      </c>
      <c r="C24" s="131">
        <v>975000</v>
      </c>
      <c r="D24" s="131">
        <v>1150000</v>
      </c>
      <c r="E24" s="134">
        <v>1280000</v>
      </c>
      <c r="F24" s="124">
        <f>E24*(1+F33)</f>
        <v>1382400</v>
      </c>
      <c r="G24" s="124">
        <f t="shared" ref="G24:J24" si="1">F24*(1+G33)</f>
        <v>1520640.0000000002</v>
      </c>
      <c r="H24" s="124">
        <f t="shared" si="1"/>
        <v>1703116.8000000005</v>
      </c>
      <c r="I24" s="124">
        <f t="shared" si="1"/>
        <v>1941553.1520000007</v>
      </c>
      <c r="J24" s="124">
        <f t="shared" si="1"/>
        <v>2252201.6563200005</v>
      </c>
      <c r="K24" s="144">
        <f t="shared" ref="K24:K25" ca="1" si="2">RATE($J$21-$E$21,0,-E24,J24)</f>
        <v>0.11964272037927547</v>
      </c>
      <c r="L24" s="117"/>
      <c r="N24" s="35"/>
    </row>
    <row r="25" spans="1:15" ht="14.25">
      <c r="A25" s="113"/>
      <c r="B25" s="119" t="s">
        <v>23</v>
      </c>
      <c r="C25" s="132">
        <v>2350000</v>
      </c>
      <c r="D25" s="132">
        <v>2514000</v>
      </c>
      <c r="E25" s="135">
        <v>2745500</v>
      </c>
      <c r="F25" s="182">
        <f>(F23+F24)*(1-F34)</f>
        <v>3478345.2</v>
      </c>
      <c r="G25" s="133">
        <f t="shared" ref="G25:J25" si="3">(G23+G24)*(1-G34)</f>
        <v>3826179.7200000007</v>
      </c>
      <c r="H25" s="133">
        <f t="shared" si="3"/>
        <v>4285321.2864000015</v>
      </c>
      <c r="I25" s="133">
        <f t="shared" si="3"/>
        <v>4885266.2664960017</v>
      </c>
      <c r="J25" s="133">
        <f t="shared" si="3"/>
        <v>5666908.8691353612</v>
      </c>
      <c r="K25" s="145">
        <f t="shared" ca="1" si="2"/>
        <v>0.1559657221255312</v>
      </c>
      <c r="L25" s="117"/>
      <c r="N25" s="35"/>
    </row>
    <row r="26" spans="1:15" ht="14.25">
      <c r="A26" s="113"/>
      <c r="B26" s="119" t="s">
        <v>24</v>
      </c>
      <c r="C26" s="124">
        <f>C23+C24-C25</f>
        <v>2575500</v>
      </c>
      <c r="D26" s="124">
        <f t="shared" ref="D26:J26" si="4">D23+D24-D25</f>
        <v>2861000</v>
      </c>
      <c r="E26" s="136">
        <f>E23+E24-E25</f>
        <v>3110300</v>
      </c>
      <c r="F26" s="124">
        <f t="shared" si="4"/>
        <v>2845918.8</v>
      </c>
      <c r="G26" s="124">
        <f t="shared" si="4"/>
        <v>3130510.6799999997</v>
      </c>
      <c r="H26" s="124">
        <f t="shared" si="4"/>
        <v>3506171.9616</v>
      </c>
      <c r="I26" s="124">
        <f t="shared" si="4"/>
        <v>3997036.0362240011</v>
      </c>
      <c r="J26" s="124">
        <f t="shared" si="4"/>
        <v>4636561.8020198401</v>
      </c>
      <c r="K26" s="144">
        <f ca="1">RATE(J21-E21,0,-E26,J26)</f>
        <v>8.312543511839604E-2</v>
      </c>
      <c r="L26" s="117"/>
      <c r="N26" s="35"/>
    </row>
    <row r="27" spans="1:15" ht="14.25">
      <c r="A27" s="113"/>
      <c r="B27" s="119"/>
      <c r="C27" s="124"/>
      <c r="D27" s="124"/>
      <c r="E27" s="124"/>
      <c r="F27" s="124"/>
      <c r="G27" s="124"/>
      <c r="H27" s="124"/>
      <c r="I27" s="124"/>
      <c r="J27" s="124"/>
      <c r="K27" s="123"/>
      <c r="L27" s="117"/>
      <c r="N27" s="35"/>
    </row>
    <row r="28" spans="1:15" ht="14.25">
      <c r="A28" s="113"/>
      <c r="B28" s="119" t="s">
        <v>25</v>
      </c>
      <c r="C28" s="132">
        <v>1042800</v>
      </c>
      <c r="D28" s="132">
        <v>1119700</v>
      </c>
      <c r="E28" s="135">
        <v>1254600</v>
      </c>
      <c r="F28" s="133">
        <f>F23*F35</f>
        <v>1482559.2</v>
      </c>
      <c r="G28" s="133">
        <f>G23*G35</f>
        <v>1630815.12</v>
      </c>
      <c r="H28" s="133">
        <f>H23*H35</f>
        <v>1826512.9344000001</v>
      </c>
      <c r="I28" s="133">
        <f>I23*I35</f>
        <v>2082224.7452160004</v>
      </c>
      <c r="J28" s="133">
        <f>J23*J35</f>
        <v>2415380.7044505603</v>
      </c>
      <c r="K28" s="145">
        <f t="shared" ref="K28" ca="1" si="5">RATE($J$21-$E$21,0,-E28,J28)</f>
        <v>0.139976928357675</v>
      </c>
      <c r="L28" s="117"/>
      <c r="N28" s="35"/>
    </row>
    <row r="29" spans="1:15" ht="15">
      <c r="A29" s="113"/>
      <c r="B29" s="125" t="s">
        <v>26</v>
      </c>
      <c r="C29" s="126">
        <f t="shared" ref="C29:J29" si="6">C26-C28</f>
        <v>1532700</v>
      </c>
      <c r="D29" s="126">
        <f t="shared" si="6"/>
        <v>1741300</v>
      </c>
      <c r="E29" s="137">
        <f t="shared" si="6"/>
        <v>1855700</v>
      </c>
      <c r="F29" s="126">
        <f t="shared" si="6"/>
        <v>1363359.5999999999</v>
      </c>
      <c r="G29" s="126">
        <f t="shared" si="6"/>
        <v>1499695.5599999996</v>
      </c>
      <c r="H29" s="126">
        <f t="shared" si="6"/>
        <v>1679659.0271999999</v>
      </c>
      <c r="I29" s="126">
        <f t="shared" si="6"/>
        <v>1914811.2910080007</v>
      </c>
      <c r="J29" s="126">
        <f t="shared" si="6"/>
        <v>2221181.0975692798</v>
      </c>
      <c r="K29" s="144">
        <f ca="1">RATE(J21-E21,0,-E29,J29)</f>
        <v>3.6609632775721677E-2</v>
      </c>
      <c r="L29" s="117"/>
      <c r="N29" s="36"/>
    </row>
    <row r="30" spans="1:15" ht="14.25">
      <c r="A30" s="113"/>
      <c r="B30" s="119"/>
      <c r="C30" s="118"/>
      <c r="D30" s="118"/>
      <c r="E30" s="119"/>
      <c r="F30" s="127"/>
      <c r="G30" s="127"/>
      <c r="H30" s="127"/>
      <c r="I30" s="127"/>
      <c r="J30" s="127"/>
      <c r="K30" s="127"/>
      <c r="L30" s="127"/>
      <c r="M30" s="37"/>
      <c r="N30" s="35"/>
      <c r="O30" s="38"/>
    </row>
    <row r="31" spans="1:15" ht="15">
      <c r="A31" s="113"/>
      <c r="B31" s="125" t="s">
        <v>27</v>
      </c>
      <c r="C31" s="188" t="s">
        <v>20</v>
      </c>
      <c r="D31" s="189"/>
      <c r="E31" s="190"/>
      <c r="F31" s="188" t="s">
        <v>21</v>
      </c>
      <c r="G31" s="189"/>
      <c r="H31" s="189"/>
      <c r="I31" s="189"/>
      <c r="J31" s="190"/>
      <c r="K31" s="140" t="s">
        <v>98</v>
      </c>
      <c r="L31" s="117"/>
    </row>
    <row r="32" spans="1:15" ht="15">
      <c r="A32" s="113"/>
      <c r="B32" s="118"/>
      <c r="C32" s="121">
        <f ca="1">D32-1</f>
        <v>2014</v>
      </c>
      <c r="D32" s="121">
        <f ca="1">E32-1</f>
        <v>2015</v>
      </c>
      <c r="E32" s="121">
        <f ca="1">F32-1</f>
        <v>2016</v>
      </c>
      <c r="F32" s="121">
        <f ca="1">YEAR(NOW())</f>
        <v>2017</v>
      </c>
      <c r="G32" s="121">
        <f ca="1">F32+1</f>
        <v>2018</v>
      </c>
      <c r="H32" s="121">
        <f ca="1">G32+1</f>
        <v>2019</v>
      </c>
      <c r="I32" s="121">
        <f ca="1">H32+1</f>
        <v>2020</v>
      </c>
      <c r="J32" s="121">
        <f ca="1">I32+1</f>
        <v>2021</v>
      </c>
      <c r="K32" s="143" t="s">
        <v>97</v>
      </c>
      <c r="L32" s="117"/>
      <c r="M32" s="35"/>
    </row>
    <row r="33" spans="1:22" ht="15">
      <c r="A33" s="113"/>
      <c r="B33" s="147" t="s">
        <v>56</v>
      </c>
      <c r="C33" s="123" t="s">
        <v>6</v>
      </c>
      <c r="D33" s="123">
        <v>9.1259770581666899E-2</v>
      </c>
      <c r="E33" s="128">
        <v>8.9451162790697758E-2</v>
      </c>
      <c r="F33" s="138">
        <v>0.08</v>
      </c>
      <c r="G33" s="123">
        <f>F33+$K33</f>
        <v>0.1</v>
      </c>
      <c r="H33" s="123">
        <f t="shared" ref="H33:J33" si="7">G33+$K33</f>
        <v>0.12000000000000001</v>
      </c>
      <c r="I33" s="123">
        <f t="shared" si="7"/>
        <v>0.14000000000000001</v>
      </c>
      <c r="J33" s="123">
        <f t="shared" si="7"/>
        <v>0.16</v>
      </c>
      <c r="K33" s="146">
        <v>0.02</v>
      </c>
      <c r="L33" s="117"/>
    </row>
    <row r="34" spans="1:22" ht="15">
      <c r="A34" s="113"/>
      <c r="B34" s="147" t="s">
        <v>29</v>
      </c>
      <c r="C34" s="123">
        <v>0.52289107704801541</v>
      </c>
      <c r="D34" s="123">
        <v>0.53227906976744188</v>
      </c>
      <c r="E34" s="123">
        <v>0.5311486048020766</v>
      </c>
      <c r="F34" s="139">
        <v>0.45</v>
      </c>
      <c r="G34" s="123">
        <f t="shared" ref="G34:J34" si="8">F34+$K34</f>
        <v>0.45</v>
      </c>
      <c r="H34" s="123">
        <f t="shared" si="8"/>
        <v>0.45</v>
      </c>
      <c r="I34" s="123">
        <f t="shared" si="8"/>
        <v>0.45</v>
      </c>
      <c r="J34" s="123">
        <f t="shared" si="8"/>
        <v>0.45</v>
      </c>
      <c r="K34" s="146">
        <v>0</v>
      </c>
      <c r="L34" s="117"/>
    </row>
    <row r="35" spans="1:22" ht="15">
      <c r="A35" s="113"/>
      <c r="B35" s="147" t="s">
        <v>80</v>
      </c>
      <c r="C35" s="123" t="s">
        <v>6</v>
      </c>
      <c r="D35" s="123" t="s">
        <v>6</v>
      </c>
      <c r="E35" s="128" t="s">
        <v>6</v>
      </c>
      <c r="F35" s="139">
        <v>0.3</v>
      </c>
      <c r="G35" s="123">
        <f t="shared" ref="G35:J35" si="9">F35+$K35</f>
        <v>0.3</v>
      </c>
      <c r="H35" s="123">
        <f t="shared" si="9"/>
        <v>0.3</v>
      </c>
      <c r="I35" s="123">
        <f t="shared" si="9"/>
        <v>0.3</v>
      </c>
      <c r="J35" s="123">
        <f t="shared" si="9"/>
        <v>0.3</v>
      </c>
      <c r="K35" s="146">
        <v>0</v>
      </c>
      <c r="L35" s="117"/>
    </row>
    <row r="36" spans="1:22" ht="15">
      <c r="A36" s="113"/>
      <c r="B36" s="129"/>
      <c r="C36" s="129"/>
      <c r="D36" s="130"/>
      <c r="E36" s="130"/>
      <c r="F36" s="117"/>
      <c r="G36" s="117"/>
      <c r="H36" s="117"/>
      <c r="I36" s="117"/>
      <c r="J36" s="117"/>
      <c r="K36" s="117"/>
      <c r="L36" s="117"/>
    </row>
    <row r="37" spans="1:22" ht="15">
      <c r="A37" s="113"/>
      <c r="B37" s="129"/>
      <c r="C37" s="129"/>
      <c r="D37" s="130"/>
      <c r="E37" s="130"/>
      <c r="F37" s="117"/>
      <c r="G37" s="117"/>
      <c r="H37" s="117"/>
      <c r="I37" s="117"/>
      <c r="J37" s="117"/>
      <c r="K37" s="117"/>
      <c r="L37" s="117"/>
      <c r="P37"/>
      <c r="Q37"/>
      <c r="R37"/>
      <c r="S37"/>
      <c r="T37"/>
      <c r="U37"/>
      <c r="V37"/>
    </row>
    <row r="38" spans="1:22" ht="14.25">
      <c r="A38" s="113"/>
      <c r="B38" s="43"/>
      <c r="C38" s="43"/>
      <c r="D38" s="43"/>
      <c r="E38" s="43"/>
      <c r="F38" s="43"/>
      <c r="G38" s="43"/>
      <c r="H38" s="43"/>
      <c r="I38" s="43"/>
      <c r="J38" s="43"/>
      <c r="K38" s="117"/>
      <c r="L38" s="117"/>
      <c r="P38"/>
      <c r="Q38"/>
      <c r="R38"/>
      <c r="S38"/>
      <c r="T38"/>
      <c r="U38"/>
      <c r="V38"/>
    </row>
    <row r="39" spans="1:22">
      <c r="A39" s="14"/>
      <c r="B39" s="43"/>
      <c r="C39" s="43"/>
      <c r="D39" s="43"/>
      <c r="E39" s="43"/>
      <c r="F39" s="43"/>
      <c r="G39" s="43"/>
      <c r="H39" s="43"/>
      <c r="I39" s="43"/>
      <c r="J39" s="43"/>
      <c r="K39" s="43"/>
      <c r="L39" s="43"/>
      <c r="P39"/>
      <c r="Q39"/>
      <c r="R39"/>
      <c r="S39"/>
      <c r="T39"/>
      <c r="U39"/>
      <c r="V39"/>
    </row>
    <row r="40" spans="1:22">
      <c r="A40" s="14"/>
      <c r="B40" s="43"/>
      <c r="C40" s="43"/>
      <c r="D40" s="43"/>
      <c r="E40" s="43"/>
      <c r="F40" s="43"/>
      <c r="G40" s="43"/>
      <c r="H40" s="43"/>
      <c r="I40" s="43"/>
      <c r="J40" s="43"/>
      <c r="K40" s="43"/>
      <c r="L40" s="43"/>
      <c r="P40"/>
      <c r="Q40"/>
      <c r="R40"/>
      <c r="S40"/>
      <c r="T40"/>
      <c r="U40"/>
      <c r="V40"/>
    </row>
    <row r="41" spans="1:22">
      <c r="A41" s="14"/>
      <c r="B41" s="43"/>
      <c r="C41" s="43"/>
      <c r="D41" s="43"/>
      <c r="E41" s="43"/>
      <c r="F41" s="43"/>
      <c r="G41" s="43"/>
      <c r="H41" s="43"/>
      <c r="I41" s="43"/>
      <c r="J41" s="43"/>
      <c r="K41" s="43"/>
      <c r="L41" s="43"/>
      <c r="P41"/>
      <c r="Q41"/>
      <c r="R41"/>
      <c r="S41"/>
      <c r="T41"/>
      <c r="U41"/>
      <c r="V41"/>
    </row>
    <row r="42" spans="1:22">
      <c r="A42" s="14"/>
      <c r="B42" s="43"/>
      <c r="C42" s="43"/>
      <c r="D42" s="43"/>
      <c r="E42" s="43"/>
      <c r="F42" s="43"/>
      <c r="G42" s="43"/>
      <c r="H42" s="43"/>
      <c r="I42" s="43"/>
      <c r="J42" s="43"/>
      <c r="K42" s="43"/>
      <c r="L42" s="43"/>
      <c r="P42"/>
      <c r="Q42"/>
      <c r="R42"/>
      <c r="S42"/>
      <c r="T42"/>
      <c r="U42"/>
      <c r="V42"/>
    </row>
    <row r="43" spans="1:22">
      <c r="A43" s="14"/>
      <c r="B43" s="43"/>
      <c r="C43" s="43"/>
      <c r="D43" s="43"/>
      <c r="E43" s="43"/>
      <c r="F43" s="43"/>
      <c r="G43" s="43"/>
      <c r="H43" s="43"/>
      <c r="I43" s="43"/>
      <c r="J43" s="43"/>
      <c r="K43" s="43"/>
      <c r="L43" s="43"/>
      <c r="P43"/>
      <c r="Q43"/>
      <c r="R43"/>
      <c r="S43"/>
      <c r="T43"/>
      <c r="U43"/>
      <c r="V43"/>
    </row>
    <row r="44" spans="1:22">
      <c r="A44" s="14"/>
      <c r="B44" s="43"/>
      <c r="C44" s="43"/>
      <c r="D44" s="43"/>
      <c r="E44" s="43"/>
      <c r="F44" s="43"/>
      <c r="G44" s="43"/>
      <c r="H44" s="43"/>
      <c r="I44" s="43"/>
      <c r="J44" s="43"/>
      <c r="K44" s="43"/>
      <c r="L44" s="43"/>
      <c r="P44"/>
      <c r="Q44"/>
      <c r="R44"/>
      <c r="S44"/>
      <c r="T44"/>
      <c r="U44"/>
      <c r="V44"/>
    </row>
    <row r="45" spans="1:22">
      <c r="A45" s="14"/>
      <c r="B45" s="43"/>
      <c r="C45" s="43"/>
      <c r="D45" s="43"/>
      <c r="E45" s="43"/>
      <c r="F45" s="43"/>
      <c r="G45" s="43"/>
      <c r="H45" s="43"/>
      <c r="I45" s="43"/>
      <c r="J45" s="43"/>
      <c r="K45" s="43"/>
      <c r="L45" s="43"/>
      <c r="P45"/>
      <c r="Q45"/>
      <c r="R45"/>
      <c r="S45"/>
      <c r="T45"/>
      <c r="U45"/>
      <c r="V45"/>
    </row>
    <row r="46" spans="1:22">
      <c r="A46" s="14"/>
      <c r="B46" s="43"/>
      <c r="C46" s="43"/>
      <c r="D46" s="43"/>
      <c r="E46" s="43"/>
      <c r="F46" s="43"/>
      <c r="G46" s="43"/>
      <c r="H46" s="43"/>
      <c r="I46" s="43"/>
      <c r="J46" s="43"/>
      <c r="K46" s="43"/>
      <c r="L46" s="43"/>
      <c r="P46"/>
      <c r="Q46"/>
      <c r="R46"/>
      <c r="S46"/>
      <c r="T46"/>
      <c r="U46"/>
      <c r="V46"/>
    </row>
    <row r="47" spans="1:22">
      <c r="A47" s="14"/>
      <c r="B47" s="43"/>
      <c r="C47" s="43"/>
      <c r="D47" s="43"/>
      <c r="E47" s="43"/>
      <c r="F47" s="43"/>
      <c r="G47" s="43"/>
      <c r="H47" s="43"/>
      <c r="I47" s="43"/>
      <c r="J47" s="43"/>
      <c r="K47" s="43"/>
      <c r="L47" s="43"/>
      <c r="P47"/>
      <c r="Q47"/>
      <c r="R47"/>
      <c r="S47"/>
      <c r="T47"/>
      <c r="U47"/>
      <c r="V47"/>
    </row>
    <row r="48" spans="1:22">
      <c r="A48" s="14"/>
      <c r="B48" s="43"/>
      <c r="C48" s="43"/>
      <c r="D48" s="43"/>
      <c r="E48" s="43"/>
      <c r="F48" s="43"/>
      <c r="G48" s="43"/>
      <c r="H48" s="43"/>
      <c r="I48" s="43"/>
      <c r="J48" s="43"/>
      <c r="K48" s="43"/>
      <c r="L48" s="43"/>
      <c r="P48"/>
      <c r="Q48"/>
      <c r="R48"/>
      <c r="S48"/>
      <c r="T48"/>
      <c r="U48"/>
      <c r="V48"/>
    </row>
    <row r="49" spans="1:22">
      <c r="A49" s="14"/>
      <c r="B49" s="43"/>
      <c r="C49" s="43"/>
      <c r="D49" s="43"/>
      <c r="E49" s="43"/>
      <c r="F49" s="43"/>
      <c r="G49" s="43"/>
      <c r="H49" s="43"/>
      <c r="I49" s="43"/>
      <c r="J49" s="43"/>
      <c r="K49" s="43"/>
      <c r="L49" s="43"/>
      <c r="P49"/>
      <c r="Q49"/>
      <c r="R49"/>
      <c r="S49"/>
      <c r="T49"/>
      <c r="U49"/>
      <c r="V49"/>
    </row>
    <row r="50" spans="1:22">
      <c r="A50" s="14"/>
      <c r="B50" s="43"/>
      <c r="C50" s="43"/>
      <c r="D50" s="43"/>
      <c r="E50" s="43"/>
      <c r="F50" s="43"/>
      <c r="G50" s="43"/>
      <c r="H50" s="43"/>
      <c r="I50" s="43"/>
      <c r="J50" s="43"/>
      <c r="K50" s="43"/>
      <c r="L50" s="43"/>
      <c r="P50"/>
      <c r="Q50"/>
      <c r="R50"/>
      <c r="S50"/>
      <c r="T50"/>
      <c r="U50"/>
      <c r="V50"/>
    </row>
    <row r="51" spans="1:22">
      <c r="A51" s="14"/>
      <c r="B51" s="43"/>
      <c r="C51" s="43"/>
      <c r="D51" s="43"/>
      <c r="E51" s="43"/>
      <c r="F51" s="43"/>
      <c r="G51" s="43"/>
      <c r="H51" s="43"/>
      <c r="I51" s="43"/>
      <c r="J51" s="43"/>
      <c r="K51" s="43"/>
      <c r="L51" s="43"/>
      <c r="P51"/>
      <c r="Q51"/>
      <c r="R51"/>
      <c r="S51"/>
      <c r="T51"/>
      <c r="U51"/>
      <c r="V51"/>
    </row>
    <row r="52" spans="1:22">
      <c r="A52" s="14"/>
      <c r="B52" s="43"/>
      <c r="C52" s="43"/>
      <c r="D52" s="43"/>
      <c r="E52" s="43"/>
      <c r="F52" s="43"/>
      <c r="G52" s="43"/>
      <c r="H52" s="43"/>
      <c r="I52" s="43"/>
      <c r="J52" s="43"/>
      <c r="K52" s="43"/>
      <c r="L52" s="43"/>
      <c r="P52"/>
      <c r="Q52"/>
      <c r="R52"/>
      <c r="S52"/>
      <c r="T52"/>
      <c r="U52"/>
      <c r="V52"/>
    </row>
    <row r="53" spans="1:22">
      <c r="A53" s="14"/>
      <c r="B53" s="43"/>
      <c r="C53" s="43"/>
      <c r="D53" s="43"/>
      <c r="E53" s="43"/>
      <c r="F53" s="43"/>
      <c r="G53" s="43"/>
      <c r="H53" s="43"/>
      <c r="I53" s="43"/>
      <c r="J53" s="43"/>
      <c r="K53" s="43"/>
      <c r="L53" s="43"/>
      <c r="P53"/>
      <c r="Q53"/>
      <c r="R53"/>
      <c r="S53"/>
      <c r="T53"/>
      <c r="U53"/>
      <c r="V53"/>
    </row>
    <row r="54" spans="1:22">
      <c r="A54" s="14"/>
      <c r="B54" s="43"/>
      <c r="C54" s="43"/>
      <c r="D54" s="43"/>
      <c r="E54" s="43"/>
      <c r="F54" s="43"/>
      <c r="G54" s="43"/>
      <c r="H54" s="43"/>
      <c r="I54" s="43"/>
      <c r="J54" s="43"/>
      <c r="K54" s="43"/>
      <c r="L54" s="43"/>
      <c r="P54"/>
      <c r="Q54"/>
      <c r="R54"/>
      <c r="S54"/>
      <c r="T54"/>
      <c r="U54"/>
      <c r="V54"/>
    </row>
    <row r="55" spans="1:22">
      <c r="A55" s="14"/>
      <c r="B55" s="43"/>
      <c r="C55" s="43"/>
      <c r="D55" s="43"/>
      <c r="E55" s="43"/>
      <c r="F55" s="43"/>
      <c r="G55" s="43"/>
      <c r="H55" s="43"/>
      <c r="I55" s="43"/>
      <c r="J55" s="43"/>
      <c r="K55" s="43"/>
      <c r="L55" s="43"/>
      <c r="P55"/>
      <c r="Q55"/>
      <c r="R55"/>
      <c r="S55"/>
      <c r="T55"/>
      <c r="U55"/>
      <c r="V55"/>
    </row>
    <row r="56" spans="1:22">
      <c r="A56" s="14"/>
      <c r="B56" s="43"/>
      <c r="C56" s="43"/>
      <c r="D56" s="43"/>
      <c r="E56" s="43"/>
      <c r="F56" s="43"/>
      <c r="G56" s="43"/>
      <c r="H56" s="43"/>
      <c r="I56" s="43"/>
      <c r="J56" s="43"/>
      <c r="K56" s="43"/>
      <c r="L56" s="43"/>
      <c r="P56"/>
      <c r="Q56"/>
      <c r="R56"/>
      <c r="S56"/>
      <c r="T56"/>
      <c r="U56"/>
      <c r="V56"/>
    </row>
    <row r="57" spans="1:22">
      <c r="A57" s="14"/>
      <c r="B57" s="43"/>
      <c r="C57" s="43"/>
      <c r="D57" s="43"/>
      <c r="E57" s="43"/>
      <c r="F57" s="43"/>
      <c r="G57" s="43"/>
      <c r="H57" s="43"/>
      <c r="I57" s="43"/>
      <c r="J57" s="43"/>
      <c r="K57" s="43"/>
      <c r="L57" s="43"/>
      <c r="P57"/>
      <c r="Q57"/>
      <c r="R57"/>
      <c r="S57"/>
      <c r="T57"/>
      <c r="U57"/>
      <c r="V57"/>
    </row>
    <row r="58" spans="1:22">
      <c r="A58" s="14"/>
      <c r="B58" s="43"/>
      <c r="C58" s="43"/>
      <c r="D58" s="43"/>
      <c r="E58" s="43"/>
      <c r="F58" s="43"/>
      <c r="G58" s="43"/>
      <c r="H58" s="43"/>
      <c r="I58" s="43"/>
      <c r="J58" s="43"/>
      <c r="K58" s="43"/>
      <c r="L58" s="43"/>
      <c r="P58"/>
      <c r="Q58"/>
      <c r="R58"/>
      <c r="S58"/>
      <c r="T58"/>
      <c r="U58"/>
      <c r="V58"/>
    </row>
    <row r="59" spans="1:22">
      <c r="A59" s="14"/>
      <c r="B59" s="43"/>
      <c r="C59" s="43"/>
      <c r="D59" s="43"/>
      <c r="E59" s="43"/>
      <c r="F59" s="43"/>
      <c r="G59" s="43"/>
      <c r="H59" s="43"/>
      <c r="I59" s="43"/>
      <c r="J59" s="43"/>
      <c r="K59" s="43"/>
      <c r="L59" s="43"/>
      <c r="P59"/>
      <c r="Q59"/>
      <c r="R59"/>
      <c r="S59"/>
      <c r="T59"/>
      <c r="U59"/>
      <c r="V59"/>
    </row>
    <row r="60" spans="1:22">
      <c r="A60" s="14"/>
      <c r="B60" s="43"/>
      <c r="C60" s="43"/>
      <c r="D60" s="43"/>
      <c r="E60" s="43"/>
      <c r="F60" s="43"/>
      <c r="G60" s="43"/>
      <c r="H60" s="43"/>
      <c r="I60" s="43"/>
      <c r="J60" s="43"/>
      <c r="K60" s="43"/>
      <c r="L60" s="43"/>
      <c r="P60"/>
      <c r="Q60"/>
      <c r="R60"/>
      <c r="S60"/>
      <c r="T60"/>
      <c r="U60"/>
      <c r="V60"/>
    </row>
    <row r="61" spans="1:22">
      <c r="A61" s="14"/>
      <c r="B61" s="43"/>
      <c r="C61" s="43"/>
      <c r="D61" s="43"/>
      <c r="E61" s="43"/>
      <c r="F61" s="43"/>
      <c r="G61" s="43"/>
      <c r="H61" s="43"/>
      <c r="I61" s="43"/>
      <c r="J61" s="43"/>
      <c r="K61" s="43"/>
      <c r="L61" s="43"/>
      <c r="P61"/>
      <c r="Q61"/>
      <c r="R61"/>
      <c r="S61"/>
      <c r="T61"/>
      <c r="U61"/>
      <c r="V61"/>
    </row>
    <row r="62" spans="1:22">
      <c r="A62" s="14"/>
      <c r="B62" s="43"/>
      <c r="C62" s="43"/>
      <c r="D62" s="43"/>
      <c r="E62" s="43"/>
      <c r="F62" s="43"/>
      <c r="G62" s="43"/>
      <c r="H62" s="43"/>
      <c r="I62" s="43"/>
      <c r="J62" s="43"/>
      <c r="K62" s="43"/>
      <c r="L62" s="43"/>
      <c r="P62"/>
      <c r="Q62"/>
      <c r="R62"/>
      <c r="S62"/>
      <c r="T62"/>
      <c r="U62"/>
      <c r="V62"/>
    </row>
    <row r="63" spans="1:22">
      <c r="A63" s="14"/>
      <c r="B63" s="52"/>
      <c r="C63" s="52"/>
      <c r="D63" s="53"/>
      <c r="E63" s="53"/>
      <c r="F63" s="43"/>
      <c r="G63" s="43"/>
      <c r="H63" s="43"/>
      <c r="I63" s="43"/>
      <c r="J63" s="43"/>
      <c r="K63" s="43"/>
      <c r="L63" s="43"/>
      <c r="P63"/>
      <c r="Q63"/>
      <c r="R63"/>
      <c r="S63"/>
      <c r="T63"/>
      <c r="U63"/>
      <c r="V63"/>
    </row>
    <row r="64" spans="1:22">
      <c r="A64" s="14"/>
      <c r="B64" s="52"/>
      <c r="C64" s="52"/>
      <c r="D64" s="53"/>
      <c r="E64" s="53"/>
      <c r="F64" s="43"/>
      <c r="G64" s="43"/>
      <c r="H64" s="43"/>
      <c r="I64" s="43"/>
      <c r="J64" s="43"/>
      <c r="K64" s="43"/>
      <c r="L64" s="43"/>
      <c r="P64"/>
      <c r="Q64"/>
      <c r="R64"/>
      <c r="S64"/>
      <c r="T64"/>
      <c r="U64"/>
      <c r="V64"/>
    </row>
  </sheetData>
  <mergeCells count="4">
    <mergeCell ref="C20:E20"/>
    <mergeCell ref="F20:J20"/>
    <mergeCell ref="C31:E31"/>
    <mergeCell ref="F31:J3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C21:J21 F26:K26 C26:E26 C29:K29 F28:G28 C32:J32 K23:K25 G33:J35 F23:J25 H28:K28"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zoomScale="80" zoomScaleNormal="80" workbookViewId="0">
      <selection activeCell="C27" sqref="C27"/>
    </sheetView>
  </sheetViews>
  <sheetFormatPr defaultColWidth="8.85546875" defaultRowHeight="12.75"/>
  <cols>
    <col min="1" max="1" width="6" style="1" customWidth="1"/>
    <col min="2" max="2" width="24.140625" style="1" customWidth="1"/>
    <col min="3" max="3" width="22.42578125" style="1" customWidth="1"/>
    <col min="4" max="5" width="14.7109375" style="1" customWidth="1"/>
    <col min="6" max="7" width="18.7109375" style="1" customWidth="1"/>
    <col min="8" max="11" width="22.42578125" style="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3" ht="18">
      <c r="A1" s="109" t="str">
        <f>'Cover Page'!A1</f>
        <v>Data Driven Decision Making - Course 3</v>
      </c>
    </row>
    <row r="2" spans="1:3" ht="18">
      <c r="A2" s="109" t="str">
        <f>'Cover Page'!A2</f>
        <v>Week 2</v>
      </c>
    </row>
    <row r="3" spans="1:3" ht="18">
      <c r="A3" s="109" t="str">
        <f>'Cover Page'!A3</f>
        <v>Scenario Analysis</v>
      </c>
    </row>
    <row r="4" spans="1:3" ht="18">
      <c r="A4" s="109" t="s">
        <v>119</v>
      </c>
    </row>
    <row r="7" spans="1:3" ht="15.75">
      <c r="A7" s="14"/>
      <c r="B7" s="110" t="s">
        <v>100</v>
      </c>
      <c r="C7" s="17"/>
    </row>
    <row r="8" spans="1:3">
      <c r="A8" s="14"/>
      <c r="B8" s="13"/>
      <c r="C8" s="17"/>
    </row>
    <row r="9" spans="1:3" ht="14.25">
      <c r="A9" s="14"/>
      <c r="B9" s="148" t="s">
        <v>126</v>
      </c>
      <c r="C9" s="17"/>
    </row>
    <row r="10" spans="1:3" ht="14.25">
      <c r="A10" s="14"/>
      <c r="B10" s="149" t="s">
        <v>127</v>
      </c>
      <c r="C10" s="17"/>
    </row>
    <row r="11" spans="1:3" ht="14.25">
      <c r="A11" s="14"/>
      <c r="B11" s="111" t="s">
        <v>170</v>
      </c>
      <c r="C11" s="17"/>
    </row>
    <row r="12" spans="1:3" ht="14.25">
      <c r="A12" s="14"/>
      <c r="B12" s="111" t="s">
        <v>171</v>
      </c>
      <c r="C12" s="17"/>
    </row>
    <row r="13" spans="1:3" ht="14.25">
      <c r="A13" s="14"/>
      <c r="B13" s="111" t="s">
        <v>128</v>
      </c>
      <c r="C13" s="17"/>
    </row>
    <row r="14" spans="1:3" ht="14.25">
      <c r="A14" s="14"/>
      <c r="B14" s="111"/>
      <c r="C14" s="17"/>
    </row>
    <row r="15" spans="1:3" ht="14.25">
      <c r="A15" s="14"/>
      <c r="B15" s="150" t="s">
        <v>129</v>
      </c>
      <c r="C15" s="17"/>
    </row>
    <row r="16" spans="1:3">
      <c r="A16" s="14"/>
      <c r="C16" s="17"/>
    </row>
    <row r="17" spans="1:7">
      <c r="A17" s="14"/>
      <c r="C17" s="17"/>
    </row>
    <row r="18" spans="1:7" ht="15.75">
      <c r="A18" s="14"/>
      <c r="B18" s="110" t="s">
        <v>136</v>
      </c>
      <c r="C18" s="17"/>
    </row>
    <row r="19" spans="1:7">
      <c r="A19" s="14"/>
      <c r="B19" s="54"/>
      <c r="C19" s="17"/>
    </row>
    <row r="20" spans="1:7">
      <c r="A20" s="14"/>
      <c r="B20" s="192" t="s">
        <v>135</v>
      </c>
      <c r="C20" s="192"/>
      <c r="E20" s="106"/>
      <c r="F20" s="159" t="s">
        <v>133</v>
      </c>
      <c r="G20" s="186" t="str">
        <f>B27</f>
        <v>Profit per Month</v>
      </c>
    </row>
    <row r="21" spans="1:7">
      <c r="A21" s="14"/>
      <c r="B21" s="151" t="s">
        <v>130</v>
      </c>
      <c r="C21" s="152">
        <v>185</v>
      </c>
      <c r="F21" s="183"/>
      <c r="G21" s="155"/>
    </row>
    <row r="22" spans="1:7">
      <c r="A22" s="14"/>
      <c r="B22" s="151" t="s">
        <v>131</v>
      </c>
      <c r="C22" s="152">
        <v>610</v>
      </c>
      <c r="F22" s="158">
        <v>35</v>
      </c>
      <c r="G22" s="155"/>
    </row>
    <row r="23" spans="1:7">
      <c r="A23" s="14"/>
      <c r="B23" s="151" t="s">
        <v>132</v>
      </c>
      <c r="C23" s="153">
        <v>175</v>
      </c>
      <c r="F23" s="158">
        <v>37</v>
      </c>
      <c r="G23" s="155"/>
    </row>
    <row r="24" spans="1:7">
      <c r="A24" s="14"/>
      <c r="B24" s="151" t="s">
        <v>133</v>
      </c>
      <c r="C24" s="153">
        <v>35</v>
      </c>
      <c r="F24" s="158">
        <v>39</v>
      </c>
      <c r="G24" s="155"/>
    </row>
    <row r="25" spans="1:7">
      <c r="A25" s="14"/>
      <c r="B25" s="151" t="s">
        <v>31</v>
      </c>
      <c r="C25" s="153">
        <f>C21*C23</f>
        <v>32375</v>
      </c>
      <c r="F25" s="158">
        <v>41</v>
      </c>
      <c r="G25" s="155"/>
    </row>
    <row r="26" spans="1:7">
      <c r="A26" s="14"/>
      <c r="B26" s="151" t="s">
        <v>32</v>
      </c>
      <c r="C26" s="153">
        <f>C24*C22</f>
        <v>21350</v>
      </c>
      <c r="F26" s="158">
        <v>43</v>
      </c>
      <c r="G26" s="155"/>
    </row>
    <row r="27" spans="1:7">
      <c r="A27" s="14"/>
      <c r="B27" s="156" t="s">
        <v>134</v>
      </c>
      <c r="C27" s="157">
        <f>C25-C26</f>
        <v>11025</v>
      </c>
      <c r="F27" s="158">
        <v>45</v>
      </c>
      <c r="G27" s="155"/>
    </row>
    <row r="28" spans="1:7">
      <c r="A28" s="14"/>
      <c r="E28" s="55"/>
      <c r="F28" s="158">
        <v>47</v>
      </c>
      <c r="G28" s="155"/>
    </row>
    <row r="29" spans="1:7">
      <c r="A29" s="14"/>
      <c r="E29" s="55"/>
      <c r="F29" s="158">
        <v>49</v>
      </c>
      <c r="G29" s="155"/>
    </row>
    <row r="30" spans="1:7">
      <c r="A30" s="14"/>
      <c r="F30" s="158">
        <v>51</v>
      </c>
      <c r="G30" s="155"/>
    </row>
    <row r="31" spans="1:7">
      <c r="A31" s="14"/>
      <c r="E31" s="56"/>
      <c r="F31" s="158">
        <v>53</v>
      </c>
      <c r="G31" s="155"/>
    </row>
    <row r="32" spans="1:7">
      <c r="A32" s="14"/>
      <c r="B32" s="9"/>
      <c r="C32" s="9"/>
      <c r="F32" s="158">
        <v>55</v>
      </c>
      <c r="G32" s="155"/>
    </row>
    <row r="33" spans="1:8">
      <c r="A33" s="14"/>
      <c r="B33" s="14"/>
      <c r="C33" s="14"/>
      <c r="D33" s="14"/>
      <c r="E33" s="14"/>
      <c r="F33" s="14"/>
      <c r="G33" s="14"/>
      <c r="H33" s="14"/>
    </row>
    <row r="35" spans="1:8" ht="18">
      <c r="B35" s="3"/>
    </row>
    <row r="36" spans="1:8">
      <c r="C36" s="16"/>
    </row>
    <row r="37" spans="1:8">
      <c r="B37" s="58"/>
      <c r="C37" s="58"/>
    </row>
  </sheetData>
  <mergeCells count="1">
    <mergeCell ref="B20:C2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zoomScale="80" zoomScaleNormal="80" workbookViewId="0">
      <selection activeCell="F18" sqref="F18"/>
    </sheetView>
  </sheetViews>
  <sheetFormatPr defaultColWidth="8.85546875" defaultRowHeight="12.75"/>
  <cols>
    <col min="1" max="1" width="6" style="1" customWidth="1"/>
    <col min="2" max="2" width="24.140625" style="1" customWidth="1"/>
    <col min="3" max="3" width="22.42578125" style="1" customWidth="1"/>
    <col min="4" max="5" width="10" style="1" customWidth="1"/>
    <col min="6" max="6" width="15.85546875" style="1" customWidth="1"/>
    <col min="7" max="12" width="13.710937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2" ht="18">
      <c r="A1" s="109" t="str">
        <f>'Cover Page'!A1</f>
        <v>Data Driven Decision Making - Course 3</v>
      </c>
    </row>
    <row r="2" spans="1:2" ht="18">
      <c r="A2" s="109" t="str">
        <f>'Cover Page'!A2</f>
        <v>Week 2</v>
      </c>
    </row>
    <row r="3" spans="1:2" ht="18">
      <c r="A3" s="109" t="str">
        <f>'Cover Page'!A3</f>
        <v>Scenario Analysis</v>
      </c>
    </row>
    <row r="4" spans="1:2" ht="18">
      <c r="A4" s="109" t="s">
        <v>118</v>
      </c>
    </row>
    <row r="7" spans="1:2" ht="15.75">
      <c r="B7" s="110" t="s">
        <v>101</v>
      </c>
    </row>
    <row r="9" spans="1:2" ht="14.25">
      <c r="B9" s="148" t="s">
        <v>137</v>
      </c>
    </row>
    <row r="10" spans="1:2" ht="14.25">
      <c r="B10" s="149" t="s">
        <v>138</v>
      </c>
    </row>
    <row r="11" spans="1:2" ht="14.25">
      <c r="B11" s="149" t="s">
        <v>139</v>
      </c>
    </row>
    <row r="13" spans="1:2" ht="14.25">
      <c r="B13" s="148" t="s">
        <v>140</v>
      </c>
    </row>
    <row r="15" spans="1:2" ht="15.75">
      <c r="B15" s="110" t="s">
        <v>141</v>
      </c>
    </row>
    <row r="17" spans="1:17">
      <c r="A17" s="8"/>
      <c r="G17" s="193" t="s">
        <v>130</v>
      </c>
      <c r="H17" s="193"/>
      <c r="I17" s="193"/>
      <c r="J17" s="193"/>
      <c r="K17" s="193"/>
      <c r="L17" s="193"/>
      <c r="Q17" s="6"/>
    </row>
    <row r="18" spans="1:17">
      <c r="A18" s="8"/>
      <c r="B18" s="192" t="s">
        <v>135</v>
      </c>
      <c r="C18" s="192"/>
      <c r="F18" s="155"/>
      <c r="G18" s="160">
        <v>175</v>
      </c>
      <c r="H18" s="160">
        <v>180</v>
      </c>
      <c r="I18" s="160">
        <v>185</v>
      </c>
      <c r="J18" s="160">
        <v>190</v>
      </c>
      <c r="K18" s="160">
        <v>195</v>
      </c>
      <c r="L18" s="160">
        <v>200</v>
      </c>
      <c r="Q18" s="6"/>
    </row>
    <row r="19" spans="1:17" ht="12.75" customHeight="1">
      <c r="A19" s="8"/>
      <c r="B19" s="151" t="s">
        <v>130</v>
      </c>
      <c r="C19" s="152">
        <v>185</v>
      </c>
      <c r="E19" s="194" t="s">
        <v>133</v>
      </c>
      <c r="F19" s="158">
        <v>35</v>
      </c>
      <c r="G19" s="155"/>
      <c r="H19" s="155"/>
      <c r="I19" s="155"/>
      <c r="J19" s="155"/>
      <c r="K19" s="155"/>
      <c r="L19" s="155"/>
      <c r="Q19" s="6"/>
    </row>
    <row r="20" spans="1:17">
      <c r="A20" s="8"/>
      <c r="B20" s="151" t="s">
        <v>131</v>
      </c>
      <c r="C20" s="152">
        <v>610</v>
      </c>
      <c r="E20" s="194"/>
      <c r="F20" s="158">
        <v>37</v>
      </c>
      <c r="G20" s="155"/>
      <c r="H20" s="155"/>
      <c r="I20" s="155"/>
      <c r="J20" s="155"/>
      <c r="K20" s="155"/>
      <c r="L20" s="155"/>
      <c r="Q20" s="6"/>
    </row>
    <row r="21" spans="1:17">
      <c r="A21" s="8"/>
      <c r="B21" s="151" t="s">
        <v>132</v>
      </c>
      <c r="C21" s="153">
        <v>175</v>
      </c>
      <c r="E21" s="194"/>
      <c r="F21" s="158">
        <v>39</v>
      </c>
      <c r="G21" s="155"/>
      <c r="H21" s="155"/>
      <c r="I21" s="155"/>
      <c r="J21" s="155"/>
      <c r="K21" s="155"/>
      <c r="L21" s="155"/>
      <c r="Q21" s="6"/>
    </row>
    <row r="22" spans="1:17">
      <c r="A22" s="8"/>
      <c r="B22" s="151" t="s">
        <v>133</v>
      </c>
      <c r="C22" s="153">
        <v>35</v>
      </c>
      <c r="E22" s="194"/>
      <c r="F22" s="158">
        <v>41</v>
      </c>
      <c r="G22" s="155"/>
      <c r="H22" s="155"/>
      <c r="I22" s="155"/>
      <c r="J22" s="155"/>
      <c r="K22" s="155"/>
      <c r="L22" s="155"/>
      <c r="Q22" s="6"/>
    </row>
    <row r="23" spans="1:17">
      <c r="B23" s="151" t="s">
        <v>31</v>
      </c>
      <c r="C23" s="153">
        <f>C19*C21</f>
        <v>32375</v>
      </c>
      <c r="D23" s="55"/>
      <c r="E23" s="194"/>
      <c r="F23" s="158">
        <v>43</v>
      </c>
      <c r="G23" s="155"/>
      <c r="H23" s="155"/>
      <c r="I23" s="155"/>
      <c r="J23" s="155"/>
      <c r="K23" s="155"/>
      <c r="L23" s="155"/>
      <c r="Q23" s="6"/>
    </row>
    <row r="24" spans="1:17">
      <c r="B24" s="151" t="s">
        <v>32</v>
      </c>
      <c r="C24" s="153">
        <f>C22*C20</f>
        <v>21350</v>
      </c>
      <c r="E24" s="194"/>
      <c r="F24" s="158">
        <v>45</v>
      </c>
      <c r="G24" s="155"/>
      <c r="H24" s="155"/>
      <c r="I24" s="155"/>
      <c r="J24" s="155"/>
      <c r="K24" s="155"/>
      <c r="L24" s="155"/>
      <c r="Q24" s="6"/>
    </row>
    <row r="25" spans="1:17">
      <c r="B25" s="156" t="s">
        <v>134</v>
      </c>
      <c r="C25" s="157">
        <f>C23-C24</f>
        <v>11025</v>
      </c>
      <c r="E25" s="194"/>
      <c r="F25" s="158">
        <v>47</v>
      </c>
      <c r="G25" s="155"/>
      <c r="H25" s="155"/>
      <c r="I25" s="155"/>
      <c r="J25" s="155"/>
      <c r="K25" s="155"/>
      <c r="L25" s="155"/>
      <c r="Q25" s="6"/>
    </row>
    <row r="26" spans="1:17">
      <c r="E26" s="194"/>
      <c r="F26" s="158">
        <v>49</v>
      </c>
      <c r="G26" s="155"/>
      <c r="H26" s="155"/>
      <c r="I26" s="155"/>
      <c r="J26" s="155"/>
      <c r="K26" s="155"/>
      <c r="L26" s="155"/>
      <c r="Q26" s="6"/>
    </row>
    <row r="27" spans="1:17">
      <c r="E27" s="194"/>
      <c r="F27" s="158">
        <v>51</v>
      </c>
      <c r="G27" s="155"/>
      <c r="H27" s="155"/>
      <c r="I27" s="155"/>
      <c r="J27" s="155"/>
      <c r="K27" s="155"/>
      <c r="L27" s="155"/>
      <c r="Q27" s="6"/>
    </row>
    <row r="28" spans="1:17">
      <c r="E28" s="194"/>
      <c r="F28" s="158">
        <v>53</v>
      </c>
      <c r="G28" s="155"/>
      <c r="H28" s="155"/>
      <c r="I28" s="155"/>
      <c r="J28" s="155"/>
      <c r="K28" s="155"/>
      <c r="L28" s="155"/>
      <c r="Q28" s="6"/>
    </row>
    <row r="29" spans="1:17">
      <c r="E29" s="194"/>
      <c r="F29" s="158">
        <v>55</v>
      </c>
      <c r="G29" s="155"/>
      <c r="H29" s="155"/>
      <c r="I29" s="155"/>
      <c r="J29" s="155"/>
      <c r="K29" s="155"/>
      <c r="L29" s="155"/>
      <c r="Q29" s="6"/>
    </row>
    <row r="30" spans="1:17">
      <c r="Q30" s="6"/>
    </row>
    <row r="31" spans="1:17">
      <c r="C31" s="16"/>
      <c r="G31" s="57"/>
      <c r="Q31" s="6"/>
    </row>
    <row r="32" spans="1:17">
      <c r="C32" s="16"/>
      <c r="Q32" s="6"/>
    </row>
    <row r="34" spans="1:5" ht="14.25">
      <c r="A34" s="148"/>
      <c r="C34" s="14"/>
      <c r="D34" s="14"/>
      <c r="E34" s="14"/>
    </row>
    <row r="35" spans="1:5" ht="14.25">
      <c r="A35" s="148"/>
      <c r="C35" s="17"/>
      <c r="D35" s="14"/>
      <c r="E35" s="14"/>
    </row>
    <row r="36" spans="1:5">
      <c r="B36" s="58"/>
      <c r="C36" s="58"/>
    </row>
  </sheetData>
  <mergeCells count="3">
    <mergeCell ref="G17:L17"/>
    <mergeCell ref="B18:C18"/>
    <mergeCell ref="E19:E2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zoomScale="80" zoomScaleNormal="80" workbookViewId="0">
      <selection activeCell="B14" sqref="B14"/>
    </sheetView>
  </sheetViews>
  <sheetFormatPr defaultColWidth="8.85546875" defaultRowHeight="12.75"/>
  <cols>
    <col min="1" max="1" width="6" style="1" customWidth="1"/>
    <col min="2" max="10" width="20.7109375" style="1" customWidth="1"/>
    <col min="11" max="11" width="22.42578125" style="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5" ht="18">
      <c r="A1" s="109" t="str">
        <f>'Cover Page'!A1</f>
        <v>Data Driven Decision Making - Course 3</v>
      </c>
    </row>
    <row r="2" spans="1:5" ht="18">
      <c r="A2" s="109" t="str">
        <f>'Cover Page'!A2</f>
        <v>Week 2</v>
      </c>
    </row>
    <row r="3" spans="1:5" ht="18">
      <c r="A3" s="109" t="str">
        <f>'Cover Page'!A3</f>
        <v>Scenario Analysis</v>
      </c>
    </row>
    <row r="4" spans="1:5" ht="18">
      <c r="A4" s="109" t="s">
        <v>117</v>
      </c>
    </row>
    <row r="7" spans="1:5" ht="15.75">
      <c r="A7" s="148"/>
      <c r="B7" s="110" t="s">
        <v>102</v>
      </c>
      <c r="C7" s="17"/>
      <c r="D7" s="14"/>
      <c r="E7" s="14"/>
    </row>
    <row r="8" spans="1:5" ht="14.25">
      <c r="A8" s="148"/>
      <c r="B8" s="148"/>
      <c r="C8" s="17"/>
      <c r="D8" s="14"/>
      <c r="E8" s="14"/>
    </row>
    <row r="9" spans="1:5" ht="14.25">
      <c r="B9" s="148" t="s">
        <v>162</v>
      </c>
      <c r="C9" s="17"/>
      <c r="D9" s="14"/>
      <c r="E9" s="14"/>
    </row>
    <row r="10" spans="1:5" ht="14.25">
      <c r="B10" s="148" t="s">
        <v>142</v>
      </c>
      <c r="C10" s="17"/>
      <c r="D10" s="14"/>
      <c r="E10" s="14"/>
    </row>
    <row r="11" spans="1:5" ht="14.25">
      <c r="B11" s="148" t="s">
        <v>143</v>
      </c>
      <c r="C11" s="17"/>
      <c r="D11" s="14"/>
      <c r="E11" s="14"/>
    </row>
    <row r="12" spans="1:5" ht="14.25">
      <c r="B12" s="148" t="s">
        <v>144</v>
      </c>
      <c r="C12" s="17"/>
      <c r="D12" s="14"/>
      <c r="E12" s="14"/>
    </row>
    <row r="13" spans="1:5">
      <c r="C13" s="17"/>
      <c r="D13" s="14"/>
      <c r="E13" s="14"/>
    </row>
    <row r="14" spans="1:5" ht="14.25">
      <c r="B14" s="148" t="s">
        <v>181</v>
      </c>
      <c r="C14" s="17"/>
      <c r="D14" s="14"/>
      <c r="E14" s="14"/>
    </row>
    <row r="15" spans="1:5" ht="14.25">
      <c r="B15" s="148" t="s">
        <v>145</v>
      </c>
      <c r="C15" s="17"/>
      <c r="D15" s="14"/>
      <c r="E15" s="14"/>
    </row>
    <row r="16" spans="1:5" ht="18">
      <c r="B16" s="18"/>
      <c r="C16" s="17"/>
      <c r="D16" s="14"/>
      <c r="E16" s="14"/>
    </row>
    <row r="17" spans="2:14" ht="30">
      <c r="B17" s="161" t="s">
        <v>146</v>
      </c>
      <c r="C17" s="161" t="s">
        <v>147</v>
      </c>
      <c r="D17" s="161" t="s">
        <v>148</v>
      </c>
      <c r="E17" s="161" t="s">
        <v>149</v>
      </c>
      <c r="F17" s="161" t="s">
        <v>150</v>
      </c>
      <c r="G17" s="59"/>
      <c r="H17" s="59"/>
      <c r="I17" s="61"/>
      <c r="J17" s="61"/>
    </row>
    <row r="18" spans="2:14" ht="14.25">
      <c r="B18" s="162">
        <v>610</v>
      </c>
      <c r="C18" s="163">
        <v>7320</v>
      </c>
      <c r="D18" s="163">
        <v>35</v>
      </c>
      <c r="E18" s="163">
        <v>55</v>
      </c>
      <c r="F18" s="164">
        <v>175</v>
      </c>
      <c r="G18" s="59"/>
      <c r="H18" s="59"/>
      <c r="I18"/>
      <c r="J18"/>
    </row>
    <row r="19" spans="2:14">
      <c r="B19" s="62"/>
      <c r="C19"/>
      <c r="D19"/>
      <c r="E19"/>
      <c r="F19" s="59"/>
      <c r="G19" s="59"/>
      <c r="H19" s="59"/>
      <c r="I19"/>
      <c r="J19"/>
    </row>
    <row r="20" spans="2:14" ht="15.75">
      <c r="B20" s="110" t="s">
        <v>173</v>
      </c>
      <c r="C20" s="17"/>
      <c r="D20" s="14"/>
      <c r="E20" s="14"/>
    </row>
    <row r="21" spans="2:14" ht="15.75">
      <c r="B21" s="110" t="s">
        <v>153</v>
      </c>
      <c r="C21" s="17"/>
      <c r="D21" s="14"/>
      <c r="E21" s="14"/>
    </row>
    <row r="22" spans="2:14" ht="15.75">
      <c r="B22" s="110" t="s">
        <v>154</v>
      </c>
      <c r="C22" s="17"/>
      <c r="D22" s="14"/>
      <c r="E22" s="14"/>
    </row>
    <row r="23" spans="2:14" ht="15.75">
      <c r="B23" s="110" t="s">
        <v>155</v>
      </c>
    </row>
    <row r="24" spans="2:14" ht="15.75">
      <c r="B24" s="110"/>
      <c r="G24" s="43"/>
    </row>
    <row r="25" spans="2:14" ht="30">
      <c r="B25" s="161" t="s">
        <v>39</v>
      </c>
      <c r="C25" s="161" t="s">
        <v>174</v>
      </c>
      <c r="D25" s="161" t="s">
        <v>175</v>
      </c>
      <c r="G25" s="161" t="s">
        <v>87</v>
      </c>
      <c r="H25" s="161" t="s">
        <v>151</v>
      </c>
      <c r="I25" s="161" t="s">
        <v>152</v>
      </c>
      <c r="J25" s="161" t="s">
        <v>60</v>
      </c>
    </row>
    <row r="26" spans="2:14" ht="15">
      <c r="B26" s="165">
        <v>0</v>
      </c>
      <c r="C26" s="163">
        <v>155</v>
      </c>
      <c r="D26" s="181">
        <v>325500</v>
      </c>
      <c r="E26" s="105"/>
      <c r="G26" s="160">
        <v>1</v>
      </c>
      <c r="H26" s="155"/>
      <c r="I26" s="155"/>
      <c r="J26" s="154"/>
    </row>
    <row r="27" spans="2:14" ht="15">
      <c r="B27" s="165">
        <v>0.41</v>
      </c>
      <c r="C27" s="163">
        <v>180</v>
      </c>
      <c r="D27" s="181">
        <v>378000</v>
      </c>
      <c r="E27" s="105"/>
      <c r="G27" s="160">
        <v>2</v>
      </c>
      <c r="H27" s="155"/>
      <c r="I27" s="155"/>
      <c r="J27" s="154"/>
    </row>
    <row r="28" spans="2:14" ht="15">
      <c r="B28" s="165">
        <v>0.81</v>
      </c>
      <c r="C28" s="163">
        <v>185</v>
      </c>
      <c r="D28" s="181">
        <v>388500</v>
      </c>
      <c r="E28" s="105"/>
      <c r="G28" s="160">
        <v>3</v>
      </c>
      <c r="H28" s="155"/>
      <c r="I28" s="155"/>
      <c r="J28" s="154"/>
      <c r="L28"/>
      <c r="M28"/>
      <c r="N28"/>
    </row>
    <row r="29" spans="2:14" ht="15">
      <c r="B29" s="165">
        <v>0.91</v>
      </c>
      <c r="C29" s="163">
        <v>140</v>
      </c>
      <c r="D29" s="181">
        <v>294000</v>
      </c>
      <c r="E29" s="105"/>
      <c r="G29" s="160">
        <v>4</v>
      </c>
      <c r="H29" s="155"/>
      <c r="I29" s="155"/>
      <c r="J29" s="154"/>
      <c r="L29" s="81"/>
      <c r="M29" s="82"/>
      <c r="N29"/>
    </row>
    <row r="30" spans="2:14">
      <c r="G30" s="160">
        <v>5</v>
      </c>
      <c r="H30" s="155"/>
      <c r="I30" s="155"/>
      <c r="J30" s="154"/>
      <c r="L30" s="81"/>
      <c r="M30" s="82"/>
      <c r="N30"/>
    </row>
    <row r="31" spans="2:14">
      <c r="G31" s="160">
        <v>6</v>
      </c>
      <c r="H31" s="155"/>
      <c r="I31" s="155"/>
      <c r="J31" s="154"/>
      <c r="L31" s="81"/>
      <c r="M31" s="82"/>
      <c r="N31"/>
    </row>
    <row r="32" spans="2:14">
      <c r="G32" s="160">
        <v>7</v>
      </c>
      <c r="H32" s="155"/>
      <c r="I32" s="155"/>
      <c r="J32" s="154"/>
      <c r="L32" s="81"/>
      <c r="M32" s="82"/>
      <c r="N32"/>
    </row>
    <row r="33" spans="2:14" ht="15">
      <c r="B33" s="195" t="s">
        <v>104</v>
      </c>
      <c r="C33" s="196"/>
      <c r="G33" s="160">
        <v>8</v>
      </c>
      <c r="H33" s="155"/>
      <c r="I33" s="155"/>
      <c r="J33" s="154"/>
      <c r="L33" s="81"/>
      <c r="M33" s="82"/>
      <c r="N33"/>
    </row>
    <row r="34" spans="2:14" ht="30">
      <c r="B34" s="166" t="s">
        <v>85</v>
      </c>
      <c r="C34" s="164">
        <f>IFERROR(AVERAGE(J26:J115),0)</f>
        <v>0</v>
      </c>
      <c r="G34" s="160">
        <v>9</v>
      </c>
      <c r="H34" s="155"/>
      <c r="I34" s="155"/>
      <c r="J34" s="154"/>
      <c r="L34" s="81"/>
      <c r="M34" s="82"/>
      <c r="N34"/>
    </row>
    <row r="35" spans="2:14" ht="15">
      <c r="B35" s="166" t="s">
        <v>103</v>
      </c>
      <c r="C35" s="167">
        <f>IFERROR(COUNTIFS(J26:J115,"&gt;0")/COUNT(J26:J115),0)</f>
        <v>0</v>
      </c>
      <c r="G35" s="160">
        <v>10</v>
      </c>
      <c r="H35" s="155"/>
      <c r="I35" s="155"/>
      <c r="J35" s="154"/>
      <c r="L35" s="81"/>
      <c r="M35" s="82"/>
      <c r="N35"/>
    </row>
    <row r="36" spans="2:14" ht="15">
      <c r="B36" s="166" t="s">
        <v>163</v>
      </c>
      <c r="C36" s="168">
        <f>C35*100</f>
        <v>0</v>
      </c>
      <c r="G36" s="160">
        <v>11</v>
      </c>
      <c r="H36" s="155"/>
      <c r="I36" s="155"/>
      <c r="J36" s="154"/>
      <c r="L36"/>
      <c r="M36"/>
      <c r="N36"/>
    </row>
    <row r="37" spans="2:14">
      <c r="G37" s="160">
        <v>12</v>
      </c>
      <c r="H37" s="155"/>
      <c r="I37" s="155"/>
      <c r="J37" s="154"/>
      <c r="L37"/>
      <c r="M37"/>
      <c r="N37"/>
    </row>
    <row r="38" spans="2:14">
      <c r="G38" s="160">
        <v>13</v>
      </c>
      <c r="H38" s="155"/>
      <c r="I38" s="155"/>
      <c r="J38" s="154"/>
      <c r="L38"/>
      <c r="M38"/>
      <c r="N38"/>
    </row>
    <row r="39" spans="2:14">
      <c r="G39" s="160">
        <v>14</v>
      </c>
      <c r="H39" s="155"/>
      <c r="I39" s="155"/>
      <c r="J39" s="154"/>
      <c r="L39"/>
      <c r="M39"/>
      <c r="N39"/>
    </row>
    <row r="40" spans="2:14">
      <c r="G40" s="160">
        <v>15</v>
      </c>
      <c r="H40" s="155"/>
      <c r="I40" s="155"/>
      <c r="J40" s="154"/>
      <c r="L40"/>
      <c r="M40"/>
      <c r="N40"/>
    </row>
    <row r="41" spans="2:14">
      <c r="G41" s="160">
        <v>16</v>
      </c>
      <c r="H41" s="155"/>
      <c r="I41" s="155"/>
      <c r="J41" s="154"/>
      <c r="L41"/>
      <c r="M41"/>
      <c r="N41"/>
    </row>
    <row r="42" spans="2:14">
      <c r="G42" s="160">
        <v>17</v>
      </c>
      <c r="H42" s="155"/>
      <c r="I42" s="155"/>
      <c r="J42" s="154"/>
      <c r="L42"/>
      <c r="M42"/>
      <c r="N42"/>
    </row>
    <row r="43" spans="2:14">
      <c r="G43" s="160">
        <v>18</v>
      </c>
      <c r="H43" s="155"/>
      <c r="I43" s="155"/>
      <c r="J43" s="154"/>
      <c r="L43"/>
      <c r="M43"/>
      <c r="N43"/>
    </row>
    <row r="44" spans="2:14">
      <c r="C44" s="60"/>
      <c r="G44" s="160">
        <v>19</v>
      </c>
      <c r="H44" s="155"/>
      <c r="I44" s="155"/>
      <c r="J44" s="154"/>
      <c r="L44"/>
      <c r="M44"/>
      <c r="N44"/>
    </row>
    <row r="45" spans="2:14">
      <c r="C45" s="60"/>
      <c r="G45" s="160">
        <v>20</v>
      </c>
      <c r="H45" s="155"/>
      <c r="I45" s="155"/>
      <c r="J45" s="154"/>
      <c r="L45"/>
      <c r="M45"/>
      <c r="N45"/>
    </row>
    <row r="46" spans="2:14">
      <c r="C46" s="60"/>
      <c r="G46" s="160">
        <v>21</v>
      </c>
      <c r="H46" s="155"/>
      <c r="I46" s="155"/>
      <c r="J46" s="154"/>
      <c r="L46"/>
      <c r="M46"/>
    </row>
    <row r="47" spans="2:14">
      <c r="C47" s="60"/>
      <c r="G47" s="160">
        <v>22</v>
      </c>
      <c r="H47" s="155"/>
      <c r="I47" s="155"/>
      <c r="J47" s="154"/>
      <c r="L47"/>
      <c r="M47"/>
    </row>
    <row r="48" spans="2:14">
      <c r="G48" s="160">
        <v>23</v>
      </c>
      <c r="H48" s="155"/>
      <c r="I48" s="155"/>
      <c r="J48" s="154"/>
      <c r="L48"/>
      <c r="M48"/>
    </row>
    <row r="49" spans="7:13">
      <c r="G49" s="160">
        <v>24</v>
      </c>
      <c r="H49" s="155"/>
      <c r="I49" s="155"/>
      <c r="J49" s="154"/>
      <c r="L49"/>
      <c r="M49"/>
    </row>
    <row r="50" spans="7:13">
      <c r="G50" s="160">
        <v>25</v>
      </c>
      <c r="H50" s="155"/>
      <c r="I50" s="155"/>
      <c r="J50" s="154"/>
      <c r="L50"/>
      <c r="M50"/>
    </row>
    <row r="51" spans="7:13">
      <c r="G51" s="160">
        <v>26</v>
      </c>
      <c r="H51" s="155"/>
      <c r="I51" s="155"/>
      <c r="J51" s="154"/>
      <c r="L51"/>
      <c r="M51"/>
    </row>
    <row r="52" spans="7:13">
      <c r="G52" s="160">
        <v>27</v>
      </c>
      <c r="H52" s="155"/>
      <c r="I52" s="155"/>
      <c r="J52" s="154"/>
      <c r="L52"/>
      <c r="M52"/>
    </row>
    <row r="53" spans="7:13">
      <c r="G53" s="160">
        <v>28</v>
      </c>
      <c r="H53" s="155"/>
      <c r="I53" s="155"/>
      <c r="J53" s="154"/>
      <c r="L53"/>
      <c r="M53"/>
    </row>
    <row r="54" spans="7:13">
      <c r="G54" s="160">
        <v>29</v>
      </c>
      <c r="H54" s="155"/>
      <c r="I54" s="155"/>
      <c r="J54" s="154"/>
      <c r="L54"/>
      <c r="M54"/>
    </row>
    <row r="55" spans="7:13">
      <c r="G55" s="160">
        <v>30</v>
      </c>
      <c r="H55" s="155"/>
      <c r="I55" s="155"/>
      <c r="J55" s="154"/>
      <c r="L55"/>
      <c r="M55"/>
    </row>
    <row r="56" spans="7:13">
      <c r="G56" s="160">
        <v>31</v>
      </c>
      <c r="H56" s="155"/>
      <c r="I56" s="155"/>
      <c r="J56" s="154"/>
      <c r="L56"/>
      <c r="M56"/>
    </row>
    <row r="57" spans="7:13">
      <c r="G57" s="160">
        <v>32</v>
      </c>
      <c r="H57" s="155"/>
      <c r="I57" s="155"/>
      <c r="J57" s="154"/>
      <c r="L57"/>
      <c r="M57"/>
    </row>
    <row r="58" spans="7:13">
      <c r="G58" s="160">
        <v>33</v>
      </c>
      <c r="H58" s="155"/>
      <c r="I58" s="155"/>
      <c r="J58" s="154"/>
      <c r="L58"/>
      <c r="M58"/>
    </row>
    <row r="59" spans="7:13">
      <c r="G59" s="160">
        <v>34</v>
      </c>
      <c r="H59" s="155"/>
      <c r="I59" s="155"/>
      <c r="J59" s="154"/>
      <c r="L59"/>
      <c r="M59"/>
    </row>
    <row r="60" spans="7:13">
      <c r="G60" s="160">
        <v>35</v>
      </c>
      <c r="H60" s="155"/>
      <c r="I60" s="155"/>
      <c r="J60" s="154"/>
      <c r="L60"/>
      <c r="M60"/>
    </row>
    <row r="61" spans="7:13">
      <c r="G61" s="160">
        <v>36</v>
      </c>
      <c r="H61" s="155"/>
      <c r="I61" s="155"/>
      <c r="J61" s="154"/>
      <c r="L61"/>
      <c r="M61"/>
    </row>
    <row r="62" spans="7:13">
      <c r="G62" s="160">
        <v>37</v>
      </c>
      <c r="H62" s="155"/>
      <c r="I62" s="155"/>
      <c r="J62" s="154"/>
      <c r="L62"/>
      <c r="M62"/>
    </row>
    <row r="63" spans="7:13">
      <c r="G63" s="160">
        <v>38</v>
      </c>
      <c r="H63" s="155"/>
      <c r="I63" s="155"/>
      <c r="J63" s="154"/>
      <c r="L63"/>
      <c r="M63"/>
    </row>
    <row r="64" spans="7:13">
      <c r="G64" s="160">
        <v>39</v>
      </c>
      <c r="H64" s="155"/>
      <c r="I64" s="155"/>
      <c r="J64" s="154"/>
      <c r="L64"/>
      <c r="M64"/>
    </row>
    <row r="65" spans="7:13">
      <c r="G65" s="160">
        <v>40</v>
      </c>
      <c r="H65" s="155"/>
      <c r="I65" s="155"/>
      <c r="J65" s="154"/>
      <c r="L65"/>
      <c r="M65"/>
    </row>
    <row r="66" spans="7:13">
      <c r="G66" s="160">
        <v>41</v>
      </c>
      <c r="H66" s="155"/>
      <c r="I66" s="155"/>
      <c r="J66" s="154"/>
      <c r="L66"/>
      <c r="M66"/>
    </row>
    <row r="67" spans="7:13">
      <c r="G67" s="160">
        <v>42</v>
      </c>
      <c r="H67" s="155"/>
      <c r="I67" s="155"/>
      <c r="J67" s="154"/>
      <c r="L67"/>
      <c r="M67"/>
    </row>
    <row r="68" spans="7:13">
      <c r="G68" s="160">
        <v>43</v>
      </c>
      <c r="H68" s="155"/>
      <c r="I68" s="155"/>
      <c r="J68" s="154"/>
      <c r="L68"/>
      <c r="M68"/>
    </row>
    <row r="69" spans="7:13">
      <c r="G69" s="160">
        <v>44</v>
      </c>
      <c r="H69" s="155"/>
      <c r="I69" s="155"/>
      <c r="J69" s="154"/>
      <c r="L69"/>
      <c r="M69"/>
    </row>
    <row r="70" spans="7:13">
      <c r="G70" s="160">
        <v>45</v>
      </c>
      <c r="H70" s="155"/>
      <c r="I70" s="155"/>
      <c r="J70" s="154"/>
      <c r="L70"/>
      <c r="M70"/>
    </row>
    <row r="71" spans="7:13">
      <c r="G71" s="160">
        <v>46</v>
      </c>
      <c r="H71" s="155"/>
      <c r="I71" s="155"/>
      <c r="J71" s="154"/>
      <c r="L71"/>
      <c r="M71"/>
    </row>
    <row r="72" spans="7:13">
      <c r="G72" s="160">
        <v>47</v>
      </c>
      <c r="H72" s="155"/>
      <c r="I72" s="155"/>
      <c r="J72" s="154"/>
      <c r="L72"/>
      <c r="M72"/>
    </row>
    <row r="73" spans="7:13">
      <c r="G73" s="160">
        <v>48</v>
      </c>
      <c r="H73" s="155"/>
      <c r="I73" s="155"/>
      <c r="J73" s="154"/>
      <c r="L73"/>
      <c r="M73"/>
    </row>
    <row r="74" spans="7:13">
      <c r="G74" s="160">
        <v>49</v>
      </c>
      <c r="H74" s="155"/>
      <c r="I74" s="155"/>
      <c r="J74" s="154"/>
      <c r="L74"/>
      <c r="M74"/>
    </row>
    <row r="75" spans="7:13">
      <c r="G75" s="160">
        <v>50</v>
      </c>
      <c r="H75" s="155"/>
      <c r="I75" s="155"/>
      <c r="J75" s="154"/>
      <c r="L75"/>
      <c r="M75"/>
    </row>
    <row r="76" spans="7:13">
      <c r="G76" s="160">
        <v>51</v>
      </c>
      <c r="H76" s="155"/>
      <c r="I76" s="155"/>
      <c r="J76" s="154"/>
      <c r="L76"/>
      <c r="M76"/>
    </row>
    <row r="77" spans="7:13">
      <c r="G77" s="160">
        <v>52</v>
      </c>
      <c r="H77" s="155"/>
      <c r="I77" s="155"/>
      <c r="J77" s="154"/>
      <c r="L77"/>
      <c r="M77"/>
    </row>
    <row r="78" spans="7:13">
      <c r="G78" s="160">
        <v>53</v>
      </c>
      <c r="H78" s="155"/>
      <c r="I78" s="155"/>
      <c r="J78" s="154"/>
      <c r="L78"/>
      <c r="M78"/>
    </row>
    <row r="79" spans="7:13">
      <c r="G79" s="160">
        <v>54</v>
      </c>
      <c r="H79" s="155"/>
      <c r="I79" s="155"/>
      <c r="J79" s="154"/>
      <c r="L79"/>
      <c r="M79"/>
    </row>
    <row r="80" spans="7:13">
      <c r="G80" s="160">
        <v>55</v>
      </c>
      <c r="H80" s="155"/>
      <c r="I80" s="155"/>
      <c r="J80" s="154"/>
      <c r="L80"/>
      <c r="M80"/>
    </row>
    <row r="81" spans="7:13">
      <c r="G81" s="160">
        <v>56</v>
      </c>
      <c r="H81" s="155"/>
      <c r="I81" s="155"/>
      <c r="J81" s="154"/>
      <c r="L81"/>
      <c r="M81"/>
    </row>
    <row r="82" spans="7:13">
      <c r="G82" s="160">
        <v>57</v>
      </c>
      <c r="H82" s="155"/>
      <c r="I82" s="155"/>
      <c r="J82" s="154"/>
      <c r="L82"/>
      <c r="M82"/>
    </row>
    <row r="83" spans="7:13">
      <c r="G83" s="160">
        <v>58</v>
      </c>
      <c r="H83" s="155"/>
      <c r="I83" s="155"/>
      <c r="J83" s="154"/>
      <c r="L83"/>
      <c r="M83"/>
    </row>
    <row r="84" spans="7:13">
      <c r="G84" s="160">
        <v>59</v>
      </c>
      <c r="H84" s="155"/>
      <c r="I84" s="155"/>
      <c r="J84" s="154"/>
      <c r="L84"/>
      <c r="M84"/>
    </row>
    <row r="85" spans="7:13">
      <c r="G85" s="160">
        <v>60</v>
      </c>
      <c r="H85" s="155"/>
      <c r="I85" s="155"/>
      <c r="J85" s="154"/>
      <c r="L85"/>
      <c r="M85"/>
    </row>
    <row r="86" spans="7:13">
      <c r="G86" s="160">
        <v>61</v>
      </c>
      <c r="H86" s="155"/>
      <c r="I86" s="155"/>
      <c r="J86" s="154"/>
      <c r="L86"/>
      <c r="M86"/>
    </row>
    <row r="87" spans="7:13">
      <c r="G87" s="160">
        <v>62</v>
      </c>
      <c r="H87" s="155"/>
      <c r="I87" s="155"/>
      <c r="J87" s="154"/>
      <c r="L87"/>
      <c r="M87"/>
    </row>
    <row r="88" spans="7:13">
      <c r="G88" s="160">
        <v>63</v>
      </c>
      <c r="H88" s="155"/>
      <c r="I88" s="155"/>
      <c r="J88" s="154"/>
      <c r="L88"/>
      <c r="M88"/>
    </row>
    <row r="89" spans="7:13">
      <c r="G89" s="160">
        <v>64</v>
      </c>
      <c r="H89" s="155"/>
      <c r="I89" s="155"/>
      <c r="J89" s="154"/>
      <c r="L89"/>
      <c r="M89"/>
    </row>
    <row r="90" spans="7:13">
      <c r="G90" s="160">
        <v>65</v>
      </c>
      <c r="H90" s="155"/>
      <c r="I90" s="155"/>
      <c r="J90" s="154"/>
      <c r="L90"/>
      <c r="M90"/>
    </row>
    <row r="91" spans="7:13">
      <c r="G91" s="160">
        <v>66</v>
      </c>
      <c r="H91" s="155"/>
      <c r="I91" s="155"/>
      <c r="J91" s="154"/>
      <c r="L91"/>
      <c r="M91"/>
    </row>
    <row r="92" spans="7:13">
      <c r="G92" s="160">
        <v>67</v>
      </c>
      <c r="H92" s="155"/>
      <c r="I92" s="155"/>
      <c r="J92" s="154"/>
      <c r="L92"/>
      <c r="M92"/>
    </row>
    <row r="93" spans="7:13">
      <c r="G93" s="160">
        <v>68</v>
      </c>
      <c r="H93" s="155"/>
      <c r="I93" s="155"/>
      <c r="J93" s="154"/>
      <c r="L93"/>
      <c r="M93"/>
    </row>
    <row r="94" spans="7:13">
      <c r="G94" s="160">
        <v>69</v>
      </c>
      <c r="H94" s="155"/>
      <c r="I94" s="155"/>
      <c r="J94" s="154"/>
      <c r="L94"/>
      <c r="M94"/>
    </row>
    <row r="95" spans="7:13">
      <c r="G95" s="160">
        <v>70</v>
      </c>
      <c r="H95" s="155"/>
      <c r="I95" s="155"/>
      <c r="J95" s="154"/>
      <c r="L95"/>
      <c r="M95"/>
    </row>
    <row r="96" spans="7:13">
      <c r="G96" s="160">
        <v>71</v>
      </c>
      <c r="H96" s="155"/>
      <c r="I96" s="155"/>
      <c r="J96" s="154"/>
      <c r="L96"/>
      <c r="M96"/>
    </row>
    <row r="97" spans="7:13">
      <c r="G97" s="160">
        <v>72</v>
      </c>
      <c r="H97" s="155"/>
      <c r="I97" s="155"/>
      <c r="J97" s="154"/>
      <c r="L97"/>
      <c r="M97"/>
    </row>
    <row r="98" spans="7:13">
      <c r="G98" s="160">
        <v>73</v>
      </c>
      <c r="H98" s="155"/>
      <c r="I98" s="155"/>
      <c r="J98" s="154"/>
      <c r="L98"/>
      <c r="M98"/>
    </row>
    <row r="99" spans="7:13">
      <c r="G99" s="160">
        <v>74</v>
      </c>
      <c r="H99" s="155"/>
      <c r="I99" s="155"/>
      <c r="J99" s="154"/>
      <c r="L99"/>
      <c r="M99"/>
    </row>
    <row r="100" spans="7:13">
      <c r="G100" s="160">
        <v>75</v>
      </c>
      <c r="H100" s="155"/>
      <c r="I100" s="155"/>
      <c r="J100" s="154"/>
      <c r="L100"/>
      <c r="M100"/>
    </row>
    <row r="101" spans="7:13">
      <c r="G101" s="160">
        <v>76</v>
      </c>
      <c r="H101" s="155"/>
      <c r="I101" s="155"/>
      <c r="J101" s="154"/>
      <c r="L101"/>
      <c r="M101"/>
    </row>
    <row r="102" spans="7:13">
      <c r="G102" s="160">
        <v>77</v>
      </c>
      <c r="H102" s="155"/>
      <c r="I102" s="155"/>
      <c r="J102" s="154"/>
      <c r="L102"/>
      <c r="M102"/>
    </row>
    <row r="103" spans="7:13">
      <c r="G103" s="160">
        <v>78</v>
      </c>
      <c r="H103" s="155"/>
      <c r="I103" s="155"/>
      <c r="J103" s="154"/>
      <c r="L103"/>
      <c r="M103"/>
    </row>
    <row r="104" spans="7:13">
      <c r="G104" s="160">
        <v>79</v>
      </c>
      <c r="H104" s="155"/>
      <c r="I104" s="155"/>
      <c r="J104" s="154"/>
      <c r="L104"/>
      <c r="M104"/>
    </row>
    <row r="105" spans="7:13">
      <c r="G105" s="160">
        <v>80</v>
      </c>
      <c r="H105" s="155"/>
      <c r="I105" s="155"/>
      <c r="J105" s="154"/>
      <c r="L105"/>
      <c r="M105"/>
    </row>
    <row r="106" spans="7:13">
      <c r="G106" s="160">
        <v>81</v>
      </c>
      <c r="H106" s="155"/>
      <c r="I106" s="155"/>
      <c r="J106" s="154"/>
      <c r="L106"/>
      <c r="M106"/>
    </row>
    <row r="107" spans="7:13">
      <c r="G107" s="160">
        <v>82</v>
      </c>
      <c r="H107" s="155"/>
      <c r="I107" s="155"/>
      <c r="J107" s="154"/>
      <c r="L107"/>
      <c r="M107"/>
    </row>
    <row r="108" spans="7:13">
      <c r="G108" s="160">
        <v>83</v>
      </c>
      <c r="H108" s="155"/>
      <c r="I108" s="155"/>
      <c r="J108" s="154"/>
      <c r="L108"/>
      <c r="M108"/>
    </row>
    <row r="109" spans="7:13">
      <c r="G109" s="160">
        <v>84</v>
      </c>
      <c r="H109" s="155"/>
      <c r="I109" s="155"/>
      <c r="J109" s="154"/>
      <c r="L109"/>
      <c r="M109"/>
    </row>
    <row r="110" spans="7:13">
      <c r="G110" s="160">
        <v>85</v>
      </c>
      <c r="H110" s="155"/>
      <c r="I110" s="155"/>
      <c r="J110" s="154"/>
      <c r="L110"/>
      <c r="M110"/>
    </row>
    <row r="111" spans="7:13">
      <c r="G111" s="160">
        <v>86</v>
      </c>
      <c r="H111" s="155"/>
      <c r="I111" s="155"/>
      <c r="J111" s="154"/>
      <c r="L111"/>
      <c r="M111"/>
    </row>
    <row r="112" spans="7:13">
      <c r="G112" s="160">
        <v>87</v>
      </c>
      <c r="H112" s="155"/>
      <c r="I112" s="155"/>
      <c r="J112" s="154"/>
      <c r="L112"/>
      <c r="M112"/>
    </row>
    <row r="113" spans="7:13">
      <c r="G113" s="160">
        <v>88</v>
      </c>
      <c r="H113" s="155"/>
      <c r="I113" s="155"/>
      <c r="J113" s="154"/>
      <c r="L113"/>
      <c r="M113"/>
    </row>
    <row r="114" spans="7:13">
      <c r="G114" s="160">
        <v>89</v>
      </c>
      <c r="H114" s="155"/>
      <c r="I114" s="155"/>
      <c r="J114" s="154"/>
      <c r="L114"/>
      <c r="M114"/>
    </row>
    <row r="115" spans="7:13">
      <c r="G115" s="160">
        <v>90</v>
      </c>
      <c r="H115" s="155"/>
      <c r="I115" s="155"/>
      <c r="J115" s="154"/>
      <c r="L115"/>
      <c r="M115"/>
    </row>
    <row r="116" spans="7:13">
      <c r="L116"/>
      <c r="M116"/>
    </row>
    <row r="117" spans="7:13">
      <c r="L117"/>
      <c r="M117"/>
    </row>
  </sheetData>
  <mergeCells count="1">
    <mergeCell ref="B33:C33"/>
  </mergeCells>
  <conditionalFormatting sqref="C36">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zoomScale="80" zoomScaleNormal="80" workbookViewId="0">
      <selection activeCell="B20" sqref="B20"/>
    </sheetView>
  </sheetViews>
  <sheetFormatPr defaultColWidth="8.85546875" defaultRowHeight="12.75"/>
  <cols>
    <col min="1" max="1" width="6" style="1" customWidth="1"/>
    <col min="2" max="2" width="21.5703125" style="1" customWidth="1"/>
    <col min="3" max="7" width="20" style="1" customWidth="1"/>
    <col min="8" max="8" width="8.140625" style="1" customWidth="1"/>
    <col min="9" max="11" width="16" style="1" customWidth="1"/>
    <col min="12"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8" ht="18">
      <c r="A1" s="109" t="str">
        <f>'Cover Page'!A1</f>
        <v>Data Driven Decision Making - Course 3</v>
      </c>
    </row>
    <row r="2" spans="1:8" ht="18">
      <c r="A2" s="109" t="str">
        <f>'Cover Page'!A2</f>
        <v>Week 2</v>
      </c>
    </row>
    <row r="3" spans="1:8" ht="18">
      <c r="A3" s="109" t="str">
        <f>'Cover Page'!A3</f>
        <v>Scenario Analysis</v>
      </c>
    </row>
    <row r="4" spans="1:8" ht="18">
      <c r="A4" s="109" t="s">
        <v>116</v>
      </c>
    </row>
    <row r="7" spans="1:8" ht="15.75">
      <c r="B7" s="110" t="s">
        <v>105</v>
      </c>
      <c r="D7" s="14"/>
      <c r="E7" s="14"/>
      <c r="H7" s="7"/>
    </row>
    <row r="8" spans="1:8" ht="18">
      <c r="B8" s="3"/>
      <c r="D8" s="14"/>
      <c r="E8" s="14"/>
      <c r="H8" s="7"/>
    </row>
    <row r="9" spans="1:8" ht="14.25">
      <c r="B9" s="148" t="s">
        <v>106</v>
      </c>
      <c r="D9" s="14"/>
      <c r="E9" s="14"/>
      <c r="H9" s="7"/>
    </row>
    <row r="10" spans="1:8" ht="14.25">
      <c r="B10" s="148" t="s">
        <v>107</v>
      </c>
      <c r="D10" s="14"/>
      <c r="E10" s="14"/>
      <c r="H10" s="7"/>
    </row>
    <row r="11" spans="1:8" ht="14.25">
      <c r="B11" s="148" t="s">
        <v>108</v>
      </c>
      <c r="D11" s="14"/>
      <c r="E11" s="14"/>
      <c r="H11" s="7"/>
    </row>
    <row r="12" spans="1:8">
      <c r="D12" s="14"/>
      <c r="E12" s="14"/>
      <c r="H12" s="7"/>
    </row>
    <row r="13" spans="1:8" ht="14.25">
      <c r="B13" s="148" t="s">
        <v>109</v>
      </c>
      <c r="D13" s="14"/>
      <c r="E13" s="14"/>
      <c r="H13" s="7"/>
    </row>
    <row r="14" spans="1:8" ht="14.25">
      <c r="B14" s="148" t="s">
        <v>156</v>
      </c>
      <c r="D14" s="14"/>
      <c r="E14" s="14"/>
      <c r="H14" s="7"/>
    </row>
    <row r="15" spans="1:8" ht="14.25">
      <c r="B15" s="148" t="s">
        <v>110</v>
      </c>
      <c r="D15" s="14"/>
      <c r="E15" s="14"/>
      <c r="H15" s="7"/>
    </row>
    <row r="16" spans="1:8" ht="14.25">
      <c r="B16" s="148" t="s">
        <v>157</v>
      </c>
      <c r="D16" s="14"/>
      <c r="E16" s="14"/>
      <c r="H16" s="7"/>
    </row>
    <row r="17" spans="2:14" ht="18">
      <c r="B17" s="3"/>
    </row>
    <row r="18" spans="2:14" ht="15.75">
      <c r="B18" s="110" t="s">
        <v>164</v>
      </c>
    </row>
    <row r="19" spans="2:14" ht="15.75">
      <c r="B19" s="110" t="s">
        <v>165</v>
      </c>
    </row>
    <row r="20" spans="2:14" ht="15.75">
      <c r="B20" s="110" t="s">
        <v>182</v>
      </c>
    </row>
    <row r="22" spans="2:14">
      <c r="D22" s="58"/>
      <c r="E22" s="58"/>
      <c r="F22" s="58"/>
      <c r="G22" s="58"/>
      <c r="H22" s="58"/>
      <c r="I22" s="58"/>
      <c r="J22" s="58"/>
      <c r="K22" s="58"/>
      <c r="L22" s="58"/>
      <c r="M22" s="58"/>
      <c r="N22" s="58"/>
    </row>
    <row r="23" spans="2:14" ht="30">
      <c r="B23" s="169" t="s">
        <v>111</v>
      </c>
      <c r="C23" s="169" t="s">
        <v>160</v>
      </c>
      <c r="D23" s="169" t="s">
        <v>158</v>
      </c>
      <c r="E23" s="169" t="s">
        <v>86</v>
      </c>
      <c r="F23" s="169" t="s">
        <v>159</v>
      </c>
      <c r="G23" s="169" t="s">
        <v>33</v>
      </c>
      <c r="H23" s="117"/>
      <c r="I23" s="117"/>
      <c r="J23" s="117"/>
      <c r="K23" s="117"/>
      <c r="L23" s="58"/>
      <c r="M23" s="58"/>
      <c r="N23" s="58"/>
    </row>
    <row r="24" spans="2:14" ht="15">
      <c r="B24" s="169" t="s">
        <v>112</v>
      </c>
      <c r="C24" s="170">
        <v>0</v>
      </c>
      <c r="D24" s="170">
        <v>0</v>
      </c>
      <c r="E24" s="170">
        <v>0</v>
      </c>
      <c r="F24" s="170">
        <v>0</v>
      </c>
      <c r="G24" s="170">
        <v>0</v>
      </c>
      <c r="H24" s="114"/>
      <c r="I24" s="171" t="s">
        <v>38</v>
      </c>
      <c r="J24" s="114"/>
      <c r="K24" s="114"/>
      <c r="L24" s="58"/>
      <c r="M24" s="58"/>
      <c r="N24" s="58"/>
    </row>
    <row r="25" spans="2:14" ht="15">
      <c r="B25" s="169" t="s">
        <v>34</v>
      </c>
      <c r="C25" s="172">
        <v>356194</v>
      </c>
      <c r="D25" s="172">
        <v>2751289</v>
      </c>
      <c r="E25" s="172">
        <v>906251</v>
      </c>
      <c r="F25" s="172">
        <v>1556269</v>
      </c>
      <c r="G25" s="172">
        <v>2115634</v>
      </c>
      <c r="H25" s="114"/>
      <c r="I25" s="173"/>
      <c r="J25" s="114"/>
      <c r="K25" s="114"/>
      <c r="L25" s="58"/>
      <c r="M25" s="58"/>
      <c r="N25" s="58"/>
    </row>
    <row r="26" spans="2:14" ht="14.25">
      <c r="B26" s="174"/>
      <c r="C26" s="174"/>
      <c r="D26" s="174"/>
      <c r="E26" s="174"/>
      <c r="F26" s="174"/>
      <c r="G26" s="174"/>
      <c r="H26" s="114"/>
      <c r="I26" s="149"/>
      <c r="J26" s="114"/>
      <c r="K26" s="114"/>
      <c r="L26" s="58"/>
      <c r="M26" s="58"/>
      <c r="N26" s="58"/>
    </row>
    <row r="27" spans="2:14" ht="30">
      <c r="B27" s="169" t="s">
        <v>37</v>
      </c>
      <c r="C27" s="169" t="s">
        <v>160</v>
      </c>
      <c r="D27" s="169" t="s">
        <v>158</v>
      </c>
      <c r="E27" s="169" t="s">
        <v>86</v>
      </c>
      <c r="F27" s="169" t="s">
        <v>159</v>
      </c>
      <c r="G27" s="169" t="s">
        <v>33</v>
      </c>
      <c r="H27" s="114"/>
      <c r="I27" s="169" t="s">
        <v>35</v>
      </c>
      <c r="J27" s="114"/>
      <c r="K27" s="169" t="s">
        <v>113</v>
      </c>
      <c r="L27" s="58"/>
      <c r="M27" s="58"/>
      <c r="N27" s="58"/>
    </row>
    <row r="28" spans="2:14" ht="15">
      <c r="B28" s="169" t="s">
        <v>35</v>
      </c>
      <c r="C28" s="172">
        <v>8741614</v>
      </c>
      <c r="D28" s="172">
        <v>20145723</v>
      </c>
      <c r="E28" s="172">
        <v>7101337</v>
      </c>
      <c r="F28" s="172">
        <v>12598983</v>
      </c>
      <c r="G28" s="172">
        <v>4007743</v>
      </c>
      <c r="H28" s="114"/>
      <c r="I28" s="173"/>
      <c r="J28" s="175" t="s">
        <v>36</v>
      </c>
      <c r="K28" s="172">
        <v>30000000</v>
      </c>
      <c r="L28" s="58"/>
      <c r="M28" s="58"/>
      <c r="N28" s="58"/>
    </row>
    <row r="29" spans="2:14" ht="14.25">
      <c r="B29" s="149"/>
      <c r="C29" s="149"/>
      <c r="D29" s="149"/>
      <c r="E29" s="149"/>
      <c r="F29" s="149"/>
      <c r="G29" s="149"/>
      <c r="H29" s="114"/>
      <c r="L29" s="58"/>
      <c r="M29" s="58"/>
      <c r="N29" s="58"/>
    </row>
    <row r="30" spans="2:14" ht="14.25">
      <c r="B30" s="149"/>
      <c r="C30" s="149"/>
      <c r="D30" s="117"/>
      <c r="E30" s="117"/>
      <c r="F30" s="117"/>
      <c r="G30" s="117"/>
      <c r="H30" s="117"/>
      <c r="I30" s="117"/>
      <c r="J30" s="117"/>
      <c r="K30" s="117"/>
      <c r="L30" s="58"/>
      <c r="M30" s="58"/>
      <c r="N30" s="58"/>
    </row>
    <row r="31" spans="2:14" ht="14.25">
      <c r="B31" s="117"/>
      <c r="C31" s="117"/>
      <c r="D31" s="117"/>
      <c r="E31" s="117"/>
      <c r="F31" s="117"/>
      <c r="G31" s="117"/>
      <c r="H31" s="117"/>
      <c r="I31" s="117"/>
      <c r="J31" s="117"/>
      <c r="K31" s="117"/>
      <c r="L31" s="58"/>
      <c r="M31" s="58"/>
      <c r="N31" s="58"/>
    </row>
    <row r="32" spans="2:14">
      <c r="B32" s="58"/>
      <c r="C32" s="58"/>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Driven Decision Making - Course 3</v>
      </c>
    </row>
    <row r="2" spans="1:7" ht="13.9" customHeight="1">
      <c r="A2" s="2" t="str">
        <f>'Cover Page'!A2</f>
        <v>Week 2</v>
      </c>
    </row>
    <row r="3" spans="1:7" ht="13.9" customHeight="1">
      <c r="A3" s="2" t="str">
        <f>'Cover Page'!A3</f>
        <v>Scenario Analysis</v>
      </c>
    </row>
    <row r="4" spans="1:7" ht="13.9" customHeight="1">
      <c r="A4" s="2" t="s">
        <v>84</v>
      </c>
    </row>
    <row r="5" spans="1:7" ht="13.9" customHeight="1"/>
    <row r="6" spans="1:7" ht="13.9" customHeight="1"/>
    <row r="7" spans="1:7" ht="13.9" customHeight="1">
      <c r="A7" s="14"/>
      <c r="B7" s="3" t="s">
        <v>7</v>
      </c>
    </row>
    <row r="8" spans="1:7" ht="13.9" customHeight="1" outlineLevel="1">
      <c r="A8" s="14"/>
      <c r="B8" s="3"/>
    </row>
    <row r="9" spans="1:7" ht="13.9" customHeight="1" outlineLevel="1">
      <c r="A9" s="14"/>
      <c r="B9" s="18" t="s">
        <v>4</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3</v>
      </c>
      <c r="C20"/>
      <c r="E20"/>
      <c r="F20"/>
      <c r="G20"/>
    </row>
    <row r="21" spans="1:12" ht="13.9" customHeight="1" outlineLevel="1">
      <c r="A21" s="14"/>
      <c r="B21" t="s">
        <v>17</v>
      </c>
      <c r="C21"/>
      <c r="E21"/>
      <c r="F21"/>
      <c r="G21"/>
    </row>
    <row r="22" spans="1:12" ht="13.9" customHeight="1" outlineLevel="1">
      <c r="A22" s="14"/>
      <c r="B22" t="s">
        <v>19</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19" t="s">
        <v>9</v>
      </c>
      <c r="C25" s="20" t="s">
        <v>10</v>
      </c>
      <c r="E25"/>
    </row>
    <row r="26" spans="1:12" ht="13.9" customHeight="1" outlineLevel="1">
      <c r="A26" s="14"/>
      <c r="B26" s="21">
        <v>-250000</v>
      </c>
      <c r="C26">
        <v>0</v>
      </c>
      <c r="I26" s="5" t="s">
        <v>16</v>
      </c>
    </row>
    <row r="27" spans="1:12" ht="13.9" customHeight="1" outlineLevel="1" thickBot="1">
      <c r="A27" s="14"/>
      <c r="B27" s="21">
        <v>100000</v>
      </c>
      <c r="C27">
        <v>1</v>
      </c>
      <c r="E27"/>
      <c r="F27" s="28" t="s">
        <v>13</v>
      </c>
      <c r="G27" s="22" t="s">
        <v>40</v>
      </c>
      <c r="H27" s="25">
        <f>NPV(H28,B26:B31)</f>
        <v>429244.32181561884</v>
      </c>
      <c r="I27" s="27" t="s">
        <v>18</v>
      </c>
    </row>
    <row r="28" spans="1:12" ht="13.9" customHeight="1" outlineLevel="1" thickBot="1">
      <c r="A28" s="14"/>
      <c r="B28" s="21">
        <v>150000</v>
      </c>
      <c r="C28">
        <v>2</v>
      </c>
      <c r="E28"/>
      <c r="F28" s="28" t="s">
        <v>11</v>
      </c>
      <c r="G28" s="22" t="s">
        <v>40</v>
      </c>
      <c r="H28" s="26">
        <v>0.1</v>
      </c>
      <c r="I28" s="27" t="s">
        <v>14</v>
      </c>
    </row>
    <row r="29" spans="1:12" ht="13.9" customHeight="1" outlineLevel="1">
      <c r="A29" s="14"/>
      <c r="B29" s="21">
        <v>200000</v>
      </c>
      <c r="C29">
        <v>3</v>
      </c>
      <c r="E29"/>
    </row>
    <row r="30" spans="1:12" ht="13.9" customHeight="1" outlineLevel="1">
      <c r="A30" s="14"/>
      <c r="B30" s="21">
        <v>250000</v>
      </c>
      <c r="C30">
        <v>4</v>
      </c>
      <c r="E30"/>
      <c r="F30" s="29" t="s">
        <v>12</v>
      </c>
      <c r="G30" s="22" t="s">
        <v>40</v>
      </c>
      <c r="H30" s="24">
        <f>IRR(B26:B31)</f>
        <v>0.56723033443581894</v>
      </c>
      <c r="I30" s="27" t="s">
        <v>15</v>
      </c>
    </row>
    <row r="31" spans="1:12" ht="13.9" customHeight="1" outlineLevel="1">
      <c r="A31" s="14"/>
      <c r="B31" s="21">
        <v>300000</v>
      </c>
      <c r="C31">
        <v>5</v>
      </c>
      <c r="E31"/>
      <c r="L31" s="23"/>
    </row>
    <row r="32" spans="1:12" ht="13.9" customHeight="1" outlineLevel="1">
      <c r="A32" s="14"/>
      <c r="B32" s="21"/>
      <c r="C32"/>
      <c r="E32"/>
      <c r="L32" s="23"/>
    </row>
    <row r="33" spans="1:15" ht="13.9" customHeight="1" outlineLevel="1">
      <c r="A33" s="14"/>
      <c r="C33" s="15"/>
      <c r="D33" s="4"/>
      <c r="E33" s="4"/>
    </row>
    <row r="34" spans="1:15" ht="13.9" customHeight="1">
      <c r="A34" s="14"/>
      <c r="B34" s="3" t="s">
        <v>8</v>
      </c>
      <c r="C34" s="17"/>
      <c r="D34" s="17"/>
      <c r="E34" s="14"/>
    </row>
    <row r="35" spans="1:15" ht="13.9" customHeight="1" outlineLevel="1">
      <c r="A35" s="14"/>
    </row>
    <row r="36" spans="1:15" ht="13.9" customHeight="1" outlineLevel="1">
      <c r="A36" s="14"/>
      <c r="B36" s="18" t="s">
        <v>5</v>
      </c>
      <c r="C36" s="17"/>
      <c r="D36" s="17"/>
      <c r="E36" s="14"/>
    </row>
    <row r="37" spans="1:15" ht="13.9" customHeight="1" outlineLevel="1">
      <c r="A37" s="14"/>
      <c r="B37" s="39"/>
      <c r="C37" s="39"/>
      <c r="D37" s="39"/>
      <c r="E37" s="39"/>
      <c r="F37" s="39"/>
      <c r="G37" s="39"/>
      <c r="H37" s="39"/>
      <c r="I37" s="39"/>
      <c r="J37" s="39"/>
      <c r="K37" s="39"/>
      <c r="L37" s="39"/>
      <c r="M37" s="39"/>
      <c r="N37" s="39"/>
      <c r="O37" s="30"/>
    </row>
    <row r="38" spans="1:15" ht="13.9" customHeight="1" outlineLevel="1">
      <c r="A38" s="14"/>
      <c r="B38" s="39"/>
      <c r="C38" s="39"/>
      <c r="D38" s="39"/>
      <c r="E38" s="39"/>
      <c r="F38" s="39"/>
      <c r="G38" s="39"/>
      <c r="H38" s="39"/>
      <c r="I38" s="39"/>
      <c r="J38" s="39"/>
      <c r="K38" s="39"/>
      <c r="L38" s="39"/>
      <c r="M38" s="39"/>
      <c r="N38" s="39"/>
      <c r="O38" s="30"/>
    </row>
    <row r="39" spans="1:15" ht="13.9" customHeight="1" outlineLevel="1">
      <c r="A39" s="14"/>
      <c r="B39" s="39"/>
      <c r="C39" s="39"/>
      <c r="D39" s="39"/>
      <c r="E39" s="39"/>
      <c r="F39" s="39"/>
      <c r="G39" s="39"/>
      <c r="H39" s="39"/>
      <c r="I39" s="39"/>
      <c r="J39" s="39"/>
      <c r="K39" s="39"/>
      <c r="L39" s="39"/>
      <c r="M39" s="39"/>
      <c r="N39" s="39"/>
      <c r="O39" s="30"/>
    </row>
    <row r="40" spans="1:15" ht="13.9" customHeight="1" outlineLevel="1">
      <c r="A40" s="14"/>
      <c r="B40" s="30"/>
      <c r="C40" s="30"/>
      <c r="D40" s="30"/>
      <c r="E40" s="31"/>
      <c r="F40" s="30"/>
      <c r="G40" s="30"/>
      <c r="H40" s="30"/>
      <c r="I40" s="30"/>
      <c r="J40" s="30"/>
      <c r="K40" s="30"/>
      <c r="L40" s="30"/>
      <c r="M40" s="30"/>
      <c r="N40" s="30"/>
      <c r="O40" s="30"/>
    </row>
    <row r="41" spans="1:15" ht="13.9" customHeight="1" outlineLevel="1">
      <c r="A41" s="14"/>
      <c r="B41" s="30"/>
      <c r="C41" s="30"/>
      <c r="D41" s="30"/>
      <c r="E41" s="31"/>
      <c r="F41" s="30"/>
      <c r="G41" s="30"/>
      <c r="H41" s="30"/>
      <c r="I41" s="30"/>
      <c r="J41" s="30"/>
      <c r="K41" s="30"/>
      <c r="L41" s="30"/>
      <c r="M41" s="30"/>
      <c r="N41" s="30"/>
      <c r="O41" s="30"/>
    </row>
    <row r="42" spans="1:15" ht="13.9" customHeight="1" outlineLevel="1">
      <c r="A42" s="14"/>
      <c r="B42" s="30"/>
      <c r="C42" s="30"/>
      <c r="D42" s="30"/>
      <c r="E42" s="31"/>
      <c r="F42" s="30"/>
      <c r="G42" s="30"/>
      <c r="H42" s="30"/>
      <c r="I42" s="30"/>
      <c r="J42" s="30"/>
      <c r="K42" s="30"/>
      <c r="L42" s="30"/>
      <c r="M42" s="30"/>
      <c r="N42" s="30"/>
      <c r="O42" s="30"/>
    </row>
    <row r="43" spans="1:15" ht="13.9" customHeight="1" outlineLevel="1">
      <c r="A43" s="14"/>
      <c r="B43" s="30"/>
      <c r="C43" s="30"/>
      <c r="D43" s="30"/>
      <c r="E43" s="31"/>
      <c r="F43" s="30"/>
      <c r="G43" s="30"/>
      <c r="H43" s="30"/>
      <c r="I43" s="30"/>
      <c r="J43" s="30"/>
      <c r="K43" s="30"/>
      <c r="L43" s="30"/>
      <c r="M43" s="30"/>
      <c r="N43" s="30"/>
      <c r="O43" s="30"/>
    </row>
    <row r="44" spans="1:15" ht="13.9" customHeight="1" outlineLevel="1">
      <c r="A44" s="14"/>
      <c r="B44" s="30"/>
      <c r="C44" s="30"/>
      <c r="D44" s="30"/>
      <c r="E44" s="31"/>
      <c r="F44" s="30"/>
      <c r="G44" s="30"/>
      <c r="H44" s="30"/>
      <c r="I44" s="30"/>
      <c r="J44" s="30"/>
      <c r="K44" s="30"/>
      <c r="L44" s="30"/>
      <c r="M44" s="30"/>
      <c r="N44" s="30"/>
      <c r="O44" s="30"/>
    </row>
    <row r="45" spans="1:15" ht="13.9" customHeight="1" outlineLevel="1">
      <c r="A45" s="14"/>
      <c r="B45" s="30"/>
      <c r="C45" s="30"/>
      <c r="D45" s="30"/>
      <c r="E45" s="31"/>
      <c r="F45" s="30"/>
      <c r="G45" s="30"/>
      <c r="H45" s="30"/>
      <c r="I45" s="30"/>
      <c r="J45" s="30"/>
      <c r="K45" s="30"/>
      <c r="L45" s="30"/>
      <c r="M45" s="30"/>
      <c r="N45" s="30"/>
      <c r="O45" s="30"/>
    </row>
    <row r="46" spans="1:15" ht="13.9" customHeight="1" outlineLevel="1">
      <c r="A46" s="14"/>
      <c r="B46" s="32"/>
      <c r="C46" s="32"/>
      <c r="D46" s="32"/>
      <c r="E46" s="33"/>
      <c r="F46" s="32"/>
      <c r="G46" s="32"/>
      <c r="H46" s="32"/>
      <c r="I46" s="32"/>
      <c r="J46" s="32"/>
      <c r="K46" s="32"/>
      <c r="L46" s="32"/>
      <c r="M46" s="32"/>
      <c r="N46" s="32"/>
    </row>
    <row r="47" spans="1:15" ht="13.9" customHeight="1" outlineLevel="1">
      <c r="A47" s="14"/>
      <c r="B47" s="12" t="s">
        <v>3</v>
      </c>
      <c r="C47" s="32"/>
      <c r="D47" s="32"/>
      <c r="E47" s="33"/>
      <c r="F47" s="32"/>
      <c r="G47" s="32"/>
      <c r="H47" s="32"/>
      <c r="I47" s="32"/>
      <c r="J47" s="32"/>
      <c r="K47" s="32"/>
      <c r="L47" s="32"/>
      <c r="M47" s="32"/>
      <c r="N47" s="32"/>
    </row>
    <row r="48" spans="1:15" ht="13.9" customHeight="1" outlineLevel="1">
      <c r="A48" s="14"/>
      <c r="B48" t="s">
        <v>30</v>
      </c>
      <c r="C48" s="32"/>
      <c r="D48" s="32"/>
      <c r="E48" s="33"/>
      <c r="F48" s="32"/>
      <c r="G48" s="32"/>
      <c r="H48" s="32"/>
      <c r="I48" s="32"/>
      <c r="J48" s="32"/>
      <c r="K48" s="32"/>
      <c r="L48" s="32"/>
      <c r="M48" s="32"/>
      <c r="N48" s="32"/>
    </row>
    <row r="49" spans="1:15" ht="13.9" customHeight="1" outlineLevel="1">
      <c r="A49" s="14"/>
      <c r="M49" s="32"/>
      <c r="N49" s="32"/>
    </row>
    <row r="50" spans="1:15" ht="13.5" customHeight="1" outlineLevel="1">
      <c r="A50" s="14"/>
      <c r="B50" s="63"/>
      <c r="C50" s="30"/>
      <c r="D50" s="30"/>
      <c r="E50" s="30"/>
      <c r="F50" s="30"/>
      <c r="G50" s="30"/>
      <c r="H50" s="30"/>
      <c r="I50" s="30"/>
      <c r="J50" s="30"/>
      <c r="K50" s="30"/>
      <c r="L50" s="30"/>
      <c r="M50" s="32"/>
      <c r="N50" s="32"/>
    </row>
    <row r="51" spans="1:15" ht="13.9" customHeight="1" outlineLevel="1">
      <c r="A51" s="14"/>
      <c r="B51"/>
      <c r="C51" s="32"/>
      <c r="D51" s="32"/>
      <c r="E51" s="33"/>
      <c r="F51" s="32"/>
      <c r="G51" s="32"/>
      <c r="H51" s="32"/>
      <c r="I51" s="32"/>
      <c r="J51" s="32"/>
      <c r="K51" s="32"/>
      <c r="L51" s="32"/>
      <c r="M51" s="32"/>
      <c r="N51" s="32"/>
    </row>
    <row r="52" spans="1:15" ht="13.9" customHeight="1" outlineLevel="1">
      <c r="A52" s="14"/>
      <c r="B52" s="43"/>
      <c r="C52" s="86"/>
      <c r="D52" s="86"/>
      <c r="E52" s="87"/>
      <c r="F52" s="86"/>
      <c r="G52" s="86"/>
      <c r="H52" s="86"/>
      <c r="I52" s="86"/>
      <c r="J52" s="86"/>
      <c r="K52" s="88" t="str">
        <f ca="1">E54&amp;" - "&amp;J54</f>
        <v>2016 - 2021</v>
      </c>
      <c r="L52" s="41"/>
      <c r="M52" s="32"/>
      <c r="N52" s="32"/>
      <c r="O52" s="34"/>
    </row>
    <row r="53" spans="1:15" ht="13.9" customHeight="1" outlineLevel="1">
      <c r="A53" s="14"/>
      <c r="B53" s="87"/>
      <c r="C53" s="42" t="s">
        <v>20</v>
      </c>
      <c r="D53" s="42"/>
      <c r="E53" s="42"/>
      <c r="F53" s="42" t="s">
        <v>21</v>
      </c>
      <c r="G53" s="42"/>
      <c r="H53" s="42"/>
      <c r="I53" s="42"/>
      <c r="J53" s="42"/>
      <c r="K53" s="89" t="s">
        <v>22</v>
      </c>
      <c r="L53" s="43" t="s">
        <v>43</v>
      </c>
      <c r="N53" s="32"/>
    </row>
    <row r="54" spans="1:15" ht="13.9" customHeight="1" outlineLevel="1">
      <c r="A54" s="14"/>
      <c r="B54" s="87"/>
      <c r="C54" s="44">
        <f ca="1">D54-1</f>
        <v>2014</v>
      </c>
      <c r="D54" s="44">
        <f ca="1">E54-1</f>
        <v>2015</v>
      </c>
      <c r="E54" s="44">
        <f ca="1">F54-1</f>
        <v>2016</v>
      </c>
      <c r="F54" s="44">
        <f ca="1">YEAR(NOW())</f>
        <v>2017</v>
      </c>
      <c r="G54" s="44">
        <f ca="1">F54+1</f>
        <v>2018</v>
      </c>
      <c r="H54" s="44">
        <f ca="1">G54+1</f>
        <v>2019</v>
      </c>
      <c r="I54" s="44">
        <f ca="1">H54+1</f>
        <v>2020</v>
      </c>
      <c r="J54" s="44">
        <f ca="1">I54+1</f>
        <v>2021</v>
      </c>
      <c r="K54" s="86"/>
      <c r="L54" s="43"/>
      <c r="N54" s="32"/>
    </row>
    <row r="55" spans="1:15" ht="13.9" customHeight="1" outlineLevel="1">
      <c r="A55" s="14"/>
      <c r="B55" s="87"/>
      <c r="C55" s="86"/>
      <c r="D55" s="86"/>
      <c r="E55" s="90"/>
      <c r="F55" s="91"/>
      <c r="G55" s="86"/>
      <c r="H55" s="86"/>
      <c r="I55" s="86"/>
      <c r="J55" s="86"/>
      <c r="K55" s="86"/>
      <c r="L55" s="43"/>
      <c r="N55" s="35"/>
    </row>
    <row r="56" spans="1:15" ht="13.9" customHeight="1" outlineLevel="1">
      <c r="A56" s="14"/>
      <c r="B56" s="104" t="s">
        <v>81</v>
      </c>
      <c r="C56" s="45">
        <v>3950500</v>
      </c>
      <c r="D56" s="45">
        <v>4225000</v>
      </c>
      <c r="E56" s="46">
        <v>4575800</v>
      </c>
      <c r="F56" s="92">
        <f>E56*(1+$F$66)</f>
        <v>4804590</v>
      </c>
      <c r="G56" s="93">
        <f>F56*(1+$G$66)</f>
        <v>5140911.3000000007</v>
      </c>
      <c r="H56" s="93">
        <f>G56*(1+$H$66)</f>
        <v>5603593.3170000017</v>
      </c>
      <c r="I56" s="93">
        <f>H56*(1+$I$66)</f>
        <v>6219988.5818700027</v>
      </c>
      <c r="J56" s="93">
        <f>I56*(1+$J$66)</f>
        <v>7028587.097513102</v>
      </c>
      <c r="K56" s="94">
        <f ca="1">RATE(J54-E54,0,-E56,J56)</f>
        <v>8.9632879147129571E-2</v>
      </c>
      <c r="L56" s="43"/>
      <c r="N56" s="35"/>
    </row>
    <row r="57" spans="1:15" ht="13.9" customHeight="1" outlineLevel="1">
      <c r="A57" s="14"/>
      <c r="B57" s="104" t="s">
        <v>82</v>
      </c>
      <c r="C57" s="45">
        <v>975000</v>
      </c>
      <c r="D57" s="45">
        <v>1150000</v>
      </c>
      <c r="E57" s="46">
        <v>1280000</v>
      </c>
      <c r="F57" s="92">
        <f>E57*(1+$F$66)</f>
        <v>1344000</v>
      </c>
      <c r="G57" s="93">
        <f>F57*(1+$G$66)</f>
        <v>1438080</v>
      </c>
      <c r="H57" s="93">
        <f>G57*(1+$H$66)</f>
        <v>1567507.2000000002</v>
      </c>
      <c r="I57" s="93">
        <f>H57*(1+$I$66)</f>
        <v>1739932.9920000003</v>
      </c>
      <c r="J57" s="93">
        <f>I57*(1+$J$66)</f>
        <v>1966124.2809600001</v>
      </c>
      <c r="K57" s="94"/>
      <c r="L57" s="43"/>
      <c r="N57" s="35"/>
    </row>
    <row r="58" spans="1:15" ht="13.9" customHeight="1" outlineLevel="1">
      <c r="A58" s="14"/>
      <c r="B58" s="87" t="s">
        <v>23</v>
      </c>
      <c r="C58" s="47">
        <v>2350000</v>
      </c>
      <c r="D58" s="47">
        <v>2514000</v>
      </c>
      <c r="E58" s="47">
        <v>2745500</v>
      </c>
      <c r="F58" s="72">
        <f>(F56+F57)*(1-F67)</f>
        <v>3689154</v>
      </c>
      <c r="G58" s="72">
        <f t="shared" ref="G58:J58" si="0">(G56+G57)*(1-G67)</f>
        <v>3947394.7800000003</v>
      </c>
      <c r="H58" s="72">
        <f t="shared" si="0"/>
        <v>4302660.3102000011</v>
      </c>
      <c r="I58" s="72">
        <f t="shared" si="0"/>
        <v>4775952.9443220021</v>
      </c>
      <c r="J58" s="72">
        <f t="shared" si="0"/>
        <v>5396826.8270838615</v>
      </c>
      <c r="K58" s="94"/>
      <c r="L58" s="43"/>
      <c r="N58" s="35"/>
    </row>
    <row r="59" spans="1:15" ht="13.9" customHeight="1" outlineLevel="1">
      <c r="A59" s="14"/>
      <c r="B59" s="87" t="s">
        <v>24</v>
      </c>
      <c r="C59" s="96">
        <f>C56+C57-C58</f>
        <v>2575500</v>
      </c>
      <c r="D59" s="96">
        <f t="shared" ref="D59:J59" si="1">D56+D57-D58</f>
        <v>2861000</v>
      </c>
      <c r="E59" s="96">
        <f>E56+E57-E58</f>
        <v>3110300</v>
      </c>
      <c r="F59" s="96">
        <f t="shared" si="1"/>
        <v>2459436</v>
      </c>
      <c r="G59" s="96">
        <f t="shared" si="1"/>
        <v>2631596.5200000005</v>
      </c>
      <c r="H59" s="96">
        <f t="shared" si="1"/>
        <v>2868440.2068000007</v>
      </c>
      <c r="I59" s="96">
        <f t="shared" si="1"/>
        <v>3183968.6295480011</v>
      </c>
      <c r="J59" s="96">
        <f t="shared" si="1"/>
        <v>3597884.5513892416</v>
      </c>
      <c r="K59" s="94">
        <f ca="1">RATE(J54-E54,0,-E59,J59)</f>
        <v>2.9553664320646097E-2</v>
      </c>
      <c r="L59" s="43"/>
      <c r="N59" s="35"/>
    </row>
    <row r="60" spans="1:15" ht="13.9" customHeight="1" outlineLevel="1">
      <c r="A60" s="14"/>
      <c r="B60" s="87"/>
      <c r="C60" s="93"/>
      <c r="D60" s="93"/>
      <c r="E60" s="96"/>
      <c r="F60" s="92"/>
      <c r="G60" s="93"/>
      <c r="H60" s="93"/>
      <c r="I60" s="93"/>
      <c r="J60" s="93"/>
      <c r="K60" s="94"/>
      <c r="L60" s="43"/>
      <c r="N60" s="35"/>
    </row>
    <row r="61" spans="1:15" ht="13.9" customHeight="1" outlineLevel="1">
      <c r="A61" s="14"/>
      <c r="B61" s="87" t="s">
        <v>25</v>
      </c>
      <c r="C61" s="47">
        <v>1042800</v>
      </c>
      <c r="D61" s="47">
        <v>1119700</v>
      </c>
      <c r="E61" s="47">
        <v>1254600</v>
      </c>
      <c r="F61" s="97">
        <f>F56*F68</f>
        <v>1321262.25</v>
      </c>
      <c r="G61" s="95">
        <f>G56*G68</f>
        <v>1413750.6075000004</v>
      </c>
      <c r="H61" s="95">
        <f>H56*H68</f>
        <v>1540988.1621750006</v>
      </c>
      <c r="I61" s="95">
        <f>I56*I68</f>
        <v>1710496.860014251</v>
      </c>
      <c r="J61" s="95">
        <f>J56*J68</f>
        <v>1932861.4518161032</v>
      </c>
      <c r="K61" s="94"/>
      <c r="L61" s="43"/>
      <c r="N61" s="35"/>
    </row>
    <row r="62" spans="1:15" ht="13.9" customHeight="1" outlineLevel="1" thickBot="1">
      <c r="A62" s="14"/>
      <c r="B62" s="77" t="s">
        <v>26</v>
      </c>
      <c r="C62" s="48">
        <f t="shared" ref="C62:J62" si="2">C59-C61</f>
        <v>1532700</v>
      </c>
      <c r="D62" s="48">
        <f t="shared" si="2"/>
        <v>1741300</v>
      </c>
      <c r="E62" s="48">
        <f t="shared" si="2"/>
        <v>1855700</v>
      </c>
      <c r="F62" s="49">
        <f t="shared" si="2"/>
        <v>1138173.75</v>
      </c>
      <c r="G62" s="48">
        <f t="shared" si="2"/>
        <v>1217845.9125000001</v>
      </c>
      <c r="H62" s="48">
        <f t="shared" si="2"/>
        <v>1327452.0446250001</v>
      </c>
      <c r="I62" s="48">
        <f t="shared" si="2"/>
        <v>1473471.7695337501</v>
      </c>
      <c r="J62" s="48">
        <f t="shared" si="2"/>
        <v>1665023.0995731384</v>
      </c>
      <c r="K62" s="98">
        <f ca="1">RATE(J54-E54,0,-E62,J62)</f>
        <v>-2.1451176658433539E-2</v>
      </c>
      <c r="L62" s="43"/>
      <c r="N62" s="36"/>
    </row>
    <row r="63" spans="1:15" ht="13.9" customHeight="1" outlineLevel="1">
      <c r="A63" s="14"/>
      <c r="B63" s="87"/>
      <c r="C63" s="86"/>
      <c r="D63" s="86"/>
      <c r="E63" s="87"/>
      <c r="F63" s="99"/>
      <c r="G63" s="99"/>
      <c r="H63" s="99"/>
      <c r="I63" s="99"/>
      <c r="J63" s="99"/>
      <c r="K63" s="99"/>
      <c r="L63" s="50"/>
      <c r="M63" s="37"/>
      <c r="N63" s="35"/>
      <c r="O63" s="38"/>
    </row>
    <row r="64" spans="1:15" ht="13.9" customHeight="1" outlineLevel="1">
      <c r="A64" s="14"/>
      <c r="B64" s="77" t="s">
        <v>27</v>
      </c>
      <c r="C64" s="42" t="s">
        <v>20</v>
      </c>
      <c r="D64" s="42"/>
      <c r="E64" s="42"/>
      <c r="F64" s="42" t="s">
        <v>21</v>
      </c>
      <c r="G64" s="42"/>
      <c r="H64" s="42"/>
      <c r="I64" s="42"/>
      <c r="J64" s="42"/>
      <c r="K64" s="43"/>
      <c r="L64" s="43"/>
    </row>
    <row r="65" spans="1:22" ht="13.9" customHeight="1" outlineLevel="1">
      <c r="A65" s="14"/>
      <c r="B65" s="86"/>
      <c r="C65" s="44">
        <f ca="1">D65-1</f>
        <v>2014</v>
      </c>
      <c r="D65" s="44">
        <f ca="1">E65-1</f>
        <v>2015</v>
      </c>
      <c r="E65" s="44">
        <f ca="1">F65-1</f>
        <v>2016</v>
      </c>
      <c r="F65" s="44">
        <f ca="1">YEAR(NOW())</f>
        <v>2017</v>
      </c>
      <c r="G65" s="44">
        <f ca="1">F65+1</f>
        <v>2018</v>
      </c>
      <c r="H65" s="44">
        <f ca="1">G65+1</f>
        <v>2019</v>
      </c>
      <c r="I65" s="44">
        <f ca="1">H65+1</f>
        <v>2020</v>
      </c>
      <c r="J65" s="44">
        <f ca="1">I65+1</f>
        <v>2021</v>
      </c>
      <c r="K65" s="51" t="s">
        <v>28</v>
      </c>
      <c r="L65" s="43"/>
      <c r="M65" s="35"/>
    </row>
    <row r="66" spans="1:22" ht="13.9" customHeight="1" outlineLevel="1" thickBot="1">
      <c r="A66" s="14"/>
      <c r="B66" s="28" t="s">
        <v>56</v>
      </c>
      <c r="C66" s="86"/>
      <c r="D66" s="94">
        <f>(D56+D57)/(C56+C57)-1</f>
        <v>9.1259770581666899E-2</v>
      </c>
      <c r="E66" s="100">
        <f>(E56+E57)/(D56+D57)-1</f>
        <v>8.9451162790697758E-2</v>
      </c>
      <c r="F66" s="85">
        <v>0.05</v>
      </c>
      <c r="G66" s="94">
        <f>F66+$K$66</f>
        <v>7.0000000000000007E-2</v>
      </c>
      <c r="H66" s="94">
        <f t="shared" ref="H66:J66" si="3">G66+$K$66</f>
        <v>9.0000000000000011E-2</v>
      </c>
      <c r="I66" s="94">
        <f t="shared" si="3"/>
        <v>0.11000000000000001</v>
      </c>
      <c r="J66" s="94">
        <f t="shared" si="3"/>
        <v>0.13</v>
      </c>
      <c r="K66" s="40">
        <v>0.02</v>
      </c>
      <c r="L66" s="43"/>
    </row>
    <row r="67" spans="1:22" ht="13.9" customHeight="1" outlineLevel="1" thickBot="1">
      <c r="A67" s="14"/>
      <c r="B67" s="28" t="s">
        <v>29</v>
      </c>
      <c r="C67" s="94">
        <f>C59/(C56+C57)</f>
        <v>0.52289107704801541</v>
      </c>
      <c r="D67" s="94">
        <f>D59/(D56+D57)</f>
        <v>0.53227906976744188</v>
      </c>
      <c r="E67" s="94">
        <f>E59/(E56+E57)</f>
        <v>0.5311486048020766</v>
      </c>
      <c r="F67" s="85">
        <v>0.4</v>
      </c>
      <c r="G67" s="94">
        <f>F67+$K$67</f>
        <v>0.4</v>
      </c>
      <c r="H67" s="94">
        <f t="shared" ref="H67:J67" si="4">G67+$K$67</f>
        <v>0.4</v>
      </c>
      <c r="I67" s="94">
        <f t="shared" si="4"/>
        <v>0.4</v>
      </c>
      <c r="J67" s="94">
        <f t="shared" si="4"/>
        <v>0.4</v>
      </c>
      <c r="K67" s="40">
        <v>0</v>
      </c>
      <c r="L67" s="43"/>
    </row>
    <row r="68" spans="1:22" ht="13.9" customHeight="1" outlineLevel="1" thickBot="1">
      <c r="A68" s="14"/>
      <c r="B68" s="28" t="s">
        <v>83</v>
      </c>
      <c r="C68" s="102" t="s">
        <v>6</v>
      </c>
      <c r="D68" s="102" t="s">
        <v>6</v>
      </c>
      <c r="E68" s="103" t="s">
        <v>6</v>
      </c>
      <c r="F68" s="85">
        <v>0.27500000000000002</v>
      </c>
      <c r="G68" s="94">
        <f>F68+K68</f>
        <v>0.27500000000000002</v>
      </c>
      <c r="H68" s="94">
        <f t="shared" ref="H68:J68" si="5">G68+L68</f>
        <v>0.27500000000000002</v>
      </c>
      <c r="I68" s="94">
        <f t="shared" si="5"/>
        <v>0.27500000000000002</v>
      </c>
      <c r="J68" s="94">
        <f t="shared" si="5"/>
        <v>0.27500000000000002</v>
      </c>
      <c r="K68" s="40">
        <v>0</v>
      </c>
      <c r="L68" s="43"/>
    </row>
    <row r="69" spans="1:22" ht="11.25" customHeight="1" outlineLevel="1">
      <c r="A69" s="14"/>
      <c r="B69" s="52"/>
      <c r="C69" s="52"/>
      <c r="D69" s="53"/>
      <c r="E69" s="53"/>
      <c r="F69" s="43"/>
      <c r="G69" s="43"/>
      <c r="H69" s="43"/>
      <c r="I69" s="43"/>
      <c r="J69" s="43"/>
      <c r="K69" s="43"/>
      <c r="L69" s="43"/>
    </row>
    <row r="70" spans="1:22" ht="11.25" customHeight="1" outlineLevel="1">
      <c r="A70" s="14"/>
      <c r="B70" s="52"/>
      <c r="C70" s="52"/>
      <c r="D70" s="53"/>
      <c r="E70" s="53"/>
      <c r="F70" s="43"/>
      <c r="G70" s="43"/>
      <c r="H70" s="43"/>
      <c r="I70" s="43"/>
      <c r="J70" s="43"/>
      <c r="K70" s="43"/>
      <c r="L70" s="43"/>
      <c r="P70"/>
      <c r="Q70"/>
      <c r="R70"/>
      <c r="S70"/>
      <c r="T70"/>
      <c r="U70"/>
      <c r="V70"/>
    </row>
    <row r="71" spans="1:22" ht="11.25" customHeight="1" outlineLevel="1">
      <c r="A71" s="14"/>
      <c r="B71" s="52"/>
      <c r="C71" s="52"/>
      <c r="D71" s="53"/>
      <c r="E71" s="53"/>
      <c r="F71" s="43"/>
      <c r="G71" s="43"/>
      <c r="H71" s="43"/>
      <c r="I71" s="43"/>
      <c r="J71" s="43"/>
      <c r="K71" s="43"/>
      <c r="L71" s="43"/>
      <c r="P71"/>
      <c r="Q71"/>
      <c r="R71"/>
      <c r="S71"/>
      <c r="T71"/>
      <c r="U71"/>
      <c r="V71"/>
    </row>
    <row r="72" spans="1:22" ht="11.25" customHeight="1" outlineLevel="1">
      <c r="A72" s="14"/>
      <c r="B72" s="52"/>
      <c r="C72" s="52"/>
      <c r="D72" s="53"/>
      <c r="E72" s="53"/>
      <c r="F72" s="43"/>
      <c r="G72" s="43"/>
      <c r="H72" s="43"/>
      <c r="I72" s="43"/>
      <c r="J72" s="43"/>
      <c r="K72" s="43"/>
      <c r="L72" s="43"/>
      <c r="P72"/>
      <c r="Q72"/>
      <c r="R72"/>
      <c r="S72"/>
      <c r="T72"/>
      <c r="U72"/>
      <c r="V72"/>
    </row>
    <row r="73" spans="1:22" ht="11.25" customHeight="1" outlineLevel="1">
      <c r="A73" s="14"/>
      <c r="B73" s="52"/>
      <c r="C73" s="52"/>
      <c r="D73" s="53"/>
      <c r="E73" s="53"/>
      <c r="F73" s="43"/>
      <c r="G73" s="43"/>
      <c r="H73" s="43"/>
      <c r="I73" s="43"/>
      <c r="J73" s="43"/>
      <c r="K73" s="43"/>
      <c r="L73" s="43"/>
      <c r="P73"/>
      <c r="Q73"/>
      <c r="R73"/>
      <c r="S73"/>
      <c r="T73"/>
      <c r="U73"/>
      <c r="V73"/>
    </row>
    <row r="74" spans="1:22" ht="11.25" customHeight="1" outlineLevel="1">
      <c r="A74" s="14"/>
      <c r="B74" s="101" t="s">
        <v>41</v>
      </c>
      <c r="C74" s="43"/>
      <c r="D74" s="43"/>
      <c r="E74" s="43"/>
      <c r="F74" s="43"/>
      <c r="G74" s="43"/>
      <c r="I74" s="43"/>
      <c r="J74" s="43"/>
      <c r="K74" s="43"/>
      <c r="L74" s="43"/>
      <c r="P74"/>
      <c r="Q74"/>
      <c r="R74"/>
      <c r="S74"/>
      <c r="T74"/>
      <c r="U74"/>
      <c r="V74"/>
    </row>
    <row r="75" spans="1:22" ht="11.25" customHeight="1" outlineLevel="1">
      <c r="A75" s="14"/>
      <c r="B75" s="43" t="s">
        <v>78</v>
      </c>
      <c r="C75" s="43"/>
      <c r="D75" s="43"/>
      <c r="E75" s="43"/>
      <c r="F75" s="43"/>
      <c r="G75" s="43"/>
      <c r="I75" s="43"/>
      <c r="J75" s="43"/>
      <c r="K75" s="43"/>
      <c r="L75" s="43"/>
      <c r="P75"/>
      <c r="Q75"/>
      <c r="R75"/>
      <c r="S75"/>
      <c r="T75"/>
      <c r="U75"/>
      <c r="V75"/>
    </row>
    <row r="76" spans="1:22" ht="11.25" customHeight="1" outlineLevel="1">
      <c r="A76" s="14"/>
      <c r="B76" s="43" t="s">
        <v>42</v>
      </c>
      <c r="C76" s="43"/>
      <c r="D76" s="43"/>
      <c r="E76" s="43"/>
      <c r="F76" s="43"/>
      <c r="G76" s="43"/>
      <c r="I76" s="43"/>
      <c r="J76" s="43"/>
      <c r="K76" s="43"/>
      <c r="L76" s="43"/>
      <c r="P76"/>
      <c r="Q76"/>
      <c r="R76"/>
      <c r="S76"/>
      <c r="T76"/>
      <c r="U76"/>
      <c r="V76"/>
    </row>
    <row r="77" spans="1:22" ht="11.25" customHeight="1" outlineLevel="1">
      <c r="A77" s="14"/>
      <c r="B77" s="43"/>
      <c r="C77" s="43" t="s">
        <v>79</v>
      </c>
      <c r="D77" s="43"/>
      <c r="E77" s="43"/>
      <c r="F77" s="43"/>
      <c r="G77" s="43"/>
      <c r="I77" s="43"/>
      <c r="J77" s="43"/>
      <c r="K77" s="43"/>
      <c r="L77" s="43"/>
      <c r="P77"/>
      <c r="Q77"/>
      <c r="R77"/>
      <c r="S77"/>
      <c r="T77"/>
      <c r="U77"/>
      <c r="V77"/>
    </row>
    <row r="78" spans="1:22" ht="11.25" customHeight="1" outlineLevel="1">
      <c r="A78" s="14"/>
      <c r="B78" s="43"/>
      <c r="C78" s="43" t="s">
        <v>77</v>
      </c>
      <c r="D78" s="43"/>
      <c r="E78" s="43"/>
      <c r="F78" s="43"/>
      <c r="G78" s="43"/>
      <c r="I78" s="43"/>
      <c r="J78" s="43"/>
      <c r="K78" s="43"/>
      <c r="L78" s="43"/>
      <c r="P78"/>
      <c r="Q78"/>
      <c r="R78"/>
      <c r="S78"/>
      <c r="T78"/>
      <c r="U78"/>
      <c r="V78"/>
    </row>
    <row r="79" spans="1:22" ht="11.25" customHeight="1" outlineLevel="1" thickBot="1">
      <c r="A79" s="14"/>
      <c r="B79" s="43" t="s">
        <v>44</v>
      </c>
      <c r="C79" s="43"/>
      <c r="D79" s="43"/>
      <c r="E79" s="43"/>
      <c r="F79" s="43"/>
      <c r="G79" s="43"/>
      <c r="I79" s="43"/>
      <c r="J79" s="43"/>
      <c r="K79" s="43"/>
      <c r="L79" s="43"/>
      <c r="P79"/>
      <c r="Q79"/>
      <c r="R79"/>
      <c r="S79"/>
      <c r="T79"/>
      <c r="U79"/>
      <c r="V79"/>
    </row>
    <row r="80" spans="1:22" ht="11.25" customHeight="1" outlineLevel="1">
      <c r="A80" s="14"/>
      <c r="B80" s="64" t="s">
        <v>45</v>
      </c>
      <c r="C80" s="64"/>
      <c r="D80" s="65"/>
      <c r="E80" s="65"/>
      <c r="F80" s="65"/>
      <c r="G80" s="65"/>
      <c r="H80" s="65"/>
      <c r="I80" s="43"/>
      <c r="J80" s="43"/>
      <c r="K80" s="43"/>
      <c r="L80" s="43"/>
      <c r="P80"/>
      <c r="Q80"/>
      <c r="R80"/>
      <c r="S80"/>
      <c r="T80"/>
      <c r="U80"/>
      <c r="V80"/>
    </row>
    <row r="81" spans="1:22" ht="30.6" customHeight="1" outlineLevel="1">
      <c r="A81" s="14"/>
      <c r="B81" s="66"/>
      <c r="C81" s="66"/>
      <c r="D81" s="84" t="s">
        <v>46</v>
      </c>
      <c r="E81" s="84" t="s">
        <v>47</v>
      </c>
      <c r="F81" s="84" t="s">
        <v>48</v>
      </c>
      <c r="G81" s="84" t="s">
        <v>49</v>
      </c>
      <c r="H81" s="84" t="s">
        <v>50</v>
      </c>
      <c r="I81" s="43"/>
      <c r="J81" s="43"/>
      <c r="K81" s="43"/>
      <c r="L81" s="43"/>
      <c r="P81"/>
      <c r="Q81"/>
      <c r="R81"/>
      <c r="S81"/>
      <c r="T81"/>
      <c r="U81"/>
      <c r="V81"/>
    </row>
    <row r="82" spans="1:22" ht="11.25" customHeight="1" outlineLevel="1">
      <c r="A82" s="14"/>
      <c r="B82" s="67"/>
      <c r="C82" s="67"/>
      <c r="D82" s="68"/>
      <c r="E82" s="69" t="s">
        <v>51</v>
      </c>
      <c r="F82" s="69" t="s">
        <v>52</v>
      </c>
      <c r="G82" s="69" t="s">
        <v>52</v>
      </c>
      <c r="H82" s="69" t="s">
        <v>52</v>
      </c>
      <c r="I82" s="43"/>
      <c r="J82" s="43"/>
      <c r="K82" s="43"/>
      <c r="L82" s="43"/>
      <c r="P82"/>
      <c r="Q82"/>
      <c r="R82"/>
      <c r="S82"/>
      <c r="T82"/>
      <c r="U82"/>
      <c r="V82"/>
    </row>
    <row r="83" spans="1:22" ht="11.25" customHeight="1" outlineLevel="1">
      <c r="A83" s="14"/>
      <c r="B83" s="70" t="s">
        <v>53</v>
      </c>
      <c r="C83" s="70"/>
      <c r="D83" s="71"/>
      <c r="E83" s="71"/>
      <c r="F83" s="71"/>
      <c r="G83" s="71"/>
      <c r="H83" s="71"/>
      <c r="I83" s="43"/>
      <c r="J83" s="43"/>
      <c r="K83" s="43"/>
      <c r="L83" s="43"/>
      <c r="P83"/>
      <c r="Q83"/>
      <c r="R83"/>
      <c r="S83"/>
      <c r="T83"/>
      <c r="U83"/>
      <c r="V83"/>
    </row>
    <row r="84" spans="1:22" ht="11.25" customHeight="1" outlineLevel="1">
      <c r="A84" s="14"/>
      <c r="B84" s="67"/>
      <c r="C84" s="67" t="s">
        <v>70</v>
      </c>
      <c r="D84" s="73">
        <v>0.05</v>
      </c>
      <c r="E84" s="74">
        <v>0.05</v>
      </c>
      <c r="F84" s="74">
        <v>0.08</v>
      </c>
      <c r="G84" s="74">
        <v>0.03</v>
      </c>
      <c r="H84" s="74">
        <v>0.05</v>
      </c>
      <c r="I84" s="43"/>
      <c r="J84" s="43"/>
      <c r="K84" s="43"/>
      <c r="L84" s="43"/>
      <c r="P84"/>
      <c r="Q84"/>
      <c r="R84"/>
      <c r="S84"/>
      <c r="T84"/>
      <c r="U84"/>
      <c r="V84"/>
    </row>
    <row r="85" spans="1:22" ht="11.25" customHeight="1" outlineLevel="1">
      <c r="A85" s="14"/>
      <c r="B85" s="67"/>
      <c r="C85" s="67" t="s">
        <v>71</v>
      </c>
      <c r="D85" s="73">
        <v>0.4</v>
      </c>
      <c r="E85" s="74">
        <v>0.4</v>
      </c>
      <c r="F85" s="74">
        <v>0.45</v>
      </c>
      <c r="G85" s="74">
        <v>0.32</v>
      </c>
      <c r="H85" s="74">
        <v>0.4</v>
      </c>
      <c r="I85" s="43"/>
      <c r="J85" s="43"/>
      <c r="K85" s="43"/>
      <c r="L85" s="43"/>
      <c r="P85"/>
      <c r="Q85"/>
      <c r="R85"/>
      <c r="S85"/>
      <c r="T85"/>
      <c r="U85"/>
      <c r="V85"/>
    </row>
    <row r="86" spans="1:22" ht="11.25" customHeight="1" outlineLevel="1">
      <c r="A86" s="14"/>
      <c r="B86" s="67"/>
      <c r="C86" s="67" t="s">
        <v>72</v>
      </c>
      <c r="D86" s="73">
        <v>0.27500000000000002</v>
      </c>
      <c r="E86" s="74">
        <v>0.27500000000000002</v>
      </c>
      <c r="F86" s="74">
        <v>0.3</v>
      </c>
      <c r="G86" s="74">
        <v>0.27500000000000002</v>
      </c>
      <c r="H86" s="74">
        <v>0.27500000000000002</v>
      </c>
      <c r="I86" s="43"/>
      <c r="J86" s="43"/>
      <c r="K86" s="43"/>
      <c r="L86" s="43"/>
      <c r="P86"/>
      <c r="Q86"/>
      <c r="R86"/>
      <c r="S86"/>
      <c r="T86"/>
      <c r="U86"/>
      <c r="V86"/>
    </row>
    <row r="87" spans="1:22" ht="11.25" customHeight="1" outlineLevel="1">
      <c r="A87" s="14"/>
      <c r="B87" s="67"/>
      <c r="C87" s="67" t="s">
        <v>73</v>
      </c>
      <c r="D87" s="75">
        <v>0.02</v>
      </c>
      <c r="E87" s="75">
        <v>0.02</v>
      </c>
      <c r="F87" s="75">
        <v>0.02</v>
      </c>
      <c r="G87" s="75">
        <v>0.02</v>
      </c>
      <c r="H87" s="76">
        <v>0.02</v>
      </c>
      <c r="I87" s="43"/>
      <c r="J87" s="43"/>
      <c r="K87" s="43"/>
      <c r="L87" s="43"/>
      <c r="P87"/>
      <c r="Q87"/>
      <c r="R87"/>
      <c r="S87"/>
      <c r="T87"/>
      <c r="U87"/>
      <c r="V87"/>
    </row>
    <row r="88" spans="1:22" ht="11.25" customHeight="1" outlineLevel="1">
      <c r="A88" s="14"/>
      <c r="B88" s="70" t="s">
        <v>54</v>
      </c>
      <c r="C88" s="70"/>
      <c r="D88" s="71"/>
      <c r="E88" s="71"/>
      <c r="F88" s="71"/>
      <c r="G88" s="71"/>
      <c r="H88" s="71"/>
      <c r="I88" s="43"/>
      <c r="J88" s="43"/>
      <c r="K88" s="43"/>
      <c r="L88" s="43"/>
      <c r="P88"/>
      <c r="Q88"/>
      <c r="R88"/>
      <c r="S88"/>
      <c r="T88"/>
      <c r="U88"/>
      <c r="V88"/>
    </row>
    <row r="89" spans="1:22" ht="11.25" customHeight="1" outlineLevel="1">
      <c r="A89" s="14"/>
      <c r="B89" s="67"/>
      <c r="C89" s="67" t="s">
        <v>74</v>
      </c>
      <c r="D89" s="73">
        <v>8.9632879147129599E-2</v>
      </c>
      <c r="E89" s="73">
        <v>8.9632879147129599E-2</v>
      </c>
      <c r="F89" s="73">
        <v>0.11964272037927499</v>
      </c>
      <c r="G89" s="73">
        <v>6.96260113672139E-2</v>
      </c>
      <c r="H89" s="73">
        <v>8.9632879147129599E-2</v>
      </c>
      <c r="I89" s="43"/>
      <c r="J89" s="43"/>
      <c r="K89" s="43"/>
      <c r="L89" s="43"/>
      <c r="P89"/>
      <c r="Q89"/>
      <c r="R89"/>
      <c r="S89"/>
      <c r="T89"/>
      <c r="U89"/>
      <c r="V89"/>
    </row>
    <row r="90" spans="1:22" ht="11.25" customHeight="1" outlineLevel="1">
      <c r="A90" s="14"/>
      <c r="B90" s="67"/>
      <c r="C90" s="67" t="s">
        <v>75</v>
      </c>
      <c r="D90" s="78">
        <v>4217152.2585078599</v>
      </c>
      <c r="E90" s="78">
        <v>4217152.2585078599</v>
      </c>
      <c r="F90" s="78">
        <v>4428197.9581593601</v>
      </c>
      <c r="G90" s="78">
        <v>4356480.0027417503</v>
      </c>
      <c r="H90" s="78">
        <v>4217152.2585078599</v>
      </c>
      <c r="I90" s="43"/>
      <c r="J90" s="43"/>
      <c r="K90" s="43"/>
      <c r="L90" s="43"/>
      <c r="P90"/>
      <c r="Q90"/>
      <c r="R90"/>
      <c r="S90"/>
      <c r="T90"/>
      <c r="U90"/>
      <c r="V90"/>
    </row>
    <row r="91" spans="1:22" ht="11.25" customHeight="1" outlineLevel="1">
      <c r="A91" s="14"/>
      <c r="B91" s="67"/>
      <c r="C91" s="67" t="s">
        <v>76</v>
      </c>
      <c r="D91" s="78">
        <v>2811434.8390052398</v>
      </c>
      <c r="E91" s="78">
        <v>2811434.8390052398</v>
      </c>
      <c r="F91" s="78">
        <v>3623071.0566758402</v>
      </c>
      <c r="G91" s="78">
        <v>2050108.23658435</v>
      </c>
      <c r="H91" s="78">
        <v>2811434.8390052398</v>
      </c>
      <c r="I91" s="43"/>
      <c r="J91" s="43"/>
      <c r="K91" s="43"/>
      <c r="L91" s="43"/>
      <c r="P91"/>
      <c r="Q91"/>
      <c r="R91"/>
      <c r="S91"/>
      <c r="T91"/>
      <c r="U91"/>
      <c r="V91"/>
    </row>
    <row r="92" spans="1:22" ht="11.25" customHeight="1" outlineLevel="1" thickBot="1">
      <c r="A92" s="14"/>
      <c r="B92" s="79"/>
      <c r="C92" s="79" t="s">
        <v>55</v>
      </c>
      <c r="D92" s="80">
        <v>1932861.4518160999</v>
      </c>
      <c r="E92" s="80">
        <v>1932861.4518160999</v>
      </c>
      <c r="F92" s="80">
        <v>2415380.7044505598</v>
      </c>
      <c r="G92" s="80">
        <v>1761811.7658146799</v>
      </c>
      <c r="H92" s="80">
        <v>1932861.4518160999</v>
      </c>
      <c r="I92" s="43"/>
      <c r="J92" s="43"/>
      <c r="K92" s="43"/>
      <c r="L92" s="43"/>
      <c r="P92"/>
      <c r="Q92"/>
      <c r="R92"/>
      <c r="S92"/>
      <c r="T92"/>
      <c r="U92"/>
      <c r="V92"/>
    </row>
    <row r="93" spans="1:22" ht="11.25" customHeight="1" outlineLevel="1">
      <c r="A93" s="14"/>
      <c r="B93" t="s">
        <v>57</v>
      </c>
      <c r="C93"/>
      <c r="D93"/>
      <c r="E93"/>
      <c r="F93"/>
      <c r="G93"/>
      <c r="H93"/>
      <c r="I93" s="43"/>
      <c r="J93" s="43"/>
      <c r="K93" s="43"/>
      <c r="L93" s="43"/>
      <c r="P93"/>
      <c r="Q93"/>
      <c r="R93"/>
      <c r="S93"/>
      <c r="T93"/>
      <c r="U93"/>
      <c r="V93"/>
    </row>
    <row r="94" spans="1:22" ht="11.25" customHeight="1" outlineLevel="1">
      <c r="A94" s="14"/>
      <c r="B94" t="s">
        <v>58</v>
      </c>
      <c r="C94"/>
      <c r="D94"/>
      <c r="E94"/>
      <c r="F94"/>
      <c r="G94"/>
      <c r="H94"/>
      <c r="I94" s="43"/>
      <c r="J94" s="43"/>
      <c r="K94" s="43"/>
      <c r="L94" s="43"/>
      <c r="P94"/>
      <c r="Q94"/>
      <c r="R94"/>
      <c r="S94"/>
      <c r="T94"/>
      <c r="U94"/>
      <c r="V94"/>
    </row>
    <row r="95" spans="1:22" ht="11.25" customHeight="1" outlineLevel="1">
      <c r="A95" s="14"/>
      <c r="B95" t="s">
        <v>59</v>
      </c>
      <c r="C95"/>
      <c r="D95"/>
      <c r="E95"/>
      <c r="F95"/>
      <c r="G95"/>
      <c r="H95"/>
      <c r="I95" s="43"/>
      <c r="J95" s="43"/>
      <c r="K95" s="43"/>
      <c r="L95" s="43"/>
      <c r="P95"/>
      <c r="Q95"/>
      <c r="R95"/>
      <c r="S95"/>
      <c r="T95"/>
      <c r="U95"/>
      <c r="V95"/>
    </row>
    <row r="96" spans="1:22" ht="11.25" customHeight="1" outlineLevel="1">
      <c r="A96" s="14"/>
      <c r="B96" s="52"/>
      <c r="C96" s="52"/>
      <c r="D96" s="53"/>
      <c r="E96" s="53"/>
      <c r="F96" s="43"/>
      <c r="G96" s="43"/>
      <c r="H96" s="43"/>
      <c r="I96" s="43"/>
      <c r="J96" s="43"/>
      <c r="K96" s="43"/>
      <c r="L96" s="43"/>
      <c r="P96"/>
      <c r="Q96"/>
      <c r="R96"/>
      <c r="S96"/>
      <c r="T96"/>
      <c r="U96"/>
      <c r="V96"/>
    </row>
    <row r="97" spans="1:22" ht="11.25" customHeight="1" outlineLevel="1">
      <c r="A97" s="14"/>
      <c r="B97" s="52"/>
      <c r="C97" s="52"/>
      <c r="D97" s="53"/>
      <c r="E97" s="53"/>
      <c r="F97" s="43"/>
      <c r="G97" s="43"/>
      <c r="H97" s="43"/>
      <c r="I97" s="43"/>
      <c r="J97" s="43"/>
      <c r="K97" s="43"/>
      <c r="L97" s="43"/>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7"/>
      <inputCells r="F67" val="0.4" numFmtId="177"/>
      <inputCells r="F68" val="0.275" numFmtId="177"/>
    </scenario>
    <scenario name="High Growth with Margin Impact" locked="1" count="3" user="Chang Xu" comment="Created by Chang Xu on 11/1/2016">
      <inputCells r="F66" val="0.08" numFmtId="177"/>
      <inputCells r="F67" val="0.45" numFmtId="177"/>
      <inputCells r="F68" val="0.3" numFmtId="177"/>
    </scenario>
    <scenario name="Low Growth with Margin Impact" locked="1" count="3" user="Chang Xu" comment="Created by Chang Xu on 11/1/2016">
      <inputCells r="F66" val="0.03" numFmtId="177"/>
      <inputCells r="F67" val="0.32" numFmtId="177"/>
      <inputCells r="F68" val="0.275" numFmtId="177"/>
    </scenario>
    <scenario name="Exploding Market Growth" locked="1" count="4" user="Chang Xu" comment="Created by Chang Xu on 11/1/2016">
      <inputCells r="F66" val="0.05" numFmtId="177"/>
      <inputCells r="F67" val="0.4" numFmtId="177"/>
      <inputCells r="F68" val="0.275" numFmtId="177"/>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Cover Page</vt:lpstr>
      <vt:lpstr>Exercises&gt;&gt;&gt;</vt:lpstr>
      <vt:lpstr>Exercise 1</vt:lpstr>
      <vt:lpstr>Exercise 2</vt:lpstr>
      <vt:lpstr>Exercise 3</vt:lpstr>
      <vt:lpstr>Exercise 4</vt:lpstr>
      <vt:lpstr>Exercise 5</vt:lpstr>
      <vt:lpstr>Exercise 6</vt:lpstr>
      <vt:lpstr>Section 1 - Student Exercises</vt:lpstr>
      <vt:lpstr>List Data</vt:lpstr>
      <vt:lpstr>'Exercise 5'!Likelihood_bins</vt:lpstr>
      <vt:lpstr>Max_Cost</vt:lpstr>
      <vt:lpstr>Min_Cost</vt:lpstr>
      <vt:lpstr>'Exercise 5'!Min_Cost_per_Mile</vt:lpstr>
      <vt:lpstr>'Exercise 5'!Total_Miles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Brenda Mullally</cp:lastModifiedBy>
  <dcterms:created xsi:type="dcterms:W3CDTF">2016-06-22T22:01:00Z</dcterms:created>
  <dcterms:modified xsi:type="dcterms:W3CDTF">2017-09-19T11:05:09Z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