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iesander/Betting Model/"/>
    </mc:Choice>
  </mc:AlternateContent>
  <xr:revisionPtr revIDLastSave="0" documentId="8_{9303D05C-193E-0548-A954-818FCCCAA5C4}" xr6:coauthVersionLast="46" xr6:coauthVersionMax="46" xr10:uidLastSave="{00000000-0000-0000-0000-000000000000}"/>
  <bookViews>
    <workbookView xWindow="18340" yWindow="500" windowWidth="17500" windowHeight="21900" xr2:uid="{DF26703F-2671-8343-9BE4-8A99E48AB6F4}"/>
  </bookViews>
  <sheets>
    <sheet name="Performance" sheetId="1" r:id="rId1"/>
    <sheet name="Leicester City - Liverpool" sheetId="21" r:id="rId2"/>
    <sheet name="Crystal Palace - Burnley" sheetId="22" r:id="rId3"/>
    <sheet name="Man City - Tottenham" sheetId="24" r:id="rId4"/>
    <sheet name="Brighton - Aston Villa" sheetId="23" r:id="rId5"/>
    <sheet name="Leeds - Crystal Palace" sheetId="20" r:id="rId6"/>
    <sheet name="Tottenham - West Brom" sheetId="19" r:id="rId7"/>
    <sheet name="Wolves - Leicester" sheetId="16" r:id="rId8"/>
    <sheet name="Liverpool - Man City" sheetId="17" r:id="rId9"/>
    <sheet name="Sheffield - Chelsea" sheetId="18" r:id="rId10"/>
    <sheet name="Aston Villa - Arsenal" sheetId="11" r:id="rId11"/>
    <sheet name="Newcastle - Southampton" sheetId="12" r:id="rId12"/>
    <sheet name="Burnley - Brighton" sheetId="13" r:id="rId13"/>
    <sheet name="Fulham - West Ham" sheetId="14" r:id="rId14"/>
    <sheet name="Man U - Everton" sheetId="15" r:id="rId15"/>
    <sheet name="Tottenham - Chelsea" sheetId="10" r:id="rId16"/>
    <sheet name="Fulham - Leicester City" sheetId="5" r:id="rId17"/>
    <sheet name="Burnley - Manchester City" sheetId="6" r:id="rId18"/>
    <sheet name="Leeds United - Everton" sheetId="7" r:id="rId19"/>
    <sheet name="Liverpool - Brighton" sheetId="8" r:id="rId20"/>
    <sheet name="Aston Villa - West Ham United" sheetId="9" r:id="rId2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24" l="1"/>
  <c r="O7" i="24"/>
  <c r="P7" i="24"/>
  <c r="M7" i="24"/>
  <c r="L3" i="24"/>
  <c r="C11" i="23"/>
  <c r="C55" i="23" s="1"/>
  <c r="C56" i="23" s="1"/>
  <c r="I11" i="24"/>
  <c r="AA55" i="24" s="1"/>
  <c r="AA56" i="24" s="1"/>
  <c r="H11" i="24"/>
  <c r="W55" i="24" s="1"/>
  <c r="W56" i="24" s="1"/>
  <c r="G11" i="24"/>
  <c r="S55" i="24" s="1"/>
  <c r="S56" i="24" s="1"/>
  <c r="F11" i="24"/>
  <c r="O55" i="24" s="1"/>
  <c r="O56" i="24" s="1"/>
  <c r="E11" i="24"/>
  <c r="K55" i="24" s="1"/>
  <c r="K56" i="24" s="1"/>
  <c r="D11" i="24"/>
  <c r="G55" i="24" s="1"/>
  <c r="G56" i="24" s="1"/>
  <c r="C11" i="24"/>
  <c r="C55" i="24" s="1"/>
  <c r="C56" i="24" s="1"/>
  <c r="I10" i="24"/>
  <c r="AA49" i="24" s="1"/>
  <c r="AA50" i="24" s="1"/>
  <c r="H10" i="24"/>
  <c r="W49" i="24" s="1"/>
  <c r="W50" i="24" s="1"/>
  <c r="G10" i="24"/>
  <c r="S49" i="24" s="1"/>
  <c r="S50" i="24" s="1"/>
  <c r="F10" i="24"/>
  <c r="O49" i="24" s="1"/>
  <c r="O50" i="24" s="1"/>
  <c r="E10" i="24"/>
  <c r="K49" i="24" s="1"/>
  <c r="K50" i="24" s="1"/>
  <c r="D10" i="24"/>
  <c r="G49" i="24" s="1"/>
  <c r="G50" i="24" s="1"/>
  <c r="C10" i="24"/>
  <c r="I9" i="24"/>
  <c r="AA43" i="24" s="1"/>
  <c r="AA44" i="24" s="1"/>
  <c r="H9" i="24"/>
  <c r="W43" i="24" s="1"/>
  <c r="W44" i="24" s="1"/>
  <c r="G9" i="24"/>
  <c r="S43" i="24" s="1"/>
  <c r="S44" i="24" s="1"/>
  <c r="F9" i="24"/>
  <c r="O43" i="24" s="1"/>
  <c r="O44" i="24" s="1"/>
  <c r="E9" i="24"/>
  <c r="K43" i="24" s="1"/>
  <c r="K44" i="24" s="1"/>
  <c r="D9" i="24"/>
  <c r="G43" i="24" s="1"/>
  <c r="G44" i="24" s="1"/>
  <c r="C9" i="24"/>
  <c r="C43" i="24" s="1"/>
  <c r="C44" i="24" s="1"/>
  <c r="I8" i="24"/>
  <c r="AA37" i="24" s="1"/>
  <c r="AA38" i="24" s="1"/>
  <c r="H8" i="24"/>
  <c r="W37" i="24" s="1"/>
  <c r="W38" i="24" s="1"/>
  <c r="G8" i="24"/>
  <c r="S37" i="24" s="1"/>
  <c r="S38" i="24" s="1"/>
  <c r="F8" i="24"/>
  <c r="O37" i="24" s="1"/>
  <c r="O38" i="24" s="1"/>
  <c r="E8" i="24"/>
  <c r="K37" i="24" s="1"/>
  <c r="K38" i="24" s="1"/>
  <c r="D8" i="24"/>
  <c r="G37" i="24" s="1"/>
  <c r="G38" i="24" s="1"/>
  <c r="C8" i="24"/>
  <c r="I7" i="24"/>
  <c r="AA31" i="24" s="1"/>
  <c r="AA32" i="24" s="1"/>
  <c r="H7" i="24"/>
  <c r="W31" i="24" s="1"/>
  <c r="W32" i="24" s="1"/>
  <c r="G7" i="24"/>
  <c r="S31" i="24" s="1"/>
  <c r="S32" i="24" s="1"/>
  <c r="F7" i="24"/>
  <c r="O31" i="24" s="1"/>
  <c r="O32" i="24" s="1"/>
  <c r="E7" i="24"/>
  <c r="K31" i="24" s="1"/>
  <c r="K32" i="24" s="1"/>
  <c r="D7" i="24"/>
  <c r="G31" i="24" s="1"/>
  <c r="G32" i="24" s="1"/>
  <c r="C7" i="24"/>
  <c r="C31" i="24" s="1"/>
  <c r="C32" i="24" s="1"/>
  <c r="I6" i="24"/>
  <c r="AA25" i="24" s="1"/>
  <c r="AA26" i="24" s="1"/>
  <c r="H6" i="24"/>
  <c r="W25" i="24" s="1"/>
  <c r="W26" i="24" s="1"/>
  <c r="G6" i="24"/>
  <c r="S25" i="24" s="1"/>
  <c r="S26" i="24" s="1"/>
  <c r="F6" i="24"/>
  <c r="O25" i="24" s="1"/>
  <c r="O26" i="24" s="1"/>
  <c r="E6" i="24"/>
  <c r="K25" i="24" s="1"/>
  <c r="K26" i="24" s="1"/>
  <c r="D6" i="24"/>
  <c r="G25" i="24" s="1"/>
  <c r="G26" i="24" s="1"/>
  <c r="C6" i="24"/>
  <c r="I5" i="24"/>
  <c r="H5" i="24"/>
  <c r="W19" i="24" s="1"/>
  <c r="W20" i="24" s="1"/>
  <c r="G5" i="24"/>
  <c r="F5" i="24"/>
  <c r="O19" i="24" s="1"/>
  <c r="O20" i="24" s="1"/>
  <c r="E5" i="24"/>
  <c r="K19" i="24" s="1"/>
  <c r="K20" i="24" s="1"/>
  <c r="D5" i="24"/>
  <c r="G19" i="24" s="1"/>
  <c r="G20" i="24" s="1"/>
  <c r="C5" i="24"/>
  <c r="C19" i="24" s="1"/>
  <c r="C20" i="24" s="1"/>
  <c r="I11" i="23"/>
  <c r="AA55" i="23" s="1"/>
  <c r="AA56" i="23" s="1"/>
  <c r="H11" i="23"/>
  <c r="W55" i="23" s="1"/>
  <c r="W56" i="23" s="1"/>
  <c r="G11" i="23"/>
  <c r="S55" i="23" s="1"/>
  <c r="S56" i="23" s="1"/>
  <c r="F11" i="23"/>
  <c r="O55" i="23" s="1"/>
  <c r="O56" i="23" s="1"/>
  <c r="E11" i="23"/>
  <c r="K55" i="23" s="1"/>
  <c r="K56" i="23" s="1"/>
  <c r="D11" i="23"/>
  <c r="I10" i="23"/>
  <c r="AA49" i="23" s="1"/>
  <c r="AA50" i="23" s="1"/>
  <c r="H10" i="23"/>
  <c r="W49" i="23" s="1"/>
  <c r="W50" i="23" s="1"/>
  <c r="G10" i="23"/>
  <c r="S49" i="23" s="1"/>
  <c r="S50" i="23" s="1"/>
  <c r="F10" i="23"/>
  <c r="O49" i="23" s="1"/>
  <c r="O50" i="23" s="1"/>
  <c r="E10" i="23"/>
  <c r="K49" i="23" s="1"/>
  <c r="K50" i="23" s="1"/>
  <c r="D10" i="23"/>
  <c r="G49" i="23" s="1"/>
  <c r="G50" i="23" s="1"/>
  <c r="C10" i="23"/>
  <c r="I9" i="23"/>
  <c r="AA43" i="23" s="1"/>
  <c r="AA44" i="23" s="1"/>
  <c r="H9" i="23"/>
  <c r="W43" i="23" s="1"/>
  <c r="W44" i="23" s="1"/>
  <c r="G9" i="23"/>
  <c r="S43" i="23" s="1"/>
  <c r="S44" i="23" s="1"/>
  <c r="F9" i="23"/>
  <c r="O43" i="23" s="1"/>
  <c r="O44" i="23" s="1"/>
  <c r="E9" i="23"/>
  <c r="K43" i="23" s="1"/>
  <c r="K44" i="23" s="1"/>
  <c r="D9" i="23"/>
  <c r="C9" i="23"/>
  <c r="C43" i="23" s="1"/>
  <c r="C44" i="23" s="1"/>
  <c r="I8" i="23"/>
  <c r="AA37" i="23" s="1"/>
  <c r="AA38" i="23" s="1"/>
  <c r="H8" i="23"/>
  <c r="W37" i="23" s="1"/>
  <c r="W38" i="23" s="1"/>
  <c r="G8" i="23"/>
  <c r="S37" i="23" s="1"/>
  <c r="S38" i="23" s="1"/>
  <c r="F8" i="23"/>
  <c r="O37" i="23" s="1"/>
  <c r="O38" i="23" s="1"/>
  <c r="E8" i="23"/>
  <c r="K37" i="23" s="1"/>
  <c r="K38" i="23" s="1"/>
  <c r="D8" i="23"/>
  <c r="G37" i="23" s="1"/>
  <c r="G38" i="23" s="1"/>
  <c r="C8" i="23"/>
  <c r="J8" i="23" s="1"/>
  <c r="I7" i="23"/>
  <c r="AA31" i="23" s="1"/>
  <c r="AA32" i="23" s="1"/>
  <c r="H7" i="23"/>
  <c r="W31" i="23" s="1"/>
  <c r="W32" i="23" s="1"/>
  <c r="G7" i="23"/>
  <c r="S31" i="23" s="1"/>
  <c r="S32" i="23" s="1"/>
  <c r="F7" i="23"/>
  <c r="O31" i="23" s="1"/>
  <c r="O32" i="23" s="1"/>
  <c r="E7" i="23"/>
  <c r="K31" i="23" s="1"/>
  <c r="K32" i="23" s="1"/>
  <c r="D7" i="23"/>
  <c r="G31" i="23" s="1"/>
  <c r="G32" i="23" s="1"/>
  <c r="C7" i="23"/>
  <c r="C31" i="23" s="1"/>
  <c r="C32" i="23" s="1"/>
  <c r="I6" i="23"/>
  <c r="AA25" i="23" s="1"/>
  <c r="AA26" i="23" s="1"/>
  <c r="H6" i="23"/>
  <c r="W25" i="23" s="1"/>
  <c r="W26" i="23" s="1"/>
  <c r="G6" i="23"/>
  <c r="S25" i="23" s="1"/>
  <c r="S26" i="23" s="1"/>
  <c r="F6" i="23"/>
  <c r="O25" i="23" s="1"/>
  <c r="O26" i="23" s="1"/>
  <c r="E6" i="23"/>
  <c r="K25" i="23" s="1"/>
  <c r="K26" i="23" s="1"/>
  <c r="D6" i="23"/>
  <c r="G25" i="23" s="1"/>
  <c r="G26" i="23" s="1"/>
  <c r="C6" i="23"/>
  <c r="I5" i="23"/>
  <c r="H5" i="23"/>
  <c r="G5" i="23"/>
  <c r="F5" i="23"/>
  <c r="O19" i="23" s="1"/>
  <c r="O20" i="23" s="1"/>
  <c r="E5" i="23"/>
  <c r="K19" i="23" s="1"/>
  <c r="K20" i="23" s="1"/>
  <c r="D5" i="23"/>
  <c r="G19" i="23" s="1"/>
  <c r="G20" i="23" s="1"/>
  <c r="C5" i="23"/>
  <c r="C19" i="23" s="1"/>
  <c r="C20" i="23" s="1"/>
  <c r="G19" i="22"/>
  <c r="I11" i="22"/>
  <c r="AA55" i="22" s="1"/>
  <c r="AA56" i="22" s="1"/>
  <c r="H11" i="22"/>
  <c r="W55" i="22" s="1"/>
  <c r="W56" i="22" s="1"/>
  <c r="G11" i="22"/>
  <c r="S55" i="22" s="1"/>
  <c r="S56" i="22" s="1"/>
  <c r="F11" i="22"/>
  <c r="O55" i="22" s="1"/>
  <c r="O56" i="22" s="1"/>
  <c r="E11" i="22"/>
  <c r="K55" i="22" s="1"/>
  <c r="K56" i="22" s="1"/>
  <c r="D11" i="22"/>
  <c r="C11" i="22"/>
  <c r="C55" i="22" s="1"/>
  <c r="C56" i="22" s="1"/>
  <c r="I10" i="22"/>
  <c r="AA49" i="22" s="1"/>
  <c r="AA50" i="22" s="1"/>
  <c r="H10" i="22"/>
  <c r="W49" i="22" s="1"/>
  <c r="W50" i="22" s="1"/>
  <c r="G10" i="22"/>
  <c r="S49" i="22" s="1"/>
  <c r="S50" i="22" s="1"/>
  <c r="F10" i="22"/>
  <c r="O49" i="22" s="1"/>
  <c r="O50" i="22" s="1"/>
  <c r="E10" i="22"/>
  <c r="K49" i="22" s="1"/>
  <c r="K50" i="22" s="1"/>
  <c r="D10" i="22"/>
  <c r="G49" i="22" s="1"/>
  <c r="G50" i="22" s="1"/>
  <c r="C10" i="22"/>
  <c r="I9" i="22"/>
  <c r="AA43" i="22" s="1"/>
  <c r="AA44" i="22" s="1"/>
  <c r="H9" i="22"/>
  <c r="W43" i="22" s="1"/>
  <c r="W44" i="22" s="1"/>
  <c r="G9" i="22"/>
  <c r="S43" i="22" s="1"/>
  <c r="S44" i="22" s="1"/>
  <c r="F9" i="22"/>
  <c r="O43" i="22" s="1"/>
  <c r="O44" i="22" s="1"/>
  <c r="E9" i="22"/>
  <c r="K43" i="22" s="1"/>
  <c r="K44" i="22" s="1"/>
  <c r="D9" i="22"/>
  <c r="G43" i="22" s="1"/>
  <c r="G44" i="22" s="1"/>
  <c r="C9" i="22"/>
  <c r="C43" i="22" s="1"/>
  <c r="C44" i="22" s="1"/>
  <c r="I8" i="22"/>
  <c r="AA37" i="22" s="1"/>
  <c r="AA38" i="22" s="1"/>
  <c r="H8" i="22"/>
  <c r="W37" i="22" s="1"/>
  <c r="W38" i="22" s="1"/>
  <c r="G8" i="22"/>
  <c r="S37" i="22" s="1"/>
  <c r="S38" i="22" s="1"/>
  <c r="F8" i="22"/>
  <c r="O37" i="22" s="1"/>
  <c r="O38" i="22" s="1"/>
  <c r="E8" i="22"/>
  <c r="K37" i="22" s="1"/>
  <c r="K38" i="22" s="1"/>
  <c r="D8" i="22"/>
  <c r="G37" i="22" s="1"/>
  <c r="G38" i="22" s="1"/>
  <c r="C8" i="22"/>
  <c r="I7" i="22"/>
  <c r="AA31" i="22" s="1"/>
  <c r="AA32" i="22" s="1"/>
  <c r="H7" i="22"/>
  <c r="W31" i="22" s="1"/>
  <c r="W32" i="22" s="1"/>
  <c r="G7" i="22"/>
  <c r="S31" i="22" s="1"/>
  <c r="S32" i="22" s="1"/>
  <c r="F7" i="22"/>
  <c r="O31" i="22" s="1"/>
  <c r="O32" i="22" s="1"/>
  <c r="E7" i="22"/>
  <c r="K31" i="22" s="1"/>
  <c r="K32" i="22" s="1"/>
  <c r="D7" i="22"/>
  <c r="G31" i="22" s="1"/>
  <c r="G32" i="22" s="1"/>
  <c r="C7" i="22"/>
  <c r="C31" i="22" s="1"/>
  <c r="C32" i="22" s="1"/>
  <c r="I6" i="22"/>
  <c r="AA25" i="22" s="1"/>
  <c r="AA26" i="22" s="1"/>
  <c r="H6" i="22"/>
  <c r="W25" i="22" s="1"/>
  <c r="W26" i="22" s="1"/>
  <c r="G6" i="22"/>
  <c r="S25" i="22" s="1"/>
  <c r="S26" i="22" s="1"/>
  <c r="F6" i="22"/>
  <c r="O25" i="22" s="1"/>
  <c r="O26" i="22" s="1"/>
  <c r="E6" i="22"/>
  <c r="K25" i="22" s="1"/>
  <c r="K26" i="22" s="1"/>
  <c r="D6" i="22"/>
  <c r="G25" i="22" s="1"/>
  <c r="G26" i="22" s="1"/>
  <c r="C6" i="22"/>
  <c r="I5" i="22"/>
  <c r="H5" i="22"/>
  <c r="G5" i="22"/>
  <c r="F5" i="22"/>
  <c r="O19" i="22" s="1"/>
  <c r="O20" i="22" s="1"/>
  <c r="E5" i="22"/>
  <c r="K19" i="22" s="1"/>
  <c r="K20" i="22" s="1"/>
  <c r="D5" i="22"/>
  <c r="C5" i="22"/>
  <c r="C19" i="22" s="1"/>
  <c r="C20" i="22" s="1"/>
  <c r="I11" i="21"/>
  <c r="AA55" i="21" s="1"/>
  <c r="AA56" i="21" s="1"/>
  <c r="H11" i="21"/>
  <c r="W55" i="21" s="1"/>
  <c r="W56" i="21" s="1"/>
  <c r="G11" i="21"/>
  <c r="S55" i="21" s="1"/>
  <c r="S56" i="21" s="1"/>
  <c r="F11" i="21"/>
  <c r="O55" i="21" s="1"/>
  <c r="O56" i="21" s="1"/>
  <c r="E11" i="21"/>
  <c r="K55" i="21" s="1"/>
  <c r="K56" i="21" s="1"/>
  <c r="D11" i="21"/>
  <c r="C11" i="21"/>
  <c r="C55" i="21" s="1"/>
  <c r="C56" i="21" s="1"/>
  <c r="I10" i="21"/>
  <c r="AA49" i="21" s="1"/>
  <c r="AA50" i="21" s="1"/>
  <c r="H10" i="21"/>
  <c r="W49" i="21" s="1"/>
  <c r="W50" i="21" s="1"/>
  <c r="G10" i="21"/>
  <c r="S49" i="21" s="1"/>
  <c r="S50" i="21" s="1"/>
  <c r="F10" i="21"/>
  <c r="O49" i="21" s="1"/>
  <c r="O50" i="21" s="1"/>
  <c r="E10" i="21"/>
  <c r="K49" i="21" s="1"/>
  <c r="K50" i="21" s="1"/>
  <c r="D10" i="21"/>
  <c r="G49" i="21" s="1"/>
  <c r="G50" i="21" s="1"/>
  <c r="C10" i="21"/>
  <c r="I9" i="21"/>
  <c r="AA43" i="21" s="1"/>
  <c r="AA44" i="21" s="1"/>
  <c r="H9" i="21"/>
  <c r="W43" i="21" s="1"/>
  <c r="W44" i="21" s="1"/>
  <c r="G9" i="21"/>
  <c r="S43" i="21" s="1"/>
  <c r="S44" i="21" s="1"/>
  <c r="F9" i="21"/>
  <c r="O43" i="21" s="1"/>
  <c r="O44" i="21" s="1"/>
  <c r="E9" i="21"/>
  <c r="K43" i="21" s="1"/>
  <c r="K44" i="21" s="1"/>
  <c r="D9" i="21"/>
  <c r="G43" i="21" s="1"/>
  <c r="G44" i="21" s="1"/>
  <c r="C9" i="21"/>
  <c r="C43" i="21" s="1"/>
  <c r="C44" i="21" s="1"/>
  <c r="I8" i="21"/>
  <c r="AA37" i="21" s="1"/>
  <c r="AA38" i="21" s="1"/>
  <c r="H8" i="21"/>
  <c r="W37" i="21" s="1"/>
  <c r="W38" i="21" s="1"/>
  <c r="G8" i="21"/>
  <c r="S37" i="21" s="1"/>
  <c r="S38" i="21" s="1"/>
  <c r="F8" i="21"/>
  <c r="O37" i="21" s="1"/>
  <c r="O38" i="21" s="1"/>
  <c r="E8" i="21"/>
  <c r="K37" i="21" s="1"/>
  <c r="K38" i="21" s="1"/>
  <c r="D8" i="21"/>
  <c r="G37" i="21" s="1"/>
  <c r="G38" i="21" s="1"/>
  <c r="C8" i="21"/>
  <c r="J8" i="21" s="1"/>
  <c r="I7" i="21"/>
  <c r="AA31" i="21" s="1"/>
  <c r="AA32" i="21" s="1"/>
  <c r="H7" i="21"/>
  <c r="W31" i="21" s="1"/>
  <c r="W32" i="21" s="1"/>
  <c r="G7" i="21"/>
  <c r="S31" i="21" s="1"/>
  <c r="S32" i="21" s="1"/>
  <c r="F7" i="21"/>
  <c r="O31" i="21" s="1"/>
  <c r="O32" i="21" s="1"/>
  <c r="E7" i="21"/>
  <c r="K31" i="21" s="1"/>
  <c r="K32" i="21" s="1"/>
  <c r="D7" i="21"/>
  <c r="G31" i="21" s="1"/>
  <c r="G32" i="21" s="1"/>
  <c r="C7" i="21"/>
  <c r="I6" i="21"/>
  <c r="AA25" i="21" s="1"/>
  <c r="AA26" i="21" s="1"/>
  <c r="H6" i="21"/>
  <c r="W25" i="21" s="1"/>
  <c r="W26" i="21" s="1"/>
  <c r="G6" i="21"/>
  <c r="S25" i="21" s="1"/>
  <c r="S26" i="21" s="1"/>
  <c r="F6" i="21"/>
  <c r="O25" i="21" s="1"/>
  <c r="O26" i="21" s="1"/>
  <c r="E6" i="21"/>
  <c r="K25" i="21" s="1"/>
  <c r="K26" i="21" s="1"/>
  <c r="D6" i="21"/>
  <c r="G25" i="21" s="1"/>
  <c r="G26" i="21" s="1"/>
  <c r="C6" i="21"/>
  <c r="I5" i="21"/>
  <c r="H5" i="21"/>
  <c r="G5" i="21"/>
  <c r="F5" i="21"/>
  <c r="O19" i="21" s="1"/>
  <c r="O20" i="21" s="1"/>
  <c r="E5" i="21"/>
  <c r="K19" i="21" s="1"/>
  <c r="K20" i="21" s="1"/>
  <c r="D5" i="21"/>
  <c r="G19" i="21" s="1"/>
  <c r="G20" i="21" s="1"/>
  <c r="C5" i="21"/>
  <c r="C19" i="21" s="1"/>
  <c r="C20" i="21" s="1"/>
  <c r="Q14" i="1"/>
  <c r="Q15" i="1"/>
  <c r="Q16" i="1"/>
  <c r="Q17" i="1"/>
  <c r="O17" i="1"/>
  <c r="I14" i="1"/>
  <c r="I15" i="1"/>
  <c r="I16" i="1"/>
  <c r="I17" i="1"/>
  <c r="G17" i="1"/>
  <c r="G14" i="1"/>
  <c r="O14" i="1" s="1"/>
  <c r="G15" i="1"/>
  <c r="O15" i="1" s="1"/>
  <c r="G16" i="1"/>
  <c r="H17" i="1"/>
  <c r="P17" i="1" s="1"/>
  <c r="J17" i="1"/>
  <c r="H16" i="1"/>
  <c r="P16" i="1" s="1"/>
  <c r="J16" i="1"/>
  <c r="H15" i="1"/>
  <c r="P15" i="1" s="1"/>
  <c r="J15" i="1"/>
  <c r="H14" i="1"/>
  <c r="P14" i="1" s="1"/>
  <c r="J14" i="1"/>
  <c r="H13" i="1"/>
  <c r="P13" i="1" s="1"/>
  <c r="J13" i="1"/>
  <c r="G13" i="1"/>
  <c r="O13" i="1" s="1"/>
  <c r="Q13" i="1" s="1"/>
  <c r="I13" i="1"/>
  <c r="H12" i="1"/>
  <c r="J12" i="1"/>
  <c r="G12" i="1"/>
  <c r="I12" i="1"/>
  <c r="H11" i="1"/>
  <c r="J11" i="1"/>
  <c r="G11" i="1"/>
  <c r="O11" i="1" s="1"/>
  <c r="I11" i="1"/>
  <c r="P11" i="1" s="1"/>
  <c r="I11" i="20"/>
  <c r="AA55" i="20" s="1"/>
  <c r="AA56" i="20" s="1"/>
  <c r="H11" i="20"/>
  <c r="W55" i="20" s="1"/>
  <c r="W56" i="20" s="1"/>
  <c r="G11" i="20"/>
  <c r="S55" i="20" s="1"/>
  <c r="S56" i="20" s="1"/>
  <c r="F11" i="20"/>
  <c r="O55" i="20" s="1"/>
  <c r="O56" i="20" s="1"/>
  <c r="E11" i="20"/>
  <c r="K55" i="20" s="1"/>
  <c r="K56" i="20" s="1"/>
  <c r="D11" i="20"/>
  <c r="C11" i="20"/>
  <c r="C55" i="20" s="1"/>
  <c r="C56" i="20" s="1"/>
  <c r="I10" i="20"/>
  <c r="AA49" i="20" s="1"/>
  <c r="AA50" i="20" s="1"/>
  <c r="H10" i="20"/>
  <c r="W49" i="20" s="1"/>
  <c r="W50" i="20" s="1"/>
  <c r="G10" i="20"/>
  <c r="S49" i="20" s="1"/>
  <c r="S50" i="20" s="1"/>
  <c r="F10" i="20"/>
  <c r="O49" i="20" s="1"/>
  <c r="O50" i="20" s="1"/>
  <c r="E10" i="20"/>
  <c r="K49" i="20" s="1"/>
  <c r="K50" i="20" s="1"/>
  <c r="D10" i="20"/>
  <c r="G49" i="20" s="1"/>
  <c r="G50" i="20" s="1"/>
  <c r="C10" i="20"/>
  <c r="I9" i="20"/>
  <c r="AA43" i="20" s="1"/>
  <c r="AA44" i="20" s="1"/>
  <c r="H9" i="20"/>
  <c r="W43" i="20" s="1"/>
  <c r="W44" i="20" s="1"/>
  <c r="G9" i="20"/>
  <c r="S43" i="20" s="1"/>
  <c r="S44" i="20" s="1"/>
  <c r="F9" i="20"/>
  <c r="O43" i="20" s="1"/>
  <c r="O44" i="20" s="1"/>
  <c r="E9" i="20"/>
  <c r="K43" i="20" s="1"/>
  <c r="K44" i="20" s="1"/>
  <c r="D9" i="20"/>
  <c r="C9" i="20"/>
  <c r="C43" i="20" s="1"/>
  <c r="C44" i="20" s="1"/>
  <c r="I8" i="20"/>
  <c r="AA37" i="20" s="1"/>
  <c r="AA38" i="20" s="1"/>
  <c r="H8" i="20"/>
  <c r="W37" i="20" s="1"/>
  <c r="W38" i="20" s="1"/>
  <c r="G8" i="20"/>
  <c r="S37" i="20" s="1"/>
  <c r="S38" i="20" s="1"/>
  <c r="F8" i="20"/>
  <c r="O37" i="20" s="1"/>
  <c r="O38" i="20" s="1"/>
  <c r="E8" i="20"/>
  <c r="K37" i="20" s="1"/>
  <c r="K38" i="20" s="1"/>
  <c r="D8" i="20"/>
  <c r="G37" i="20" s="1"/>
  <c r="G38" i="20" s="1"/>
  <c r="C8" i="20"/>
  <c r="I7" i="20"/>
  <c r="AA31" i="20" s="1"/>
  <c r="AA32" i="20" s="1"/>
  <c r="H7" i="20"/>
  <c r="W31" i="20" s="1"/>
  <c r="W32" i="20" s="1"/>
  <c r="G7" i="20"/>
  <c r="S31" i="20" s="1"/>
  <c r="S32" i="20" s="1"/>
  <c r="F7" i="20"/>
  <c r="O31" i="20" s="1"/>
  <c r="O32" i="20" s="1"/>
  <c r="E7" i="20"/>
  <c r="K31" i="20" s="1"/>
  <c r="K32" i="20" s="1"/>
  <c r="D7" i="20"/>
  <c r="G31" i="20" s="1"/>
  <c r="G32" i="20" s="1"/>
  <c r="C7" i="20"/>
  <c r="C31" i="20" s="1"/>
  <c r="C32" i="20" s="1"/>
  <c r="I6" i="20"/>
  <c r="AA25" i="20" s="1"/>
  <c r="AA26" i="20" s="1"/>
  <c r="H6" i="20"/>
  <c r="W25" i="20" s="1"/>
  <c r="W26" i="20" s="1"/>
  <c r="G6" i="20"/>
  <c r="S25" i="20" s="1"/>
  <c r="S26" i="20" s="1"/>
  <c r="F6" i="20"/>
  <c r="O25" i="20" s="1"/>
  <c r="O26" i="20" s="1"/>
  <c r="E6" i="20"/>
  <c r="K25" i="20" s="1"/>
  <c r="K26" i="20" s="1"/>
  <c r="D6" i="20"/>
  <c r="G25" i="20" s="1"/>
  <c r="G26" i="20" s="1"/>
  <c r="C6" i="20"/>
  <c r="I5" i="20"/>
  <c r="H5" i="20"/>
  <c r="W19" i="20" s="1"/>
  <c r="W20" i="20" s="1"/>
  <c r="G5" i="20"/>
  <c r="S19" i="20" s="1"/>
  <c r="S20" i="20" s="1"/>
  <c r="F5" i="20"/>
  <c r="E5" i="20"/>
  <c r="K19" i="20" s="1"/>
  <c r="K20" i="20" s="1"/>
  <c r="D5" i="20"/>
  <c r="G19" i="20" s="1"/>
  <c r="G20" i="20" s="1"/>
  <c r="C5" i="20"/>
  <c r="C19" i="20" s="1"/>
  <c r="C20" i="20" s="1"/>
  <c r="L3" i="20"/>
  <c r="M4" i="24" l="1"/>
  <c r="N4" i="24"/>
  <c r="L4" i="24"/>
  <c r="J10" i="24"/>
  <c r="G12" i="24"/>
  <c r="J8" i="24"/>
  <c r="I12" i="24"/>
  <c r="C49" i="24"/>
  <c r="C50" i="24" s="1"/>
  <c r="C12" i="24"/>
  <c r="S19" i="24"/>
  <c r="S20" i="24" s="1"/>
  <c r="J11" i="24"/>
  <c r="L5" i="24"/>
  <c r="J5" i="24"/>
  <c r="AA19" i="24"/>
  <c r="AA20" i="24" s="1"/>
  <c r="J7" i="24"/>
  <c r="C37" i="24"/>
  <c r="C38" i="24" s="1"/>
  <c r="F12" i="24"/>
  <c r="D12" i="24"/>
  <c r="E12" i="24"/>
  <c r="M5" i="24"/>
  <c r="N5" i="24"/>
  <c r="H12" i="24"/>
  <c r="C25" i="24"/>
  <c r="C26" i="24" s="1"/>
  <c r="J9" i="24"/>
  <c r="J6" i="24"/>
  <c r="J10" i="23"/>
  <c r="M4" i="23"/>
  <c r="M5" i="23" s="1"/>
  <c r="C49" i="23"/>
  <c r="C50" i="23" s="1"/>
  <c r="L4" i="23"/>
  <c r="L5" i="23" s="1"/>
  <c r="I12" i="23"/>
  <c r="J11" i="23"/>
  <c r="J9" i="23"/>
  <c r="F12" i="23"/>
  <c r="H12" i="23"/>
  <c r="J5" i="23"/>
  <c r="W19" i="23"/>
  <c r="W20" i="23" s="1"/>
  <c r="G55" i="23"/>
  <c r="G56" i="23" s="1"/>
  <c r="C12" i="23"/>
  <c r="E12" i="23"/>
  <c r="J7" i="23"/>
  <c r="C37" i="23"/>
  <c r="C38" i="23" s="1"/>
  <c r="N4" i="23"/>
  <c r="N5" i="23" s="1"/>
  <c r="G12" i="23"/>
  <c r="S19" i="23"/>
  <c r="S20" i="23" s="1"/>
  <c r="C25" i="23"/>
  <c r="C26" i="23" s="1"/>
  <c r="AA19" i="23"/>
  <c r="AA20" i="23" s="1"/>
  <c r="G43" i="23"/>
  <c r="G44" i="23" s="1"/>
  <c r="D12" i="23"/>
  <c r="J6" i="23"/>
  <c r="G20" i="22"/>
  <c r="J6" i="22"/>
  <c r="J10" i="22"/>
  <c r="J8" i="22"/>
  <c r="L4" i="22"/>
  <c r="L5" i="22" s="1"/>
  <c r="J11" i="22"/>
  <c r="H12" i="22"/>
  <c r="I12" i="22"/>
  <c r="S19" i="22"/>
  <c r="S20" i="22" s="1"/>
  <c r="W19" i="22"/>
  <c r="W20" i="22" s="1"/>
  <c r="G55" i="22"/>
  <c r="G56" i="22" s="1"/>
  <c r="AA19" i="22"/>
  <c r="AA20" i="22" s="1"/>
  <c r="C49" i="22"/>
  <c r="C50" i="22" s="1"/>
  <c r="J7" i="22"/>
  <c r="J9" i="22"/>
  <c r="C12" i="22"/>
  <c r="D12" i="22"/>
  <c r="C37" i="22"/>
  <c r="C38" i="22" s="1"/>
  <c r="E12" i="22"/>
  <c r="J5" i="22"/>
  <c r="F12" i="22"/>
  <c r="M4" i="22"/>
  <c r="M5" i="22" s="1"/>
  <c r="N4" i="22"/>
  <c r="N5" i="22" s="1"/>
  <c r="G12" i="22"/>
  <c r="C25" i="22"/>
  <c r="C26" i="22" s="1"/>
  <c r="J10" i="21"/>
  <c r="J7" i="21"/>
  <c r="F12" i="21"/>
  <c r="I12" i="21"/>
  <c r="J6" i="21"/>
  <c r="C49" i="21"/>
  <c r="C50" i="21" s="1"/>
  <c r="H12" i="21"/>
  <c r="J11" i="21"/>
  <c r="J5" i="21"/>
  <c r="W19" i="21"/>
  <c r="W20" i="21" s="1"/>
  <c r="G55" i="21"/>
  <c r="G56" i="21" s="1"/>
  <c r="AA19" i="21"/>
  <c r="AA20" i="21" s="1"/>
  <c r="S19" i="21"/>
  <c r="S20" i="21" s="1"/>
  <c r="L4" i="21"/>
  <c r="L5" i="21" s="1"/>
  <c r="E12" i="21"/>
  <c r="J9" i="21"/>
  <c r="C12" i="21"/>
  <c r="D12" i="21"/>
  <c r="C37" i="21"/>
  <c r="C38" i="21" s="1"/>
  <c r="M4" i="21"/>
  <c r="M5" i="21" s="1"/>
  <c r="C31" i="21"/>
  <c r="C32" i="21" s="1"/>
  <c r="N4" i="21"/>
  <c r="N5" i="21" s="1"/>
  <c r="G12" i="21"/>
  <c r="C25" i="21"/>
  <c r="C26" i="21" s="1"/>
  <c r="O16" i="1"/>
  <c r="P12" i="1"/>
  <c r="Q12" i="1" s="1"/>
  <c r="Q11" i="1"/>
  <c r="O12" i="1"/>
  <c r="F12" i="20"/>
  <c r="J10" i="20"/>
  <c r="J8" i="20"/>
  <c r="O19" i="20"/>
  <c r="O20" i="20" s="1"/>
  <c r="I12" i="20"/>
  <c r="C49" i="20"/>
  <c r="C50" i="20" s="1"/>
  <c r="J11" i="20"/>
  <c r="J9" i="20"/>
  <c r="M4" i="20"/>
  <c r="M5" i="20" s="1"/>
  <c r="D12" i="20"/>
  <c r="C37" i="20"/>
  <c r="C38" i="20" s="1"/>
  <c r="AA19" i="20"/>
  <c r="AA20" i="20" s="1"/>
  <c r="J7" i="20"/>
  <c r="L4" i="20"/>
  <c r="L5" i="20" s="1"/>
  <c r="N4" i="20"/>
  <c r="N5" i="20" s="1"/>
  <c r="G12" i="20"/>
  <c r="J5" i="20"/>
  <c r="G55" i="20"/>
  <c r="G56" i="20" s="1"/>
  <c r="H12" i="20"/>
  <c r="C25" i="20"/>
  <c r="C26" i="20" s="1"/>
  <c r="C12" i="20"/>
  <c r="G43" i="20"/>
  <c r="G44" i="20" s="1"/>
  <c r="E12" i="20"/>
  <c r="J6" i="20"/>
  <c r="L3" i="19"/>
  <c r="I11" i="19"/>
  <c r="AA55" i="19" s="1"/>
  <c r="AA56" i="19" s="1"/>
  <c r="H11" i="19"/>
  <c r="W55" i="19" s="1"/>
  <c r="W56" i="19" s="1"/>
  <c r="G11" i="19"/>
  <c r="S55" i="19" s="1"/>
  <c r="S56" i="19" s="1"/>
  <c r="F11" i="19"/>
  <c r="O55" i="19" s="1"/>
  <c r="O56" i="19" s="1"/>
  <c r="E11" i="19"/>
  <c r="K55" i="19" s="1"/>
  <c r="K56" i="19" s="1"/>
  <c r="D11" i="19"/>
  <c r="C11" i="19"/>
  <c r="C55" i="19" s="1"/>
  <c r="C56" i="19" s="1"/>
  <c r="I10" i="19"/>
  <c r="AA49" i="19" s="1"/>
  <c r="AA50" i="19" s="1"/>
  <c r="H10" i="19"/>
  <c r="W49" i="19" s="1"/>
  <c r="W50" i="19" s="1"/>
  <c r="G10" i="19"/>
  <c r="S49" i="19" s="1"/>
  <c r="S50" i="19" s="1"/>
  <c r="F10" i="19"/>
  <c r="O49" i="19" s="1"/>
  <c r="O50" i="19" s="1"/>
  <c r="E10" i="19"/>
  <c r="K49" i="19" s="1"/>
  <c r="K50" i="19" s="1"/>
  <c r="D10" i="19"/>
  <c r="G49" i="19" s="1"/>
  <c r="G50" i="19" s="1"/>
  <c r="C10" i="19"/>
  <c r="J10" i="19" s="1"/>
  <c r="I9" i="19"/>
  <c r="AA43" i="19" s="1"/>
  <c r="AA44" i="19" s="1"/>
  <c r="H9" i="19"/>
  <c r="W43" i="19" s="1"/>
  <c r="W44" i="19" s="1"/>
  <c r="G9" i="19"/>
  <c r="S43" i="19" s="1"/>
  <c r="S44" i="19" s="1"/>
  <c r="F9" i="19"/>
  <c r="O43" i="19" s="1"/>
  <c r="O44" i="19" s="1"/>
  <c r="E9" i="19"/>
  <c r="K43" i="19" s="1"/>
  <c r="K44" i="19" s="1"/>
  <c r="D9" i="19"/>
  <c r="G43" i="19" s="1"/>
  <c r="G44" i="19" s="1"/>
  <c r="C9" i="19"/>
  <c r="C43" i="19" s="1"/>
  <c r="C44" i="19" s="1"/>
  <c r="I8" i="19"/>
  <c r="AA37" i="19" s="1"/>
  <c r="AA38" i="19" s="1"/>
  <c r="H8" i="19"/>
  <c r="W37" i="19" s="1"/>
  <c r="W38" i="19" s="1"/>
  <c r="G8" i="19"/>
  <c r="S37" i="19" s="1"/>
  <c r="S38" i="19" s="1"/>
  <c r="F8" i="19"/>
  <c r="O37" i="19" s="1"/>
  <c r="O38" i="19" s="1"/>
  <c r="E8" i="19"/>
  <c r="K37" i="19" s="1"/>
  <c r="K38" i="19" s="1"/>
  <c r="D8" i="19"/>
  <c r="G37" i="19" s="1"/>
  <c r="G38" i="19" s="1"/>
  <c r="C8" i="19"/>
  <c r="I7" i="19"/>
  <c r="AA31" i="19" s="1"/>
  <c r="AA32" i="19" s="1"/>
  <c r="H7" i="19"/>
  <c r="W31" i="19" s="1"/>
  <c r="W32" i="19" s="1"/>
  <c r="G7" i="19"/>
  <c r="S31" i="19" s="1"/>
  <c r="S32" i="19" s="1"/>
  <c r="F7" i="19"/>
  <c r="O31" i="19" s="1"/>
  <c r="O32" i="19" s="1"/>
  <c r="E7" i="19"/>
  <c r="K31" i="19" s="1"/>
  <c r="K32" i="19" s="1"/>
  <c r="D7" i="19"/>
  <c r="G31" i="19" s="1"/>
  <c r="G32" i="19" s="1"/>
  <c r="C7" i="19"/>
  <c r="C31" i="19" s="1"/>
  <c r="C32" i="19" s="1"/>
  <c r="I6" i="19"/>
  <c r="AA25" i="19" s="1"/>
  <c r="AA26" i="19" s="1"/>
  <c r="H6" i="19"/>
  <c r="W25" i="19" s="1"/>
  <c r="W26" i="19" s="1"/>
  <c r="G6" i="19"/>
  <c r="S25" i="19" s="1"/>
  <c r="S26" i="19" s="1"/>
  <c r="F6" i="19"/>
  <c r="O25" i="19" s="1"/>
  <c r="O26" i="19" s="1"/>
  <c r="E6" i="19"/>
  <c r="K25" i="19" s="1"/>
  <c r="K26" i="19" s="1"/>
  <c r="D6" i="19"/>
  <c r="G25" i="19" s="1"/>
  <c r="G26" i="19" s="1"/>
  <c r="C6" i="19"/>
  <c r="I5" i="19"/>
  <c r="H5" i="19"/>
  <c r="G5" i="19"/>
  <c r="F5" i="19"/>
  <c r="O19" i="19" s="1"/>
  <c r="O20" i="19" s="1"/>
  <c r="E5" i="19"/>
  <c r="K19" i="19" s="1"/>
  <c r="K20" i="19" s="1"/>
  <c r="D5" i="19"/>
  <c r="G19" i="19" s="1"/>
  <c r="G20" i="19" s="1"/>
  <c r="C5" i="19"/>
  <c r="C19" i="19" s="1"/>
  <c r="C20" i="19" s="1"/>
  <c r="M3" i="18"/>
  <c r="I11" i="18"/>
  <c r="AA55" i="18" s="1"/>
  <c r="AA56" i="18" s="1"/>
  <c r="H11" i="18"/>
  <c r="W55" i="18" s="1"/>
  <c r="W56" i="18" s="1"/>
  <c r="G11" i="18"/>
  <c r="S55" i="18" s="1"/>
  <c r="S56" i="18" s="1"/>
  <c r="F11" i="18"/>
  <c r="O55" i="18" s="1"/>
  <c r="O56" i="18" s="1"/>
  <c r="E11" i="18"/>
  <c r="K55" i="18" s="1"/>
  <c r="K56" i="18" s="1"/>
  <c r="D11" i="18"/>
  <c r="C11" i="18"/>
  <c r="C55" i="18" s="1"/>
  <c r="C56" i="18" s="1"/>
  <c r="I10" i="18"/>
  <c r="AA49" i="18" s="1"/>
  <c r="AA50" i="18" s="1"/>
  <c r="H10" i="18"/>
  <c r="W49" i="18" s="1"/>
  <c r="W50" i="18" s="1"/>
  <c r="G10" i="18"/>
  <c r="S49" i="18" s="1"/>
  <c r="S50" i="18" s="1"/>
  <c r="F10" i="18"/>
  <c r="O49" i="18" s="1"/>
  <c r="O50" i="18" s="1"/>
  <c r="E10" i="18"/>
  <c r="K49" i="18" s="1"/>
  <c r="K50" i="18" s="1"/>
  <c r="D10" i="18"/>
  <c r="G49" i="18" s="1"/>
  <c r="G50" i="18" s="1"/>
  <c r="C10" i="18"/>
  <c r="I9" i="18"/>
  <c r="AA43" i="18" s="1"/>
  <c r="AA44" i="18" s="1"/>
  <c r="H9" i="18"/>
  <c r="W43" i="18" s="1"/>
  <c r="W44" i="18" s="1"/>
  <c r="G9" i="18"/>
  <c r="S43" i="18" s="1"/>
  <c r="S44" i="18" s="1"/>
  <c r="F9" i="18"/>
  <c r="O43" i="18" s="1"/>
  <c r="O44" i="18" s="1"/>
  <c r="E9" i="18"/>
  <c r="K43" i="18" s="1"/>
  <c r="K44" i="18" s="1"/>
  <c r="D9" i="18"/>
  <c r="G43" i="18" s="1"/>
  <c r="G44" i="18" s="1"/>
  <c r="C9" i="18"/>
  <c r="C43" i="18" s="1"/>
  <c r="C44" i="18" s="1"/>
  <c r="I8" i="18"/>
  <c r="AA37" i="18" s="1"/>
  <c r="AA38" i="18" s="1"/>
  <c r="H8" i="18"/>
  <c r="W37" i="18" s="1"/>
  <c r="W38" i="18" s="1"/>
  <c r="G8" i="18"/>
  <c r="S37" i="18" s="1"/>
  <c r="S38" i="18" s="1"/>
  <c r="F8" i="18"/>
  <c r="O37" i="18" s="1"/>
  <c r="O38" i="18" s="1"/>
  <c r="E8" i="18"/>
  <c r="K37" i="18" s="1"/>
  <c r="K38" i="18" s="1"/>
  <c r="D8" i="18"/>
  <c r="G37" i="18" s="1"/>
  <c r="G38" i="18" s="1"/>
  <c r="C8" i="18"/>
  <c r="I7" i="18"/>
  <c r="AA31" i="18" s="1"/>
  <c r="AA32" i="18" s="1"/>
  <c r="H7" i="18"/>
  <c r="W31" i="18" s="1"/>
  <c r="W32" i="18" s="1"/>
  <c r="G7" i="18"/>
  <c r="S31" i="18" s="1"/>
  <c r="S32" i="18" s="1"/>
  <c r="F7" i="18"/>
  <c r="O31" i="18" s="1"/>
  <c r="O32" i="18" s="1"/>
  <c r="E7" i="18"/>
  <c r="K31" i="18" s="1"/>
  <c r="K32" i="18" s="1"/>
  <c r="D7" i="18"/>
  <c r="G31" i="18" s="1"/>
  <c r="G32" i="18" s="1"/>
  <c r="C7" i="18"/>
  <c r="C31" i="18" s="1"/>
  <c r="C32" i="18" s="1"/>
  <c r="I6" i="18"/>
  <c r="AA25" i="18" s="1"/>
  <c r="AA26" i="18" s="1"/>
  <c r="H6" i="18"/>
  <c r="W25" i="18" s="1"/>
  <c r="W26" i="18" s="1"/>
  <c r="G6" i="18"/>
  <c r="S25" i="18" s="1"/>
  <c r="S26" i="18" s="1"/>
  <c r="F6" i="18"/>
  <c r="O25" i="18" s="1"/>
  <c r="O26" i="18" s="1"/>
  <c r="E6" i="18"/>
  <c r="K25" i="18" s="1"/>
  <c r="K26" i="18" s="1"/>
  <c r="D6" i="18"/>
  <c r="G25" i="18" s="1"/>
  <c r="G26" i="18" s="1"/>
  <c r="C6" i="18"/>
  <c r="I5" i="18"/>
  <c r="H5" i="18"/>
  <c r="G5" i="18"/>
  <c r="F5" i="18"/>
  <c r="E5" i="18"/>
  <c r="K19" i="18" s="1"/>
  <c r="K20" i="18" s="1"/>
  <c r="D5" i="18"/>
  <c r="G19" i="18" s="1"/>
  <c r="G20" i="18" s="1"/>
  <c r="C5" i="18"/>
  <c r="C19" i="18" s="1"/>
  <c r="C20" i="18" s="1"/>
  <c r="I11" i="17"/>
  <c r="AA55" i="17" s="1"/>
  <c r="AA56" i="17" s="1"/>
  <c r="H11" i="17"/>
  <c r="W55" i="17" s="1"/>
  <c r="W56" i="17" s="1"/>
  <c r="G11" i="17"/>
  <c r="S55" i="17" s="1"/>
  <c r="S56" i="17" s="1"/>
  <c r="F11" i="17"/>
  <c r="O55" i="17" s="1"/>
  <c r="O56" i="17" s="1"/>
  <c r="E11" i="17"/>
  <c r="K55" i="17" s="1"/>
  <c r="K56" i="17" s="1"/>
  <c r="D11" i="17"/>
  <c r="C11" i="17"/>
  <c r="C55" i="17" s="1"/>
  <c r="C56" i="17" s="1"/>
  <c r="I10" i="17"/>
  <c r="AA49" i="17" s="1"/>
  <c r="AA50" i="17" s="1"/>
  <c r="H10" i="17"/>
  <c r="W49" i="17" s="1"/>
  <c r="W50" i="17" s="1"/>
  <c r="G10" i="17"/>
  <c r="S49" i="17" s="1"/>
  <c r="S50" i="17" s="1"/>
  <c r="F10" i="17"/>
  <c r="O49" i="17" s="1"/>
  <c r="O50" i="17" s="1"/>
  <c r="E10" i="17"/>
  <c r="K49" i="17" s="1"/>
  <c r="K50" i="17" s="1"/>
  <c r="D10" i="17"/>
  <c r="G49" i="17" s="1"/>
  <c r="G50" i="17" s="1"/>
  <c r="C10" i="17"/>
  <c r="I9" i="17"/>
  <c r="AA43" i="17" s="1"/>
  <c r="AA44" i="17" s="1"/>
  <c r="H9" i="17"/>
  <c r="W43" i="17" s="1"/>
  <c r="W44" i="17" s="1"/>
  <c r="G9" i="17"/>
  <c r="S43" i="17" s="1"/>
  <c r="S44" i="17" s="1"/>
  <c r="F9" i="17"/>
  <c r="O43" i="17" s="1"/>
  <c r="O44" i="17" s="1"/>
  <c r="E9" i="17"/>
  <c r="K43" i="17" s="1"/>
  <c r="K44" i="17" s="1"/>
  <c r="D9" i="17"/>
  <c r="G43" i="17" s="1"/>
  <c r="G44" i="17" s="1"/>
  <c r="C9" i="17"/>
  <c r="C43" i="17" s="1"/>
  <c r="C44" i="17" s="1"/>
  <c r="I8" i="17"/>
  <c r="AA37" i="17" s="1"/>
  <c r="AA38" i="17" s="1"/>
  <c r="H8" i="17"/>
  <c r="W37" i="17" s="1"/>
  <c r="W38" i="17" s="1"/>
  <c r="G8" i="17"/>
  <c r="S37" i="17" s="1"/>
  <c r="S38" i="17" s="1"/>
  <c r="F8" i="17"/>
  <c r="O37" i="17" s="1"/>
  <c r="O38" i="17" s="1"/>
  <c r="E8" i="17"/>
  <c r="K37" i="17" s="1"/>
  <c r="K38" i="17" s="1"/>
  <c r="D8" i="17"/>
  <c r="G37" i="17" s="1"/>
  <c r="G38" i="17" s="1"/>
  <c r="C8" i="17"/>
  <c r="I7" i="17"/>
  <c r="AA31" i="17" s="1"/>
  <c r="AA32" i="17" s="1"/>
  <c r="H7" i="17"/>
  <c r="W31" i="17" s="1"/>
  <c r="W32" i="17" s="1"/>
  <c r="G7" i="17"/>
  <c r="S31" i="17" s="1"/>
  <c r="S32" i="17" s="1"/>
  <c r="F7" i="17"/>
  <c r="O31" i="17" s="1"/>
  <c r="O32" i="17" s="1"/>
  <c r="E7" i="17"/>
  <c r="K31" i="17" s="1"/>
  <c r="K32" i="17" s="1"/>
  <c r="D7" i="17"/>
  <c r="G31" i="17" s="1"/>
  <c r="G32" i="17" s="1"/>
  <c r="C7" i="17"/>
  <c r="C31" i="17" s="1"/>
  <c r="C32" i="17" s="1"/>
  <c r="I6" i="17"/>
  <c r="AA25" i="17" s="1"/>
  <c r="AA26" i="17" s="1"/>
  <c r="H6" i="17"/>
  <c r="W25" i="17" s="1"/>
  <c r="W26" i="17" s="1"/>
  <c r="G6" i="17"/>
  <c r="S25" i="17" s="1"/>
  <c r="S26" i="17" s="1"/>
  <c r="F6" i="17"/>
  <c r="O25" i="17" s="1"/>
  <c r="O26" i="17" s="1"/>
  <c r="E6" i="17"/>
  <c r="K25" i="17" s="1"/>
  <c r="K26" i="17" s="1"/>
  <c r="D6" i="17"/>
  <c r="G25" i="17" s="1"/>
  <c r="G26" i="17" s="1"/>
  <c r="C6" i="17"/>
  <c r="I5" i="17"/>
  <c r="H5" i="17"/>
  <c r="G5" i="17"/>
  <c r="F5" i="17"/>
  <c r="O19" i="17" s="1"/>
  <c r="O20" i="17" s="1"/>
  <c r="E5" i="17"/>
  <c r="K19" i="17" s="1"/>
  <c r="K20" i="17" s="1"/>
  <c r="D5" i="17"/>
  <c r="G19" i="17" s="1"/>
  <c r="G20" i="17" s="1"/>
  <c r="C5" i="17"/>
  <c r="C19" i="17" s="1"/>
  <c r="C20" i="17" s="1"/>
  <c r="I11" i="16"/>
  <c r="AA55" i="16" s="1"/>
  <c r="AA56" i="16" s="1"/>
  <c r="H11" i="16"/>
  <c r="W55" i="16" s="1"/>
  <c r="W56" i="16" s="1"/>
  <c r="G11" i="16"/>
  <c r="S55" i="16" s="1"/>
  <c r="S56" i="16" s="1"/>
  <c r="F11" i="16"/>
  <c r="O55" i="16" s="1"/>
  <c r="O56" i="16" s="1"/>
  <c r="E11" i="16"/>
  <c r="K55" i="16" s="1"/>
  <c r="K56" i="16" s="1"/>
  <c r="D11" i="16"/>
  <c r="G55" i="16" s="1"/>
  <c r="G56" i="16" s="1"/>
  <c r="C11" i="16"/>
  <c r="I10" i="16"/>
  <c r="AA49" i="16" s="1"/>
  <c r="AA50" i="16" s="1"/>
  <c r="H10" i="16"/>
  <c r="W49" i="16" s="1"/>
  <c r="W50" i="16" s="1"/>
  <c r="G10" i="16"/>
  <c r="S49" i="16" s="1"/>
  <c r="S50" i="16" s="1"/>
  <c r="F10" i="16"/>
  <c r="O49" i="16" s="1"/>
  <c r="O50" i="16" s="1"/>
  <c r="E10" i="16"/>
  <c r="K49" i="16" s="1"/>
  <c r="K50" i="16" s="1"/>
  <c r="D10" i="16"/>
  <c r="G49" i="16" s="1"/>
  <c r="G50" i="16" s="1"/>
  <c r="C10" i="16"/>
  <c r="I9" i="16"/>
  <c r="AA43" i="16" s="1"/>
  <c r="AA44" i="16" s="1"/>
  <c r="H9" i="16"/>
  <c r="W43" i="16" s="1"/>
  <c r="W44" i="16" s="1"/>
  <c r="G9" i="16"/>
  <c r="S43" i="16" s="1"/>
  <c r="S44" i="16" s="1"/>
  <c r="F9" i="16"/>
  <c r="O43" i="16" s="1"/>
  <c r="O44" i="16" s="1"/>
  <c r="E9" i="16"/>
  <c r="K43" i="16" s="1"/>
  <c r="K44" i="16" s="1"/>
  <c r="D9" i="16"/>
  <c r="G43" i="16" s="1"/>
  <c r="G44" i="16" s="1"/>
  <c r="C9" i="16"/>
  <c r="C43" i="16" s="1"/>
  <c r="C44" i="16" s="1"/>
  <c r="I8" i="16"/>
  <c r="AA37" i="16" s="1"/>
  <c r="AA38" i="16" s="1"/>
  <c r="H8" i="16"/>
  <c r="W37" i="16" s="1"/>
  <c r="W38" i="16" s="1"/>
  <c r="G8" i="16"/>
  <c r="S37" i="16" s="1"/>
  <c r="S38" i="16" s="1"/>
  <c r="F8" i="16"/>
  <c r="O37" i="16" s="1"/>
  <c r="O38" i="16" s="1"/>
  <c r="E8" i="16"/>
  <c r="K37" i="16" s="1"/>
  <c r="K38" i="16" s="1"/>
  <c r="D8" i="16"/>
  <c r="G37" i="16" s="1"/>
  <c r="G38" i="16" s="1"/>
  <c r="C8" i="16"/>
  <c r="I7" i="16"/>
  <c r="AA31" i="16" s="1"/>
  <c r="AA32" i="16" s="1"/>
  <c r="H7" i="16"/>
  <c r="W31" i="16" s="1"/>
  <c r="W32" i="16" s="1"/>
  <c r="G7" i="16"/>
  <c r="S31" i="16" s="1"/>
  <c r="S32" i="16" s="1"/>
  <c r="F7" i="16"/>
  <c r="O31" i="16" s="1"/>
  <c r="O32" i="16" s="1"/>
  <c r="E7" i="16"/>
  <c r="K31" i="16" s="1"/>
  <c r="K32" i="16" s="1"/>
  <c r="D7" i="16"/>
  <c r="G31" i="16" s="1"/>
  <c r="G32" i="16" s="1"/>
  <c r="C7" i="16"/>
  <c r="C31" i="16" s="1"/>
  <c r="C32" i="16" s="1"/>
  <c r="I6" i="16"/>
  <c r="AA25" i="16" s="1"/>
  <c r="AA26" i="16" s="1"/>
  <c r="H6" i="16"/>
  <c r="W25" i="16" s="1"/>
  <c r="W26" i="16" s="1"/>
  <c r="G6" i="16"/>
  <c r="S25" i="16" s="1"/>
  <c r="S26" i="16" s="1"/>
  <c r="F6" i="16"/>
  <c r="O25" i="16" s="1"/>
  <c r="O26" i="16" s="1"/>
  <c r="E6" i="16"/>
  <c r="K25" i="16" s="1"/>
  <c r="K26" i="16" s="1"/>
  <c r="D6" i="16"/>
  <c r="G25" i="16" s="1"/>
  <c r="G26" i="16" s="1"/>
  <c r="C6" i="16"/>
  <c r="I5" i="16"/>
  <c r="H5" i="16"/>
  <c r="G5" i="16"/>
  <c r="F5" i="16"/>
  <c r="E5" i="16"/>
  <c r="D5" i="16"/>
  <c r="G19" i="16" s="1"/>
  <c r="G20" i="16" s="1"/>
  <c r="C5" i="16"/>
  <c r="C19" i="16" s="1"/>
  <c r="C20" i="16" s="1"/>
  <c r="AG10" i="1"/>
  <c r="AD13" i="1"/>
  <c r="AF9" i="1"/>
  <c r="AF25" i="1"/>
  <c r="AF23" i="1"/>
  <c r="AF21" i="1"/>
  <c r="AF7" i="1"/>
  <c r="AG7" i="1" s="1"/>
  <c r="AF19" i="1"/>
  <c r="AG19" i="1" s="1"/>
  <c r="AF18" i="1"/>
  <c r="AG40" i="1"/>
  <c r="AG39" i="1"/>
  <c r="AG38" i="1"/>
  <c r="AG37" i="1"/>
  <c r="AG36" i="1"/>
  <c r="AG35" i="1"/>
  <c r="AG34" i="1"/>
  <c r="AG33" i="1"/>
  <c r="AG32" i="1"/>
  <c r="AG9" i="1"/>
  <c r="AG8" i="1"/>
  <c r="AG6" i="1"/>
  <c r="AG4" i="1"/>
  <c r="AG3" i="1"/>
  <c r="AG2" i="1"/>
  <c r="AF5" i="1"/>
  <c r="AG5" i="1" s="1"/>
  <c r="AF24" i="1"/>
  <c r="AG24" i="1" s="1"/>
  <c r="AF17" i="1"/>
  <c r="AG17" i="1" s="1"/>
  <c r="AG20" i="1"/>
  <c r="V10" i="1"/>
  <c r="V3" i="1"/>
  <c r="V4" i="1"/>
  <c r="V5" i="1"/>
  <c r="V6" i="1"/>
  <c r="V7" i="1"/>
  <c r="V8" i="1"/>
  <c r="V9" i="1"/>
  <c r="V2" i="1"/>
  <c r="J7" i="1"/>
  <c r="J8" i="1"/>
  <c r="J9" i="1"/>
  <c r="J10" i="1"/>
  <c r="H8" i="1"/>
  <c r="H9" i="1"/>
  <c r="H10" i="1"/>
  <c r="G8" i="1"/>
  <c r="G9" i="1"/>
  <c r="G10" i="1"/>
  <c r="I10" i="1"/>
  <c r="I9" i="1"/>
  <c r="I8" i="1"/>
  <c r="L3" i="15"/>
  <c r="E5" i="15"/>
  <c r="K19" i="15" s="1"/>
  <c r="K20" i="15" s="1"/>
  <c r="I11" i="15"/>
  <c r="AA55" i="15" s="1"/>
  <c r="AA56" i="15" s="1"/>
  <c r="H11" i="15"/>
  <c r="W55" i="15" s="1"/>
  <c r="W56" i="15" s="1"/>
  <c r="G11" i="15"/>
  <c r="S55" i="15" s="1"/>
  <c r="S56" i="15" s="1"/>
  <c r="F11" i="15"/>
  <c r="O55" i="15" s="1"/>
  <c r="O56" i="15" s="1"/>
  <c r="E11" i="15"/>
  <c r="K55" i="15" s="1"/>
  <c r="K56" i="15" s="1"/>
  <c r="D11" i="15"/>
  <c r="C11" i="15"/>
  <c r="C55" i="15" s="1"/>
  <c r="C56" i="15" s="1"/>
  <c r="I10" i="15"/>
  <c r="AA49" i="15" s="1"/>
  <c r="AA50" i="15" s="1"/>
  <c r="H10" i="15"/>
  <c r="W49" i="15" s="1"/>
  <c r="W50" i="15" s="1"/>
  <c r="G10" i="15"/>
  <c r="S49" i="15" s="1"/>
  <c r="S50" i="15" s="1"/>
  <c r="F10" i="15"/>
  <c r="O49" i="15" s="1"/>
  <c r="O50" i="15" s="1"/>
  <c r="E10" i="15"/>
  <c r="K49" i="15" s="1"/>
  <c r="K50" i="15" s="1"/>
  <c r="D10" i="15"/>
  <c r="G49" i="15" s="1"/>
  <c r="G50" i="15" s="1"/>
  <c r="C10" i="15"/>
  <c r="I9" i="15"/>
  <c r="AA43" i="15" s="1"/>
  <c r="AA44" i="15" s="1"/>
  <c r="H9" i="15"/>
  <c r="W43" i="15" s="1"/>
  <c r="W44" i="15" s="1"/>
  <c r="G9" i="15"/>
  <c r="S43" i="15" s="1"/>
  <c r="S44" i="15" s="1"/>
  <c r="F9" i="15"/>
  <c r="O43" i="15" s="1"/>
  <c r="O44" i="15" s="1"/>
  <c r="E9" i="15"/>
  <c r="K43" i="15" s="1"/>
  <c r="K44" i="15" s="1"/>
  <c r="D9" i="15"/>
  <c r="G43" i="15" s="1"/>
  <c r="G44" i="15" s="1"/>
  <c r="C9" i="15"/>
  <c r="C43" i="15" s="1"/>
  <c r="C44" i="15" s="1"/>
  <c r="I8" i="15"/>
  <c r="AA37" i="15" s="1"/>
  <c r="AA38" i="15" s="1"/>
  <c r="H8" i="15"/>
  <c r="W37" i="15" s="1"/>
  <c r="W38" i="15" s="1"/>
  <c r="G8" i="15"/>
  <c r="S37" i="15" s="1"/>
  <c r="S38" i="15" s="1"/>
  <c r="F8" i="15"/>
  <c r="O37" i="15" s="1"/>
  <c r="O38" i="15" s="1"/>
  <c r="E8" i="15"/>
  <c r="K37" i="15" s="1"/>
  <c r="K38" i="15" s="1"/>
  <c r="D8" i="15"/>
  <c r="G37" i="15" s="1"/>
  <c r="G38" i="15" s="1"/>
  <c r="C8" i="15"/>
  <c r="I7" i="15"/>
  <c r="AA31" i="15" s="1"/>
  <c r="AA32" i="15" s="1"/>
  <c r="H7" i="15"/>
  <c r="W31" i="15" s="1"/>
  <c r="W32" i="15" s="1"/>
  <c r="G7" i="15"/>
  <c r="S31" i="15" s="1"/>
  <c r="S32" i="15" s="1"/>
  <c r="F7" i="15"/>
  <c r="O31" i="15" s="1"/>
  <c r="O32" i="15" s="1"/>
  <c r="E7" i="15"/>
  <c r="K31" i="15" s="1"/>
  <c r="K32" i="15" s="1"/>
  <c r="D7" i="15"/>
  <c r="G31" i="15" s="1"/>
  <c r="G32" i="15" s="1"/>
  <c r="C7" i="15"/>
  <c r="C31" i="15" s="1"/>
  <c r="C32" i="15" s="1"/>
  <c r="I6" i="15"/>
  <c r="AA25" i="15" s="1"/>
  <c r="AA26" i="15" s="1"/>
  <c r="H6" i="15"/>
  <c r="W25" i="15" s="1"/>
  <c r="W26" i="15" s="1"/>
  <c r="G6" i="15"/>
  <c r="S25" i="15" s="1"/>
  <c r="S26" i="15" s="1"/>
  <c r="F6" i="15"/>
  <c r="O25" i="15" s="1"/>
  <c r="O26" i="15" s="1"/>
  <c r="E6" i="15"/>
  <c r="K25" i="15" s="1"/>
  <c r="K26" i="15" s="1"/>
  <c r="D6" i="15"/>
  <c r="G25" i="15" s="1"/>
  <c r="G26" i="15" s="1"/>
  <c r="C6" i="15"/>
  <c r="I5" i="15"/>
  <c r="H5" i="15"/>
  <c r="G5" i="15"/>
  <c r="F5" i="15"/>
  <c r="D5" i="15"/>
  <c r="G19" i="15" s="1"/>
  <c r="G20" i="15" s="1"/>
  <c r="C5" i="15"/>
  <c r="C19" i="15" s="1"/>
  <c r="C20" i="15" s="1"/>
  <c r="I11" i="14"/>
  <c r="AA55" i="14" s="1"/>
  <c r="AA56" i="14" s="1"/>
  <c r="H11" i="14"/>
  <c r="W55" i="14" s="1"/>
  <c r="W56" i="14" s="1"/>
  <c r="G11" i="14"/>
  <c r="S55" i="14" s="1"/>
  <c r="S56" i="14" s="1"/>
  <c r="F11" i="14"/>
  <c r="O55" i="14" s="1"/>
  <c r="O56" i="14" s="1"/>
  <c r="E11" i="14"/>
  <c r="K55" i="14" s="1"/>
  <c r="K56" i="14" s="1"/>
  <c r="D11" i="14"/>
  <c r="C11" i="14"/>
  <c r="C55" i="14" s="1"/>
  <c r="C56" i="14" s="1"/>
  <c r="I10" i="14"/>
  <c r="AA49" i="14" s="1"/>
  <c r="AA50" i="14" s="1"/>
  <c r="H10" i="14"/>
  <c r="W49" i="14" s="1"/>
  <c r="W50" i="14" s="1"/>
  <c r="G10" i="14"/>
  <c r="S49" i="14" s="1"/>
  <c r="S50" i="14" s="1"/>
  <c r="F10" i="14"/>
  <c r="O49" i="14" s="1"/>
  <c r="O50" i="14" s="1"/>
  <c r="E10" i="14"/>
  <c r="K49" i="14" s="1"/>
  <c r="K50" i="14" s="1"/>
  <c r="D10" i="14"/>
  <c r="G49" i="14" s="1"/>
  <c r="G50" i="14" s="1"/>
  <c r="C10" i="14"/>
  <c r="I9" i="14"/>
  <c r="AA43" i="14" s="1"/>
  <c r="AA44" i="14" s="1"/>
  <c r="H9" i="14"/>
  <c r="W43" i="14" s="1"/>
  <c r="W44" i="14" s="1"/>
  <c r="G9" i="14"/>
  <c r="S43" i="14" s="1"/>
  <c r="S44" i="14" s="1"/>
  <c r="F9" i="14"/>
  <c r="O43" i="14" s="1"/>
  <c r="O44" i="14" s="1"/>
  <c r="E9" i="14"/>
  <c r="K43" i="14" s="1"/>
  <c r="K44" i="14" s="1"/>
  <c r="D9" i="14"/>
  <c r="C9" i="14"/>
  <c r="C43" i="14" s="1"/>
  <c r="C44" i="14" s="1"/>
  <c r="I8" i="14"/>
  <c r="AA37" i="14" s="1"/>
  <c r="AA38" i="14" s="1"/>
  <c r="H8" i="14"/>
  <c r="W37" i="14" s="1"/>
  <c r="W38" i="14" s="1"/>
  <c r="G8" i="14"/>
  <c r="S37" i="14" s="1"/>
  <c r="S38" i="14" s="1"/>
  <c r="F8" i="14"/>
  <c r="O37" i="14" s="1"/>
  <c r="O38" i="14" s="1"/>
  <c r="E8" i="14"/>
  <c r="K37" i="14" s="1"/>
  <c r="K38" i="14" s="1"/>
  <c r="D8" i="14"/>
  <c r="G37" i="14" s="1"/>
  <c r="G38" i="14" s="1"/>
  <c r="C8" i="14"/>
  <c r="I7" i="14"/>
  <c r="AA31" i="14" s="1"/>
  <c r="AA32" i="14" s="1"/>
  <c r="H7" i="14"/>
  <c r="W31" i="14" s="1"/>
  <c r="W32" i="14" s="1"/>
  <c r="G7" i="14"/>
  <c r="S31" i="14" s="1"/>
  <c r="S32" i="14" s="1"/>
  <c r="F7" i="14"/>
  <c r="O31" i="14" s="1"/>
  <c r="O32" i="14" s="1"/>
  <c r="E7" i="14"/>
  <c r="K31" i="14" s="1"/>
  <c r="K32" i="14" s="1"/>
  <c r="D7" i="14"/>
  <c r="C7" i="14"/>
  <c r="C31" i="14" s="1"/>
  <c r="C32" i="14" s="1"/>
  <c r="I6" i="14"/>
  <c r="AA25" i="14" s="1"/>
  <c r="AA26" i="14" s="1"/>
  <c r="H6" i="14"/>
  <c r="W25" i="14" s="1"/>
  <c r="W26" i="14" s="1"/>
  <c r="G6" i="14"/>
  <c r="S25" i="14" s="1"/>
  <c r="S26" i="14" s="1"/>
  <c r="F6" i="14"/>
  <c r="O25" i="14" s="1"/>
  <c r="O26" i="14" s="1"/>
  <c r="E6" i="14"/>
  <c r="K25" i="14" s="1"/>
  <c r="K26" i="14" s="1"/>
  <c r="D6" i="14"/>
  <c r="C6" i="14"/>
  <c r="I5" i="14"/>
  <c r="H5" i="14"/>
  <c r="G5" i="14"/>
  <c r="F5" i="14"/>
  <c r="O19" i="14" s="1"/>
  <c r="O20" i="14" s="1"/>
  <c r="E5" i="14"/>
  <c r="K19" i="14" s="1"/>
  <c r="K20" i="14" s="1"/>
  <c r="D5" i="14"/>
  <c r="G19" i="14" s="1"/>
  <c r="G20" i="14" s="1"/>
  <c r="C5" i="14"/>
  <c r="C19" i="14" s="1"/>
  <c r="C20" i="14" s="1"/>
  <c r="I11" i="13"/>
  <c r="AA55" i="13" s="1"/>
  <c r="AA56" i="13" s="1"/>
  <c r="H11" i="13"/>
  <c r="W55" i="13" s="1"/>
  <c r="W56" i="13" s="1"/>
  <c r="G11" i="13"/>
  <c r="S55" i="13" s="1"/>
  <c r="S56" i="13" s="1"/>
  <c r="F11" i="13"/>
  <c r="O55" i="13" s="1"/>
  <c r="O56" i="13" s="1"/>
  <c r="E11" i="13"/>
  <c r="K55" i="13" s="1"/>
  <c r="K56" i="13" s="1"/>
  <c r="D11" i="13"/>
  <c r="C11" i="13"/>
  <c r="C55" i="13" s="1"/>
  <c r="C56" i="13" s="1"/>
  <c r="I10" i="13"/>
  <c r="AA49" i="13" s="1"/>
  <c r="AA50" i="13" s="1"/>
  <c r="H10" i="13"/>
  <c r="W49" i="13" s="1"/>
  <c r="W50" i="13" s="1"/>
  <c r="G10" i="13"/>
  <c r="S49" i="13" s="1"/>
  <c r="S50" i="13" s="1"/>
  <c r="F10" i="13"/>
  <c r="O49" i="13" s="1"/>
  <c r="O50" i="13" s="1"/>
  <c r="E10" i="13"/>
  <c r="K49" i="13" s="1"/>
  <c r="K50" i="13" s="1"/>
  <c r="D10" i="13"/>
  <c r="G49" i="13" s="1"/>
  <c r="G50" i="13" s="1"/>
  <c r="C10" i="13"/>
  <c r="I9" i="13"/>
  <c r="AA43" i="13" s="1"/>
  <c r="AA44" i="13" s="1"/>
  <c r="H9" i="13"/>
  <c r="W43" i="13" s="1"/>
  <c r="W44" i="13" s="1"/>
  <c r="G9" i="13"/>
  <c r="S43" i="13" s="1"/>
  <c r="S44" i="13" s="1"/>
  <c r="F9" i="13"/>
  <c r="O43" i="13" s="1"/>
  <c r="O44" i="13" s="1"/>
  <c r="E9" i="13"/>
  <c r="K43" i="13" s="1"/>
  <c r="K44" i="13" s="1"/>
  <c r="D9" i="13"/>
  <c r="C9" i="13"/>
  <c r="C43" i="13" s="1"/>
  <c r="C44" i="13" s="1"/>
  <c r="I8" i="13"/>
  <c r="AA37" i="13" s="1"/>
  <c r="AA38" i="13" s="1"/>
  <c r="H8" i="13"/>
  <c r="W37" i="13" s="1"/>
  <c r="W38" i="13" s="1"/>
  <c r="G8" i="13"/>
  <c r="F8" i="13"/>
  <c r="O37" i="13" s="1"/>
  <c r="O38" i="13" s="1"/>
  <c r="E8" i="13"/>
  <c r="K37" i="13" s="1"/>
  <c r="K38" i="13" s="1"/>
  <c r="D8" i="13"/>
  <c r="G37" i="13" s="1"/>
  <c r="G38" i="13" s="1"/>
  <c r="C8" i="13"/>
  <c r="C37" i="13" s="1"/>
  <c r="C38" i="13" s="1"/>
  <c r="I7" i="13"/>
  <c r="AA31" i="13" s="1"/>
  <c r="AA32" i="13" s="1"/>
  <c r="H7" i="13"/>
  <c r="W31" i="13" s="1"/>
  <c r="W32" i="13" s="1"/>
  <c r="G7" i="13"/>
  <c r="S31" i="13" s="1"/>
  <c r="S32" i="13" s="1"/>
  <c r="F7" i="13"/>
  <c r="O31" i="13" s="1"/>
  <c r="O32" i="13" s="1"/>
  <c r="E7" i="13"/>
  <c r="K31" i="13" s="1"/>
  <c r="K32" i="13" s="1"/>
  <c r="D7" i="13"/>
  <c r="G31" i="13" s="1"/>
  <c r="G32" i="13" s="1"/>
  <c r="C7" i="13"/>
  <c r="C31" i="13" s="1"/>
  <c r="C32" i="13" s="1"/>
  <c r="I6" i="13"/>
  <c r="AA25" i="13" s="1"/>
  <c r="AA26" i="13" s="1"/>
  <c r="H6" i="13"/>
  <c r="W25" i="13" s="1"/>
  <c r="W26" i="13" s="1"/>
  <c r="G6" i="13"/>
  <c r="S25" i="13" s="1"/>
  <c r="S26" i="13" s="1"/>
  <c r="F6" i="13"/>
  <c r="O25" i="13" s="1"/>
  <c r="O26" i="13" s="1"/>
  <c r="E6" i="13"/>
  <c r="K25" i="13" s="1"/>
  <c r="K26" i="13" s="1"/>
  <c r="D6" i="13"/>
  <c r="G25" i="13" s="1"/>
  <c r="G26" i="13" s="1"/>
  <c r="C6" i="13"/>
  <c r="I5" i="13"/>
  <c r="H5" i="13"/>
  <c r="G5" i="13"/>
  <c r="F5" i="13"/>
  <c r="O19" i="13" s="1"/>
  <c r="O20" i="13" s="1"/>
  <c r="E5" i="13"/>
  <c r="K19" i="13" s="1"/>
  <c r="K20" i="13" s="1"/>
  <c r="D5" i="13"/>
  <c r="G19" i="13" s="1"/>
  <c r="G20" i="13" s="1"/>
  <c r="C5" i="13"/>
  <c r="C19" i="13" s="1"/>
  <c r="C20" i="13" s="1"/>
  <c r="I11" i="12"/>
  <c r="AA55" i="12" s="1"/>
  <c r="AA56" i="12" s="1"/>
  <c r="H11" i="12"/>
  <c r="W55" i="12" s="1"/>
  <c r="W56" i="12" s="1"/>
  <c r="G11" i="12"/>
  <c r="S55" i="12" s="1"/>
  <c r="S56" i="12" s="1"/>
  <c r="F11" i="12"/>
  <c r="O55" i="12" s="1"/>
  <c r="O56" i="12" s="1"/>
  <c r="E11" i="12"/>
  <c r="K55" i="12" s="1"/>
  <c r="K56" i="12" s="1"/>
  <c r="D11" i="12"/>
  <c r="C11" i="12"/>
  <c r="C55" i="12" s="1"/>
  <c r="C56" i="12" s="1"/>
  <c r="I10" i="12"/>
  <c r="AA49" i="12" s="1"/>
  <c r="AA50" i="12" s="1"/>
  <c r="H10" i="12"/>
  <c r="W49" i="12" s="1"/>
  <c r="W50" i="12" s="1"/>
  <c r="G10" i="12"/>
  <c r="S49" i="12" s="1"/>
  <c r="S50" i="12" s="1"/>
  <c r="F10" i="12"/>
  <c r="O49" i="12" s="1"/>
  <c r="O50" i="12" s="1"/>
  <c r="E10" i="12"/>
  <c r="K49" i="12" s="1"/>
  <c r="K50" i="12" s="1"/>
  <c r="D10" i="12"/>
  <c r="G49" i="12" s="1"/>
  <c r="G50" i="12" s="1"/>
  <c r="C10" i="12"/>
  <c r="I9" i="12"/>
  <c r="AA43" i="12" s="1"/>
  <c r="AA44" i="12" s="1"/>
  <c r="H9" i="12"/>
  <c r="W43" i="12" s="1"/>
  <c r="W44" i="12" s="1"/>
  <c r="G9" i="12"/>
  <c r="S43" i="12" s="1"/>
  <c r="S44" i="12" s="1"/>
  <c r="F9" i="12"/>
  <c r="O43" i="12" s="1"/>
  <c r="O44" i="12" s="1"/>
  <c r="E9" i="12"/>
  <c r="K43" i="12" s="1"/>
  <c r="K44" i="12" s="1"/>
  <c r="D9" i="12"/>
  <c r="C9" i="12"/>
  <c r="C43" i="12" s="1"/>
  <c r="C44" i="12" s="1"/>
  <c r="I8" i="12"/>
  <c r="AA37" i="12" s="1"/>
  <c r="AA38" i="12" s="1"/>
  <c r="H8" i="12"/>
  <c r="W37" i="12" s="1"/>
  <c r="W38" i="12" s="1"/>
  <c r="G8" i="12"/>
  <c r="S37" i="12" s="1"/>
  <c r="S38" i="12" s="1"/>
  <c r="F8" i="12"/>
  <c r="O37" i="12" s="1"/>
  <c r="O38" i="12" s="1"/>
  <c r="E8" i="12"/>
  <c r="K37" i="12" s="1"/>
  <c r="K38" i="12" s="1"/>
  <c r="D8" i="12"/>
  <c r="G37" i="12" s="1"/>
  <c r="G38" i="12" s="1"/>
  <c r="C8" i="12"/>
  <c r="I7" i="12"/>
  <c r="AA31" i="12" s="1"/>
  <c r="AA32" i="12" s="1"/>
  <c r="H7" i="12"/>
  <c r="W31" i="12" s="1"/>
  <c r="W32" i="12" s="1"/>
  <c r="G7" i="12"/>
  <c r="S31" i="12" s="1"/>
  <c r="S32" i="12" s="1"/>
  <c r="F7" i="12"/>
  <c r="O31" i="12" s="1"/>
  <c r="O32" i="12" s="1"/>
  <c r="E7" i="12"/>
  <c r="K31" i="12" s="1"/>
  <c r="K32" i="12" s="1"/>
  <c r="D7" i="12"/>
  <c r="G31" i="12" s="1"/>
  <c r="G32" i="12" s="1"/>
  <c r="C7" i="12"/>
  <c r="C31" i="12" s="1"/>
  <c r="C32" i="12" s="1"/>
  <c r="I6" i="12"/>
  <c r="H6" i="12"/>
  <c r="W25" i="12" s="1"/>
  <c r="W26" i="12" s="1"/>
  <c r="G6" i="12"/>
  <c r="S25" i="12" s="1"/>
  <c r="S26" i="12" s="1"/>
  <c r="F6" i="12"/>
  <c r="O25" i="12" s="1"/>
  <c r="O26" i="12" s="1"/>
  <c r="E6" i="12"/>
  <c r="K25" i="12" s="1"/>
  <c r="K26" i="12" s="1"/>
  <c r="D6" i="12"/>
  <c r="G25" i="12" s="1"/>
  <c r="G26" i="12" s="1"/>
  <c r="C6" i="12"/>
  <c r="I5" i="12"/>
  <c r="H5" i="12"/>
  <c r="G5" i="12"/>
  <c r="F5" i="12"/>
  <c r="O19" i="12" s="1"/>
  <c r="O20" i="12" s="1"/>
  <c r="E5" i="12"/>
  <c r="K19" i="12" s="1"/>
  <c r="K20" i="12" s="1"/>
  <c r="D5" i="12"/>
  <c r="G19" i="12" s="1"/>
  <c r="G20" i="12" s="1"/>
  <c r="C5" i="12"/>
  <c r="C19" i="12" s="1"/>
  <c r="C20" i="12" s="1"/>
  <c r="I11" i="11"/>
  <c r="AA55" i="11" s="1"/>
  <c r="AA56" i="11" s="1"/>
  <c r="H11" i="11"/>
  <c r="W55" i="11" s="1"/>
  <c r="W56" i="11" s="1"/>
  <c r="G11" i="11"/>
  <c r="S55" i="11" s="1"/>
  <c r="S56" i="11" s="1"/>
  <c r="F11" i="11"/>
  <c r="O55" i="11" s="1"/>
  <c r="O56" i="11" s="1"/>
  <c r="E11" i="11"/>
  <c r="K55" i="11" s="1"/>
  <c r="K56" i="11" s="1"/>
  <c r="D11" i="11"/>
  <c r="G55" i="11" s="1"/>
  <c r="G56" i="11" s="1"/>
  <c r="C11" i="11"/>
  <c r="I10" i="11"/>
  <c r="AA49" i="11" s="1"/>
  <c r="AA50" i="11" s="1"/>
  <c r="H10" i="11"/>
  <c r="W49" i="11" s="1"/>
  <c r="W50" i="11" s="1"/>
  <c r="G10" i="11"/>
  <c r="S49" i="11" s="1"/>
  <c r="S50" i="11" s="1"/>
  <c r="F10" i="11"/>
  <c r="O49" i="11" s="1"/>
  <c r="O50" i="11" s="1"/>
  <c r="E10" i="11"/>
  <c r="K49" i="11" s="1"/>
  <c r="K50" i="11" s="1"/>
  <c r="D10" i="11"/>
  <c r="G49" i="11" s="1"/>
  <c r="G50" i="11" s="1"/>
  <c r="C10" i="11"/>
  <c r="I9" i="11"/>
  <c r="AA43" i="11" s="1"/>
  <c r="AA44" i="11" s="1"/>
  <c r="H9" i="11"/>
  <c r="W43" i="11" s="1"/>
  <c r="W44" i="11" s="1"/>
  <c r="G9" i="11"/>
  <c r="S43" i="11" s="1"/>
  <c r="S44" i="11" s="1"/>
  <c r="F9" i="11"/>
  <c r="O43" i="11" s="1"/>
  <c r="O44" i="11" s="1"/>
  <c r="E9" i="11"/>
  <c r="K43" i="11" s="1"/>
  <c r="K44" i="11" s="1"/>
  <c r="D9" i="11"/>
  <c r="G43" i="11" s="1"/>
  <c r="G44" i="11" s="1"/>
  <c r="C9" i="11"/>
  <c r="C43" i="11" s="1"/>
  <c r="C44" i="11" s="1"/>
  <c r="I8" i="11"/>
  <c r="AA37" i="11" s="1"/>
  <c r="AA38" i="11" s="1"/>
  <c r="H8" i="11"/>
  <c r="W37" i="11" s="1"/>
  <c r="W38" i="11" s="1"/>
  <c r="G8" i="11"/>
  <c r="S37" i="11" s="1"/>
  <c r="S38" i="11" s="1"/>
  <c r="F8" i="11"/>
  <c r="O37" i="11" s="1"/>
  <c r="O38" i="11" s="1"/>
  <c r="E8" i="11"/>
  <c r="K37" i="11" s="1"/>
  <c r="K38" i="11" s="1"/>
  <c r="D8" i="11"/>
  <c r="G37" i="11" s="1"/>
  <c r="G38" i="11" s="1"/>
  <c r="C8" i="11"/>
  <c r="I7" i="11"/>
  <c r="AA31" i="11" s="1"/>
  <c r="AA32" i="11" s="1"/>
  <c r="H7" i="11"/>
  <c r="W31" i="11" s="1"/>
  <c r="W32" i="11" s="1"/>
  <c r="G7" i="11"/>
  <c r="S31" i="11" s="1"/>
  <c r="S32" i="11" s="1"/>
  <c r="F7" i="11"/>
  <c r="O31" i="11" s="1"/>
  <c r="O32" i="11" s="1"/>
  <c r="E7" i="11"/>
  <c r="K31" i="11" s="1"/>
  <c r="K32" i="11" s="1"/>
  <c r="D7" i="11"/>
  <c r="G31" i="11" s="1"/>
  <c r="G32" i="11" s="1"/>
  <c r="C7" i="11"/>
  <c r="C31" i="11" s="1"/>
  <c r="C32" i="11" s="1"/>
  <c r="I6" i="11"/>
  <c r="AA25" i="11" s="1"/>
  <c r="AA26" i="11" s="1"/>
  <c r="H6" i="11"/>
  <c r="W25" i="11" s="1"/>
  <c r="W26" i="11" s="1"/>
  <c r="G6" i="11"/>
  <c r="S25" i="11" s="1"/>
  <c r="S26" i="11" s="1"/>
  <c r="F6" i="11"/>
  <c r="O25" i="11" s="1"/>
  <c r="O26" i="11" s="1"/>
  <c r="E6" i="11"/>
  <c r="K25" i="11" s="1"/>
  <c r="K26" i="11" s="1"/>
  <c r="D6" i="11"/>
  <c r="G25" i="11" s="1"/>
  <c r="G26" i="11" s="1"/>
  <c r="C6" i="11"/>
  <c r="I5" i="11"/>
  <c r="H5" i="11"/>
  <c r="G5" i="11"/>
  <c r="F5" i="11"/>
  <c r="E5" i="11"/>
  <c r="D5" i="11"/>
  <c r="G19" i="11" s="1"/>
  <c r="G20" i="11" s="1"/>
  <c r="C5" i="11"/>
  <c r="C19" i="11" s="1"/>
  <c r="C20" i="11" s="1"/>
  <c r="AG21" i="1"/>
  <c r="AG18" i="1"/>
  <c r="AG25" i="1"/>
  <c r="AG23" i="1"/>
  <c r="AG22" i="1"/>
  <c r="I7" i="1"/>
  <c r="B7" i="1"/>
  <c r="H7" i="1" s="1"/>
  <c r="P7" i="1" s="1"/>
  <c r="A7" i="1"/>
  <c r="G7" i="1" s="1"/>
  <c r="A35" i="1"/>
  <c r="A34" i="1"/>
  <c r="A33" i="1"/>
  <c r="A32" i="1"/>
  <c r="A31" i="1"/>
  <c r="A30" i="1"/>
  <c r="A29" i="1"/>
  <c r="A28" i="1"/>
  <c r="I11" i="10"/>
  <c r="AA55" i="10" s="1"/>
  <c r="AA56" i="10" s="1"/>
  <c r="H11" i="10"/>
  <c r="W55" i="10" s="1"/>
  <c r="W56" i="10" s="1"/>
  <c r="G11" i="10"/>
  <c r="S55" i="10" s="1"/>
  <c r="S56" i="10" s="1"/>
  <c r="F11" i="10"/>
  <c r="O55" i="10" s="1"/>
  <c r="O56" i="10" s="1"/>
  <c r="E11" i="10"/>
  <c r="K55" i="10" s="1"/>
  <c r="K56" i="10" s="1"/>
  <c r="D11" i="10"/>
  <c r="C11" i="10"/>
  <c r="C55" i="10" s="1"/>
  <c r="C56" i="10" s="1"/>
  <c r="I10" i="10"/>
  <c r="AA49" i="10" s="1"/>
  <c r="AA50" i="10" s="1"/>
  <c r="H10" i="10"/>
  <c r="W49" i="10" s="1"/>
  <c r="W50" i="10" s="1"/>
  <c r="G10" i="10"/>
  <c r="S49" i="10" s="1"/>
  <c r="S50" i="10" s="1"/>
  <c r="F10" i="10"/>
  <c r="O49" i="10" s="1"/>
  <c r="O50" i="10" s="1"/>
  <c r="E10" i="10"/>
  <c r="K49" i="10" s="1"/>
  <c r="K50" i="10" s="1"/>
  <c r="D10" i="10"/>
  <c r="G49" i="10" s="1"/>
  <c r="G50" i="10" s="1"/>
  <c r="C10" i="10"/>
  <c r="I9" i="10"/>
  <c r="AA43" i="10" s="1"/>
  <c r="AA44" i="10" s="1"/>
  <c r="H9" i="10"/>
  <c r="W43" i="10" s="1"/>
  <c r="W44" i="10" s="1"/>
  <c r="G9" i="10"/>
  <c r="S43" i="10" s="1"/>
  <c r="S44" i="10" s="1"/>
  <c r="F9" i="10"/>
  <c r="O43" i="10" s="1"/>
  <c r="O44" i="10" s="1"/>
  <c r="E9" i="10"/>
  <c r="K43" i="10" s="1"/>
  <c r="K44" i="10" s="1"/>
  <c r="D9" i="10"/>
  <c r="C9" i="10"/>
  <c r="C43" i="10" s="1"/>
  <c r="C44" i="10" s="1"/>
  <c r="I8" i="10"/>
  <c r="AA37" i="10" s="1"/>
  <c r="AA38" i="10" s="1"/>
  <c r="H8" i="10"/>
  <c r="W37" i="10" s="1"/>
  <c r="W38" i="10" s="1"/>
  <c r="G8" i="10"/>
  <c r="S37" i="10" s="1"/>
  <c r="S38" i="10" s="1"/>
  <c r="F8" i="10"/>
  <c r="O37" i="10" s="1"/>
  <c r="O38" i="10" s="1"/>
  <c r="E8" i="10"/>
  <c r="K37" i="10" s="1"/>
  <c r="K38" i="10" s="1"/>
  <c r="D8" i="10"/>
  <c r="G37" i="10" s="1"/>
  <c r="G38" i="10" s="1"/>
  <c r="C8" i="10"/>
  <c r="C37" i="10" s="1"/>
  <c r="C38" i="10" s="1"/>
  <c r="I7" i="10"/>
  <c r="AA31" i="10" s="1"/>
  <c r="AA32" i="10" s="1"/>
  <c r="H7" i="10"/>
  <c r="W31" i="10" s="1"/>
  <c r="W32" i="10" s="1"/>
  <c r="G7" i="10"/>
  <c r="S31" i="10" s="1"/>
  <c r="S32" i="10" s="1"/>
  <c r="F7" i="10"/>
  <c r="O31" i="10" s="1"/>
  <c r="O32" i="10" s="1"/>
  <c r="E7" i="10"/>
  <c r="K31" i="10" s="1"/>
  <c r="K32" i="10" s="1"/>
  <c r="D7" i="10"/>
  <c r="G31" i="10" s="1"/>
  <c r="G32" i="10" s="1"/>
  <c r="C7" i="10"/>
  <c r="C31" i="10" s="1"/>
  <c r="C32" i="10" s="1"/>
  <c r="I6" i="10"/>
  <c r="AA25" i="10" s="1"/>
  <c r="AA26" i="10" s="1"/>
  <c r="H6" i="10"/>
  <c r="W25" i="10" s="1"/>
  <c r="W26" i="10" s="1"/>
  <c r="G6" i="10"/>
  <c r="S25" i="10" s="1"/>
  <c r="S26" i="10" s="1"/>
  <c r="F6" i="10"/>
  <c r="O25" i="10" s="1"/>
  <c r="O26" i="10" s="1"/>
  <c r="E6" i="10"/>
  <c r="K25" i="10" s="1"/>
  <c r="K26" i="10" s="1"/>
  <c r="D6" i="10"/>
  <c r="G25" i="10" s="1"/>
  <c r="G26" i="10" s="1"/>
  <c r="C6" i="10"/>
  <c r="I5" i="10"/>
  <c r="H5" i="10"/>
  <c r="G5" i="10"/>
  <c r="F5" i="10"/>
  <c r="O19" i="10" s="1"/>
  <c r="O20" i="10" s="1"/>
  <c r="E5" i="10"/>
  <c r="K19" i="10" s="1"/>
  <c r="K20" i="10" s="1"/>
  <c r="D5" i="10"/>
  <c r="G19" i="10" s="1"/>
  <c r="G20" i="10" s="1"/>
  <c r="C5" i="10"/>
  <c r="C19" i="10" s="1"/>
  <c r="C20" i="10" s="1"/>
  <c r="J3" i="1"/>
  <c r="J4" i="1"/>
  <c r="J5" i="1"/>
  <c r="J6" i="1"/>
  <c r="J2" i="1"/>
  <c r="I3" i="1"/>
  <c r="I4" i="1"/>
  <c r="I5" i="1"/>
  <c r="I6" i="1"/>
  <c r="I2" i="1"/>
  <c r="B6" i="1"/>
  <c r="H6" i="1" s="1"/>
  <c r="P6" i="1" s="1"/>
  <c r="A6" i="1"/>
  <c r="G6" i="1" s="1"/>
  <c r="B5" i="1"/>
  <c r="H5" i="1" s="1"/>
  <c r="A5" i="1"/>
  <c r="G5" i="1" s="1"/>
  <c r="B4" i="1"/>
  <c r="H4" i="1" s="1"/>
  <c r="A4" i="1"/>
  <c r="G4" i="1" s="1"/>
  <c r="B3" i="1"/>
  <c r="H3" i="1" s="1"/>
  <c r="A3" i="1"/>
  <c r="G3" i="1" s="1"/>
  <c r="B2" i="1"/>
  <c r="H2" i="1" s="1"/>
  <c r="A2" i="1"/>
  <c r="G2" i="1" s="1"/>
  <c r="G55" i="7"/>
  <c r="C6" i="5"/>
  <c r="I11" i="9"/>
  <c r="AA55" i="9" s="1"/>
  <c r="AA56" i="9" s="1"/>
  <c r="H11" i="9"/>
  <c r="W55" i="9" s="1"/>
  <c r="W56" i="9" s="1"/>
  <c r="G11" i="9"/>
  <c r="S55" i="9" s="1"/>
  <c r="S56" i="9" s="1"/>
  <c r="F11" i="9"/>
  <c r="O55" i="9" s="1"/>
  <c r="O56" i="9" s="1"/>
  <c r="E11" i="9"/>
  <c r="K55" i="9" s="1"/>
  <c r="K56" i="9" s="1"/>
  <c r="D11" i="9"/>
  <c r="C11" i="9"/>
  <c r="C55" i="9" s="1"/>
  <c r="C56" i="9" s="1"/>
  <c r="I10" i="9"/>
  <c r="AA49" i="9" s="1"/>
  <c r="AA50" i="9" s="1"/>
  <c r="H10" i="9"/>
  <c r="W49" i="9" s="1"/>
  <c r="W50" i="9" s="1"/>
  <c r="G10" i="9"/>
  <c r="S49" i="9" s="1"/>
  <c r="S50" i="9" s="1"/>
  <c r="F10" i="9"/>
  <c r="O49" i="9" s="1"/>
  <c r="O50" i="9" s="1"/>
  <c r="E10" i="9"/>
  <c r="K49" i="9" s="1"/>
  <c r="K50" i="9" s="1"/>
  <c r="D10" i="9"/>
  <c r="G49" i="9" s="1"/>
  <c r="G50" i="9" s="1"/>
  <c r="C10" i="9"/>
  <c r="I9" i="9"/>
  <c r="AA43" i="9" s="1"/>
  <c r="AA44" i="9" s="1"/>
  <c r="H9" i="9"/>
  <c r="W43" i="9" s="1"/>
  <c r="W44" i="9" s="1"/>
  <c r="G9" i="9"/>
  <c r="S43" i="9" s="1"/>
  <c r="S44" i="9" s="1"/>
  <c r="F9" i="9"/>
  <c r="O43" i="9" s="1"/>
  <c r="O44" i="9" s="1"/>
  <c r="E9" i="9"/>
  <c r="K43" i="9" s="1"/>
  <c r="K44" i="9" s="1"/>
  <c r="D9" i="9"/>
  <c r="G43" i="9" s="1"/>
  <c r="G44" i="9" s="1"/>
  <c r="C9" i="9"/>
  <c r="C43" i="9" s="1"/>
  <c r="C44" i="9" s="1"/>
  <c r="I8" i="9"/>
  <c r="AA37" i="9" s="1"/>
  <c r="AA38" i="9" s="1"/>
  <c r="H8" i="9"/>
  <c r="W37" i="9" s="1"/>
  <c r="W38" i="9" s="1"/>
  <c r="G8" i="9"/>
  <c r="S37" i="9" s="1"/>
  <c r="S38" i="9" s="1"/>
  <c r="F8" i="9"/>
  <c r="O37" i="9" s="1"/>
  <c r="O38" i="9" s="1"/>
  <c r="E8" i="9"/>
  <c r="K37" i="9" s="1"/>
  <c r="K38" i="9" s="1"/>
  <c r="D8" i="9"/>
  <c r="G37" i="9" s="1"/>
  <c r="G38" i="9" s="1"/>
  <c r="C8" i="9"/>
  <c r="I7" i="9"/>
  <c r="AA31" i="9" s="1"/>
  <c r="AA32" i="9" s="1"/>
  <c r="H7" i="9"/>
  <c r="W31" i="9" s="1"/>
  <c r="W32" i="9" s="1"/>
  <c r="G7" i="9"/>
  <c r="S31" i="9" s="1"/>
  <c r="S32" i="9" s="1"/>
  <c r="F7" i="9"/>
  <c r="O31" i="9" s="1"/>
  <c r="O32" i="9" s="1"/>
  <c r="E7" i="9"/>
  <c r="K31" i="9" s="1"/>
  <c r="K32" i="9" s="1"/>
  <c r="D7" i="9"/>
  <c r="G31" i="9" s="1"/>
  <c r="G32" i="9" s="1"/>
  <c r="C7" i="9"/>
  <c r="C31" i="9" s="1"/>
  <c r="C32" i="9" s="1"/>
  <c r="I6" i="9"/>
  <c r="AA25" i="9" s="1"/>
  <c r="AA26" i="9" s="1"/>
  <c r="H6" i="9"/>
  <c r="W25" i="9" s="1"/>
  <c r="W26" i="9" s="1"/>
  <c r="G6" i="9"/>
  <c r="S25" i="9" s="1"/>
  <c r="S26" i="9" s="1"/>
  <c r="F6" i="9"/>
  <c r="O25" i="9" s="1"/>
  <c r="O26" i="9" s="1"/>
  <c r="E6" i="9"/>
  <c r="K25" i="9" s="1"/>
  <c r="K26" i="9" s="1"/>
  <c r="D6" i="9"/>
  <c r="G25" i="9" s="1"/>
  <c r="G26" i="9" s="1"/>
  <c r="C6" i="9"/>
  <c r="I5" i="9"/>
  <c r="H5" i="9"/>
  <c r="G5" i="9"/>
  <c r="F5" i="9"/>
  <c r="E5" i="9"/>
  <c r="K19" i="9" s="1"/>
  <c r="K20" i="9" s="1"/>
  <c r="D5" i="9"/>
  <c r="G19" i="9" s="1"/>
  <c r="G20" i="9" s="1"/>
  <c r="C5" i="9"/>
  <c r="C19" i="9" s="1"/>
  <c r="C20" i="9" s="1"/>
  <c r="I11" i="8"/>
  <c r="AA55" i="8" s="1"/>
  <c r="AA56" i="8" s="1"/>
  <c r="H11" i="8"/>
  <c r="W55" i="8" s="1"/>
  <c r="W56" i="8" s="1"/>
  <c r="G11" i="8"/>
  <c r="S55" i="8" s="1"/>
  <c r="S56" i="8" s="1"/>
  <c r="F11" i="8"/>
  <c r="O55" i="8" s="1"/>
  <c r="O56" i="8" s="1"/>
  <c r="E11" i="8"/>
  <c r="K55" i="8" s="1"/>
  <c r="K56" i="8" s="1"/>
  <c r="D11" i="8"/>
  <c r="C11" i="8"/>
  <c r="C55" i="8" s="1"/>
  <c r="C56" i="8" s="1"/>
  <c r="I10" i="8"/>
  <c r="AA49" i="8" s="1"/>
  <c r="AA50" i="8" s="1"/>
  <c r="H10" i="8"/>
  <c r="W49" i="8" s="1"/>
  <c r="W50" i="8" s="1"/>
  <c r="G10" i="8"/>
  <c r="S49" i="8" s="1"/>
  <c r="S50" i="8" s="1"/>
  <c r="F10" i="8"/>
  <c r="O49" i="8" s="1"/>
  <c r="O50" i="8" s="1"/>
  <c r="E10" i="8"/>
  <c r="K49" i="8" s="1"/>
  <c r="K50" i="8" s="1"/>
  <c r="D10" i="8"/>
  <c r="G49" i="8" s="1"/>
  <c r="G50" i="8" s="1"/>
  <c r="C10" i="8"/>
  <c r="I9" i="8"/>
  <c r="AA43" i="8" s="1"/>
  <c r="AA44" i="8" s="1"/>
  <c r="H9" i="8"/>
  <c r="W43" i="8" s="1"/>
  <c r="W44" i="8" s="1"/>
  <c r="G9" i="8"/>
  <c r="S43" i="8" s="1"/>
  <c r="S44" i="8" s="1"/>
  <c r="F9" i="8"/>
  <c r="O43" i="8" s="1"/>
  <c r="O44" i="8" s="1"/>
  <c r="E9" i="8"/>
  <c r="K43" i="8" s="1"/>
  <c r="K44" i="8" s="1"/>
  <c r="D9" i="8"/>
  <c r="G43" i="8" s="1"/>
  <c r="G44" i="8" s="1"/>
  <c r="C9" i="8"/>
  <c r="C43" i="8" s="1"/>
  <c r="I8" i="8"/>
  <c r="AA37" i="8" s="1"/>
  <c r="AA38" i="8" s="1"/>
  <c r="H8" i="8"/>
  <c r="W37" i="8" s="1"/>
  <c r="W38" i="8" s="1"/>
  <c r="G8" i="8"/>
  <c r="S37" i="8" s="1"/>
  <c r="S38" i="8" s="1"/>
  <c r="F8" i="8"/>
  <c r="O37" i="8" s="1"/>
  <c r="O38" i="8" s="1"/>
  <c r="E8" i="8"/>
  <c r="K37" i="8" s="1"/>
  <c r="K38" i="8" s="1"/>
  <c r="D8" i="8"/>
  <c r="G37" i="8" s="1"/>
  <c r="G38" i="8" s="1"/>
  <c r="C8" i="8"/>
  <c r="I7" i="8"/>
  <c r="AA31" i="8" s="1"/>
  <c r="AA32" i="8" s="1"/>
  <c r="H7" i="8"/>
  <c r="W31" i="8" s="1"/>
  <c r="W32" i="8" s="1"/>
  <c r="G7" i="8"/>
  <c r="S31" i="8" s="1"/>
  <c r="S32" i="8" s="1"/>
  <c r="F7" i="8"/>
  <c r="O31" i="8" s="1"/>
  <c r="O32" i="8" s="1"/>
  <c r="E7" i="8"/>
  <c r="K31" i="8" s="1"/>
  <c r="K32" i="8" s="1"/>
  <c r="D7" i="8"/>
  <c r="G31" i="8" s="1"/>
  <c r="G32" i="8" s="1"/>
  <c r="C7" i="8"/>
  <c r="C31" i="8" s="1"/>
  <c r="C32" i="8" s="1"/>
  <c r="I6" i="8"/>
  <c r="AA25" i="8" s="1"/>
  <c r="AA26" i="8" s="1"/>
  <c r="H6" i="8"/>
  <c r="W25" i="8" s="1"/>
  <c r="W26" i="8" s="1"/>
  <c r="G6" i="8"/>
  <c r="S25" i="8" s="1"/>
  <c r="S26" i="8" s="1"/>
  <c r="F6" i="8"/>
  <c r="O25" i="8" s="1"/>
  <c r="O26" i="8" s="1"/>
  <c r="E6" i="8"/>
  <c r="K25" i="8" s="1"/>
  <c r="K26" i="8" s="1"/>
  <c r="D6" i="8"/>
  <c r="G25" i="8" s="1"/>
  <c r="G26" i="8" s="1"/>
  <c r="C6" i="8"/>
  <c r="I5" i="8"/>
  <c r="H5" i="8"/>
  <c r="G5" i="8"/>
  <c r="F5" i="8"/>
  <c r="O19" i="8" s="1"/>
  <c r="O20" i="8" s="1"/>
  <c r="E5" i="8"/>
  <c r="K19" i="8" s="1"/>
  <c r="K20" i="8" s="1"/>
  <c r="D5" i="8"/>
  <c r="G19" i="8" s="1"/>
  <c r="G20" i="8" s="1"/>
  <c r="C5" i="8"/>
  <c r="C19" i="8" s="1"/>
  <c r="C20" i="8" s="1"/>
  <c r="I11" i="7"/>
  <c r="AA55" i="7" s="1"/>
  <c r="AA56" i="7" s="1"/>
  <c r="H11" i="7"/>
  <c r="W55" i="7" s="1"/>
  <c r="W56" i="7" s="1"/>
  <c r="G11" i="7"/>
  <c r="S55" i="7" s="1"/>
  <c r="S56" i="7" s="1"/>
  <c r="F11" i="7"/>
  <c r="O55" i="7" s="1"/>
  <c r="O56" i="7" s="1"/>
  <c r="E11" i="7"/>
  <c r="K55" i="7" s="1"/>
  <c r="K56" i="7" s="1"/>
  <c r="D11" i="7"/>
  <c r="C11" i="7"/>
  <c r="C55" i="7" s="1"/>
  <c r="C56" i="7" s="1"/>
  <c r="I10" i="7"/>
  <c r="AA49" i="7" s="1"/>
  <c r="AA50" i="7" s="1"/>
  <c r="H10" i="7"/>
  <c r="W49" i="7" s="1"/>
  <c r="W50" i="7" s="1"/>
  <c r="G10" i="7"/>
  <c r="S49" i="7" s="1"/>
  <c r="S50" i="7" s="1"/>
  <c r="F10" i="7"/>
  <c r="O49" i="7" s="1"/>
  <c r="O50" i="7" s="1"/>
  <c r="E10" i="7"/>
  <c r="K49" i="7" s="1"/>
  <c r="K50" i="7" s="1"/>
  <c r="D10" i="7"/>
  <c r="G49" i="7" s="1"/>
  <c r="G50" i="7" s="1"/>
  <c r="C10" i="7"/>
  <c r="I9" i="7"/>
  <c r="AA43" i="7" s="1"/>
  <c r="AA44" i="7" s="1"/>
  <c r="H9" i="7"/>
  <c r="W43" i="7" s="1"/>
  <c r="W44" i="7" s="1"/>
  <c r="G9" i="7"/>
  <c r="S43" i="7" s="1"/>
  <c r="S44" i="7" s="1"/>
  <c r="F9" i="7"/>
  <c r="O43" i="7" s="1"/>
  <c r="O44" i="7" s="1"/>
  <c r="E9" i="7"/>
  <c r="K43" i="7" s="1"/>
  <c r="K44" i="7" s="1"/>
  <c r="D9" i="7"/>
  <c r="G43" i="7" s="1"/>
  <c r="G44" i="7" s="1"/>
  <c r="C9" i="7"/>
  <c r="C43" i="7" s="1"/>
  <c r="C44" i="7" s="1"/>
  <c r="I8" i="7"/>
  <c r="AA37" i="7" s="1"/>
  <c r="AA38" i="7" s="1"/>
  <c r="H8" i="7"/>
  <c r="W37" i="7" s="1"/>
  <c r="W38" i="7" s="1"/>
  <c r="G8" i="7"/>
  <c r="S37" i="7" s="1"/>
  <c r="S38" i="7" s="1"/>
  <c r="F8" i="7"/>
  <c r="O37" i="7" s="1"/>
  <c r="O38" i="7" s="1"/>
  <c r="E8" i="7"/>
  <c r="K37" i="7" s="1"/>
  <c r="K38" i="7" s="1"/>
  <c r="D8" i="7"/>
  <c r="G37" i="7" s="1"/>
  <c r="G38" i="7" s="1"/>
  <c r="C8" i="7"/>
  <c r="J8" i="7" s="1"/>
  <c r="I7" i="7"/>
  <c r="AA31" i="7" s="1"/>
  <c r="AA32" i="7" s="1"/>
  <c r="H7" i="7"/>
  <c r="W31" i="7" s="1"/>
  <c r="W32" i="7" s="1"/>
  <c r="G7" i="7"/>
  <c r="S31" i="7" s="1"/>
  <c r="S32" i="7" s="1"/>
  <c r="F7" i="7"/>
  <c r="O31" i="7" s="1"/>
  <c r="O32" i="7" s="1"/>
  <c r="E7" i="7"/>
  <c r="K31" i="7" s="1"/>
  <c r="K32" i="7" s="1"/>
  <c r="D7" i="7"/>
  <c r="G31" i="7" s="1"/>
  <c r="G32" i="7" s="1"/>
  <c r="C7" i="7"/>
  <c r="C31" i="7" s="1"/>
  <c r="C32" i="7" s="1"/>
  <c r="I6" i="7"/>
  <c r="AA25" i="7" s="1"/>
  <c r="AA26" i="7" s="1"/>
  <c r="H6" i="7"/>
  <c r="W25" i="7" s="1"/>
  <c r="W26" i="7" s="1"/>
  <c r="G6" i="7"/>
  <c r="S25" i="7" s="1"/>
  <c r="S26" i="7" s="1"/>
  <c r="F6" i="7"/>
  <c r="O25" i="7" s="1"/>
  <c r="O26" i="7" s="1"/>
  <c r="E6" i="7"/>
  <c r="K25" i="7" s="1"/>
  <c r="K26" i="7" s="1"/>
  <c r="D6" i="7"/>
  <c r="G25" i="7" s="1"/>
  <c r="G26" i="7" s="1"/>
  <c r="C6" i="7"/>
  <c r="I5" i="7"/>
  <c r="H5" i="7"/>
  <c r="G5" i="7"/>
  <c r="F5" i="7"/>
  <c r="O19" i="7" s="1"/>
  <c r="O20" i="7" s="1"/>
  <c r="E5" i="7"/>
  <c r="K19" i="7" s="1"/>
  <c r="K20" i="7" s="1"/>
  <c r="D5" i="7"/>
  <c r="G19" i="7" s="1"/>
  <c r="G20" i="7" s="1"/>
  <c r="C5" i="7"/>
  <c r="C19" i="7" s="1"/>
  <c r="C20" i="7" s="1"/>
  <c r="I11" i="6"/>
  <c r="AA55" i="6" s="1"/>
  <c r="AA56" i="6" s="1"/>
  <c r="H11" i="6"/>
  <c r="W55" i="6" s="1"/>
  <c r="W56" i="6" s="1"/>
  <c r="G11" i="6"/>
  <c r="S55" i="6" s="1"/>
  <c r="S56" i="6" s="1"/>
  <c r="F11" i="6"/>
  <c r="O55" i="6" s="1"/>
  <c r="O56" i="6" s="1"/>
  <c r="E11" i="6"/>
  <c r="K55" i="6" s="1"/>
  <c r="K56" i="6" s="1"/>
  <c r="D11" i="6"/>
  <c r="G55" i="6" s="1"/>
  <c r="C11" i="6"/>
  <c r="C55" i="6" s="1"/>
  <c r="C56" i="6" s="1"/>
  <c r="I10" i="6"/>
  <c r="AA49" i="6" s="1"/>
  <c r="AA50" i="6" s="1"/>
  <c r="H10" i="6"/>
  <c r="W49" i="6" s="1"/>
  <c r="W50" i="6" s="1"/>
  <c r="G10" i="6"/>
  <c r="S49" i="6" s="1"/>
  <c r="S50" i="6" s="1"/>
  <c r="F10" i="6"/>
  <c r="O49" i="6" s="1"/>
  <c r="O50" i="6" s="1"/>
  <c r="E10" i="6"/>
  <c r="K49" i="6" s="1"/>
  <c r="K50" i="6" s="1"/>
  <c r="D10" i="6"/>
  <c r="G49" i="6" s="1"/>
  <c r="G50" i="6" s="1"/>
  <c r="C10" i="6"/>
  <c r="C49" i="6" s="1"/>
  <c r="C50" i="6" s="1"/>
  <c r="I9" i="6"/>
  <c r="AA43" i="6" s="1"/>
  <c r="AA44" i="6" s="1"/>
  <c r="H9" i="6"/>
  <c r="W43" i="6" s="1"/>
  <c r="W44" i="6" s="1"/>
  <c r="G9" i="6"/>
  <c r="S43" i="6" s="1"/>
  <c r="S44" i="6" s="1"/>
  <c r="F9" i="6"/>
  <c r="O43" i="6" s="1"/>
  <c r="O44" i="6" s="1"/>
  <c r="E9" i="6"/>
  <c r="K43" i="6" s="1"/>
  <c r="K44" i="6" s="1"/>
  <c r="D9" i="6"/>
  <c r="C9" i="6"/>
  <c r="C43" i="6" s="1"/>
  <c r="C44" i="6" s="1"/>
  <c r="I8" i="6"/>
  <c r="AA37" i="6" s="1"/>
  <c r="AA38" i="6" s="1"/>
  <c r="H8" i="6"/>
  <c r="W37" i="6" s="1"/>
  <c r="W38" i="6" s="1"/>
  <c r="G8" i="6"/>
  <c r="S37" i="6" s="1"/>
  <c r="S38" i="6" s="1"/>
  <c r="F8" i="6"/>
  <c r="O37" i="6" s="1"/>
  <c r="O38" i="6" s="1"/>
  <c r="E8" i="6"/>
  <c r="K37" i="6" s="1"/>
  <c r="K38" i="6" s="1"/>
  <c r="D8" i="6"/>
  <c r="G37" i="6" s="1"/>
  <c r="G38" i="6" s="1"/>
  <c r="C8" i="6"/>
  <c r="C37" i="6" s="1"/>
  <c r="C38" i="6" s="1"/>
  <c r="I7" i="6"/>
  <c r="AA31" i="6" s="1"/>
  <c r="AA32" i="6" s="1"/>
  <c r="H7" i="6"/>
  <c r="W31" i="6" s="1"/>
  <c r="W32" i="6" s="1"/>
  <c r="G7" i="6"/>
  <c r="S31" i="6" s="1"/>
  <c r="S32" i="6" s="1"/>
  <c r="F7" i="6"/>
  <c r="O31" i="6" s="1"/>
  <c r="O32" i="6" s="1"/>
  <c r="E7" i="6"/>
  <c r="K31" i="6" s="1"/>
  <c r="K32" i="6" s="1"/>
  <c r="D7" i="6"/>
  <c r="C7" i="6"/>
  <c r="C31" i="6" s="1"/>
  <c r="C32" i="6" s="1"/>
  <c r="I6" i="6"/>
  <c r="AA25" i="6" s="1"/>
  <c r="AA26" i="6" s="1"/>
  <c r="H6" i="6"/>
  <c r="W25" i="6" s="1"/>
  <c r="W26" i="6" s="1"/>
  <c r="G6" i="6"/>
  <c r="S25" i="6" s="1"/>
  <c r="S26" i="6" s="1"/>
  <c r="F6" i="6"/>
  <c r="O25" i="6" s="1"/>
  <c r="O26" i="6" s="1"/>
  <c r="E6" i="6"/>
  <c r="K25" i="6" s="1"/>
  <c r="K26" i="6" s="1"/>
  <c r="D6" i="6"/>
  <c r="C6" i="6"/>
  <c r="I5" i="6"/>
  <c r="H5" i="6"/>
  <c r="W19" i="6" s="1"/>
  <c r="W20" i="6" s="1"/>
  <c r="G5" i="6"/>
  <c r="S19" i="6" s="1"/>
  <c r="S20" i="6" s="1"/>
  <c r="F5" i="6"/>
  <c r="O19" i="6" s="1"/>
  <c r="O20" i="6" s="1"/>
  <c r="E5" i="6"/>
  <c r="K19" i="6" s="1"/>
  <c r="K20" i="6" s="1"/>
  <c r="D5" i="6"/>
  <c r="G19" i="6" s="1"/>
  <c r="G20" i="6" s="1"/>
  <c r="C5" i="6"/>
  <c r="C19" i="6" s="1"/>
  <c r="C20" i="6" s="1"/>
  <c r="I11" i="5"/>
  <c r="AA55" i="5" s="1"/>
  <c r="AA56" i="5" s="1"/>
  <c r="H11" i="5"/>
  <c r="W55" i="5" s="1"/>
  <c r="W56" i="5" s="1"/>
  <c r="G11" i="5"/>
  <c r="S55" i="5" s="1"/>
  <c r="S56" i="5" s="1"/>
  <c r="F11" i="5"/>
  <c r="O55" i="5" s="1"/>
  <c r="O56" i="5" s="1"/>
  <c r="E11" i="5"/>
  <c r="K55" i="5" s="1"/>
  <c r="K56" i="5" s="1"/>
  <c r="D11" i="5"/>
  <c r="G55" i="5" s="1"/>
  <c r="G56" i="5" s="1"/>
  <c r="C11" i="5"/>
  <c r="I10" i="5"/>
  <c r="AA49" i="5" s="1"/>
  <c r="AA50" i="5" s="1"/>
  <c r="H10" i="5"/>
  <c r="W49" i="5" s="1"/>
  <c r="W50" i="5" s="1"/>
  <c r="G10" i="5"/>
  <c r="S49" i="5" s="1"/>
  <c r="S50" i="5" s="1"/>
  <c r="F10" i="5"/>
  <c r="O49" i="5" s="1"/>
  <c r="O50" i="5" s="1"/>
  <c r="E10" i="5"/>
  <c r="K49" i="5" s="1"/>
  <c r="K50" i="5" s="1"/>
  <c r="D10" i="5"/>
  <c r="G49" i="5" s="1"/>
  <c r="G50" i="5" s="1"/>
  <c r="C10" i="5"/>
  <c r="I9" i="5"/>
  <c r="AA43" i="5" s="1"/>
  <c r="AA44" i="5" s="1"/>
  <c r="H9" i="5"/>
  <c r="W43" i="5" s="1"/>
  <c r="W44" i="5" s="1"/>
  <c r="G9" i="5"/>
  <c r="S43" i="5" s="1"/>
  <c r="S44" i="5" s="1"/>
  <c r="F9" i="5"/>
  <c r="O43" i="5" s="1"/>
  <c r="O44" i="5" s="1"/>
  <c r="E9" i="5"/>
  <c r="K43" i="5" s="1"/>
  <c r="K44" i="5" s="1"/>
  <c r="D9" i="5"/>
  <c r="G43" i="5" s="1"/>
  <c r="G44" i="5" s="1"/>
  <c r="C9" i="5"/>
  <c r="C43" i="5" s="1"/>
  <c r="C44" i="5" s="1"/>
  <c r="I8" i="5"/>
  <c r="AA37" i="5" s="1"/>
  <c r="AA38" i="5" s="1"/>
  <c r="H8" i="5"/>
  <c r="W37" i="5" s="1"/>
  <c r="W38" i="5" s="1"/>
  <c r="G8" i="5"/>
  <c r="S37" i="5" s="1"/>
  <c r="S38" i="5" s="1"/>
  <c r="F8" i="5"/>
  <c r="O37" i="5" s="1"/>
  <c r="O38" i="5" s="1"/>
  <c r="E8" i="5"/>
  <c r="K37" i="5" s="1"/>
  <c r="K38" i="5" s="1"/>
  <c r="D8" i="5"/>
  <c r="G37" i="5" s="1"/>
  <c r="G38" i="5" s="1"/>
  <c r="C8" i="5"/>
  <c r="I7" i="5"/>
  <c r="AA31" i="5" s="1"/>
  <c r="AA32" i="5" s="1"/>
  <c r="H7" i="5"/>
  <c r="W31" i="5" s="1"/>
  <c r="W32" i="5" s="1"/>
  <c r="G7" i="5"/>
  <c r="S31" i="5" s="1"/>
  <c r="S32" i="5" s="1"/>
  <c r="F7" i="5"/>
  <c r="O31" i="5" s="1"/>
  <c r="O32" i="5" s="1"/>
  <c r="E7" i="5"/>
  <c r="K31" i="5" s="1"/>
  <c r="K32" i="5" s="1"/>
  <c r="D7" i="5"/>
  <c r="G31" i="5" s="1"/>
  <c r="G32" i="5" s="1"/>
  <c r="C7" i="5"/>
  <c r="C31" i="5" s="1"/>
  <c r="C32" i="5" s="1"/>
  <c r="I6" i="5"/>
  <c r="AA25" i="5" s="1"/>
  <c r="AA26" i="5" s="1"/>
  <c r="H6" i="5"/>
  <c r="W25" i="5" s="1"/>
  <c r="W26" i="5" s="1"/>
  <c r="G6" i="5"/>
  <c r="S25" i="5" s="1"/>
  <c r="S26" i="5" s="1"/>
  <c r="F6" i="5"/>
  <c r="O25" i="5" s="1"/>
  <c r="O26" i="5" s="1"/>
  <c r="E6" i="5"/>
  <c r="K25" i="5" s="1"/>
  <c r="K26" i="5" s="1"/>
  <c r="D6" i="5"/>
  <c r="G25" i="5" s="1"/>
  <c r="G26" i="5" s="1"/>
  <c r="I5" i="5"/>
  <c r="H5" i="5"/>
  <c r="G5" i="5"/>
  <c r="F5" i="5"/>
  <c r="E5" i="5"/>
  <c r="D5" i="5"/>
  <c r="G19" i="5" s="1"/>
  <c r="G20" i="5" s="1"/>
  <c r="C5" i="5"/>
  <c r="C19" i="5" s="1"/>
  <c r="C20" i="5" s="1"/>
  <c r="L9" i="24" l="1"/>
  <c r="M9" i="24"/>
  <c r="I12" i="19"/>
  <c r="E12" i="19"/>
  <c r="F12" i="19"/>
  <c r="G12" i="19"/>
  <c r="H12" i="19"/>
  <c r="J8" i="19"/>
  <c r="J6" i="19"/>
  <c r="J11" i="19"/>
  <c r="S19" i="19"/>
  <c r="S20" i="19" s="1"/>
  <c r="J5" i="19"/>
  <c r="W19" i="19"/>
  <c r="W20" i="19" s="1"/>
  <c r="G55" i="19"/>
  <c r="G56" i="19" s="1"/>
  <c r="AA19" i="19"/>
  <c r="AA20" i="19" s="1"/>
  <c r="C49" i="19"/>
  <c r="C50" i="19" s="1"/>
  <c r="J7" i="19"/>
  <c r="J9" i="19"/>
  <c r="C12" i="19"/>
  <c r="D12" i="19"/>
  <c r="C37" i="19"/>
  <c r="C38" i="19" s="1"/>
  <c r="L4" i="19"/>
  <c r="L5" i="19" s="1"/>
  <c r="M4" i="19"/>
  <c r="M5" i="19" s="1"/>
  <c r="N4" i="19"/>
  <c r="N5" i="19" s="1"/>
  <c r="C25" i="19"/>
  <c r="C26" i="19" s="1"/>
  <c r="J8" i="18"/>
  <c r="J10" i="18"/>
  <c r="F12" i="18"/>
  <c r="G12" i="18"/>
  <c r="I12" i="18"/>
  <c r="H12" i="18"/>
  <c r="J6" i="18"/>
  <c r="J11" i="18"/>
  <c r="O19" i="18"/>
  <c r="O20" i="18" s="1"/>
  <c r="S19" i="18"/>
  <c r="S20" i="18" s="1"/>
  <c r="J5" i="18"/>
  <c r="W19" i="18"/>
  <c r="W20" i="18" s="1"/>
  <c r="G55" i="18"/>
  <c r="G56" i="18" s="1"/>
  <c r="AA19" i="18"/>
  <c r="AA20" i="18" s="1"/>
  <c r="C49" i="18"/>
  <c r="C50" i="18" s="1"/>
  <c r="J7" i="18"/>
  <c r="J9" i="18"/>
  <c r="C12" i="18"/>
  <c r="D12" i="18"/>
  <c r="C37" i="18"/>
  <c r="C38" i="18" s="1"/>
  <c r="L4" i="18"/>
  <c r="L5" i="18" s="1"/>
  <c r="E12" i="18"/>
  <c r="M4" i="18"/>
  <c r="M5" i="18" s="1"/>
  <c r="N4" i="18"/>
  <c r="N5" i="18" s="1"/>
  <c r="C25" i="18"/>
  <c r="C26" i="18" s="1"/>
  <c r="J10" i="17"/>
  <c r="E12" i="17"/>
  <c r="F12" i="17"/>
  <c r="G12" i="17"/>
  <c r="H12" i="17"/>
  <c r="J8" i="17"/>
  <c r="I12" i="17"/>
  <c r="J6" i="17"/>
  <c r="J11" i="17"/>
  <c r="S19" i="17"/>
  <c r="S20" i="17" s="1"/>
  <c r="J5" i="17"/>
  <c r="W19" i="17"/>
  <c r="W20" i="17" s="1"/>
  <c r="G55" i="17"/>
  <c r="G56" i="17" s="1"/>
  <c r="AA19" i="17"/>
  <c r="AA20" i="17" s="1"/>
  <c r="C49" i="17"/>
  <c r="C50" i="17" s="1"/>
  <c r="J7" i="17"/>
  <c r="J9" i="17"/>
  <c r="C12" i="17"/>
  <c r="D12" i="17"/>
  <c r="C37" i="17"/>
  <c r="C38" i="17" s="1"/>
  <c r="L4" i="17"/>
  <c r="L5" i="17" s="1"/>
  <c r="M4" i="17"/>
  <c r="M5" i="17" s="1"/>
  <c r="N4" i="17"/>
  <c r="N5" i="17" s="1"/>
  <c r="C25" i="17"/>
  <c r="C26" i="17" s="1"/>
  <c r="J11" i="16"/>
  <c r="E12" i="16"/>
  <c r="F12" i="16"/>
  <c r="J10" i="16"/>
  <c r="G12" i="16"/>
  <c r="H12" i="16"/>
  <c r="J8" i="16"/>
  <c r="I12" i="16"/>
  <c r="J6" i="16"/>
  <c r="K19" i="16"/>
  <c r="K20" i="16" s="1"/>
  <c r="O19" i="16"/>
  <c r="O20" i="16" s="1"/>
  <c r="S19" i="16"/>
  <c r="S20" i="16" s="1"/>
  <c r="C55" i="16"/>
  <c r="C56" i="16" s="1"/>
  <c r="J5" i="16"/>
  <c r="W19" i="16"/>
  <c r="W20" i="16" s="1"/>
  <c r="AA19" i="16"/>
  <c r="AA20" i="16" s="1"/>
  <c r="C49" i="16"/>
  <c r="C50" i="16" s="1"/>
  <c r="J7" i="16"/>
  <c r="J9" i="16"/>
  <c r="C12" i="16"/>
  <c r="D12" i="16"/>
  <c r="C37" i="16"/>
  <c r="C38" i="16" s="1"/>
  <c r="L4" i="16"/>
  <c r="L5" i="16" s="1"/>
  <c r="M4" i="16"/>
  <c r="M5" i="16" s="1"/>
  <c r="N4" i="16"/>
  <c r="N5" i="16" s="1"/>
  <c r="C25" i="16"/>
  <c r="C26" i="16" s="1"/>
  <c r="W2" i="1"/>
  <c r="O9" i="1"/>
  <c r="P10" i="1"/>
  <c r="P8" i="1"/>
  <c r="P9" i="1"/>
  <c r="O10" i="1"/>
  <c r="K2" i="1"/>
  <c r="L2" i="1"/>
  <c r="N2" i="1"/>
  <c r="P2" i="1"/>
  <c r="M2" i="1"/>
  <c r="O2" i="1"/>
  <c r="Q2" i="1" s="1"/>
  <c r="O8" i="1"/>
  <c r="Q8" i="1" s="1"/>
  <c r="H12" i="12"/>
  <c r="I12" i="12"/>
  <c r="J8" i="14"/>
  <c r="J11" i="12"/>
  <c r="AA25" i="12"/>
  <c r="AA26" i="12" s="1"/>
  <c r="M4" i="12"/>
  <c r="M5" i="12" s="1"/>
  <c r="H12" i="13"/>
  <c r="I12" i="13"/>
  <c r="S37" i="13"/>
  <c r="S38" i="13" s="1"/>
  <c r="J10" i="11"/>
  <c r="J11" i="11"/>
  <c r="E12" i="11"/>
  <c r="I12" i="11"/>
  <c r="J10" i="15"/>
  <c r="H12" i="15"/>
  <c r="I12" i="15"/>
  <c r="F12" i="15"/>
  <c r="O19" i="15"/>
  <c r="O20" i="15" s="1"/>
  <c r="L4" i="15"/>
  <c r="L5" i="15" s="1"/>
  <c r="J8" i="15"/>
  <c r="J6" i="15"/>
  <c r="J11" i="15"/>
  <c r="S19" i="15"/>
  <c r="S20" i="15" s="1"/>
  <c r="J5" i="15"/>
  <c r="W19" i="15"/>
  <c r="W20" i="15" s="1"/>
  <c r="G55" i="15"/>
  <c r="G56" i="15" s="1"/>
  <c r="AA19" i="15"/>
  <c r="AA20" i="15" s="1"/>
  <c r="C49" i="15"/>
  <c r="C50" i="15" s="1"/>
  <c r="J7" i="15"/>
  <c r="J9" i="15"/>
  <c r="C12" i="15"/>
  <c r="D12" i="15"/>
  <c r="C37" i="15"/>
  <c r="C38" i="15" s="1"/>
  <c r="M4" i="15"/>
  <c r="M5" i="15" s="1"/>
  <c r="N4" i="15"/>
  <c r="N5" i="15" s="1"/>
  <c r="G12" i="15"/>
  <c r="E12" i="15"/>
  <c r="C25" i="15"/>
  <c r="C26" i="15" s="1"/>
  <c r="J10" i="14"/>
  <c r="G12" i="14"/>
  <c r="H12" i="14"/>
  <c r="I12" i="14"/>
  <c r="J6" i="14"/>
  <c r="D12" i="14"/>
  <c r="C49" i="14"/>
  <c r="C50" i="14" s="1"/>
  <c r="J11" i="14"/>
  <c r="J9" i="14"/>
  <c r="J7" i="14"/>
  <c r="S19" i="14"/>
  <c r="S20" i="14" s="1"/>
  <c r="W19" i="14"/>
  <c r="W20" i="14" s="1"/>
  <c r="G55" i="14"/>
  <c r="G56" i="14" s="1"/>
  <c r="J5" i="14"/>
  <c r="L4" i="14"/>
  <c r="L5" i="14" s="1"/>
  <c r="E12" i="14"/>
  <c r="C37" i="14"/>
  <c r="C38" i="14" s="1"/>
  <c r="M4" i="14"/>
  <c r="M5" i="14" s="1"/>
  <c r="F12" i="14"/>
  <c r="AA19" i="14"/>
  <c r="AA20" i="14" s="1"/>
  <c r="G43" i="14"/>
  <c r="G44" i="14" s="1"/>
  <c r="N4" i="14"/>
  <c r="N5" i="14" s="1"/>
  <c r="G31" i="14"/>
  <c r="G32" i="14" s="1"/>
  <c r="C25" i="14"/>
  <c r="C26" i="14" s="1"/>
  <c r="C12" i="14"/>
  <c r="G25" i="14"/>
  <c r="G26" i="14" s="1"/>
  <c r="C12" i="13"/>
  <c r="J10" i="13"/>
  <c r="J5" i="13"/>
  <c r="C49" i="13"/>
  <c r="C50" i="13" s="1"/>
  <c r="J11" i="13"/>
  <c r="J9" i="13"/>
  <c r="S19" i="13"/>
  <c r="S20" i="13" s="1"/>
  <c r="W19" i="13"/>
  <c r="W20" i="13" s="1"/>
  <c r="G55" i="13"/>
  <c r="G56" i="13" s="1"/>
  <c r="AA19" i="13"/>
  <c r="AA20" i="13" s="1"/>
  <c r="G43" i="13"/>
  <c r="G44" i="13" s="1"/>
  <c r="L4" i="13"/>
  <c r="L5" i="13" s="1"/>
  <c r="E12" i="13"/>
  <c r="M4" i="13"/>
  <c r="M5" i="13" s="1"/>
  <c r="F12" i="13"/>
  <c r="J7" i="13"/>
  <c r="D12" i="13"/>
  <c r="N4" i="13"/>
  <c r="N5" i="13" s="1"/>
  <c r="G12" i="13"/>
  <c r="C25" i="13"/>
  <c r="C26" i="13" s="1"/>
  <c r="J6" i="13"/>
  <c r="J8" i="13"/>
  <c r="J8" i="12"/>
  <c r="J10" i="12"/>
  <c r="L4" i="12"/>
  <c r="L5" i="12" s="1"/>
  <c r="J9" i="12"/>
  <c r="S19" i="12"/>
  <c r="S20" i="12" s="1"/>
  <c r="J5" i="12"/>
  <c r="W19" i="12"/>
  <c r="W20" i="12" s="1"/>
  <c r="G55" i="12"/>
  <c r="G56" i="12" s="1"/>
  <c r="AA19" i="12"/>
  <c r="AA20" i="12" s="1"/>
  <c r="C49" i="12"/>
  <c r="C50" i="12" s="1"/>
  <c r="J7" i="12"/>
  <c r="G43" i="12"/>
  <c r="G44" i="12" s="1"/>
  <c r="D12" i="12"/>
  <c r="C37" i="12"/>
  <c r="C38" i="12" s="1"/>
  <c r="F12" i="12"/>
  <c r="N4" i="12"/>
  <c r="N5" i="12" s="1"/>
  <c r="G12" i="12"/>
  <c r="C25" i="12"/>
  <c r="C26" i="12" s="1"/>
  <c r="E12" i="12"/>
  <c r="J6" i="12"/>
  <c r="C12" i="12"/>
  <c r="H12" i="11"/>
  <c r="F12" i="11"/>
  <c r="G12" i="11"/>
  <c r="J8" i="11"/>
  <c r="J6" i="11"/>
  <c r="K19" i="11"/>
  <c r="K20" i="11" s="1"/>
  <c r="O19" i="11"/>
  <c r="O20" i="11" s="1"/>
  <c r="S19" i="11"/>
  <c r="S20" i="11" s="1"/>
  <c r="C55" i="11"/>
  <c r="C56" i="11" s="1"/>
  <c r="J5" i="11"/>
  <c r="W19" i="11"/>
  <c r="W20" i="11" s="1"/>
  <c r="AA19" i="11"/>
  <c r="AA20" i="11" s="1"/>
  <c r="C49" i="11"/>
  <c r="C50" i="11" s="1"/>
  <c r="J7" i="11"/>
  <c r="J9" i="11"/>
  <c r="C12" i="11"/>
  <c r="D12" i="11"/>
  <c r="C37" i="11"/>
  <c r="C38" i="11" s="1"/>
  <c r="L4" i="11"/>
  <c r="L5" i="11" s="1"/>
  <c r="M4" i="11"/>
  <c r="M5" i="11" s="1"/>
  <c r="N4" i="11"/>
  <c r="N5" i="11" s="1"/>
  <c r="C25" i="11"/>
  <c r="C26" i="11" s="1"/>
  <c r="O5" i="1"/>
  <c r="O7" i="1"/>
  <c r="Q7" i="1" s="1"/>
  <c r="P5" i="1"/>
  <c r="P4" i="1"/>
  <c r="O6" i="1"/>
  <c r="Q6" i="1" s="1"/>
  <c r="B28" i="1"/>
  <c r="O4" i="1"/>
  <c r="P3" i="1"/>
  <c r="J10" i="10"/>
  <c r="J6" i="10"/>
  <c r="J5" i="10"/>
  <c r="J11" i="10"/>
  <c r="I12" i="10"/>
  <c r="J9" i="10"/>
  <c r="F12" i="10"/>
  <c r="H12" i="10"/>
  <c r="W19" i="10"/>
  <c r="W20" i="10" s="1"/>
  <c r="G55" i="10"/>
  <c r="G56" i="10" s="1"/>
  <c r="S19" i="10"/>
  <c r="S20" i="10" s="1"/>
  <c r="AA19" i="10"/>
  <c r="AA20" i="10" s="1"/>
  <c r="C49" i="10"/>
  <c r="C50" i="10" s="1"/>
  <c r="G43" i="10"/>
  <c r="G44" i="10" s="1"/>
  <c r="J7" i="10"/>
  <c r="C12" i="10"/>
  <c r="M4" i="10"/>
  <c r="M5" i="10" s="1"/>
  <c r="L4" i="10"/>
  <c r="L5" i="10" s="1"/>
  <c r="E12" i="10"/>
  <c r="N4" i="10"/>
  <c r="N5" i="10" s="1"/>
  <c r="G12" i="10"/>
  <c r="C25" i="10"/>
  <c r="C26" i="10" s="1"/>
  <c r="D12" i="10"/>
  <c r="J8" i="10"/>
  <c r="O3" i="1"/>
  <c r="J6" i="5"/>
  <c r="J11" i="9"/>
  <c r="J6" i="9"/>
  <c r="J6" i="8"/>
  <c r="H12" i="8"/>
  <c r="C44" i="8"/>
  <c r="J6" i="7"/>
  <c r="H12" i="9"/>
  <c r="G12" i="9"/>
  <c r="J8" i="9"/>
  <c r="I12" i="9"/>
  <c r="E12" i="9"/>
  <c r="F12" i="9"/>
  <c r="J10" i="9"/>
  <c r="O19" i="9"/>
  <c r="O20" i="9" s="1"/>
  <c r="S19" i="9"/>
  <c r="S20" i="9" s="1"/>
  <c r="W19" i="9"/>
  <c r="W20" i="9" s="1"/>
  <c r="G55" i="9"/>
  <c r="G56" i="9" s="1"/>
  <c r="AA19" i="9"/>
  <c r="AA20" i="9" s="1"/>
  <c r="C49" i="9"/>
  <c r="C50" i="9" s="1"/>
  <c r="J5" i="9"/>
  <c r="J7" i="9"/>
  <c r="J9" i="9"/>
  <c r="C12" i="9"/>
  <c r="D12" i="9"/>
  <c r="C37" i="9"/>
  <c r="C38" i="9" s="1"/>
  <c r="L4" i="9"/>
  <c r="L5" i="9" s="1"/>
  <c r="C25" i="9"/>
  <c r="C26" i="9" s="1"/>
  <c r="M4" i="9"/>
  <c r="M5" i="9" s="1"/>
  <c r="N4" i="9"/>
  <c r="N5" i="9" s="1"/>
  <c r="J8" i="8"/>
  <c r="J10" i="8"/>
  <c r="F12" i="8"/>
  <c r="G12" i="8"/>
  <c r="J11" i="8"/>
  <c r="I12" i="8"/>
  <c r="E12" i="8"/>
  <c r="S19" i="8"/>
  <c r="S20" i="8" s="1"/>
  <c r="W19" i="8"/>
  <c r="W20" i="8" s="1"/>
  <c r="G55" i="8"/>
  <c r="G56" i="8" s="1"/>
  <c r="AA19" i="8"/>
  <c r="AA20" i="8" s="1"/>
  <c r="C49" i="8"/>
  <c r="C50" i="8" s="1"/>
  <c r="J5" i="8"/>
  <c r="J7" i="8"/>
  <c r="J9" i="8"/>
  <c r="C12" i="8"/>
  <c r="D12" i="8"/>
  <c r="C37" i="8"/>
  <c r="C38" i="8" s="1"/>
  <c r="L4" i="8"/>
  <c r="L5" i="8" s="1"/>
  <c r="C25" i="8"/>
  <c r="C26" i="8" s="1"/>
  <c r="M4" i="8"/>
  <c r="M5" i="8" s="1"/>
  <c r="N4" i="8"/>
  <c r="N5" i="8" s="1"/>
  <c r="J10" i="7"/>
  <c r="F12" i="7"/>
  <c r="G12" i="7"/>
  <c r="H12" i="7"/>
  <c r="E12" i="7"/>
  <c r="J11" i="7"/>
  <c r="I12" i="7"/>
  <c r="S19" i="7"/>
  <c r="S20" i="7" s="1"/>
  <c r="W19" i="7"/>
  <c r="W20" i="7" s="1"/>
  <c r="G56" i="7"/>
  <c r="AA19" i="7"/>
  <c r="AA20" i="7" s="1"/>
  <c r="C49" i="7"/>
  <c r="C50" i="7" s="1"/>
  <c r="J5" i="7"/>
  <c r="J7" i="7"/>
  <c r="J9" i="7"/>
  <c r="C12" i="7"/>
  <c r="D12" i="7"/>
  <c r="C37" i="7"/>
  <c r="C38" i="7" s="1"/>
  <c r="L4" i="7"/>
  <c r="L5" i="7" s="1"/>
  <c r="C25" i="7"/>
  <c r="C26" i="7" s="1"/>
  <c r="M4" i="7"/>
  <c r="M5" i="7" s="1"/>
  <c r="N4" i="7"/>
  <c r="N5" i="7" s="1"/>
  <c r="J11" i="6"/>
  <c r="J9" i="6"/>
  <c r="J7" i="6"/>
  <c r="E12" i="6"/>
  <c r="F12" i="6"/>
  <c r="J10" i="6"/>
  <c r="H12" i="6"/>
  <c r="G12" i="6"/>
  <c r="I12" i="6"/>
  <c r="N4" i="6"/>
  <c r="N5" i="6" s="1"/>
  <c r="M4" i="6"/>
  <c r="M5" i="6" s="1"/>
  <c r="G56" i="6"/>
  <c r="J5" i="6"/>
  <c r="G43" i="6"/>
  <c r="G44" i="6" s="1"/>
  <c r="D12" i="6"/>
  <c r="AA19" i="6"/>
  <c r="AA20" i="6" s="1"/>
  <c r="G31" i="6"/>
  <c r="G32" i="6" s="1"/>
  <c r="L4" i="6"/>
  <c r="L5" i="6" s="1"/>
  <c r="C25" i="6"/>
  <c r="C26" i="6" s="1"/>
  <c r="C12" i="6"/>
  <c r="G25" i="6"/>
  <c r="G26" i="6" s="1"/>
  <c r="J6" i="6"/>
  <c r="J8" i="6"/>
  <c r="J11" i="5"/>
  <c r="H12" i="5"/>
  <c r="L4" i="5"/>
  <c r="L5" i="5" s="1"/>
  <c r="M4" i="5"/>
  <c r="M5" i="5" s="1"/>
  <c r="N4" i="5"/>
  <c r="N5" i="5" s="1"/>
  <c r="I12" i="5"/>
  <c r="G12" i="5"/>
  <c r="E12" i="5"/>
  <c r="F12" i="5"/>
  <c r="J10" i="5"/>
  <c r="J8" i="5"/>
  <c r="K19" i="5"/>
  <c r="K20" i="5" s="1"/>
  <c r="O19" i="5"/>
  <c r="O20" i="5" s="1"/>
  <c r="S19" i="5"/>
  <c r="S20" i="5" s="1"/>
  <c r="C55" i="5"/>
  <c r="C56" i="5" s="1"/>
  <c r="W19" i="5"/>
  <c r="W20" i="5" s="1"/>
  <c r="AA19" i="5"/>
  <c r="AA20" i="5" s="1"/>
  <c r="C49" i="5"/>
  <c r="C50" i="5" s="1"/>
  <c r="J5" i="5"/>
  <c r="J7" i="5"/>
  <c r="J9" i="5"/>
  <c r="C12" i="5"/>
  <c r="D12" i="5"/>
  <c r="C37" i="5"/>
  <c r="C38" i="5" s="1"/>
  <c r="C25" i="5"/>
  <c r="C26" i="5" s="1"/>
  <c r="O9" i="24" l="1"/>
  <c r="R9" i="24" s="1"/>
  <c r="P9" i="24"/>
  <c r="Q9" i="1"/>
  <c r="Q10" i="1"/>
  <c r="Q5" i="1"/>
  <c r="Q4" i="1"/>
  <c r="Q3" i="1"/>
  <c r="R2" i="1"/>
</calcChain>
</file>

<file path=xl/sharedStrings.xml><?xml version="1.0" encoding="utf-8"?>
<sst xmlns="http://schemas.openxmlformats.org/spreadsheetml/2006/main" count="6507" uniqueCount="126">
  <si>
    <t>home</t>
  </si>
  <si>
    <t>away</t>
  </si>
  <si>
    <t>Home</t>
  </si>
  <si>
    <t>Away</t>
  </si>
  <si>
    <t>EV</t>
  </si>
  <si>
    <t>Book</t>
  </si>
  <si>
    <t>Bet Rivers</t>
  </si>
  <si>
    <t>Odds</t>
  </si>
  <si>
    <t>Probability</t>
  </si>
  <si>
    <t>0-0</t>
  </si>
  <si>
    <t>0-1</t>
  </si>
  <si>
    <t>0-2</t>
  </si>
  <si>
    <t>0-3</t>
  </si>
  <si>
    <t>0-4</t>
  </si>
  <si>
    <t>0-5</t>
  </si>
  <si>
    <t>0-6</t>
  </si>
  <si>
    <t>1-0</t>
  </si>
  <si>
    <t>2-0</t>
  </si>
  <si>
    <t>3-0</t>
  </si>
  <si>
    <t>4-0</t>
  </si>
  <si>
    <t>5-0</t>
  </si>
  <si>
    <t>6-0</t>
  </si>
  <si>
    <t>1-1</t>
  </si>
  <si>
    <t>1-2</t>
  </si>
  <si>
    <t>1-3</t>
  </si>
  <si>
    <t>1-4</t>
  </si>
  <si>
    <t>1-5</t>
  </si>
  <si>
    <t>1-6</t>
  </si>
  <si>
    <t>2-1</t>
  </si>
  <si>
    <t>3-1</t>
  </si>
  <si>
    <t>4-1</t>
  </si>
  <si>
    <t>5-1</t>
  </si>
  <si>
    <t>6-1</t>
  </si>
  <si>
    <t>2-2</t>
  </si>
  <si>
    <t>3-2</t>
  </si>
  <si>
    <t>4-2</t>
  </si>
  <si>
    <t>5-2</t>
  </si>
  <si>
    <t>6-2</t>
  </si>
  <si>
    <t>2-3</t>
  </si>
  <si>
    <t>3-3</t>
  </si>
  <si>
    <t>4-3</t>
  </si>
  <si>
    <t>5-3</t>
  </si>
  <si>
    <t>6-3</t>
  </si>
  <si>
    <t>2-4</t>
  </si>
  <si>
    <t>3-4</t>
  </si>
  <si>
    <t>4-4</t>
  </si>
  <si>
    <t>5-4</t>
  </si>
  <si>
    <t>6-4</t>
  </si>
  <si>
    <t>2-5</t>
  </si>
  <si>
    <t>3-5</t>
  </si>
  <si>
    <t>4-5</t>
  </si>
  <si>
    <t>5-5</t>
  </si>
  <si>
    <t>6-5</t>
  </si>
  <si>
    <t>2-6</t>
  </si>
  <si>
    <t>3-6</t>
  </si>
  <si>
    <t>4-6</t>
  </si>
  <si>
    <t>5-6</t>
  </si>
  <si>
    <t>6-6</t>
  </si>
  <si>
    <t>spi1</t>
  </si>
  <si>
    <t>spi2</t>
  </si>
  <si>
    <t>off_rat1</t>
  </si>
  <si>
    <t>off_rat2</t>
  </si>
  <si>
    <t>def_rat2</t>
  </si>
  <si>
    <t>def_rat1</t>
  </si>
  <si>
    <t>Off</t>
  </si>
  <si>
    <t>off</t>
  </si>
  <si>
    <t>Units</t>
  </si>
  <si>
    <t>Points Bet</t>
  </si>
  <si>
    <t>Home ML</t>
  </si>
  <si>
    <t>Away ML</t>
  </si>
  <si>
    <t>Tie</t>
  </si>
  <si>
    <t>BOS Model Home</t>
  </si>
  <si>
    <t>538 Model Home</t>
  </si>
  <si>
    <t>BOS Model Away</t>
  </si>
  <si>
    <t>538 Model Away</t>
  </si>
  <si>
    <t>Actual Home</t>
  </si>
  <si>
    <t>Actual Away</t>
  </si>
  <si>
    <t>BOS Performance Home</t>
  </si>
  <si>
    <t>BOS Preformance Away</t>
  </si>
  <si>
    <t>538 Performance Home</t>
  </si>
  <si>
    <t>538 Performance Away</t>
  </si>
  <si>
    <t>BOS Performance Total</t>
  </si>
  <si>
    <t>538 Performance Total</t>
  </si>
  <si>
    <t>BOS/538 Individual</t>
  </si>
  <si>
    <t>BOS/538 Total</t>
  </si>
  <si>
    <t>Percentages Taken</t>
  </si>
  <si>
    <t>Average Percentage Taken</t>
  </si>
  <si>
    <t>Prob</t>
  </si>
  <si>
    <t>15 par</t>
  </si>
  <si>
    <t>Taken</t>
  </si>
  <si>
    <t>Y</t>
  </si>
  <si>
    <t>10 par</t>
  </si>
  <si>
    <t>11 bird</t>
  </si>
  <si>
    <t>12 par</t>
  </si>
  <si>
    <t>13 bog</t>
  </si>
  <si>
    <t>16 par</t>
  </si>
  <si>
    <t>17 bird</t>
  </si>
  <si>
    <t>18 par</t>
  </si>
  <si>
    <t>N</t>
  </si>
  <si>
    <t>14 bird</t>
  </si>
  <si>
    <t>BOS Per Away Avg</t>
  </si>
  <si>
    <t>BOS Per Home Avg</t>
  </si>
  <si>
    <t>538 Per Home Avg</t>
  </si>
  <si>
    <t>538 Per Away Avg</t>
  </si>
  <si>
    <t>Wager</t>
  </si>
  <si>
    <t>Result</t>
  </si>
  <si>
    <t>PnL Individual</t>
  </si>
  <si>
    <t>PnL Total</t>
  </si>
  <si>
    <t>10 bog</t>
  </si>
  <si>
    <t>11 par</t>
  </si>
  <si>
    <t>13 bird</t>
  </si>
  <si>
    <t>14 par</t>
  </si>
  <si>
    <t>15 bird</t>
  </si>
  <si>
    <t>13 par</t>
  </si>
  <si>
    <t>17 par</t>
  </si>
  <si>
    <t>10 bird</t>
  </si>
  <si>
    <t>12 bird</t>
  </si>
  <si>
    <t>16 bird</t>
  </si>
  <si>
    <t>18 bird</t>
  </si>
  <si>
    <t>11 bog</t>
  </si>
  <si>
    <t>12 bog</t>
  </si>
  <si>
    <t>14 bog</t>
  </si>
  <si>
    <t>15 bog</t>
  </si>
  <si>
    <t>16 bog</t>
  </si>
  <si>
    <t>17 bog</t>
  </si>
  <si>
    <t>18 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</si>
</sst>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1" fillId="0" borderId="0" xfId="0" applyNumberFormat="1" applyFont="1"/>
    <xf numFmtId="2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4" fillId="0" borderId="0" xfId="0" applyFont="1" applyFill="1"/>
    <xf numFmtId="0" fontId="0" fillId="0" borderId="0" xfId="0" applyNumberFormat="1"/>
    <xf numFmtId="0" fontId="0" fillId="0" borderId="0" xfId="0" applyNumberFormat="1" applyFont="1" applyFill="1"/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0E6A-8BB2-EB41-B691-37B6E2336E17}">
  <dimension ref="A1:AH54"/>
  <sheetViews>
    <sheetView tabSelected="1" zoomScale="125" workbookViewId="0">
      <selection activeCell="R2" sqref="R2"/>
    </sheetView>
  </sheetViews>
  <sheetFormatPr baseColWidth="10" defaultRowHeight="16" x14ac:dyDescent="0.2"/>
  <cols>
    <col min="1" max="1" width="16.6640625" bestFit="1" customWidth="1"/>
    <col min="2" max="2" width="23.1640625" bestFit="1" customWidth="1"/>
    <col min="3" max="3" width="15.83203125" bestFit="1" customWidth="1"/>
    <col min="4" max="4" width="15.33203125" bestFit="1" customWidth="1"/>
    <col min="5" max="6" width="12.1640625" bestFit="1" customWidth="1"/>
    <col min="7" max="7" width="21.1640625" bestFit="1" customWidth="1"/>
    <col min="8" max="8" width="20.83203125" bestFit="1" customWidth="1"/>
    <col min="9" max="9" width="21" bestFit="1" customWidth="1"/>
    <col min="10" max="10" width="20.5" bestFit="1" customWidth="1"/>
    <col min="11" max="14" width="20.5" customWidth="1"/>
    <col min="15" max="15" width="20.5" bestFit="1" customWidth="1"/>
    <col min="16" max="16" width="20" bestFit="1" customWidth="1"/>
    <col min="17" max="17" width="17" bestFit="1" customWidth="1"/>
    <col min="18" max="18" width="13.1640625" bestFit="1" customWidth="1"/>
    <col min="19" max="19" width="18" bestFit="1" customWidth="1"/>
    <col min="20" max="21" width="18" customWidth="1"/>
    <col min="22" max="22" width="16.5" bestFit="1" customWidth="1"/>
    <col min="23" max="23" width="16.33203125" bestFit="1" customWidth="1"/>
    <col min="24" max="24" width="15.83203125" bestFit="1" customWidth="1"/>
  </cols>
  <sheetData>
    <row r="1" spans="1:34" x14ac:dyDescent="0.2">
      <c r="A1" t="s">
        <v>71</v>
      </c>
      <c r="B1" t="s">
        <v>73</v>
      </c>
      <c r="C1" t="s">
        <v>72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101</v>
      </c>
      <c r="L1" t="s">
        <v>100</v>
      </c>
      <c r="M1" t="s">
        <v>102</v>
      </c>
      <c r="N1" t="s">
        <v>103</v>
      </c>
      <c r="O1" t="s">
        <v>81</v>
      </c>
      <c r="P1" t="s">
        <v>82</v>
      </c>
      <c r="Q1" t="s">
        <v>83</v>
      </c>
      <c r="R1" t="s">
        <v>84</v>
      </c>
      <c r="S1" t="s">
        <v>104</v>
      </c>
      <c r="T1" t="s">
        <v>105</v>
      </c>
      <c r="U1" t="s">
        <v>7</v>
      </c>
      <c r="V1" t="s">
        <v>106</v>
      </c>
      <c r="W1" t="s">
        <v>107</v>
      </c>
      <c r="AE1" t="s">
        <v>87</v>
      </c>
      <c r="AF1" t="s">
        <v>7</v>
      </c>
      <c r="AG1" s="12" t="s">
        <v>4</v>
      </c>
      <c r="AH1" t="s">
        <v>89</v>
      </c>
    </row>
    <row r="2" spans="1:34" x14ac:dyDescent="0.2">
      <c r="A2">
        <f>'Fulham - Leicester City'!A2</f>
        <v>0.87641899999999995</v>
      </c>
      <c r="B2">
        <f>'Fulham - Leicester City'!B2</f>
        <v>1.6067697999999999</v>
      </c>
      <c r="C2">
        <v>0.96</v>
      </c>
      <c r="D2">
        <v>1.54</v>
      </c>
      <c r="E2">
        <v>0</v>
      </c>
      <c r="F2">
        <v>2</v>
      </c>
      <c r="G2" s="10">
        <f t="shared" ref="G2:G17" si="0">A2-E2</f>
        <v>0.87641899999999995</v>
      </c>
      <c r="H2" s="10">
        <f t="shared" ref="H2:H17" si="1">B2-F2</f>
        <v>-0.39323020000000009</v>
      </c>
      <c r="I2">
        <f t="shared" ref="I2:I17" si="2">C2-E2</f>
        <v>0.96</v>
      </c>
      <c r="J2">
        <f t="shared" ref="J2:J17" si="3">D2-F2</f>
        <v>-0.45999999999999996</v>
      </c>
      <c r="K2">
        <f>AVERAGE(G:G)</f>
        <v>0.1520464</v>
      </c>
      <c r="L2">
        <f>AVERAGE(H:H)</f>
        <v>-0.41840854999999999</v>
      </c>
      <c r="M2">
        <f>AVERAGE(I:I)</f>
        <v>0.43125000000000002</v>
      </c>
      <c r="N2">
        <f>AVERAGE(J:J)</f>
        <v>-0.27874999999999994</v>
      </c>
      <c r="O2">
        <f t="shared" ref="O2:O25" si="4">ABS(G2)+ABS(H2)</f>
        <v>1.2696491999999999</v>
      </c>
      <c r="P2">
        <f t="shared" ref="P2:P17" si="5">ABS(H2)+ABS(I2)</f>
        <v>1.3532302</v>
      </c>
      <c r="Q2">
        <f>O2/P2</f>
        <v>0.93823593354626578</v>
      </c>
      <c r="R2">
        <f>SUM(O2:O500)/SUM(P2:P500)</f>
        <v>0.93691685054818208</v>
      </c>
      <c r="S2">
        <v>5</v>
      </c>
      <c r="T2">
        <v>1</v>
      </c>
      <c r="U2">
        <v>1.05</v>
      </c>
      <c r="V2">
        <f>(S2*U2*T2)-(S2*(1-T2))</f>
        <v>5.25</v>
      </c>
      <c r="W2">
        <f>SUM(V:V)</f>
        <v>5.25</v>
      </c>
      <c r="AD2" t="s">
        <v>115</v>
      </c>
      <c r="AE2">
        <v>0.19</v>
      </c>
      <c r="AF2">
        <v>3.3</v>
      </c>
      <c r="AG2">
        <f t="shared" ref="AG2:AG10" si="6">AE2*AF2-(1-AE2)</f>
        <v>-0.18300000000000005</v>
      </c>
      <c r="AH2" t="s">
        <v>90</v>
      </c>
    </row>
    <row r="3" spans="1:34" x14ac:dyDescent="0.2">
      <c r="A3">
        <f>'Burnley - Manchester City'!A2</f>
        <v>0.38350459999999997</v>
      </c>
      <c r="B3">
        <f>'Burnley - Manchester City'!B2</f>
        <v>1.6907764000000001</v>
      </c>
      <c r="C3">
        <v>0.47</v>
      </c>
      <c r="D3">
        <v>2.2799999999999998</v>
      </c>
      <c r="E3">
        <v>0</v>
      </c>
      <c r="F3">
        <v>2</v>
      </c>
      <c r="G3" s="10">
        <f t="shared" si="0"/>
        <v>0.38350459999999997</v>
      </c>
      <c r="H3" s="10">
        <f t="shared" si="1"/>
        <v>-0.30922359999999993</v>
      </c>
      <c r="I3">
        <f t="shared" si="2"/>
        <v>0.47</v>
      </c>
      <c r="J3">
        <f t="shared" si="3"/>
        <v>0.2799999999999998</v>
      </c>
      <c r="O3">
        <f t="shared" si="4"/>
        <v>0.69272819999999991</v>
      </c>
      <c r="P3">
        <f t="shared" si="5"/>
        <v>0.77922359999999991</v>
      </c>
      <c r="Q3">
        <f t="shared" ref="Q3:Q12" si="7">O3/P3</f>
        <v>0.88899797182734197</v>
      </c>
      <c r="S3">
        <v>5</v>
      </c>
      <c r="T3">
        <v>0</v>
      </c>
      <c r="U3">
        <v>5.75</v>
      </c>
      <c r="V3">
        <f t="shared" ref="V3:V10" si="8">(S3*U3*T3)-(S3*(1-T3))</f>
        <v>-5</v>
      </c>
      <c r="AD3" t="s">
        <v>92</v>
      </c>
      <c r="AE3">
        <v>0.09</v>
      </c>
      <c r="AF3">
        <v>3.7</v>
      </c>
      <c r="AG3">
        <f t="shared" si="6"/>
        <v>-0.57699999999999996</v>
      </c>
      <c r="AH3" t="s">
        <v>98</v>
      </c>
    </row>
    <row r="4" spans="1:34" x14ac:dyDescent="0.2">
      <c r="A4">
        <f>'Leeds United - Everton'!A2</f>
        <v>1.1974904</v>
      </c>
      <c r="B4">
        <f>'Leeds United - Everton'!B2</f>
        <v>0.88306019999999996</v>
      </c>
      <c r="C4">
        <v>1.56</v>
      </c>
      <c r="D4">
        <v>1.46</v>
      </c>
      <c r="E4">
        <v>1</v>
      </c>
      <c r="F4">
        <v>2</v>
      </c>
      <c r="G4" s="10">
        <f t="shared" si="0"/>
        <v>0.19749039999999995</v>
      </c>
      <c r="H4" s="10">
        <f t="shared" si="1"/>
        <v>-1.1169397999999999</v>
      </c>
      <c r="I4">
        <f t="shared" si="2"/>
        <v>0.56000000000000005</v>
      </c>
      <c r="J4">
        <f t="shared" si="3"/>
        <v>-0.54</v>
      </c>
      <c r="O4">
        <f t="shared" si="4"/>
        <v>1.3144301999999999</v>
      </c>
      <c r="P4">
        <f t="shared" si="5"/>
        <v>1.6769398</v>
      </c>
      <c r="Q4">
        <f t="shared" si="7"/>
        <v>0.78382670624192941</v>
      </c>
      <c r="S4">
        <v>3</v>
      </c>
      <c r="T4">
        <v>0</v>
      </c>
      <c r="U4">
        <v>1.45</v>
      </c>
      <c r="V4">
        <f t="shared" si="8"/>
        <v>-3</v>
      </c>
      <c r="AD4" t="s">
        <v>116</v>
      </c>
      <c r="AE4">
        <v>0.09</v>
      </c>
      <c r="AF4">
        <v>3.8</v>
      </c>
      <c r="AG4">
        <f t="shared" si="6"/>
        <v>-0.56800000000000006</v>
      </c>
      <c r="AH4" t="s">
        <v>90</v>
      </c>
    </row>
    <row r="5" spans="1:34" x14ac:dyDescent="0.2">
      <c r="A5">
        <f>'Liverpool - Brighton'!A2</f>
        <v>0.56768300000000005</v>
      </c>
      <c r="B5">
        <f>'Liverpool - Brighton'!B2</f>
        <v>0.50133779999999994</v>
      </c>
      <c r="C5">
        <v>2.09</v>
      </c>
      <c r="D5">
        <v>0.78</v>
      </c>
      <c r="E5">
        <v>0</v>
      </c>
      <c r="F5">
        <v>1</v>
      </c>
      <c r="G5" s="10">
        <f t="shared" si="0"/>
        <v>0.56768300000000005</v>
      </c>
      <c r="H5" s="10">
        <f t="shared" si="1"/>
        <v>-0.49866220000000006</v>
      </c>
      <c r="I5">
        <f t="shared" si="2"/>
        <v>2.09</v>
      </c>
      <c r="J5">
        <f t="shared" si="3"/>
        <v>-0.21999999999999997</v>
      </c>
      <c r="O5">
        <f t="shared" si="4"/>
        <v>1.0663452000000002</v>
      </c>
      <c r="P5">
        <f t="shared" si="5"/>
        <v>2.5886621999999999</v>
      </c>
      <c r="Q5">
        <f t="shared" si="7"/>
        <v>0.41192906513642463</v>
      </c>
      <c r="S5">
        <v>0</v>
      </c>
      <c r="V5">
        <f t="shared" si="8"/>
        <v>0</v>
      </c>
      <c r="AD5" t="s">
        <v>110</v>
      </c>
      <c r="AE5">
        <v>0.67</v>
      </c>
      <c r="AF5">
        <f>100/167</f>
        <v>0.59880239520958078</v>
      </c>
      <c r="AG5">
        <f t="shared" si="6"/>
        <v>7.11976047904192E-2</v>
      </c>
      <c r="AH5" t="s">
        <v>98</v>
      </c>
    </row>
    <row r="6" spans="1:34" x14ac:dyDescent="0.2">
      <c r="A6">
        <f>'Aston Villa - West Ham United'!A2</f>
        <v>2.5418232999999999</v>
      </c>
      <c r="B6">
        <f>'Aston Villa - West Ham United'!B2</f>
        <v>1.7273052</v>
      </c>
      <c r="C6">
        <v>1.66</v>
      </c>
      <c r="D6">
        <v>1.23</v>
      </c>
      <c r="E6">
        <v>1</v>
      </c>
      <c r="F6">
        <v>3</v>
      </c>
      <c r="G6" s="10">
        <f t="shared" si="0"/>
        <v>1.5418232999999999</v>
      </c>
      <c r="H6" s="10">
        <f t="shared" si="1"/>
        <v>-1.2726948</v>
      </c>
      <c r="I6">
        <f t="shared" si="2"/>
        <v>0.65999999999999992</v>
      </c>
      <c r="J6">
        <f t="shared" si="3"/>
        <v>-1.77</v>
      </c>
      <c r="O6">
        <f t="shared" si="4"/>
        <v>2.8145180999999999</v>
      </c>
      <c r="P6">
        <f t="shared" si="5"/>
        <v>1.9326947999999999</v>
      </c>
      <c r="Q6">
        <f t="shared" si="7"/>
        <v>1.4562661937104606</v>
      </c>
      <c r="S6">
        <v>3</v>
      </c>
      <c r="T6">
        <v>0</v>
      </c>
      <c r="U6">
        <v>1.3</v>
      </c>
      <c r="V6">
        <f t="shared" si="8"/>
        <v>-3</v>
      </c>
      <c r="AD6" t="s">
        <v>99</v>
      </c>
      <c r="AE6">
        <v>0.08</v>
      </c>
      <c r="AF6">
        <v>4.5</v>
      </c>
      <c r="AG6">
        <f t="shared" si="6"/>
        <v>-0.56000000000000005</v>
      </c>
      <c r="AH6" t="s">
        <v>98</v>
      </c>
    </row>
    <row r="7" spans="1:34" x14ac:dyDescent="0.2">
      <c r="A7">
        <f>'Tottenham - Chelsea'!A2</f>
        <v>0.84638740000000001</v>
      </c>
      <c r="B7">
        <f>'Tottenham - Chelsea'!B2</f>
        <v>0.64502230000000005</v>
      </c>
      <c r="C7">
        <v>1.31</v>
      </c>
      <c r="D7">
        <v>1.5</v>
      </c>
      <c r="E7">
        <v>0</v>
      </c>
      <c r="F7">
        <v>1</v>
      </c>
      <c r="G7" s="10">
        <f t="shared" si="0"/>
        <v>0.84638740000000001</v>
      </c>
      <c r="H7" s="10">
        <f t="shared" si="1"/>
        <v>-0.35497769999999995</v>
      </c>
      <c r="I7">
        <f t="shared" si="2"/>
        <v>1.31</v>
      </c>
      <c r="J7">
        <f t="shared" si="3"/>
        <v>0.5</v>
      </c>
      <c r="O7">
        <f t="shared" si="4"/>
        <v>1.2013650999999999</v>
      </c>
      <c r="P7">
        <f t="shared" si="5"/>
        <v>1.6649777000000001</v>
      </c>
      <c r="Q7">
        <f t="shared" si="7"/>
        <v>0.72155026460714744</v>
      </c>
      <c r="S7">
        <v>5</v>
      </c>
      <c r="T7">
        <v>0</v>
      </c>
      <c r="U7">
        <v>2.6</v>
      </c>
      <c r="V7">
        <f t="shared" si="8"/>
        <v>-5</v>
      </c>
      <c r="AD7" t="s">
        <v>112</v>
      </c>
      <c r="AE7">
        <v>0.53</v>
      </c>
      <c r="AF7">
        <f>100/129</f>
        <v>0.77519379844961245</v>
      </c>
      <c r="AG7">
        <f t="shared" si="6"/>
        <v>-5.9147286821705336E-2</v>
      </c>
      <c r="AH7" t="s">
        <v>90</v>
      </c>
    </row>
    <row r="8" spans="1:34" x14ac:dyDescent="0.2">
      <c r="A8">
        <v>1.0494600999999999</v>
      </c>
      <c r="B8">
        <v>1.7662034</v>
      </c>
      <c r="C8">
        <v>1.44</v>
      </c>
      <c r="D8">
        <v>1.36</v>
      </c>
      <c r="E8">
        <v>1</v>
      </c>
      <c r="F8">
        <v>0</v>
      </c>
      <c r="G8" s="10">
        <f t="shared" si="0"/>
        <v>4.9460099999999896E-2</v>
      </c>
      <c r="H8" s="10">
        <f t="shared" si="1"/>
        <v>1.7662034</v>
      </c>
      <c r="I8">
        <f t="shared" si="2"/>
        <v>0.43999999999999995</v>
      </c>
      <c r="J8">
        <f t="shared" si="3"/>
        <v>1.36</v>
      </c>
      <c r="O8">
        <f t="shared" si="4"/>
        <v>1.8156634999999999</v>
      </c>
      <c r="P8">
        <f t="shared" si="5"/>
        <v>2.2062033999999997</v>
      </c>
      <c r="Q8">
        <f t="shared" si="7"/>
        <v>0.82298100891332149</v>
      </c>
      <c r="S8">
        <v>5</v>
      </c>
      <c r="T8">
        <v>0</v>
      </c>
      <c r="U8">
        <v>1.55</v>
      </c>
      <c r="V8">
        <f t="shared" si="8"/>
        <v>-5</v>
      </c>
      <c r="AD8" t="s">
        <v>117</v>
      </c>
      <c r="AE8" s="8">
        <v>0.19</v>
      </c>
      <c r="AF8">
        <v>2.5</v>
      </c>
      <c r="AG8">
        <f t="shared" si="6"/>
        <v>-0.33500000000000008</v>
      </c>
      <c r="AH8" t="s">
        <v>98</v>
      </c>
    </row>
    <row r="9" spans="1:34" x14ac:dyDescent="0.2">
      <c r="A9">
        <v>2.2629391999999999</v>
      </c>
      <c r="B9">
        <v>0.49755959999999999</v>
      </c>
      <c r="C9">
        <v>1.25</v>
      </c>
      <c r="D9" s="11">
        <v>1.1499999999999999</v>
      </c>
      <c r="E9" s="11">
        <v>3</v>
      </c>
      <c r="F9" s="11">
        <v>2</v>
      </c>
      <c r="G9" s="10">
        <f t="shared" si="0"/>
        <v>-0.73706080000000007</v>
      </c>
      <c r="H9" s="10">
        <f t="shared" si="1"/>
        <v>-1.5024404</v>
      </c>
      <c r="I9">
        <f t="shared" si="2"/>
        <v>-1.75</v>
      </c>
      <c r="J9">
        <f t="shared" si="3"/>
        <v>-0.85000000000000009</v>
      </c>
      <c r="O9">
        <f t="shared" si="4"/>
        <v>2.2395012000000003</v>
      </c>
      <c r="P9">
        <f t="shared" si="5"/>
        <v>3.2524404000000002</v>
      </c>
      <c r="Q9">
        <f t="shared" si="7"/>
        <v>0.68856025770679763</v>
      </c>
      <c r="S9">
        <v>5</v>
      </c>
      <c r="T9">
        <v>1</v>
      </c>
      <c r="U9">
        <v>2.0499999999999998</v>
      </c>
      <c r="V9">
        <f t="shared" si="8"/>
        <v>10.25</v>
      </c>
      <c r="AD9" t="s">
        <v>96</v>
      </c>
      <c r="AE9">
        <v>0.4</v>
      </c>
      <c r="AF9">
        <f>100/106</f>
        <v>0.94339622641509435</v>
      </c>
      <c r="AG9">
        <f t="shared" si="6"/>
        <v>-0.22264150943396221</v>
      </c>
      <c r="AH9" t="s">
        <v>98</v>
      </c>
    </row>
    <row r="10" spans="1:34" x14ac:dyDescent="0.2">
      <c r="A10">
        <v>0.33336880000000002</v>
      </c>
      <c r="B10">
        <v>0.84519029999999995</v>
      </c>
      <c r="C10">
        <v>1.02</v>
      </c>
      <c r="D10" s="11">
        <v>1.2</v>
      </c>
      <c r="E10" s="11">
        <v>1</v>
      </c>
      <c r="F10" s="11">
        <v>1</v>
      </c>
      <c r="G10" s="10">
        <f t="shared" si="0"/>
        <v>-0.66663119999999998</v>
      </c>
      <c r="H10" s="10">
        <f t="shared" si="1"/>
        <v>-0.15480970000000005</v>
      </c>
      <c r="I10">
        <f t="shared" si="2"/>
        <v>2.0000000000000018E-2</v>
      </c>
      <c r="J10">
        <f t="shared" si="3"/>
        <v>0.19999999999999996</v>
      </c>
      <c r="O10">
        <f t="shared" si="4"/>
        <v>0.82144090000000003</v>
      </c>
      <c r="P10">
        <f t="shared" si="5"/>
        <v>0.17480970000000007</v>
      </c>
      <c r="Q10">
        <f t="shared" si="7"/>
        <v>4.6990578898081727</v>
      </c>
      <c r="S10">
        <v>5</v>
      </c>
      <c r="T10">
        <v>1</v>
      </c>
      <c r="U10">
        <v>2.15</v>
      </c>
      <c r="V10">
        <f t="shared" si="8"/>
        <v>10.75</v>
      </c>
      <c r="AD10" t="s">
        <v>118</v>
      </c>
      <c r="AE10">
        <v>0.24</v>
      </c>
      <c r="AF10">
        <v>3.1</v>
      </c>
      <c r="AG10">
        <f t="shared" si="6"/>
        <v>-1.6000000000000014E-2</v>
      </c>
      <c r="AH10" t="s">
        <v>90</v>
      </c>
    </row>
    <row r="11" spans="1:34" x14ac:dyDescent="0.2">
      <c r="A11">
        <v>1.0106208000000001</v>
      </c>
      <c r="B11">
        <v>2.5996717</v>
      </c>
      <c r="C11">
        <v>1.1100000000000001</v>
      </c>
      <c r="D11" s="11">
        <v>1.45</v>
      </c>
      <c r="E11" s="11">
        <v>1</v>
      </c>
      <c r="F11" s="11">
        <v>4</v>
      </c>
      <c r="G11" s="10">
        <f t="shared" si="0"/>
        <v>1.0620800000000097E-2</v>
      </c>
      <c r="H11" s="10">
        <f t="shared" si="1"/>
        <v>-1.4003283</v>
      </c>
      <c r="I11">
        <f t="shared" si="2"/>
        <v>0.1100000000000001</v>
      </c>
      <c r="J11">
        <f t="shared" si="3"/>
        <v>-2.5499999999999998</v>
      </c>
      <c r="O11">
        <f t="shared" si="4"/>
        <v>1.4109491000000001</v>
      </c>
      <c r="P11">
        <f t="shared" si="5"/>
        <v>1.5103283000000001</v>
      </c>
      <c r="Q11">
        <f t="shared" si="7"/>
        <v>0.93420026625999131</v>
      </c>
    </row>
    <row r="12" spans="1:34" x14ac:dyDescent="0.2">
      <c r="A12">
        <v>1.8899307000000001</v>
      </c>
      <c r="B12">
        <v>0.6491943</v>
      </c>
      <c r="C12" s="13">
        <v>2.12</v>
      </c>
      <c r="D12" s="12">
        <v>0.87</v>
      </c>
      <c r="E12" s="12">
        <v>1</v>
      </c>
      <c r="F12" s="12">
        <v>2</v>
      </c>
      <c r="G12" s="14">
        <f t="shared" si="0"/>
        <v>0.88993070000000007</v>
      </c>
      <c r="H12" s="14">
        <f t="shared" si="1"/>
        <v>-1.3508057</v>
      </c>
      <c r="I12" s="1">
        <f t="shared" si="2"/>
        <v>1.1200000000000001</v>
      </c>
      <c r="J12">
        <f t="shared" si="3"/>
        <v>-1.1299999999999999</v>
      </c>
      <c r="O12">
        <f t="shared" si="4"/>
        <v>2.2407364000000003</v>
      </c>
      <c r="P12">
        <f t="shared" si="5"/>
        <v>2.4708057000000001</v>
      </c>
      <c r="Q12">
        <f t="shared" si="7"/>
        <v>0.90688490802817889</v>
      </c>
    </row>
    <row r="13" spans="1:34" x14ac:dyDescent="0.2">
      <c r="A13">
        <v>1.2172749</v>
      </c>
      <c r="B13">
        <v>1.2285478000000001</v>
      </c>
      <c r="C13">
        <v>2.29</v>
      </c>
      <c r="D13" s="12">
        <v>0.68</v>
      </c>
      <c r="E13" s="12">
        <v>2</v>
      </c>
      <c r="F13" s="12">
        <v>0</v>
      </c>
      <c r="G13" s="14">
        <f t="shared" si="0"/>
        <v>-0.78272509999999995</v>
      </c>
      <c r="H13" s="14">
        <f t="shared" si="1"/>
        <v>1.2285478000000001</v>
      </c>
      <c r="I13" s="1">
        <f t="shared" si="2"/>
        <v>0.29000000000000004</v>
      </c>
      <c r="J13">
        <f t="shared" si="3"/>
        <v>0.68</v>
      </c>
      <c r="O13">
        <f t="shared" si="4"/>
        <v>2.0112728999999998</v>
      </c>
      <c r="P13">
        <f t="shared" si="5"/>
        <v>1.5185478000000001</v>
      </c>
      <c r="Q13">
        <f>O13/P13</f>
        <v>1.3244712481227128</v>
      </c>
      <c r="AD13">
        <f>14/60</f>
        <v>0.23333333333333334</v>
      </c>
      <c r="AE13" s="4"/>
      <c r="AF13" s="5"/>
    </row>
    <row r="14" spans="1:34" x14ac:dyDescent="0.2">
      <c r="A14">
        <v>0.67260770000000003</v>
      </c>
      <c r="B14">
        <v>0.90490510000000002</v>
      </c>
      <c r="C14">
        <v>1</v>
      </c>
      <c r="D14" s="12">
        <v>1.41</v>
      </c>
      <c r="E14" s="15">
        <v>0</v>
      </c>
      <c r="F14" s="12">
        <v>0</v>
      </c>
      <c r="G14" s="14">
        <f t="shared" si="0"/>
        <v>0.67260770000000003</v>
      </c>
      <c r="H14" s="14">
        <f t="shared" si="1"/>
        <v>0.90490510000000002</v>
      </c>
      <c r="I14" s="1">
        <f t="shared" si="2"/>
        <v>1</v>
      </c>
      <c r="J14">
        <f t="shared" si="3"/>
        <v>1.41</v>
      </c>
      <c r="O14">
        <f t="shared" si="4"/>
        <v>1.5775128</v>
      </c>
      <c r="P14">
        <f t="shared" si="5"/>
        <v>1.9049051000000001</v>
      </c>
      <c r="Q14">
        <f t="shared" ref="Q14:Q17" si="9">O14/P14</f>
        <v>0.82813196310934334</v>
      </c>
      <c r="W14" s="4"/>
      <c r="AA14" s="4"/>
      <c r="AE14" s="5"/>
      <c r="AF14" s="5"/>
    </row>
    <row r="15" spans="1:34" x14ac:dyDescent="0.2">
      <c r="A15">
        <v>0.48883559999999998</v>
      </c>
      <c r="B15">
        <v>1.3477328</v>
      </c>
      <c r="C15">
        <v>1.17</v>
      </c>
      <c r="D15" s="12">
        <v>1.61</v>
      </c>
      <c r="E15" s="16">
        <v>1</v>
      </c>
      <c r="F15" s="16">
        <v>4</v>
      </c>
      <c r="G15" s="14">
        <f t="shared" si="0"/>
        <v>-0.51116439999999996</v>
      </c>
      <c r="H15" s="14">
        <f t="shared" si="1"/>
        <v>-2.6522671999999998</v>
      </c>
      <c r="I15" s="1">
        <f t="shared" si="2"/>
        <v>0.16999999999999993</v>
      </c>
      <c r="J15">
        <f t="shared" si="3"/>
        <v>-2.3899999999999997</v>
      </c>
      <c r="O15">
        <f t="shared" si="4"/>
        <v>3.1634316</v>
      </c>
      <c r="P15">
        <f t="shared" si="5"/>
        <v>2.8222671999999998</v>
      </c>
      <c r="Q15">
        <f t="shared" si="9"/>
        <v>1.1208830971071768</v>
      </c>
      <c r="AE15" s="5"/>
      <c r="AF15" s="5"/>
    </row>
    <row r="16" spans="1:34" x14ac:dyDescent="0.2">
      <c r="A16">
        <v>0.38587690000000002</v>
      </c>
      <c r="B16">
        <v>0.6596225</v>
      </c>
      <c r="C16" s="2">
        <v>0.72</v>
      </c>
      <c r="D16" s="12">
        <v>1.77</v>
      </c>
      <c r="E16" s="16">
        <v>1</v>
      </c>
      <c r="F16" s="16">
        <v>2</v>
      </c>
      <c r="G16" s="14">
        <f t="shared" si="0"/>
        <v>-0.61412310000000003</v>
      </c>
      <c r="H16" s="14">
        <f t="shared" si="1"/>
        <v>-1.3403775</v>
      </c>
      <c r="I16" s="1">
        <f t="shared" si="2"/>
        <v>-0.28000000000000003</v>
      </c>
      <c r="J16">
        <f t="shared" si="3"/>
        <v>-0.22999999999999998</v>
      </c>
      <c r="O16">
        <f t="shared" si="4"/>
        <v>1.9545006</v>
      </c>
      <c r="P16">
        <f t="shared" si="5"/>
        <v>1.6203775</v>
      </c>
      <c r="Q16">
        <f t="shared" si="9"/>
        <v>1.2062007772880086</v>
      </c>
      <c r="S16" s="2"/>
      <c r="T16" s="2"/>
      <c r="U16" s="2"/>
      <c r="Y16" s="2"/>
      <c r="AC16" s="2"/>
      <c r="AE16" t="s">
        <v>87</v>
      </c>
      <c r="AF16" t="s">
        <v>7</v>
      </c>
      <c r="AG16" s="1" t="s">
        <v>4</v>
      </c>
      <c r="AH16" t="s">
        <v>89</v>
      </c>
    </row>
    <row r="17" spans="1:34" x14ac:dyDescent="0.2">
      <c r="A17">
        <v>1.70852</v>
      </c>
      <c r="B17">
        <v>1.752564</v>
      </c>
      <c r="C17">
        <v>1.73</v>
      </c>
      <c r="D17" s="12">
        <v>1.25</v>
      </c>
      <c r="E17" s="16">
        <v>2</v>
      </c>
      <c r="F17" s="16">
        <v>0</v>
      </c>
      <c r="G17" s="14">
        <f t="shared" si="0"/>
        <v>-0.29147999999999996</v>
      </c>
      <c r="H17" s="14">
        <f t="shared" si="1"/>
        <v>1.752564</v>
      </c>
      <c r="I17" s="1">
        <f t="shared" si="2"/>
        <v>-0.27</v>
      </c>
      <c r="J17">
        <f t="shared" si="3"/>
        <v>1.25</v>
      </c>
      <c r="O17">
        <f t="shared" si="4"/>
        <v>2.044044</v>
      </c>
      <c r="P17">
        <f t="shared" si="5"/>
        <v>2.022564</v>
      </c>
      <c r="Q17">
        <f t="shared" si="9"/>
        <v>1.0106201830943298</v>
      </c>
      <c r="S17" s="2"/>
      <c r="T17" s="2"/>
      <c r="U17" s="2"/>
      <c r="Y17" s="2"/>
      <c r="AC17" s="2"/>
      <c r="AD17" t="s">
        <v>91</v>
      </c>
      <c r="AE17">
        <v>0.63</v>
      </c>
      <c r="AF17">
        <f>100/323</f>
        <v>0.30959752321981426</v>
      </c>
      <c r="AG17">
        <f t="shared" ref="AG17:AG25" si="10">AE17*AF17-(1-AE17)</f>
        <v>-0.17495356037151702</v>
      </c>
      <c r="AH17" t="s">
        <v>90</v>
      </c>
    </row>
    <row r="18" spans="1:34" x14ac:dyDescent="0.2">
      <c r="AD18" t="s">
        <v>109</v>
      </c>
      <c r="AE18">
        <v>0.69</v>
      </c>
      <c r="AF18">
        <f>100/250</f>
        <v>0.4</v>
      </c>
      <c r="AG18">
        <f t="shared" si="10"/>
        <v>-3.4000000000000086E-2</v>
      </c>
      <c r="AH18" t="s">
        <v>98</v>
      </c>
    </row>
    <row r="19" spans="1:34" x14ac:dyDescent="0.2">
      <c r="AD19" t="s">
        <v>93</v>
      </c>
      <c r="AE19">
        <v>0.75</v>
      </c>
      <c r="AF19">
        <f>100/286</f>
        <v>0.34965034965034963</v>
      </c>
      <c r="AG19">
        <f t="shared" si="10"/>
        <v>1.223776223776224E-2</v>
      </c>
      <c r="AH19" t="s">
        <v>90</v>
      </c>
    </row>
    <row r="20" spans="1:34" x14ac:dyDescent="0.2">
      <c r="E20" s="4"/>
      <c r="F20" s="5"/>
      <c r="G20" s="5"/>
      <c r="I20" s="4"/>
      <c r="J20" s="5"/>
      <c r="K20" s="5"/>
      <c r="L20" s="5"/>
      <c r="M20" s="5"/>
      <c r="Q20" s="4"/>
      <c r="R20" s="5"/>
      <c r="S20" s="5"/>
      <c r="T20" s="5"/>
      <c r="U20" s="5"/>
      <c r="W20" s="4"/>
      <c r="AA20" s="4"/>
      <c r="AB20" s="5"/>
      <c r="AC20" s="5"/>
      <c r="AD20" t="s">
        <v>113</v>
      </c>
      <c r="AE20">
        <v>0.3</v>
      </c>
      <c r="AF20">
        <v>1.1000000000000001</v>
      </c>
      <c r="AG20">
        <f t="shared" si="10"/>
        <v>-0.36999999999999994</v>
      </c>
      <c r="AH20" t="s">
        <v>98</v>
      </c>
    </row>
    <row r="21" spans="1:34" x14ac:dyDescent="0.2">
      <c r="E21" s="5"/>
      <c r="F21" s="5"/>
      <c r="G21" s="5"/>
      <c r="I21" s="5"/>
      <c r="J21" s="5"/>
      <c r="K21" s="5"/>
      <c r="L21" s="5"/>
      <c r="M21" s="5"/>
      <c r="Q21" s="5"/>
      <c r="R21" s="5"/>
      <c r="S21" s="5"/>
      <c r="T21" s="5"/>
      <c r="U21" s="5"/>
      <c r="AA21" s="5"/>
      <c r="AB21" s="5"/>
      <c r="AC21" s="5"/>
      <c r="AD21" t="s">
        <v>111</v>
      </c>
      <c r="AE21">
        <v>0.75</v>
      </c>
      <c r="AF21">
        <f>100/278</f>
        <v>0.35971223021582732</v>
      </c>
      <c r="AG21">
        <f t="shared" si="10"/>
        <v>1.9784172661870492E-2</v>
      </c>
      <c r="AH21" t="s">
        <v>98</v>
      </c>
    </row>
    <row r="22" spans="1:34" x14ac:dyDescent="0.2">
      <c r="C22" s="2"/>
      <c r="E22" s="5"/>
      <c r="F22" s="5"/>
      <c r="G22" s="6"/>
      <c r="I22" s="5"/>
      <c r="J22" s="5"/>
      <c r="K22" s="5"/>
      <c r="L22" s="5"/>
      <c r="M22" s="5"/>
      <c r="Q22" s="5"/>
      <c r="R22" s="5"/>
      <c r="S22" s="6"/>
      <c r="T22" s="6"/>
      <c r="U22" s="6"/>
      <c r="Y22" s="2"/>
      <c r="AA22" s="5"/>
      <c r="AB22" s="5"/>
      <c r="AC22" s="6"/>
      <c r="AD22" t="s">
        <v>88</v>
      </c>
      <c r="AE22">
        <v>0.38</v>
      </c>
      <c r="AF22">
        <v>1.3</v>
      </c>
      <c r="AG22">
        <f t="shared" si="10"/>
        <v>-0.12599999999999995</v>
      </c>
      <c r="AH22" t="s">
        <v>90</v>
      </c>
    </row>
    <row r="23" spans="1:34" x14ac:dyDescent="0.2">
      <c r="C23" s="2"/>
      <c r="E23" s="5"/>
      <c r="F23" s="5"/>
      <c r="G23" s="6"/>
      <c r="I23" s="5"/>
      <c r="J23" s="5"/>
      <c r="K23" s="5"/>
      <c r="L23" s="5"/>
      <c r="M23" s="5"/>
      <c r="Q23" s="5"/>
      <c r="R23" s="5"/>
      <c r="S23" s="6"/>
      <c r="T23" s="6"/>
      <c r="U23" s="6"/>
      <c r="Y23" s="2"/>
      <c r="AA23" s="5"/>
      <c r="AB23" s="5"/>
      <c r="AC23" s="6"/>
      <c r="AD23" t="s">
        <v>95</v>
      </c>
      <c r="AE23" s="8">
        <v>0.71</v>
      </c>
      <c r="AF23">
        <f>100/270</f>
        <v>0.37037037037037035</v>
      </c>
      <c r="AG23">
        <f t="shared" si="10"/>
        <v>-2.7037037037037082E-2</v>
      </c>
      <c r="AH23" t="s">
        <v>90</v>
      </c>
    </row>
    <row r="24" spans="1:34" x14ac:dyDescent="0.2">
      <c r="E24" s="5"/>
      <c r="F24" s="5"/>
      <c r="I24" s="5"/>
      <c r="J24" s="5"/>
      <c r="K24" s="5"/>
      <c r="L24" s="5"/>
      <c r="M24" s="5"/>
      <c r="Q24" s="5"/>
      <c r="R24" s="5"/>
      <c r="AA24" s="5"/>
      <c r="AB24" s="5"/>
      <c r="AD24" t="s">
        <v>114</v>
      </c>
      <c r="AE24">
        <v>0.48</v>
      </c>
      <c r="AF24">
        <f>100/106</f>
        <v>0.94339622641509435</v>
      </c>
      <c r="AG24">
        <f t="shared" si="10"/>
        <v>-6.7169811320754724E-2</v>
      </c>
      <c r="AH24" t="s">
        <v>98</v>
      </c>
    </row>
    <row r="25" spans="1:34" x14ac:dyDescent="0.2">
      <c r="AD25" t="s">
        <v>97</v>
      </c>
      <c r="AE25">
        <v>0.67</v>
      </c>
      <c r="AF25">
        <f>100/213</f>
        <v>0.46948356807511737</v>
      </c>
      <c r="AG25">
        <f t="shared" si="10"/>
        <v>-1.5446009389671278E-2</v>
      </c>
      <c r="AH25" t="s">
        <v>90</v>
      </c>
    </row>
    <row r="26" spans="1:34" x14ac:dyDescent="0.2">
      <c r="E26" s="4"/>
      <c r="F26" s="5"/>
      <c r="G26" s="5"/>
      <c r="I26" s="4"/>
      <c r="J26" s="5"/>
      <c r="K26" s="5"/>
      <c r="L26" s="5"/>
      <c r="M26" s="5"/>
      <c r="O26" s="5"/>
      <c r="Q26" s="4"/>
      <c r="R26" s="5"/>
      <c r="S26" s="5"/>
      <c r="T26" s="5"/>
      <c r="U26" s="5"/>
      <c r="W26" s="4"/>
      <c r="AA26" s="4"/>
      <c r="AB26" s="5"/>
      <c r="AC26" s="5"/>
      <c r="AE26" s="5"/>
      <c r="AF26" s="5"/>
      <c r="AG26" s="5"/>
    </row>
    <row r="27" spans="1:34" x14ac:dyDescent="0.2">
      <c r="A27" t="s">
        <v>85</v>
      </c>
      <c r="B27" t="s">
        <v>86</v>
      </c>
      <c r="E27" s="5"/>
      <c r="F27" s="5"/>
      <c r="G27" s="5"/>
      <c r="I27" s="5"/>
      <c r="J27" s="5"/>
      <c r="K27" s="5"/>
      <c r="L27" s="5"/>
      <c r="M27" s="5"/>
      <c r="O27" s="5"/>
      <c r="Q27" s="5"/>
      <c r="R27" s="5"/>
      <c r="S27" s="5"/>
      <c r="T27" s="5"/>
      <c r="U27" s="5"/>
      <c r="AA27" s="5"/>
      <c r="AB27" s="5"/>
      <c r="AC27" s="5"/>
      <c r="AE27" s="5"/>
      <c r="AF27" s="5"/>
      <c r="AG27" s="6"/>
    </row>
    <row r="28" spans="1:34" x14ac:dyDescent="0.2">
      <c r="A28">
        <f>100/205</f>
        <v>0.48780487804878048</v>
      </c>
      <c r="B28">
        <f>AVERAGE(A28:A501)</f>
        <v>0.25325331539721491</v>
      </c>
      <c r="C28" s="2"/>
      <c r="E28" s="5"/>
      <c r="F28" s="5"/>
      <c r="G28" s="6"/>
      <c r="I28" s="5"/>
      <c r="J28" s="5"/>
      <c r="K28" s="5"/>
      <c r="L28" s="5"/>
      <c r="M28" s="5"/>
      <c r="O28" s="6"/>
      <c r="Q28" s="5"/>
      <c r="R28" s="5"/>
      <c r="S28" s="6"/>
      <c r="T28" s="6"/>
      <c r="U28" s="6"/>
      <c r="Y28" s="2"/>
      <c r="AA28" s="5"/>
      <c r="AB28" s="5"/>
      <c r="AC28" s="6"/>
      <c r="AE28" s="5"/>
      <c r="AF28" s="5"/>
      <c r="AG28" s="6"/>
    </row>
    <row r="29" spans="1:34" x14ac:dyDescent="0.2">
      <c r="A29">
        <f>100/950</f>
        <v>0.10526315789473684</v>
      </c>
      <c r="C29" s="2"/>
      <c r="E29" s="5"/>
      <c r="F29" s="5"/>
      <c r="G29" s="6"/>
      <c r="I29" s="5"/>
      <c r="J29" s="5"/>
      <c r="K29" s="5"/>
      <c r="L29" s="5"/>
      <c r="M29" s="5"/>
      <c r="O29" s="6"/>
      <c r="Q29" s="5"/>
      <c r="R29" s="5"/>
      <c r="S29" s="6"/>
      <c r="T29" s="6"/>
      <c r="U29" s="6"/>
      <c r="Y29" s="2"/>
      <c r="AA29" s="5"/>
      <c r="AB29" s="5"/>
      <c r="AC29" s="6"/>
      <c r="AE29" s="5"/>
      <c r="AF29" s="5"/>
    </row>
    <row r="30" spans="1:34" x14ac:dyDescent="0.2">
      <c r="A30">
        <f>100/675</f>
        <v>0.14814814814814814</v>
      </c>
      <c r="E30" s="5"/>
      <c r="F30" s="5"/>
      <c r="I30" s="5"/>
      <c r="J30" s="5"/>
      <c r="K30" s="5"/>
      <c r="L30" s="5"/>
      <c r="M30" s="5"/>
      <c r="Q30" s="5"/>
      <c r="R30" s="5"/>
      <c r="AA30" s="5"/>
      <c r="AB30" s="5"/>
    </row>
    <row r="31" spans="1:34" x14ac:dyDescent="0.2">
      <c r="A31">
        <f>100/1700</f>
        <v>5.8823529411764705E-2</v>
      </c>
      <c r="AE31" t="s">
        <v>87</v>
      </c>
      <c r="AF31" t="s">
        <v>7</v>
      </c>
      <c r="AG31" t="s">
        <v>4</v>
      </c>
      <c r="AH31" t="s">
        <v>89</v>
      </c>
    </row>
    <row r="32" spans="1:34" x14ac:dyDescent="0.2">
      <c r="A32">
        <f>100/245</f>
        <v>0.40816326530612246</v>
      </c>
      <c r="E32" s="4"/>
      <c r="F32" s="5"/>
      <c r="G32" s="5"/>
      <c r="I32" s="4"/>
      <c r="J32" s="5"/>
      <c r="K32" s="5"/>
      <c r="L32" s="5"/>
      <c r="M32" s="5"/>
      <c r="O32" s="5"/>
      <c r="Q32" s="4"/>
      <c r="R32" s="5"/>
      <c r="S32" s="5"/>
      <c r="T32" s="5"/>
      <c r="U32" s="5"/>
      <c r="W32" s="4"/>
      <c r="AA32" s="4"/>
      <c r="AB32" s="5"/>
      <c r="AC32" s="5"/>
      <c r="AD32" t="s">
        <v>108</v>
      </c>
      <c r="AE32">
        <v>0.18</v>
      </c>
      <c r="AF32">
        <v>4.0999999999999996</v>
      </c>
      <c r="AG32">
        <f t="shared" ref="AG32:AG40" si="11">AE32*AF32-(1-AE32)</f>
        <v>-8.2000000000000184E-2</v>
      </c>
      <c r="AH32" t="s">
        <v>90</v>
      </c>
    </row>
    <row r="33" spans="1:34" x14ac:dyDescent="0.2">
      <c r="A33">
        <f>100/230</f>
        <v>0.43478260869565216</v>
      </c>
      <c r="E33" s="5"/>
      <c r="F33" s="5"/>
      <c r="G33" s="5"/>
      <c r="I33" s="5"/>
      <c r="J33" s="5"/>
      <c r="K33" s="5"/>
      <c r="L33" s="5"/>
      <c r="M33" s="5"/>
      <c r="O33" s="5"/>
      <c r="Q33" s="5"/>
      <c r="R33" s="5"/>
      <c r="S33" s="5"/>
      <c r="T33" s="5"/>
      <c r="U33" s="5"/>
      <c r="AA33" s="5"/>
      <c r="AB33" s="5"/>
      <c r="AC33" s="5"/>
      <c r="AD33" t="s">
        <v>119</v>
      </c>
      <c r="AE33">
        <v>0.22</v>
      </c>
      <c r="AF33">
        <v>2.1</v>
      </c>
      <c r="AG33">
        <f t="shared" si="11"/>
        <v>-0.318</v>
      </c>
      <c r="AH33" t="s">
        <v>98</v>
      </c>
    </row>
    <row r="34" spans="1:34" x14ac:dyDescent="0.2">
      <c r="A34">
        <f>100/950</f>
        <v>0.10526315789473684</v>
      </c>
      <c r="C34" s="2"/>
      <c r="E34" s="5"/>
      <c r="F34" s="5"/>
      <c r="G34" s="6"/>
      <c r="I34" s="5"/>
      <c r="J34" s="5"/>
      <c r="K34" s="5"/>
      <c r="L34" s="5"/>
      <c r="M34" s="5"/>
      <c r="O34" s="6"/>
      <c r="Q34" s="5"/>
      <c r="R34" s="5"/>
      <c r="S34" s="6"/>
      <c r="T34" s="6"/>
      <c r="U34" s="6"/>
      <c r="Y34" s="2"/>
      <c r="AA34" s="5"/>
      <c r="AB34" s="5"/>
      <c r="AC34" s="6"/>
      <c r="AD34" t="s">
        <v>120</v>
      </c>
      <c r="AE34">
        <v>0.18</v>
      </c>
      <c r="AF34">
        <v>3.45</v>
      </c>
      <c r="AG34">
        <f t="shared" si="11"/>
        <v>-0.19900000000000007</v>
      </c>
      <c r="AH34" t="s">
        <v>90</v>
      </c>
    </row>
    <row r="35" spans="1:34" x14ac:dyDescent="0.2">
      <c r="A35">
        <f>100/360</f>
        <v>0.27777777777777779</v>
      </c>
      <c r="C35" s="2"/>
      <c r="E35" s="5"/>
      <c r="F35" s="5"/>
      <c r="G35" s="6"/>
      <c r="I35" s="5"/>
      <c r="J35" s="5"/>
      <c r="K35" s="5"/>
      <c r="L35" s="5"/>
      <c r="M35" s="5"/>
      <c r="O35" s="6"/>
      <c r="Q35" s="5"/>
      <c r="R35" s="5"/>
      <c r="S35" s="6"/>
      <c r="T35" s="6"/>
      <c r="U35" s="6"/>
      <c r="Y35" s="2"/>
      <c r="AA35" s="5"/>
      <c r="AB35" s="5"/>
      <c r="AC35" s="6"/>
      <c r="AD35" t="s">
        <v>94</v>
      </c>
      <c r="AE35">
        <v>0.04</v>
      </c>
      <c r="AF35">
        <v>7</v>
      </c>
      <c r="AG35">
        <f t="shared" si="11"/>
        <v>-0.67999999999999994</v>
      </c>
      <c r="AH35" t="s">
        <v>98</v>
      </c>
    </row>
    <row r="36" spans="1:34" x14ac:dyDescent="0.2">
      <c r="E36" s="5"/>
      <c r="F36" s="5"/>
      <c r="I36" s="5"/>
      <c r="J36" s="5"/>
      <c r="K36" s="5"/>
      <c r="L36" s="5"/>
      <c r="M36" s="5"/>
      <c r="Q36" s="5"/>
      <c r="R36" s="5"/>
      <c r="AA36" s="5"/>
      <c r="AB36" s="5"/>
      <c r="AD36" t="s">
        <v>121</v>
      </c>
      <c r="AE36">
        <v>0.17</v>
      </c>
      <c r="AF36">
        <v>2.75</v>
      </c>
      <c r="AG36">
        <f t="shared" si="11"/>
        <v>-0.36249999999999993</v>
      </c>
      <c r="AH36" t="s">
        <v>98</v>
      </c>
    </row>
    <row r="37" spans="1:34" x14ac:dyDescent="0.2">
      <c r="AD37" t="s">
        <v>122</v>
      </c>
      <c r="AE37">
        <v>0.08</v>
      </c>
      <c r="AF37">
        <v>4.3</v>
      </c>
      <c r="AG37">
        <f t="shared" si="11"/>
        <v>-0.57600000000000007</v>
      </c>
      <c r="AH37" t="s">
        <v>90</v>
      </c>
    </row>
    <row r="38" spans="1:34" x14ac:dyDescent="0.2">
      <c r="E38" s="4"/>
      <c r="F38" s="5"/>
      <c r="G38" s="5"/>
      <c r="I38" s="4"/>
      <c r="J38" s="5"/>
      <c r="K38" s="5"/>
      <c r="L38" s="5"/>
      <c r="M38" s="5"/>
      <c r="O38" s="5"/>
      <c r="Q38" s="4"/>
      <c r="R38" s="5"/>
      <c r="S38" s="5"/>
      <c r="T38" s="5"/>
      <c r="U38" s="5"/>
      <c r="W38" s="4"/>
      <c r="AA38" s="4"/>
      <c r="AB38" s="5"/>
      <c r="AC38" s="5"/>
      <c r="AD38" t="s">
        <v>123</v>
      </c>
      <c r="AE38" s="8">
        <v>0.08</v>
      </c>
      <c r="AF38">
        <v>3.9</v>
      </c>
      <c r="AG38">
        <f t="shared" si="11"/>
        <v>-0.6080000000000001</v>
      </c>
      <c r="AH38" t="s">
        <v>98</v>
      </c>
    </row>
    <row r="39" spans="1:34" x14ac:dyDescent="0.2">
      <c r="E39" s="5"/>
      <c r="F39" s="5"/>
      <c r="G39" s="5"/>
      <c r="I39" s="5"/>
      <c r="J39" s="5"/>
      <c r="K39" s="5"/>
      <c r="L39" s="5"/>
      <c r="M39" s="5"/>
      <c r="O39" s="5"/>
      <c r="Q39" s="5"/>
      <c r="R39" s="5"/>
      <c r="S39" s="5"/>
      <c r="T39" s="5"/>
      <c r="U39" s="5"/>
      <c r="AA39" s="5"/>
      <c r="AB39" s="5"/>
      <c r="AC39" s="5"/>
      <c r="AD39" t="s">
        <v>124</v>
      </c>
      <c r="AE39">
        <v>0.13</v>
      </c>
      <c r="AF39">
        <v>4.0999999999999996</v>
      </c>
      <c r="AG39">
        <f t="shared" si="11"/>
        <v>-0.33700000000000008</v>
      </c>
      <c r="AH39" t="s">
        <v>98</v>
      </c>
    </row>
    <row r="40" spans="1:34" x14ac:dyDescent="0.2">
      <c r="C40" s="2"/>
      <c r="E40" s="5"/>
      <c r="F40" s="5"/>
      <c r="G40" s="6"/>
      <c r="I40" s="5"/>
      <c r="J40" s="5"/>
      <c r="K40" s="5"/>
      <c r="L40" s="5"/>
      <c r="M40" s="5"/>
      <c r="O40" s="6"/>
      <c r="Q40" s="5"/>
      <c r="R40" s="5"/>
      <c r="S40" s="6"/>
      <c r="T40" s="6"/>
      <c r="U40" s="6"/>
      <c r="Y40" s="2"/>
      <c r="AA40" s="5"/>
      <c r="AB40" s="5"/>
      <c r="AC40" s="6"/>
      <c r="AD40" t="s">
        <v>125</v>
      </c>
      <c r="AE40">
        <v>7.0000000000000007E-2</v>
      </c>
      <c r="AF40">
        <v>2.8</v>
      </c>
      <c r="AG40">
        <f t="shared" si="11"/>
        <v>-0.73399999999999999</v>
      </c>
      <c r="AH40" t="s">
        <v>90</v>
      </c>
    </row>
    <row r="41" spans="1:34" x14ac:dyDescent="0.2">
      <c r="C41" s="2"/>
      <c r="E41" s="5"/>
      <c r="F41" s="5"/>
      <c r="G41" s="6"/>
      <c r="I41" s="5"/>
      <c r="J41" s="5"/>
      <c r="K41" s="5"/>
      <c r="L41" s="5"/>
      <c r="M41" s="5"/>
      <c r="O41" s="6"/>
      <c r="Q41" s="5"/>
      <c r="R41" s="5"/>
      <c r="S41" s="6"/>
      <c r="T41" s="6"/>
      <c r="U41" s="6"/>
      <c r="Y41" s="2"/>
      <c r="AA41" s="5"/>
      <c r="AB41" s="5"/>
      <c r="AC41" s="6"/>
      <c r="AE41" s="5"/>
      <c r="AF41" s="5"/>
    </row>
    <row r="42" spans="1:34" x14ac:dyDescent="0.2">
      <c r="E42" s="5"/>
      <c r="F42" s="5"/>
      <c r="I42" s="5"/>
      <c r="J42" s="5"/>
      <c r="K42" s="5"/>
      <c r="L42" s="5"/>
      <c r="M42" s="5"/>
      <c r="Q42" s="5"/>
      <c r="R42" s="5"/>
      <c r="AA42" s="5"/>
      <c r="AB42" s="5"/>
    </row>
    <row r="43" spans="1:34" x14ac:dyDescent="0.2">
      <c r="AE43" s="4"/>
      <c r="AF43" s="5"/>
      <c r="AG43" s="5"/>
    </row>
    <row r="44" spans="1:34" x14ac:dyDescent="0.2">
      <c r="E44" s="4"/>
      <c r="F44" s="5"/>
      <c r="G44" s="5"/>
      <c r="I44" s="4"/>
      <c r="J44" s="5"/>
      <c r="K44" s="5"/>
      <c r="L44" s="5"/>
      <c r="M44" s="5"/>
      <c r="O44" s="5"/>
      <c r="Q44" s="4"/>
      <c r="R44" s="5"/>
      <c r="S44" s="5"/>
      <c r="T44" s="5"/>
      <c r="U44" s="5"/>
      <c r="W44" s="4"/>
      <c r="AA44" s="4"/>
      <c r="AB44" s="5"/>
      <c r="AC44" s="5"/>
      <c r="AE44" s="5"/>
      <c r="AF44" s="5"/>
      <c r="AG44" s="5"/>
    </row>
    <row r="45" spans="1:34" x14ac:dyDescent="0.2">
      <c r="E45" s="5"/>
      <c r="F45" s="5"/>
      <c r="G45" s="5"/>
      <c r="I45" s="5"/>
      <c r="J45" s="5"/>
      <c r="K45" s="5"/>
      <c r="L45" s="5"/>
      <c r="M45" s="5"/>
      <c r="O45" s="5"/>
      <c r="Q45" s="5"/>
      <c r="R45" s="5"/>
      <c r="S45" s="5"/>
      <c r="T45" s="5"/>
      <c r="U45" s="5"/>
      <c r="AA45" s="5"/>
      <c r="AB45" s="5"/>
      <c r="AC45" s="5"/>
      <c r="AE45" s="5"/>
      <c r="AF45" s="5"/>
      <c r="AG45" s="6"/>
    </row>
    <row r="46" spans="1:34" x14ac:dyDescent="0.2">
      <c r="C46" s="2"/>
      <c r="E46" s="5"/>
      <c r="F46" s="5"/>
      <c r="G46" s="6"/>
      <c r="I46" s="5"/>
      <c r="J46" s="5"/>
      <c r="K46" s="5"/>
      <c r="L46" s="5"/>
      <c r="M46" s="5"/>
      <c r="O46" s="6"/>
      <c r="Q46" s="5"/>
      <c r="R46" s="5"/>
      <c r="S46" s="6"/>
      <c r="T46" s="6"/>
      <c r="U46" s="6"/>
      <c r="Y46" s="2"/>
      <c r="AA46" s="5"/>
      <c r="AB46" s="5"/>
      <c r="AC46" s="6"/>
      <c r="AE46" s="5"/>
      <c r="AF46" s="5"/>
      <c r="AG46" s="6"/>
    </row>
    <row r="47" spans="1:34" x14ac:dyDescent="0.2">
      <c r="C47" s="2"/>
      <c r="E47" s="5"/>
      <c r="F47" s="5"/>
      <c r="G47" s="6"/>
      <c r="I47" s="5"/>
      <c r="J47" s="5"/>
      <c r="K47" s="5"/>
      <c r="L47" s="5"/>
      <c r="M47" s="5"/>
      <c r="O47" s="6"/>
      <c r="Q47" s="5"/>
      <c r="R47" s="5"/>
      <c r="Y47" s="2"/>
      <c r="AA47" s="5"/>
      <c r="AB47" s="5"/>
      <c r="AC47" s="6"/>
      <c r="AE47" s="5"/>
      <c r="AF47" s="5"/>
    </row>
    <row r="48" spans="1:34" x14ac:dyDescent="0.2">
      <c r="E48" s="5"/>
      <c r="F48" s="5"/>
      <c r="I48" s="5"/>
      <c r="J48" s="5"/>
      <c r="K48" s="5"/>
      <c r="L48" s="5"/>
      <c r="M48" s="5"/>
      <c r="Q48" s="5"/>
      <c r="R48" s="5"/>
      <c r="AA48" s="5"/>
      <c r="AB48" s="5"/>
    </row>
    <row r="50" spans="3:29" x14ac:dyDescent="0.2">
      <c r="E50" s="4"/>
      <c r="F50" s="5"/>
      <c r="G50" s="5"/>
      <c r="I50" s="4"/>
      <c r="J50" s="5"/>
      <c r="K50" s="5"/>
      <c r="L50" s="5"/>
      <c r="M50" s="5"/>
      <c r="O50" s="5"/>
      <c r="Q50" s="4"/>
      <c r="R50" s="5"/>
      <c r="S50" s="5"/>
      <c r="T50" s="5"/>
      <c r="U50" s="5"/>
      <c r="W50" s="4"/>
      <c r="AA50" s="4"/>
      <c r="AB50" s="5"/>
      <c r="AC50" s="5"/>
    </row>
    <row r="51" spans="3:29" x14ac:dyDescent="0.2">
      <c r="E51" s="5"/>
      <c r="F51" s="5"/>
      <c r="G51" s="5"/>
      <c r="I51" s="5"/>
      <c r="J51" s="5"/>
      <c r="K51" s="5"/>
      <c r="L51" s="5"/>
      <c r="M51" s="5"/>
      <c r="O51" s="5"/>
      <c r="Q51" s="5"/>
      <c r="R51" s="5"/>
      <c r="S51" s="5"/>
      <c r="T51" s="5"/>
      <c r="U51" s="5"/>
      <c r="AA51" s="5"/>
      <c r="AB51" s="5"/>
      <c r="AC51" s="5"/>
    </row>
    <row r="52" spans="3:29" x14ac:dyDescent="0.2">
      <c r="C52" s="2"/>
      <c r="E52" s="5"/>
      <c r="F52" s="5"/>
      <c r="G52" s="6"/>
      <c r="I52" s="5"/>
      <c r="J52" s="5"/>
      <c r="K52" s="5"/>
      <c r="L52" s="5"/>
      <c r="M52" s="5"/>
      <c r="O52" s="6"/>
      <c r="Q52" s="5"/>
      <c r="R52" s="5"/>
      <c r="S52" s="6"/>
      <c r="T52" s="6"/>
      <c r="U52" s="6"/>
      <c r="Y52" s="2"/>
      <c r="AA52" s="5"/>
      <c r="AB52" s="5"/>
      <c r="AC52" s="6"/>
    </row>
    <row r="53" spans="3:29" x14ac:dyDescent="0.2">
      <c r="C53" s="2"/>
      <c r="E53" s="5"/>
      <c r="F53" s="5"/>
      <c r="G53" s="6"/>
      <c r="I53" s="5"/>
      <c r="J53" s="5"/>
      <c r="K53" s="5"/>
      <c r="L53" s="5"/>
      <c r="M53" s="5"/>
      <c r="O53" s="6"/>
      <c r="Q53" s="5"/>
      <c r="R53" s="5"/>
      <c r="S53" s="6"/>
      <c r="T53" s="6"/>
      <c r="U53" s="6"/>
      <c r="Y53" s="2"/>
      <c r="AA53" s="5"/>
      <c r="AB53" s="5"/>
      <c r="AC53" s="6"/>
    </row>
    <row r="54" spans="3:29" x14ac:dyDescent="0.2">
      <c r="E54" s="5"/>
      <c r="F54" s="5"/>
      <c r="I54" s="5"/>
      <c r="J54" s="5"/>
      <c r="K54" s="5"/>
      <c r="L54" s="5"/>
      <c r="M54" s="5"/>
      <c r="Q54" s="5"/>
      <c r="R54" s="5"/>
      <c r="AA54" s="5"/>
      <c r="AB54" s="5"/>
    </row>
  </sheetData>
  <phoneticPr fontId="2" type="noConversion"/>
  <conditionalFormatting sqref="J11:M11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{C9C3399A-0017-C64B-93F4-15C46F09FEBD}</x14:id>
        </ext>
      </extLst>
    </cfRule>
  </conditionalFormatting>
  <conditionalFormatting sqref="AC24">
    <cfRule type="colorScale" priority="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C18">
    <cfRule type="colorScale" priority="6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Y24">
    <cfRule type="colorScale" priority="6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Y18">
    <cfRule type="colorScale" priority="6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4:U24">
    <cfRule type="colorScale" priority="6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18:U18">
    <cfRule type="colorScale" priority="6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4">
    <cfRule type="colorScale" priority="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8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18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4">
    <cfRule type="colorScale" priority="5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0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0">
    <cfRule type="colorScale" priority="5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0:U30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Y3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C3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C54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C4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C42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Y5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Y4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Y42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Y3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6:U36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2:U42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8:U4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4:U54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4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8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2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6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2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8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4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8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6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C36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H17">
    <cfRule type="cellIs" dxfId="49" priority="17" operator="lessThan">
      <formula>0</formula>
    </cfRule>
    <cfRule type="colorScale" priority="18">
      <colorScale>
        <cfvo type="min"/>
        <cfvo type="num" val="0"/>
        <cfvo type="max"/>
        <color rgb="FFFFFF00"/>
        <color rgb="FF00B050"/>
        <color rgb="FFFFFF00"/>
      </colorScale>
    </cfRule>
  </conditionalFormatting>
  <conditionalFormatting sqref="I3:M10 I2:J2 J12:J17 I11:I17">
    <cfRule type="cellIs" dxfId="48" priority="15" operator="lessThan">
      <formula>0</formula>
    </cfRule>
    <cfRule type="colorScale" priority="16">
      <colorScale>
        <cfvo type="min"/>
        <cfvo type="num" val="0"/>
        <cfvo type="max"/>
        <color rgb="FFFFFF00"/>
        <color rgb="FF00B050"/>
        <color rgb="FFFFFF00"/>
      </colorScale>
    </cfRule>
  </conditionalFormatting>
  <conditionalFormatting sqref="O2:P13 O14:O25 P14:P17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2:Q17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2">
    <cfRule type="colorScale" priority="12">
      <colorScale>
        <cfvo type="min"/>
        <cfvo type="num" val="1"/>
        <cfvo type="max"/>
        <color rgb="FF00B050"/>
        <color rgb="FFFFFF00"/>
        <color rgb="FFFF0000"/>
      </colorScale>
    </cfRule>
  </conditionalFormatting>
  <conditionalFormatting sqref="K2:N2">
    <cfRule type="colorScale" priority="9">
      <colorScale>
        <cfvo type="min"/>
        <cfvo type="num" val="0"/>
        <cfvo type="max"/>
        <color rgb="FFFFFF00"/>
        <color rgb="FF00B050"/>
        <color rgb="FFFFFF00"/>
      </colorScale>
    </cfRule>
  </conditionalFormatting>
  <conditionalFormatting sqref="AG17:AG25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AG2:AG10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AG32:AG40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C3399A-0017-C64B-93F4-15C46F09F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J11:M11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B2C7-2E89-6445-ABD6-0E27081D8B51}">
  <dimension ref="A1:AA96"/>
  <sheetViews>
    <sheetView workbookViewId="0">
      <selection activeCell="E12" sqref="E1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0.38587690000000002</v>
      </c>
      <c r="B2">
        <v>0.6596225</v>
      </c>
      <c r="K2" t="s">
        <v>5</v>
      </c>
    </row>
    <row r="3" spans="1:25" x14ac:dyDescent="0.2">
      <c r="B3" t="s">
        <v>3</v>
      </c>
      <c r="K3" t="s">
        <v>7</v>
      </c>
      <c r="L3">
        <v>6</v>
      </c>
      <c r="M3">
        <f>100/200</f>
        <v>0.5</v>
      </c>
      <c r="N3">
        <v>2.5499999999999998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0.18607086087915861</v>
      </c>
      <c r="M4">
        <f>SUM(C6:C11,D7:D11,E8:E11,F9:F11,G10:G11,H11)</f>
        <v>0.36707711570287088</v>
      </c>
      <c r="N4">
        <f>SUM(C5,D6,E7,F8,G9,H10,I11)</f>
        <v>0.44684577327646768</v>
      </c>
    </row>
    <row r="5" spans="1:25" x14ac:dyDescent="0.2">
      <c r="B5">
        <v>0</v>
      </c>
      <c r="C5">
        <f>(_xlfn.POISSON.DIST(0,A2,FALSE)*_xlfn.POISSON.DIST(0,B2,FALSE))</f>
        <v>0.35151622833220303</v>
      </c>
      <c r="D5">
        <f>_xlfn.POISSON.DIST(1,A2,FALSE)*_xlfn.POISSON.DIST(0,B2,FALSE)</f>
        <v>0.13564199248852268</v>
      </c>
      <c r="E5">
        <f>(_xlfn.POISSON.DIST(2,A2,FALSE)*_xlfn.POISSON.DIST(0,B2,FALSE))</f>
        <v>2.6170555785647212E-2</v>
      </c>
      <c r="F5">
        <f>(_xlfn.POISSON.DIST(3,A2,FALSE)*_xlfn.POISSON.DIST(0,B2,FALSE))</f>
        <v>3.3662043126142043E-3</v>
      </c>
      <c r="G5">
        <f>(_xlfn.POISSON.DIST(4,A2,FALSE)*_xlfn.POISSON.DIST(0,B2,FALSE))</f>
        <v>3.2473512122954993E-4</v>
      </c>
      <c r="H5">
        <f>(_xlfn.POISSON.DIST(5,A2,FALSE)*_xlfn.POISSON.DIST(0,B2,FALSE))</f>
        <v>2.5061556380236587E-5</v>
      </c>
      <c r="I5">
        <f>(_xlfn.POISSON.DIST(6,A2,FALSE)*_xlfn.POISSON.DIST(0,B2,FALSE))</f>
        <v>1.6117792808634865E-6</v>
      </c>
      <c r="J5">
        <f>SUM(C5:I5)</f>
        <v>0.51704638937587777</v>
      </c>
      <c r="K5" t="s">
        <v>4</v>
      </c>
      <c r="L5">
        <f>(J1*L3*L4)-(J1*(1-L4))</f>
        <v>0.30249602615411031</v>
      </c>
      <c r="M5">
        <f>(J1*M3*M4)-(J1*(1-M4))</f>
        <v>-0.44938432644569359</v>
      </c>
      <c r="N5">
        <f>(J1*N3*N4)-(J1*(1-N4))</f>
        <v>0.58630249513146016</v>
      </c>
    </row>
    <row r="6" spans="1:25" x14ac:dyDescent="0.2">
      <c r="B6">
        <v>1</v>
      </c>
      <c r="C6">
        <f>(_xlfn.POISSON.DIST(0,A2,FALSE)*_xlfn.POISSON.DIST(1,B2,FALSE))</f>
        <v>0.23186801332305854</v>
      </c>
      <c r="D6">
        <f>_xlfn.POISSON.DIST(1,A2,FALSE)*_xlfn.POISSON.DIST(1,B2,FALSE)</f>
        <v>8.9472510190260535E-2</v>
      </c>
      <c r="E6">
        <f>(_xlfn.POISSON.DIST(2,A2,FALSE)*_xlfn.POISSON.DIST(1,B2,FALSE))</f>
        <v>1.7262687433718074E-2</v>
      </c>
      <c r="F6">
        <f>(_xlfn.POISSON.DIST(3,A2,FALSE)*_xlfn.POISSON.DIST(1,B2,FALSE))</f>
        <v>2.2204241041973629E-3</v>
      </c>
      <c r="G6">
        <f>(_xlfn.POISSON.DIST(4,A2,FALSE)*_xlfn.POISSON.DIST(1,B2,FALSE))</f>
        <v>2.1420259250323875E-4</v>
      </c>
      <c r="H6">
        <f>(_xlfn.POISSON.DIST(5,A2,FALSE)*_xlfn.POISSON.DIST(1,B2,FALSE))</f>
        <v>1.6531166473422607E-5</v>
      </c>
      <c r="I6">
        <f>(_xlfn.POISSON.DIST(6,A2,FALSE)*_xlfn.POISSON.DIST(1,B2,FALSE))</f>
        <v>1.0631658786913749E-6</v>
      </c>
      <c r="J6">
        <f t="shared" ref="J6:J11" si="0">SUM(C6:I6)</f>
        <v>0.3410554319760899</v>
      </c>
    </row>
    <row r="7" spans="1:25" x14ac:dyDescent="0.2">
      <c r="B7">
        <v>2</v>
      </c>
      <c r="C7">
        <f>(_xlfn.POISSON.DIST(0,A2,FALSE)*_xlfn.POISSON.DIST(2,B2,FALSE))</f>
        <v>7.6472679309094585E-2</v>
      </c>
      <c r="D7">
        <f>_xlfn.POISSON.DIST(1,A2,FALSE)*_xlfn.POISSON.DIST(2,B2,FALSE)</f>
        <v>2.9509040426487568E-2</v>
      </c>
      <c r="E7">
        <f>(_xlfn.POISSON.DIST(2,A2,FALSE)*_xlfn.POISSON.DIST(2,B2,FALSE))</f>
        <v>5.6934285208738505E-3</v>
      </c>
      <c r="F7">
        <f>(_xlfn.POISSON.DIST(3,A2,FALSE)*_xlfn.POISSON.DIST(2,B2,FALSE))</f>
        <v>7.3232084933546248E-4</v>
      </c>
      <c r="G7">
        <f>(_xlfn.POISSON.DIST(4,A2,FALSE)*_xlfn.POISSON.DIST(2,B2,FALSE))</f>
        <v>7.0646424786733811E-5</v>
      </c>
      <c r="H7">
        <f>(_xlfn.POISSON.DIST(5,A2,FALSE)*_xlfn.POISSON.DIST(2,B2,FALSE))</f>
        <v>5.4521646785576019E-6</v>
      </c>
      <c r="I7">
        <f>(_xlfn.POISSON.DIST(6,A2,FALSE)*_xlfn.POISSON.DIST(2,B2,FALSE))</f>
        <v>3.5064406740855073E-7</v>
      </c>
      <c r="J7">
        <f t="shared" si="0"/>
        <v>0.11248391833932414</v>
      </c>
    </row>
    <row r="8" spans="1:25" x14ac:dyDescent="0.2">
      <c r="B8">
        <v>3</v>
      </c>
      <c r="C8">
        <f>(_xlfn.POISSON.DIST(0,A2,FALSE)*_xlfn.POISSON.DIST(3,B2,FALSE))</f>
        <v>1.6814366635854415E-2</v>
      </c>
      <c r="D8">
        <f>_xlfn.POISSON.DIST(1,A2,FALSE)*_xlfn.POISSON.DIST(3,B2,FALSE)</f>
        <v>6.4882756729069315E-3</v>
      </c>
      <c r="E8">
        <f>(_xlfn.POISSON.DIST(2,A2,FALSE)*_xlfn.POISSON.DIST(3,B2,FALSE))</f>
        <v>1.2518378515033704E-3</v>
      </c>
      <c r="F8">
        <f>(_xlfn.POISSON.DIST(3,A2,FALSE)*_xlfn.POISSON.DIST(3,B2,FALSE))</f>
        <v>1.6101843648026035E-4</v>
      </c>
      <c r="G8">
        <f>(_xlfn.POISSON.DIST(4,A2,FALSE)*_xlfn.POISSON.DIST(3,B2,FALSE))</f>
        <v>1.5533323777962441E-5</v>
      </c>
      <c r="H8">
        <f>(_xlfn.POISSON.DIST(5,A2,FALSE)*_xlfn.POISSON.DIST(3,B2,FALSE))</f>
        <v>1.1987901652272872E-6</v>
      </c>
      <c r="I8">
        <f>(_xlfn.POISSON.DIST(6,A2,FALSE)*_xlfn.POISSON.DIST(3,B2,FALSE))</f>
        <v>7.7097572118065582E-8</v>
      </c>
      <c r="J8">
        <f t="shared" si="0"/>
        <v>2.4732307808260284E-2</v>
      </c>
    </row>
    <row r="9" spans="1:25" x14ac:dyDescent="0.2">
      <c r="B9">
        <v>4</v>
      </c>
      <c r="C9">
        <f>(_xlfn.POISSON.DIST(0,A2,FALSE)*_xlfn.POISSON.DIST(4,B2,FALSE))</f>
        <v>2.77278363906472E-3</v>
      </c>
      <c r="D9">
        <f>_xlfn.POISSON.DIST(1,A2,FALSE)*_xlfn.POISSON.DIST(4,B2,FALSE)</f>
        <v>1.0699531550130133E-3</v>
      </c>
      <c r="E9">
        <f>(_xlfn.POISSON.DIST(2,A2,FALSE)*_xlfn.POISSON.DIST(4,B2,FALSE))</f>
        <v>2.0643510330082049E-4</v>
      </c>
      <c r="F9">
        <f>(_xlfn.POISSON.DIST(3,A2,FALSE)*_xlfn.POISSON.DIST(4,B2,FALSE))</f>
        <v>2.6552845904300137E-5</v>
      </c>
      <c r="G9">
        <f>(_xlfn.POISSON.DIST(4,A2,FALSE)*_xlfn.POISSON.DIST(4,B2,FALSE))</f>
        <v>2.5615324659322575E-6</v>
      </c>
      <c r="H9">
        <f>(_xlfn.POISSON.DIST(5,A2,FALSE)*_xlfn.POISSON.DIST(4,B2,FALSE))</f>
        <v>1.9768724144065909E-7</v>
      </c>
      <c r="I9">
        <f>(_xlfn.POISSON.DIST(6,A2,FALSE)*_xlfn.POISSON.DIST(4,B2,FALSE))</f>
        <v>1.271382331611218E-8</v>
      </c>
      <c r="J9">
        <f t="shared" si="0"/>
        <v>4.0784966768135427E-3</v>
      </c>
    </row>
    <row r="10" spans="1:25" x14ac:dyDescent="0.2">
      <c r="B10">
        <v>5</v>
      </c>
      <c r="C10">
        <f>(_xlfn.POISSON.DIST(0,A2,FALSE)*_xlfn.POISSON.DIST(5,B2,FALSE))</f>
        <v>3.6579809519179376E-4</v>
      </c>
      <c r="D10">
        <f>_xlfn.POISSON.DIST(1,A2,FALSE)*_xlfn.POISSON.DIST(5,B2,FALSE)</f>
        <v>1.4115303499851432E-4</v>
      </c>
      <c r="E10">
        <f>(_xlfn.POISSON.DIST(2,A2,FALSE)*_xlfn.POISSON.DIST(5,B2,FALSE))</f>
        <v>2.7233847785409103E-5</v>
      </c>
      <c r="F10">
        <f>(_xlfn.POISSON.DIST(3,A2,FALSE)*_xlfn.POISSON.DIST(5,B2,FALSE))</f>
        <v>3.5029709195018448E-6</v>
      </c>
      <c r="G10">
        <f>(_xlfn.POISSON.DIST(4,A2,FALSE)*_xlfn.POISSON.DIST(5,B2,FALSE))</f>
        <v>3.3792888980188022E-7</v>
      </c>
      <c r="H10">
        <f>(_xlfn.POISSON.DIST(5,A2,FALSE)*_xlfn.POISSON.DIST(5,B2,FALSE))</f>
        <v>2.6079790483438236E-8</v>
      </c>
      <c r="I10">
        <f>(_xlfn.POISSON.DIST(6,A2,FALSE)*_xlfn.POISSON.DIST(5,B2,FALSE))</f>
        <v>1.6772647840664421E-9</v>
      </c>
      <c r="J10">
        <f t="shared" si="0"/>
        <v>5.3805363484028844E-4</v>
      </c>
    </row>
    <row r="11" spans="1:25" x14ac:dyDescent="0.2">
      <c r="B11">
        <v>6</v>
      </c>
      <c r="C11">
        <f>(_xlfn.POISSON.DIST(0,A2,FALSE)*_xlfn.POISSON.DIST(6,B2,FALSE))</f>
        <v>4.0214775674274802E-5</v>
      </c>
      <c r="D11">
        <f>_xlfn.POISSON.DIST(1,A2,FALSE)*_xlfn.POISSON.DIST(6,B2,FALSE)</f>
        <v>1.5517952971384572E-5</v>
      </c>
      <c r="E11">
        <f>(_xlfn.POISSON.DIST(2,A2,FALSE)*_xlfn.POISSON.DIST(6,B2,FALSE))</f>
        <v>2.9940097934718341E-6</v>
      </c>
      <c r="F11">
        <f>(_xlfn.POISSON.DIST(3,A2,FALSE)*_xlfn.POISSON.DIST(6,B2,FALSE))</f>
        <v>3.8510640589151729E-7</v>
      </c>
      <c r="G11">
        <f>(_xlfn.POISSON.DIST(4,A2,FALSE)*_xlfn.POISSON.DIST(6,B2,FALSE))</f>
        <v>3.71509165188901E-8</v>
      </c>
      <c r="H11">
        <f>(_xlfn.POISSON.DIST(5,A2,FALSE)*_xlfn.POISSON.DIST(6,B2,FALSE))</f>
        <v>2.8671360996936211E-9</v>
      </c>
      <c r="I11">
        <f>(_xlfn.POISSON.DIST(6,A2,FALSE)*_xlfn.POISSON.DIST(6,B2,FALSE))</f>
        <v>1.8439359833797764E-10</v>
      </c>
      <c r="J11">
        <f t="shared" si="0"/>
        <v>5.9152047291239642E-5</v>
      </c>
    </row>
    <row r="12" spans="1:25" x14ac:dyDescent="0.2">
      <c r="C12" s="1">
        <f>SUM(C5:C11)</f>
        <v>0.67985008411014147</v>
      </c>
      <c r="D12" s="1">
        <f t="shared" ref="D12:I12" si="1">SUM(D5:D11)</f>
        <v>0.26233844292116065</v>
      </c>
      <c r="E12" s="1">
        <f t="shared" si="1"/>
        <v>5.0615172552622205E-2</v>
      </c>
      <c r="F12" s="1">
        <f t="shared" si="1"/>
        <v>6.5104086258569839E-3</v>
      </c>
      <c r="G12" s="1">
        <f t="shared" si="1"/>
        <v>6.2805407456973793E-4</v>
      </c>
      <c r="H12" s="1">
        <f t="shared" si="1"/>
        <v>4.8470311865467873E-5</v>
      </c>
      <c r="I12" s="1">
        <f t="shared" si="1"/>
        <v>3.1172622807799934E-6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0.35151622833220303</v>
      </c>
      <c r="E19" t="s">
        <v>8</v>
      </c>
      <c r="G19" s="2">
        <f>D5</f>
        <v>0.13564199248852268</v>
      </c>
      <c r="I19" t="s">
        <v>8</v>
      </c>
      <c r="K19" s="2">
        <f>E5</f>
        <v>2.6170555785647212E-2</v>
      </c>
      <c r="M19" t="s">
        <v>8</v>
      </c>
      <c r="O19" s="2">
        <f>F5</f>
        <v>3.3662043126142043E-3</v>
      </c>
      <c r="Q19" t="s">
        <v>8</v>
      </c>
      <c r="S19" s="2">
        <f>G5</f>
        <v>3.2473512122954993E-4</v>
      </c>
      <c r="U19" t="s">
        <v>8</v>
      </c>
      <c r="W19" s="2">
        <f>H5</f>
        <v>2.5061556380236587E-5</v>
      </c>
      <c r="Y19" t="s">
        <v>8</v>
      </c>
      <c r="AA19" s="2">
        <f>I5</f>
        <v>1.6117792808634865E-6</v>
      </c>
    </row>
    <row r="20" spans="1:27" x14ac:dyDescent="0.2">
      <c r="A20" t="s">
        <v>4</v>
      </c>
      <c r="C20">
        <f>((C60*C18)*(C19))-(C60*(1-C19))</f>
        <v>3.5697109683186392</v>
      </c>
      <c r="E20" t="s">
        <v>4</v>
      </c>
      <c r="G20">
        <f>((G60*G18)*(G19))-(G60*(1-G19))</f>
        <v>0.4920619173737496</v>
      </c>
      <c r="I20" t="s">
        <v>4</v>
      </c>
      <c r="K20">
        <f>((K60*K18)*(K19))-(K60*(1-K19))</f>
        <v>-0.633612219000939</v>
      </c>
      <c r="M20" t="s">
        <v>4</v>
      </c>
      <c r="O20">
        <f>((O60*O18)*(O19))-(O60*(1-O19))</f>
        <v>-0.91247868787203068</v>
      </c>
      <c r="Q20" t="s">
        <v>4</v>
      </c>
      <c r="S20">
        <f>((S60*S18)*(S19))-(S60*(1-S19))</f>
        <v>-0.98019115760499742</v>
      </c>
      <c r="U20" t="s">
        <v>4</v>
      </c>
      <c r="W20">
        <f>((W60*W18)*(W19))-(W60*(1-W19))</f>
        <v>-0.99684224389609011</v>
      </c>
      <c r="Y20" t="s">
        <v>4</v>
      </c>
      <c r="AA20">
        <f>((AA60*AA18)*(AA19))-(AA60*(1-AA19))</f>
        <v>-0.99935367650837381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0.23186801332305854</v>
      </c>
      <c r="E25" s="5" t="s">
        <v>8</v>
      </c>
      <c r="F25" s="5"/>
      <c r="G25" s="6">
        <f>D6</f>
        <v>8.9472510190260535E-2</v>
      </c>
      <c r="I25" s="5" t="s">
        <v>8</v>
      </c>
      <c r="J25" s="5"/>
      <c r="K25" s="6">
        <f>E6</f>
        <v>1.7262687433718074E-2</v>
      </c>
      <c r="M25" s="5" t="s">
        <v>8</v>
      </c>
      <c r="N25" s="5"/>
      <c r="O25" s="6">
        <f>F6</f>
        <v>2.2204241041973629E-3</v>
      </c>
      <c r="Q25" t="s">
        <v>8</v>
      </c>
      <c r="S25" s="2">
        <f>G6</f>
        <v>2.1420259250323875E-4</v>
      </c>
      <c r="U25" s="5" t="s">
        <v>8</v>
      </c>
      <c r="V25" s="5"/>
      <c r="W25" s="6">
        <f>H6</f>
        <v>1.6531166473422607E-5</v>
      </c>
      <c r="Y25" s="5" t="s">
        <v>8</v>
      </c>
      <c r="Z25" s="5"/>
      <c r="AA25" s="6">
        <f>I6</f>
        <v>1.0631658786913749E-6</v>
      </c>
    </row>
    <row r="26" spans="1:27" x14ac:dyDescent="0.2">
      <c r="A26" t="s">
        <v>4</v>
      </c>
      <c r="C26">
        <f>((C66*C24)*(C25))-(C66*(1-C25))</f>
        <v>1.5505481465536439</v>
      </c>
      <c r="E26" s="5" t="s">
        <v>4</v>
      </c>
      <c r="F26" s="5"/>
      <c r="G26">
        <f>((G66*G24)*(G25))-(G66*(1-G25))</f>
        <v>-0.39158693070622841</v>
      </c>
      <c r="I26" s="5" t="s">
        <v>4</v>
      </c>
      <c r="J26" s="5"/>
      <c r="K26">
        <f>((K66*K24)*(K25))-(K66*(1-K25))</f>
        <v>-0.83600446937967832</v>
      </c>
      <c r="M26" s="5" t="s">
        <v>4</v>
      </c>
      <c r="N26" s="5"/>
      <c r="O26">
        <f>((O66*O24)*(O25))-(O66*(1-O25))</f>
        <v>-0.95781194202025011</v>
      </c>
      <c r="Q26" t="s">
        <v>4</v>
      </c>
      <c r="S26">
        <f>((S66*S24)*(S25))-(S66*(1-S25))</f>
        <v>-0.99121769370736723</v>
      </c>
      <c r="U26" s="5" t="s">
        <v>4</v>
      </c>
      <c r="V26" s="5"/>
      <c r="W26">
        <f>((W66*W24)*(W25))-(W66*(1-W25))</f>
        <v>-0.99833035218618438</v>
      </c>
      <c r="Y26" s="5" t="s">
        <v>4</v>
      </c>
      <c r="Z26" s="5"/>
      <c r="AA26">
        <f>((AA66*AA24)*(AA25))-(AA66*(1-AA25))</f>
        <v>-0.99978630365838306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7.6472679309094585E-2</v>
      </c>
      <c r="E31" s="5" t="s">
        <v>8</v>
      </c>
      <c r="F31" s="5"/>
      <c r="G31" s="6">
        <f>D7</f>
        <v>2.9509040426487568E-2</v>
      </c>
      <c r="I31" s="5" t="s">
        <v>8</v>
      </c>
      <c r="J31" s="5"/>
      <c r="K31" s="6">
        <f>E7</f>
        <v>5.6934285208738505E-3</v>
      </c>
      <c r="M31" s="5" t="s">
        <v>8</v>
      </c>
      <c r="N31" s="5"/>
      <c r="O31" s="6">
        <f>F7</f>
        <v>7.3232084933546248E-4</v>
      </c>
      <c r="Q31" t="s">
        <v>8</v>
      </c>
      <c r="S31" s="2">
        <f>G7</f>
        <v>7.0646424786733811E-5</v>
      </c>
      <c r="U31" s="5" t="s">
        <v>8</v>
      </c>
      <c r="V31" s="5"/>
      <c r="W31" s="6">
        <f>H7</f>
        <v>5.4521646785576019E-6</v>
      </c>
      <c r="Y31" s="5" t="s">
        <v>8</v>
      </c>
      <c r="Z31" s="5"/>
      <c r="AA31" s="6">
        <f>I7</f>
        <v>3.5064406740855073E-7</v>
      </c>
    </row>
    <row r="32" spans="1:27" x14ac:dyDescent="0.2">
      <c r="A32" t="s">
        <v>4</v>
      </c>
      <c r="C32">
        <f>((C72*C30)*(C31))-(C72*(1-C31))</f>
        <v>0.14709018963641873</v>
      </c>
      <c r="E32" s="5" t="s">
        <v>4</v>
      </c>
      <c r="F32" s="5"/>
      <c r="G32">
        <f>((G72*G30)*(G31))-(G72*(1-G31))</f>
        <v>-0.70490959573512435</v>
      </c>
      <c r="I32" s="5" t="s">
        <v>4</v>
      </c>
      <c r="J32" s="5"/>
      <c r="K32">
        <f>((K72*K30)*(K31))-(K72*(1-K31))</f>
        <v>-0.98804380010616488</v>
      </c>
      <c r="M32" s="5" t="s">
        <v>4</v>
      </c>
      <c r="N32" s="5"/>
      <c r="O32">
        <f>((O72*O30)*(O31))-(O72*(1-O31))</f>
        <v>-0.98315662046528429</v>
      </c>
      <c r="Q32" t="s">
        <v>4</v>
      </c>
      <c r="S32">
        <f>((S72*S30)*(S31))-(S72*(1-S31))</f>
        <v>-0.99639703233587662</v>
      </c>
      <c r="U32" s="5" t="s">
        <v>4</v>
      </c>
      <c r="V32" s="5"/>
      <c r="W32">
        <f>((W72*W30)*(W31))-(W72*(1-W31))</f>
        <v>-0.99931302725050175</v>
      </c>
      <c r="Y32" s="5" t="s">
        <v>4</v>
      </c>
      <c r="Z32" s="5"/>
      <c r="AA32">
        <f>((AA72*AA30)*(AA31))-(AA72*(1-AA31))</f>
        <v>-0.99989445613571004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1.6814366635854415E-2</v>
      </c>
      <c r="E37" s="5" t="s">
        <v>8</v>
      </c>
      <c r="F37" s="5"/>
      <c r="G37" s="6">
        <f>D8</f>
        <v>6.4882756729069315E-3</v>
      </c>
      <c r="I37" s="5" t="s">
        <v>8</v>
      </c>
      <c r="J37" s="5"/>
      <c r="K37" s="6">
        <f>E8</f>
        <v>1.2518378515033704E-3</v>
      </c>
      <c r="M37" s="5" t="s">
        <v>8</v>
      </c>
      <c r="N37" s="5"/>
      <c r="O37" s="6">
        <f>F8</f>
        <v>1.6101843648026035E-4</v>
      </c>
      <c r="Q37" t="s">
        <v>8</v>
      </c>
      <c r="S37" s="2">
        <f>G8</f>
        <v>1.5533323777962441E-5</v>
      </c>
      <c r="U37" s="5" t="s">
        <v>8</v>
      </c>
      <c r="V37" s="5"/>
      <c r="W37" s="6">
        <f>H8</f>
        <v>1.1987901652272872E-6</v>
      </c>
      <c r="Y37" s="5" t="s">
        <v>8</v>
      </c>
      <c r="Z37" s="5"/>
      <c r="AA37" s="6">
        <f>I8</f>
        <v>7.7097572118065582E-8</v>
      </c>
    </row>
    <row r="38" spans="1:27" x14ac:dyDescent="0.2">
      <c r="A38" t="s">
        <v>4</v>
      </c>
      <c r="C38">
        <f>((C78*C36)*(C37))-(C78*(1-C37))</f>
        <v>-0.49556900092436751</v>
      </c>
      <c r="E38" s="5" t="s">
        <v>4</v>
      </c>
      <c r="F38" s="5"/>
      <c r="G38">
        <f>((G78*G36)*(G37))-(G78*(1-G37))</f>
        <v>-0.86374621086895442</v>
      </c>
      <c r="I38" s="5" t="s">
        <v>4</v>
      </c>
      <c r="J38" s="5"/>
      <c r="K38">
        <f>((K78*K36)*(K37))-(K78*(1-K37))</f>
        <v>-0.97120772941542244</v>
      </c>
      <c r="M38" s="5" t="s">
        <v>4</v>
      </c>
      <c r="N38" s="5"/>
      <c r="O38">
        <f>((O78*O36)*(O37))-(O78*(1-O37))</f>
        <v>-0.99339824410430932</v>
      </c>
      <c r="Q38" t="s">
        <v>4</v>
      </c>
      <c r="S38">
        <f>((S78*S36)*(S37))-(S78*(1-S37))</f>
        <v>-0.998741800773985</v>
      </c>
      <c r="U38" s="5" t="s">
        <v>4</v>
      </c>
      <c r="V38" s="5"/>
      <c r="W38">
        <f>((W78*W36)*(W37))-(W78*(1-W37))</f>
        <v>-0.99975904317678932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2.77278363906472E-3</v>
      </c>
      <c r="E43" s="5" t="s">
        <v>8</v>
      </c>
      <c r="F43" s="5"/>
      <c r="G43" s="6">
        <f>D9</f>
        <v>1.0699531550130133E-3</v>
      </c>
      <c r="I43" s="5" t="s">
        <v>8</v>
      </c>
      <c r="J43" s="5"/>
      <c r="K43" s="6">
        <f>E9</f>
        <v>2.0643510330082049E-4</v>
      </c>
      <c r="M43" s="5" t="s">
        <v>8</v>
      </c>
      <c r="N43" s="5"/>
      <c r="O43" s="6">
        <f>F9</f>
        <v>2.6552845904300137E-5</v>
      </c>
      <c r="Q43" t="s">
        <v>8</v>
      </c>
      <c r="S43" s="2">
        <f>G9</f>
        <v>2.5615324659322575E-6</v>
      </c>
      <c r="U43" s="5" t="s">
        <v>8</v>
      </c>
      <c r="V43" s="5"/>
      <c r="W43" s="6">
        <f>H9</f>
        <v>1.9768724144065909E-7</v>
      </c>
      <c r="Y43" s="5" t="s">
        <v>8</v>
      </c>
      <c r="Z43" s="5"/>
      <c r="AA43" s="6">
        <f>I9</f>
        <v>1.271382331611218E-8</v>
      </c>
    </row>
    <row r="44" spans="1:27" x14ac:dyDescent="0.2">
      <c r="A44" t="s">
        <v>4</v>
      </c>
      <c r="C44">
        <f>((C84*C42)*(C43))-(C84*(1-C43))</f>
        <v>-0.81422349618266376</v>
      </c>
      <c r="E44" s="5" t="s">
        <v>4</v>
      </c>
      <c r="F44" s="5"/>
      <c r="G44">
        <f>((G84*G42)*(G43))-(G84*(1-G43))</f>
        <v>-0.94543238909433636</v>
      </c>
      <c r="I44" s="5" t="s">
        <v>4</v>
      </c>
      <c r="J44" s="5"/>
      <c r="K44">
        <f>((K84*K42)*(K43))-(K84*(1-K43))</f>
        <v>-0.98616884807884497</v>
      </c>
      <c r="M44" s="5" t="s">
        <v>4</v>
      </c>
      <c r="N44" s="5"/>
      <c r="O44">
        <f>((O84*O42)*(O43))-(O84*(1-O43))</f>
        <v>-0.99665434141605824</v>
      </c>
      <c r="Q44" t="s">
        <v>4</v>
      </c>
      <c r="S44">
        <f>((S84*S42)*(S43))-(S84*(1-S43))</f>
        <v>-0.99967724690929261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3.6579809519179376E-4</v>
      </c>
      <c r="E49" s="5" t="s">
        <v>8</v>
      </c>
      <c r="F49" s="5"/>
      <c r="G49" s="6">
        <f>D10</f>
        <v>1.4115303499851432E-4</v>
      </c>
      <c r="I49" s="5" t="s">
        <v>8</v>
      </c>
      <c r="J49" s="5"/>
      <c r="K49" s="6">
        <f>E10</f>
        <v>2.7233847785409103E-5</v>
      </c>
      <c r="M49" s="5" t="s">
        <v>8</v>
      </c>
      <c r="N49" s="5"/>
      <c r="O49">
        <f>F10</f>
        <v>3.5029709195018448E-6</v>
      </c>
      <c r="Q49" t="s">
        <v>8</v>
      </c>
      <c r="S49" s="2">
        <f>G10</f>
        <v>3.3792888980188022E-7</v>
      </c>
      <c r="U49" s="5" t="s">
        <v>8</v>
      </c>
      <c r="V49" s="5"/>
      <c r="W49" s="6">
        <f>H10</f>
        <v>2.6079790483438236E-8</v>
      </c>
      <c r="Y49" s="5" t="s">
        <v>8</v>
      </c>
      <c r="Z49" s="5"/>
      <c r="AA49" s="6">
        <f>I10</f>
        <v>1.6772647840664421E-9</v>
      </c>
    </row>
    <row r="50" spans="1:27" x14ac:dyDescent="0.2">
      <c r="A50" t="s">
        <v>4</v>
      </c>
      <c r="C50">
        <f>((C90*C48)*(C49))-(C90*(1-C49))</f>
        <v>-0.953909440005834</v>
      </c>
      <c r="E50" s="5" t="s">
        <v>4</v>
      </c>
      <c r="F50" s="5"/>
      <c r="G50">
        <f>((G90*G48)*(G49))-(G90*(1-G49))</f>
        <v>-0.98221471759018719</v>
      </c>
      <c r="I50" s="5" t="s">
        <v>4</v>
      </c>
      <c r="J50" s="5"/>
      <c r="K50">
        <f>((K90*K48)*(K49))-(K90*(1-K49))</f>
        <v>-0.99656853517903854</v>
      </c>
      <c r="M50" s="5" t="s">
        <v>4</v>
      </c>
      <c r="N50" s="5"/>
      <c r="O50">
        <f>((O90*O48)*(O49))-(O90*(1-O49))</f>
        <v>-0.99912075429920499</v>
      </c>
      <c r="Q50" t="s">
        <v>4</v>
      </c>
      <c r="S50">
        <f>((S90*S48)*(S49))-(S90*(1-S49))</f>
        <v>-0.99989828340416964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4.0214775674274802E-5</v>
      </c>
      <c r="E55" s="5" t="s">
        <v>8</v>
      </c>
      <c r="F55" s="5"/>
      <c r="G55" s="6">
        <f>D11</f>
        <v>1.5517952971384572E-5</v>
      </c>
      <c r="I55" s="5" t="s">
        <v>8</v>
      </c>
      <c r="J55" s="5"/>
      <c r="K55" s="6">
        <f>E11</f>
        <v>2.9940097934718341E-6</v>
      </c>
      <c r="M55" s="5" t="s">
        <v>8</v>
      </c>
      <c r="N55" s="5"/>
      <c r="O55" s="6">
        <f>F11</f>
        <v>3.8510640589151729E-7</v>
      </c>
      <c r="Q55" t="s">
        <v>8</v>
      </c>
      <c r="S55" s="2">
        <f>G11</f>
        <v>3.71509165188901E-8</v>
      </c>
      <c r="U55" s="5" t="s">
        <v>8</v>
      </c>
      <c r="V55" s="5"/>
      <c r="W55" s="6">
        <f>H11</f>
        <v>2.8671360996936211E-9</v>
      </c>
      <c r="Y55" s="5" t="s">
        <v>8</v>
      </c>
      <c r="Z55" s="5"/>
      <c r="AA55" s="6">
        <f>I11</f>
        <v>1.8439359833797764E-10</v>
      </c>
    </row>
    <row r="56" spans="1:27" x14ac:dyDescent="0.2">
      <c r="A56" t="s">
        <v>4</v>
      </c>
      <c r="C56">
        <f>((C96*C54)*(C55))-(C96*(1-C55))</f>
        <v>-0.98588461373832958</v>
      </c>
      <c r="E56" s="5" t="s">
        <v>4</v>
      </c>
      <c r="F56" s="5"/>
      <c r="G56">
        <f>((G96*G54)*(G55))-(G96*(1-G55))</f>
        <v>-0.99610499380418249</v>
      </c>
      <c r="I56" s="5" t="s">
        <v>4</v>
      </c>
      <c r="J56" s="5"/>
      <c r="K56">
        <f>((K96*K54)*(K55))-(K96*(1-K55))</f>
        <v>-0.99909880305216503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{2186C5B5-C1EE-9A48-89DC-7F00B26070E0}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{C3B1728A-F737-184A-89FD-1261E9F8681E}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23" priority="1" operator="lessThan">
      <formula>0</formula>
    </cfRule>
    <cfRule type="cellIs" dxfId="22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86C5B5-C1EE-9A48-89DC-7F00B2607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C3B1728A-F737-184A-89FD-1261E9F86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38-B7C2-414D-B269-02CC35369392}">
  <dimension ref="A1:AA96"/>
  <sheetViews>
    <sheetView workbookViewId="0">
      <selection sqref="A1:XFD1048576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1.0494160100000001</v>
      </c>
      <c r="B2">
        <v>1.7662034</v>
      </c>
      <c r="K2" t="s">
        <v>5</v>
      </c>
    </row>
    <row r="3" spans="1:25" x14ac:dyDescent="0.2">
      <c r="B3" t="s">
        <v>3</v>
      </c>
      <c r="K3" t="s">
        <v>7</v>
      </c>
      <c r="L3">
        <v>1.7</v>
      </c>
      <c r="M3">
        <v>1.55</v>
      </c>
      <c r="N3">
        <v>2.4500000000000002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0.22399531357879299</v>
      </c>
      <c r="M4">
        <f>SUM(C6:C11,D7:D11,E8:E11,F9:F11,G10:G11,H11)</f>
        <v>0.53941763945717303</v>
      </c>
      <c r="N4">
        <f>SUM(C5,D6,E7,F8,G9,H10,I11)</f>
        <v>0.23415972368095189</v>
      </c>
    </row>
    <row r="5" spans="1:25" x14ac:dyDescent="0.2">
      <c r="B5">
        <v>0</v>
      </c>
      <c r="C5">
        <f>(_xlfn.POISSON.DIST(0,A2,FALSE)*_xlfn.POISSON.DIST(0,B2,FALSE))</f>
        <v>5.9867624647689251E-2</v>
      </c>
      <c r="D5">
        <f>_xlfn.POISSON.DIST(1,A2,FALSE)*_xlfn.POISSON.DIST(0,B2,FALSE)</f>
        <v>6.2826043785955715E-2</v>
      </c>
      <c r="E5">
        <f>(_xlfn.POISSON.DIST(2,A2,FALSE)*_xlfn.POISSON.DIST(0,B2,FALSE))</f>
        <v>3.2965328096971461E-2</v>
      </c>
      <c r="F5">
        <f>(_xlfn.POISSON.DIST(3,A2,FALSE)*_xlfn.POISSON.DIST(0,B2,FALSE))</f>
        <v>1.1531447693288231E-2</v>
      </c>
      <c r="G5">
        <f>(_xlfn.POISSON.DIST(4,A2,FALSE)*_xlfn.POISSON.DIST(0,B2,FALSE))</f>
        <v>3.0253214569535597E-3</v>
      </c>
      <c r="H5">
        <f>(_xlfn.POISSON.DIST(5,A2,FALSE)*_xlfn.POISSON.DIST(0,B2,FALSE))</f>
        <v>6.3496415446471859E-4</v>
      </c>
      <c r="I5">
        <f>(_xlfn.POISSON.DIST(6,A2,FALSE)*_xlfn.POISSON.DIST(0,B2,FALSE))</f>
        <v>1.1105692491189806E-4</v>
      </c>
      <c r="J5">
        <f>SUM(C5:I5)</f>
        <v>0.17096178676023482</v>
      </c>
      <c r="K5" t="s">
        <v>4</v>
      </c>
      <c r="L5">
        <f>(J1*L3*L4)-(J1*(1-L4))</f>
        <v>-0.39521265333725897</v>
      </c>
      <c r="M5">
        <f>(J1*M3*M4)-(J1*(1-M4))</f>
        <v>0.37551498061579125</v>
      </c>
      <c r="N5">
        <f>(J1*N3*N4)-(J1*(1-N4))</f>
        <v>-0.19214895330071602</v>
      </c>
    </row>
    <row r="6" spans="1:25" x14ac:dyDescent="0.2">
      <c r="B6">
        <v>1</v>
      </c>
      <c r="C6">
        <f>(_xlfn.POISSON.DIST(0,A2,FALSE)*_xlfn.POISSON.DIST(1,B2,FALSE))</f>
        <v>0.10573840220267254</v>
      </c>
      <c r="D6">
        <f>_xlfn.POISSON.DIST(1,A2,FALSE)*_xlfn.POISSON.DIST(1,B2,FALSE)</f>
        <v>0.11096357214330385</v>
      </c>
      <c r="E6">
        <f>(_xlfn.POISSON.DIST(2,A2,FALSE)*_xlfn.POISSON.DIST(1,B2,FALSE))</f>
        <v>5.8223474566986518E-2</v>
      </c>
      <c r="F6">
        <f>(_xlfn.POISSON.DIST(3,A2,FALSE)*_xlfn.POISSON.DIST(1,B2,FALSE))</f>
        <v>2.0366882122807829E-2</v>
      </c>
      <c r="G6">
        <f>(_xlfn.POISSON.DIST(4,A2,FALSE)*_xlfn.POISSON.DIST(1,B2,FALSE))</f>
        <v>5.3433330433643299E-3</v>
      </c>
      <c r="H6">
        <f>(_xlfn.POISSON.DIST(5,A2,FALSE)*_xlfn.POISSON.DIST(1,B2,FALSE))</f>
        <v>1.1214758484937109E-3</v>
      </c>
      <c r="I6">
        <f>(_xlfn.POISSON.DIST(6,A2,FALSE)*_xlfn.POISSON.DIST(1,B2,FALSE))</f>
        <v>1.9614911837293904E-4</v>
      </c>
      <c r="J6">
        <f t="shared" ref="J6:J11" si="0">SUM(C6:I6)</f>
        <v>0.30195328904600172</v>
      </c>
    </row>
    <row r="7" spans="1:25" x14ac:dyDescent="0.2">
      <c r="B7">
        <v>2</v>
      </c>
      <c r="C7">
        <f>(_xlfn.POISSON.DIST(0,A2,FALSE)*_xlfn.POISSON.DIST(2,B2,FALSE))</f>
        <v>9.3377762740463874E-2</v>
      </c>
      <c r="D7">
        <f>_xlfn.POISSON.DIST(1,A2,FALSE)*_xlfn.POISSON.DIST(2,B2,FALSE)</f>
        <v>9.7992119197824287E-2</v>
      </c>
      <c r="E7">
        <f>(_xlfn.POISSON.DIST(2,A2,FALSE)*_xlfn.POISSON.DIST(2,B2,FALSE))</f>
        <v>5.1417249370012567E-2</v>
      </c>
      <c r="F7">
        <f>(_xlfn.POISSON.DIST(3,A2,FALSE)*_xlfn.POISSON.DIST(2,B2,FALSE))</f>
        <v>1.7986028226351206E-2</v>
      </c>
      <c r="G7">
        <f>(_xlfn.POISSON.DIST(4,A2,FALSE)*_xlfn.POISSON.DIST(2,B2,FALSE))</f>
        <v>4.718706494261214E-3</v>
      </c>
      <c r="H7">
        <f>(_xlfn.POISSON.DIST(5,A2,FALSE)*_xlfn.POISSON.DIST(2,B2,FALSE))</f>
        <v>9.9037722831373876E-4</v>
      </c>
      <c r="I7">
        <f>(_xlfn.POISSON.DIST(6,A2,FALSE)*_xlfn.POISSON.DIST(2,B2,FALSE))</f>
        <v>1.7321961988864371E-4</v>
      </c>
      <c r="J7">
        <f t="shared" si="0"/>
        <v>0.26665546287711556</v>
      </c>
    </row>
    <row r="8" spans="1:25" x14ac:dyDescent="0.2">
      <c r="B8">
        <v>3</v>
      </c>
      <c r="C8">
        <f>(_xlfn.POISSON.DIST(0,A2,FALSE)*_xlfn.POISSON.DIST(3,B2,FALSE))</f>
        <v>5.4974707345533544E-2</v>
      </c>
      <c r="D8">
        <f>_xlfn.POISSON.DIST(1,A2,FALSE)*_xlfn.POISSON.DIST(3,B2,FALSE)</f>
        <v>5.7691338033467508E-2</v>
      </c>
      <c r="E8">
        <f>(_xlfn.POISSON.DIST(2,A2,FALSE)*_xlfn.POISSON.DIST(3,B2,FALSE))</f>
        <v>3.027110688532135E-2</v>
      </c>
      <c r="F8">
        <f>(_xlfn.POISSON.DIST(3,A2,FALSE)*_xlfn.POISSON.DIST(3,B2,FALSE))</f>
        <v>1.0588994735292491E-2</v>
      </c>
      <c r="G8">
        <f>(_xlfn.POISSON.DIST(4,A2,FALSE)*_xlfn.POISSON.DIST(3,B2,FALSE))</f>
        <v>2.7780651512554124E-3</v>
      </c>
      <c r="H8">
        <f>(_xlfn.POISSON.DIST(5,A2,FALSE)*_xlfn.POISSON.DIST(3,B2,FALSE))</f>
        <v>5.8306920931010058E-4</v>
      </c>
      <c r="I8">
        <f>(_xlfn.POISSON.DIST(6,A2,FALSE)*_xlfn.POISSON.DIST(3,B2,FALSE))</f>
        <v>1.019803605313434E-4</v>
      </c>
      <c r="J8">
        <f t="shared" si="0"/>
        <v>0.15698926172071176</v>
      </c>
    </row>
    <row r="9" spans="1:25" x14ac:dyDescent="0.2">
      <c r="B9">
        <v>4</v>
      </c>
      <c r="C9">
        <f>(_xlfn.POISSON.DIST(0,A2,FALSE)*_xlfn.POISSON.DIST(4,B2,FALSE))</f>
        <v>2.4274128756921583E-2</v>
      </c>
      <c r="D9">
        <f>_xlfn.POISSON.DIST(1,A2,FALSE)*_xlfn.POISSON.DIST(4,B2,FALSE)</f>
        <v>2.5473659346314913E-2</v>
      </c>
      <c r="E9">
        <f>(_xlfn.POISSON.DIST(2,A2,FALSE)*_xlfn.POISSON.DIST(4,B2,FALSE))</f>
        <v>1.3366232975654497E-2</v>
      </c>
      <c r="F9">
        <f>(_xlfn.POISSON.DIST(3,A2,FALSE)*_xlfn.POISSON.DIST(4,B2,FALSE))</f>
        <v>4.6755796260139247E-3</v>
      </c>
      <c r="G9">
        <f>(_xlfn.POISSON.DIST(4,A2,FALSE)*_xlfn.POISSON.DIST(4,B2,FALSE))</f>
        <v>1.226657028892206E-3</v>
      </c>
      <c r="H9">
        <f>(_xlfn.POISSON.DIST(5,A2,FALSE)*_xlfn.POISSON.DIST(4,B2,FALSE))</f>
        <v>2.5745470497970288E-4</v>
      </c>
      <c r="I9">
        <f>(_xlfn.POISSON.DIST(6,A2,FALSE)*_xlfn.POISSON.DIST(4,B2,FALSE))</f>
        <v>4.5029514875921133E-5</v>
      </c>
      <c r="J9">
        <f t="shared" si="0"/>
        <v>6.9318741953652743E-2</v>
      </c>
    </row>
    <row r="10" spans="1:25" x14ac:dyDescent="0.2">
      <c r="B10">
        <v>5</v>
      </c>
      <c r="C10">
        <f>(_xlfn.POISSON.DIST(0,A2,FALSE)*_xlfn.POISSON.DIST(5,B2,FALSE))</f>
        <v>8.5746097485025347E-3</v>
      </c>
      <c r="D10">
        <f>_xlfn.POISSON.DIST(1,A2,FALSE)*_xlfn.POISSON.DIST(5,B2,FALSE)</f>
        <v>8.9983327495806349E-3</v>
      </c>
      <c r="E10">
        <f>(_xlfn.POISSON.DIST(2,A2,FALSE)*_xlfn.POISSON.DIST(5,B2,FALSE))</f>
        <v>4.7214972253586179E-3</v>
      </c>
      <c r="F10">
        <f>(_xlfn.POISSON.DIST(3,A2,FALSE)*_xlfn.POISSON.DIST(5,B2,FALSE))</f>
        <v>1.6516049264873045E-3</v>
      </c>
      <c r="G10">
        <f>(_xlfn.POISSON.DIST(4,A2,FALSE)*_xlfn.POISSON.DIST(5,B2,FALSE))</f>
        <v>4.3330516301266254E-4</v>
      </c>
      <c r="H10">
        <f>(_xlfn.POISSON.DIST(5,A2,FALSE)*_xlfn.POISSON.DIST(5,B2,FALSE))</f>
        <v>9.0943475056229624E-5</v>
      </c>
      <c r="I10">
        <f>(_xlfn.POISSON.DIST(6,A2,FALSE)*_xlfn.POISSON.DIST(5,B2,FALSE))</f>
        <v>1.5906256454840498E-5</v>
      </c>
      <c r="J10">
        <f t="shared" si="0"/>
        <v>2.4486199544452827E-2</v>
      </c>
    </row>
    <row r="11" spans="1:25" x14ac:dyDescent="0.2">
      <c r="B11">
        <v>6</v>
      </c>
      <c r="C11">
        <f>(_xlfn.POISSON.DIST(0,A2,FALSE)*_xlfn.POISSON.DIST(6,B2,FALSE))</f>
        <v>2.5240841485797173E-3</v>
      </c>
      <c r="D11">
        <f>_xlfn.POISSON.DIST(1,A2,FALSE)*_xlfn.POISSON.DIST(6,B2,FALSE)</f>
        <v>2.6488143161067746E-3</v>
      </c>
      <c r="E11">
        <f>(_xlfn.POISSON.DIST(2,A2,FALSE)*_xlfn.POISSON.DIST(6,B2,FALSE))</f>
        <v>1.3898540754198247E-3</v>
      </c>
      <c r="F11">
        <f>(_xlfn.POISSON.DIST(3,A2,FALSE)*_xlfn.POISSON.DIST(6,B2,FALSE))</f>
        <v>4.8617837276977065E-4</v>
      </c>
      <c r="G11">
        <f>(_xlfn.POISSON.DIST(4,A2,FALSE)*_xlfn.POISSON.DIST(6,B2,FALSE))</f>
        <v>1.2755084202508633E-4</v>
      </c>
      <c r="H11">
        <f>(_xlfn.POISSON.DIST(5,A2,FALSE)*_xlfn.POISSON.DIST(6,B2,FALSE))</f>
        <v>2.6770779142021296E-5</v>
      </c>
      <c r="I11">
        <f>(_xlfn.POISSON.DIST(6,A2,FALSE)*_xlfn.POISSON.DIST(6,B2,FALSE))</f>
        <v>4.6822807053018663E-6</v>
      </c>
      <c r="J11">
        <f t="shared" si="0"/>
        <v>7.207934814748497E-3</v>
      </c>
    </row>
    <row r="12" spans="1:25" x14ac:dyDescent="0.2">
      <c r="C12" s="1">
        <f>SUM(C5:C11)</f>
        <v>0.34933131959036312</v>
      </c>
      <c r="D12" s="1">
        <f t="shared" ref="D12:I12" si="1">SUM(D5:D11)</f>
        <v>0.36659387957255363</v>
      </c>
      <c r="E12" s="1">
        <f t="shared" si="1"/>
        <v>0.19235474319572485</v>
      </c>
      <c r="F12" s="1">
        <f t="shared" si="1"/>
        <v>6.7286715703010772E-2</v>
      </c>
      <c r="G12" s="1">
        <f t="shared" si="1"/>
        <v>1.7652939179764467E-2</v>
      </c>
      <c r="H12" s="1">
        <f t="shared" si="1"/>
        <v>3.7050553997602233E-3</v>
      </c>
      <c r="I12" s="1">
        <f t="shared" si="1"/>
        <v>6.4802407574088771E-4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5.9867624647689251E-2</v>
      </c>
      <c r="E19" t="s">
        <v>8</v>
      </c>
      <c r="G19" s="2">
        <f>D5</f>
        <v>6.2826043785955715E-2</v>
      </c>
      <c r="I19" t="s">
        <v>8</v>
      </c>
      <c r="K19" s="2">
        <f>E5</f>
        <v>3.2965328096971461E-2</v>
      </c>
      <c r="M19" t="s">
        <v>8</v>
      </c>
      <c r="O19" s="2">
        <f>F5</f>
        <v>1.1531447693288231E-2</v>
      </c>
      <c r="Q19" t="s">
        <v>8</v>
      </c>
      <c r="S19" s="2">
        <f>G5</f>
        <v>3.0253214569535597E-3</v>
      </c>
      <c r="U19" t="s">
        <v>8</v>
      </c>
      <c r="W19" s="2">
        <f>H5</f>
        <v>6.3496415446471859E-4</v>
      </c>
      <c r="Y19" t="s">
        <v>8</v>
      </c>
      <c r="AA19" s="2">
        <f>I5</f>
        <v>1.1105692491189806E-4</v>
      </c>
    </row>
    <row r="20" spans="1:27" x14ac:dyDescent="0.2">
      <c r="A20" t="s">
        <v>4</v>
      </c>
      <c r="C20">
        <f>((C60*C18)*(C19))-(C60*(1-C19))</f>
        <v>-0.22172087958003972</v>
      </c>
      <c r="E20" t="s">
        <v>4</v>
      </c>
      <c r="G20">
        <f>((G60*G18)*(G19))-(G60*(1-G19))</f>
        <v>-0.30891351835448722</v>
      </c>
      <c r="I20" t="s">
        <v>4</v>
      </c>
      <c r="K20">
        <f>((K60*K18)*(K19))-(K60*(1-K19))</f>
        <v>-0.53848540664239952</v>
      </c>
      <c r="M20" t="s">
        <v>4</v>
      </c>
      <c r="O20">
        <f>((O60*O18)*(O19))-(O60*(1-O19))</f>
        <v>-0.70018235997450606</v>
      </c>
      <c r="Q20" t="s">
        <v>4</v>
      </c>
      <c r="S20">
        <f>((S60*S18)*(S19))-(S60*(1-S19))</f>
        <v>-0.81545539112583287</v>
      </c>
      <c r="U20" t="s">
        <v>4</v>
      </c>
      <c r="W20">
        <f>((W60*W18)*(W19))-(W60*(1-W19))</f>
        <v>-0.91999451653744546</v>
      </c>
      <c r="Y20" t="s">
        <v>4</v>
      </c>
      <c r="AA20">
        <f>((AA60*AA18)*(AA19))-(AA60*(1-AA19))</f>
        <v>-0.95546617311032889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0.10573840220267254</v>
      </c>
      <c r="E25" s="5" t="s">
        <v>8</v>
      </c>
      <c r="F25" s="5"/>
      <c r="G25" s="6">
        <f>D6</f>
        <v>0.11096357214330385</v>
      </c>
      <c r="I25" s="5" t="s">
        <v>8</v>
      </c>
      <c r="J25" s="5"/>
      <c r="K25" s="6">
        <f>E6</f>
        <v>5.8223474566986518E-2</v>
      </c>
      <c r="M25" s="5" t="s">
        <v>8</v>
      </c>
      <c r="N25" s="5"/>
      <c r="O25" s="6">
        <f>F6</f>
        <v>2.0366882122807829E-2</v>
      </c>
      <c r="Q25" t="s">
        <v>8</v>
      </c>
      <c r="S25" s="2">
        <f>G6</f>
        <v>5.3433330433643299E-3</v>
      </c>
      <c r="U25" s="5" t="s">
        <v>8</v>
      </c>
      <c r="V25" s="5"/>
      <c r="W25" s="6">
        <f>H6</f>
        <v>1.1214758484937109E-3</v>
      </c>
      <c r="Y25" s="5" t="s">
        <v>8</v>
      </c>
      <c r="Z25" s="5"/>
      <c r="AA25" s="6">
        <f>I6</f>
        <v>1.9614911837293904E-4</v>
      </c>
    </row>
    <row r="26" spans="1:27" x14ac:dyDescent="0.2">
      <c r="A26" t="s">
        <v>4</v>
      </c>
      <c r="C26">
        <f>((C66*C24)*(C25))-(C66*(1-C25))</f>
        <v>0.16312242422939793</v>
      </c>
      <c r="E26" s="5" t="s">
        <v>4</v>
      </c>
      <c r="F26" s="5"/>
      <c r="G26">
        <f>((G66*G24)*(G25))-(G66*(1-G25))</f>
        <v>-0.24544770942553384</v>
      </c>
      <c r="I26" s="5" t="s">
        <v>4</v>
      </c>
      <c r="J26" s="5"/>
      <c r="K26">
        <f>((K66*K24)*(K25))-(K66*(1-K25))</f>
        <v>-0.44687699161362809</v>
      </c>
      <c r="M26" s="5" t="s">
        <v>4</v>
      </c>
      <c r="N26" s="5"/>
      <c r="O26">
        <f>((O66*O24)*(O25))-(O66*(1-O25))</f>
        <v>-0.61302923966665124</v>
      </c>
      <c r="Q26" t="s">
        <v>4</v>
      </c>
      <c r="S26">
        <f>((S66*S24)*(S25))-(S66*(1-S25))</f>
        <v>-0.78092334522206253</v>
      </c>
      <c r="U26" s="5" t="s">
        <v>4</v>
      </c>
      <c r="V26" s="5"/>
      <c r="W26">
        <f>((W66*W24)*(W25))-(W66*(1-W25))</f>
        <v>-0.8867309393021352</v>
      </c>
      <c r="Y26" s="5" t="s">
        <v>4</v>
      </c>
      <c r="Z26" s="5"/>
      <c r="AA26">
        <f>((AA66*AA24)*(AA25))-(AA66*(1-AA25))</f>
        <v>-0.96057402720703922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9.3377762740463874E-2</v>
      </c>
      <c r="E31" s="5" t="s">
        <v>8</v>
      </c>
      <c r="F31" s="5"/>
      <c r="G31" s="6">
        <f>D7</f>
        <v>9.7992119197824287E-2</v>
      </c>
      <c r="I31" s="5" t="s">
        <v>8</v>
      </c>
      <c r="J31" s="5"/>
      <c r="K31" s="6">
        <f>E7</f>
        <v>5.1417249370012567E-2</v>
      </c>
      <c r="M31" s="5" t="s">
        <v>8</v>
      </c>
      <c r="N31" s="5"/>
      <c r="O31" s="6">
        <f>F7</f>
        <v>1.7986028226351206E-2</v>
      </c>
      <c r="Q31" t="s">
        <v>8</v>
      </c>
      <c r="S31" s="2">
        <f>G7</f>
        <v>4.718706494261214E-3</v>
      </c>
      <c r="U31" s="5" t="s">
        <v>8</v>
      </c>
      <c r="V31" s="5"/>
      <c r="W31" s="6">
        <f>H7</f>
        <v>9.9037722831373876E-4</v>
      </c>
      <c r="Y31" s="5" t="s">
        <v>8</v>
      </c>
      <c r="Z31" s="5"/>
      <c r="AA31" s="6">
        <f>I7</f>
        <v>1.7321961988864371E-4</v>
      </c>
    </row>
    <row r="32" spans="1:27" x14ac:dyDescent="0.2">
      <c r="A32" t="s">
        <v>4</v>
      </c>
      <c r="C32">
        <f>((C72*C30)*(C31))-(C72*(1-C31))</f>
        <v>0.40066644110695815</v>
      </c>
      <c r="E32" s="5" t="s">
        <v>4</v>
      </c>
      <c r="F32" s="5"/>
      <c r="G32">
        <f>((G72*G30)*(G31))-(G72*(1-G31))</f>
        <v>-2.0078808021757211E-2</v>
      </c>
      <c r="I32" s="5" t="s">
        <v>4</v>
      </c>
      <c r="J32" s="5"/>
      <c r="K32">
        <f>((K72*K30)*(K31))-(K72*(1-K31))</f>
        <v>-0.89202377632297358</v>
      </c>
      <c r="M32" s="5" t="s">
        <v>4</v>
      </c>
      <c r="N32" s="5"/>
      <c r="O32">
        <f>((O72*O30)*(O31))-(O72*(1-O31))</f>
        <v>-0.58632135079392222</v>
      </c>
      <c r="Q32" t="s">
        <v>4</v>
      </c>
      <c r="S32">
        <f>((S72*S30)*(S31))-(S72*(1-S31))</f>
        <v>-0.75934596879267813</v>
      </c>
      <c r="U32" s="5" t="s">
        <v>4</v>
      </c>
      <c r="V32" s="5"/>
      <c r="W32">
        <f>((W72*W30)*(W31))-(W72*(1-W31))</f>
        <v>-0.87521246923246887</v>
      </c>
      <c r="Y32" s="5" t="s">
        <v>4</v>
      </c>
      <c r="Z32" s="5"/>
      <c r="AA32">
        <f>((AA72*AA30)*(AA31))-(AA72*(1-AA31))</f>
        <v>-0.94786089441351817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5.4974707345533544E-2</v>
      </c>
      <c r="E37" s="5" t="s">
        <v>8</v>
      </c>
      <c r="F37" s="5"/>
      <c r="G37" s="6">
        <f>D8</f>
        <v>5.7691338033467508E-2</v>
      </c>
      <c r="I37" s="5" t="s">
        <v>8</v>
      </c>
      <c r="J37" s="5"/>
      <c r="K37" s="6">
        <f>E8</f>
        <v>3.027110688532135E-2</v>
      </c>
      <c r="M37" s="5" t="s">
        <v>8</v>
      </c>
      <c r="N37" s="5"/>
      <c r="O37" s="6">
        <f>F8</f>
        <v>1.0588994735292491E-2</v>
      </c>
      <c r="Q37" t="s">
        <v>8</v>
      </c>
      <c r="S37" s="2">
        <f>G8</f>
        <v>2.7780651512554124E-3</v>
      </c>
      <c r="U37" s="5" t="s">
        <v>8</v>
      </c>
      <c r="V37" s="5"/>
      <c r="W37" s="6">
        <f>H8</f>
        <v>5.8306920931010058E-4</v>
      </c>
      <c r="Y37" s="5" t="s">
        <v>8</v>
      </c>
      <c r="Z37" s="5"/>
      <c r="AA37" s="6">
        <f>I8</f>
        <v>1.019803605313434E-4</v>
      </c>
    </row>
    <row r="38" spans="1:27" x14ac:dyDescent="0.2">
      <c r="A38" t="s">
        <v>4</v>
      </c>
      <c r="C38">
        <f>((C78*C36)*(C37))-(C78*(1-C37))</f>
        <v>0.64924122036600629</v>
      </c>
      <c r="E38" s="5" t="s">
        <v>4</v>
      </c>
      <c r="F38" s="5"/>
      <c r="G38">
        <f>((G78*G36)*(G37))-(G78*(1-G37))</f>
        <v>0.21151809870281768</v>
      </c>
      <c r="I38" s="5" t="s">
        <v>4</v>
      </c>
      <c r="J38" s="5"/>
      <c r="K38">
        <f>((K78*K36)*(K37))-(K78*(1-K37))</f>
        <v>-0.30376454163760902</v>
      </c>
      <c r="M38" s="5" t="s">
        <v>4</v>
      </c>
      <c r="N38" s="5"/>
      <c r="O38">
        <f>((O78*O36)*(O37))-(O78*(1-O37))</f>
        <v>-0.56585121585300779</v>
      </c>
      <c r="Q38" t="s">
        <v>4</v>
      </c>
      <c r="S38">
        <f>((S78*S36)*(S37))-(S78*(1-S37))</f>
        <v>-0.77497672274831153</v>
      </c>
      <c r="U38" s="5" t="s">
        <v>4</v>
      </c>
      <c r="V38" s="5"/>
      <c r="W38">
        <f>((W78*W36)*(W37))-(W78*(1-W37))</f>
        <v>-0.88280308892866977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2.4274128756921583E-2</v>
      </c>
      <c r="E43" s="5" t="s">
        <v>8</v>
      </c>
      <c r="F43" s="5"/>
      <c r="G43" s="6">
        <f>D9</f>
        <v>2.5473659346314913E-2</v>
      </c>
      <c r="I43" s="5" t="s">
        <v>8</v>
      </c>
      <c r="J43" s="5"/>
      <c r="K43" s="6">
        <f>E9</f>
        <v>1.3366232975654497E-2</v>
      </c>
      <c r="M43" s="5" t="s">
        <v>8</v>
      </c>
      <c r="N43" s="5"/>
      <c r="O43" s="6">
        <f>F9</f>
        <v>4.6755796260139247E-3</v>
      </c>
      <c r="Q43" t="s">
        <v>8</v>
      </c>
      <c r="S43" s="2">
        <f>G9</f>
        <v>1.226657028892206E-3</v>
      </c>
      <c r="U43" s="5" t="s">
        <v>8</v>
      </c>
      <c r="V43" s="5"/>
      <c r="W43" s="6">
        <f>H9</f>
        <v>2.5745470497970288E-4</v>
      </c>
      <c r="Y43" s="5" t="s">
        <v>8</v>
      </c>
      <c r="Z43" s="5"/>
      <c r="AA43" s="6">
        <f>I9</f>
        <v>4.5029514875921133E-5</v>
      </c>
    </row>
    <row r="44" spans="1:27" x14ac:dyDescent="0.2">
      <c r="A44" t="s">
        <v>4</v>
      </c>
      <c r="C44">
        <f>((C84*C42)*(C43))-(C84*(1-C43))</f>
        <v>0.6263666267137461</v>
      </c>
      <c r="E44" s="5" t="s">
        <v>4</v>
      </c>
      <c r="F44" s="5"/>
      <c r="G44">
        <f>((G84*G42)*(G43))-(G84*(1-G43))</f>
        <v>0.29915662666206067</v>
      </c>
      <c r="I44" s="5" t="s">
        <v>4</v>
      </c>
      <c r="J44" s="5"/>
      <c r="K44">
        <f>((K84*K42)*(K43))-(K84*(1-K43))</f>
        <v>-0.1044623906311487</v>
      </c>
      <c r="M44" s="5" t="s">
        <v>4</v>
      </c>
      <c r="N44" s="5"/>
      <c r="O44">
        <f>((O84*O42)*(O43))-(O84*(1-O43))</f>
        <v>-0.41087696712224542</v>
      </c>
      <c r="Q44" t="s">
        <v>4</v>
      </c>
      <c r="S44">
        <f>((S84*S42)*(S43))-(S84*(1-S43))</f>
        <v>-0.84544121435958197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8.5746097485025347E-3</v>
      </c>
      <c r="E49" s="5" t="s">
        <v>8</v>
      </c>
      <c r="F49" s="5"/>
      <c r="G49" s="6">
        <f>D10</f>
        <v>8.9983327495806349E-3</v>
      </c>
      <c r="I49" s="5" t="s">
        <v>8</v>
      </c>
      <c r="J49" s="5"/>
      <c r="K49" s="6">
        <f>E10</f>
        <v>4.7214972253586179E-3</v>
      </c>
      <c r="M49" s="5" t="s">
        <v>8</v>
      </c>
      <c r="N49" s="5"/>
      <c r="O49">
        <f>F10</f>
        <v>1.6516049264873045E-3</v>
      </c>
      <c r="Q49" t="s">
        <v>8</v>
      </c>
      <c r="S49" s="2">
        <f>G10</f>
        <v>4.3330516301266254E-4</v>
      </c>
      <c r="U49" s="5" t="s">
        <v>8</v>
      </c>
      <c r="V49" s="5"/>
      <c r="W49" s="6">
        <f>H10</f>
        <v>9.0943475056229624E-5</v>
      </c>
      <c r="Y49" s="5" t="s">
        <v>8</v>
      </c>
      <c r="Z49" s="5"/>
      <c r="AA49" s="6">
        <f>I10</f>
        <v>1.5906256454840498E-5</v>
      </c>
    </row>
    <row r="50" spans="1:27" x14ac:dyDescent="0.2">
      <c r="A50" t="s">
        <v>4</v>
      </c>
      <c r="C50">
        <f>((C90*C48)*(C49))-(C90*(1-C49))</f>
        <v>8.040082831131945E-2</v>
      </c>
      <c r="E50" s="5" t="s">
        <v>4</v>
      </c>
      <c r="F50" s="5"/>
      <c r="G50">
        <f>((G90*G48)*(G49))-(G90*(1-G49))</f>
        <v>0.13378992644716003</v>
      </c>
      <c r="I50" s="5" t="s">
        <v>4</v>
      </c>
      <c r="J50" s="5"/>
      <c r="K50">
        <f>((K90*K48)*(K49))-(K90*(1-K49))</f>
        <v>-0.40509134960481408</v>
      </c>
      <c r="M50" s="5" t="s">
        <v>4</v>
      </c>
      <c r="N50" s="5"/>
      <c r="O50">
        <f>((O90*O48)*(O49))-(O90*(1-O49))</f>
        <v>-0.58544716345168657</v>
      </c>
      <c r="Q50" t="s">
        <v>4</v>
      </c>
      <c r="S50">
        <f>((S90*S48)*(S49))-(S90*(1-S49))</f>
        <v>-0.86957514593318863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2.5240841485797173E-3</v>
      </c>
      <c r="E55" s="5" t="s">
        <v>8</v>
      </c>
      <c r="F55" s="5"/>
      <c r="G55" s="6">
        <f>D11</f>
        <v>2.6488143161067746E-3</v>
      </c>
      <c r="I55" s="5" t="s">
        <v>8</v>
      </c>
      <c r="J55" s="5"/>
      <c r="K55" s="6">
        <f>E11</f>
        <v>1.3898540754198247E-3</v>
      </c>
      <c r="M55" s="5" t="s">
        <v>8</v>
      </c>
      <c r="N55" s="5"/>
      <c r="O55" s="6">
        <f>F11</f>
        <v>4.8617837276977065E-4</v>
      </c>
      <c r="Q55" t="s">
        <v>8</v>
      </c>
      <c r="S55" s="2">
        <f>G11</f>
        <v>1.2755084202508633E-4</v>
      </c>
      <c r="U55" s="5" t="s">
        <v>8</v>
      </c>
      <c r="V55" s="5"/>
      <c r="W55" s="6">
        <f>H11</f>
        <v>2.6770779142021296E-5</v>
      </c>
      <c r="Y55" s="5" t="s">
        <v>8</v>
      </c>
      <c r="Z55" s="5"/>
      <c r="AA55" s="6">
        <f>I11</f>
        <v>4.6822807053018663E-6</v>
      </c>
    </row>
    <row r="56" spans="1:27" x14ac:dyDescent="0.2">
      <c r="A56" t="s">
        <v>4</v>
      </c>
      <c r="C56">
        <f>((C96*C54)*(C55))-(C96*(1-C55))</f>
        <v>-0.11404646384851924</v>
      </c>
      <c r="E56" s="5" t="s">
        <v>4</v>
      </c>
      <c r="F56" s="5"/>
      <c r="G56">
        <f>((G96*G54)*(G55))-(G96*(1-G55))</f>
        <v>-0.33514760665719956</v>
      </c>
      <c r="I56" s="5" t="s">
        <v>4</v>
      </c>
      <c r="J56" s="5"/>
      <c r="K56">
        <f>((K96*K54)*(K55))-(K96*(1-K55))</f>
        <v>-0.58165392329863286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{5365C0E0-E519-6049-A9F3-8F098105ABC9}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{788855A8-7849-6743-B15C-2AD317202F28}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21" priority="1" operator="lessThan">
      <formula>0</formula>
    </cfRule>
    <cfRule type="cellIs" dxfId="20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65C0E0-E519-6049-A9F3-8F098105A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788855A8-7849-6743-B15C-2AD317202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1D69-64BF-EA4E-8E2E-6821A2A76A6E}">
  <dimension ref="A1:AA9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2.2629391999999999</v>
      </c>
      <c r="B2">
        <v>0.49755959999999999</v>
      </c>
      <c r="K2" t="s">
        <v>5</v>
      </c>
    </row>
    <row r="3" spans="1:25" x14ac:dyDescent="0.2">
      <c r="B3" t="s">
        <v>3</v>
      </c>
      <c r="K3" t="s">
        <v>7</v>
      </c>
      <c r="L3">
        <v>2.0499999999999998</v>
      </c>
      <c r="M3">
        <v>1.4</v>
      </c>
      <c r="N3">
        <v>2.2999999999999998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0.76815139910808594</v>
      </c>
      <c r="M4">
        <f>SUM(C6:C11,D7:D11,E8:E11,F9:F11,G10:G11,H11)</f>
        <v>6.5996625617640692E-2</v>
      </c>
      <c r="N4">
        <f>SUM(C5,D6,E7,F8,G9,H10,I11)</f>
        <v>0.15723052267561691</v>
      </c>
    </row>
    <row r="5" spans="1:25" x14ac:dyDescent="0.2">
      <c r="B5">
        <v>0</v>
      </c>
      <c r="C5">
        <f>(_xlfn.POISSON.DIST(0,A2,FALSE)*_xlfn.POISSON.DIST(0,B2,FALSE))</f>
        <v>6.3260206297815549E-2</v>
      </c>
      <c r="D5">
        <f>_xlfn.POISSON.DIST(1,A2,FALSE)*_xlfn.POISSON.DIST(0,B2,FALSE)</f>
        <v>0.14315400063141367</v>
      </c>
      <c r="E5">
        <f>(_xlfn.POISSON.DIST(2,A2,FALSE)*_xlfn.POISSON.DIST(0,B2,FALSE))</f>
        <v>0.16197439983282538</v>
      </c>
      <c r="F5">
        <f>(_xlfn.POISSON.DIST(3,A2,FALSE)*_xlfn.POISSON.DIST(0,B2,FALSE))</f>
        <v>0.12217940625939135</v>
      </c>
      <c r="G5">
        <f>(_xlfn.POISSON.DIST(4,A2,FALSE)*_xlfn.POISSON.DIST(0,B2,FALSE))</f>
        <v>6.912114196427549E-2</v>
      </c>
      <c r="H5">
        <f>(_xlfn.POISSON.DIST(5,A2,FALSE)*_xlfn.POISSON.DIST(0,B2,FALSE))</f>
        <v>3.1283388339944804E-2</v>
      </c>
      <c r="I5">
        <f>(_xlfn.POISSON.DIST(6,A2,FALSE)*_xlfn.POISSON.DIST(0,B2,FALSE))</f>
        <v>1.1798734297214003E-2</v>
      </c>
      <c r="J5">
        <f>SUM(C5:I5)</f>
        <v>0.6027712776228803</v>
      </c>
      <c r="K5" t="s">
        <v>4</v>
      </c>
      <c r="L5">
        <f>(J1*L3*L4)-(J1*(1-L4))</f>
        <v>1.3428617672796619</v>
      </c>
      <c r="M5">
        <f>(J1*M3*M4)-(J1*(1-M4))</f>
        <v>-0.84160809851766227</v>
      </c>
      <c r="N5">
        <f>(J1*N3*N4)-(J1*(1-N4))</f>
        <v>-0.48113927517046429</v>
      </c>
    </row>
    <row r="6" spans="1:25" x14ac:dyDescent="0.2">
      <c r="B6">
        <v>1</v>
      </c>
      <c r="C6">
        <f>(_xlfn.POISSON.DIST(0,A2,FALSE)*_xlfn.POISSON.DIST(1,B2,FALSE))</f>
        <v>3.1475722941458575E-2</v>
      </c>
      <c r="D6">
        <f>_xlfn.POISSON.DIST(1,A2,FALSE)*_xlfn.POISSON.DIST(1,B2,FALSE)</f>
        <v>7.1227647292565921E-2</v>
      </c>
      <c r="E6">
        <f>(_xlfn.POISSON.DIST(2,A2,FALSE)*_xlfn.POISSON.DIST(1,B2,FALSE))</f>
        <v>8.0591917591060644E-2</v>
      </c>
      <c r="F6">
        <f>(_xlfn.POISSON.DIST(3,A2,FALSE)*_xlfn.POISSON.DIST(1,B2,FALSE))</f>
        <v>6.0791536506660242E-2</v>
      </c>
      <c r="G6">
        <f>(_xlfn.POISSON.DIST(4,A2,FALSE)*_xlfn.POISSON.DIST(1,B2,FALSE))</f>
        <v>3.4391887747288116E-2</v>
      </c>
      <c r="H6">
        <f>(_xlfn.POISSON.DIST(5,A2,FALSE)*_xlfn.POISSON.DIST(1,B2,FALSE))</f>
        <v>1.5565350189067597E-2</v>
      </c>
      <c r="I6">
        <f>(_xlfn.POISSON.DIST(6,A2,FALSE)*_xlfn.POISSON.DIST(1,B2,FALSE))</f>
        <v>5.8705735174280791E-3</v>
      </c>
      <c r="J6">
        <f t="shared" ref="J6:J11" si="0">SUM(C6:I6)</f>
        <v>0.29991463578552918</v>
      </c>
    </row>
    <row r="7" spans="1:25" x14ac:dyDescent="0.2">
      <c r="B7">
        <v>2</v>
      </c>
      <c r="C7">
        <f>(_xlfn.POISSON.DIST(0,A2,FALSE)*_xlfn.POISSON.DIST(2,B2,FALSE))</f>
        <v>7.8305240582314771E-3</v>
      </c>
      <c r="D7">
        <f>_xlfn.POISSON.DIST(1,A2,FALSE)*_xlfn.POISSON.DIST(2,B2,FALSE)</f>
        <v>1.7719999847915092E-2</v>
      </c>
      <c r="E7">
        <f>(_xlfn.POISSON.DIST(2,A2,FALSE)*_xlfn.POISSON.DIST(2,B2,FALSE))</f>
        <v>2.0049641139920551E-2</v>
      </c>
      <c r="F7">
        <f>(_xlfn.POISSON.DIST(3,A2,FALSE)*_xlfn.POISSON.DIST(2,B2,FALSE))</f>
        <v>1.5123706293819634E-2</v>
      </c>
      <c r="G7">
        <f>(_xlfn.POISSON.DIST(4,A2,FALSE)*_xlfn.POISSON.DIST(2,B2,FALSE))</f>
        <v>8.5560069553927889E-3</v>
      </c>
      <c r="H7">
        <f>(_xlfn.POISSON.DIST(5,A2,FALSE)*_xlfn.POISSON.DIST(2,B2,FALSE))</f>
        <v>3.8723447069661993E-3</v>
      </c>
      <c r="I7">
        <f>(_xlfn.POISSON.DIST(6,A2,FALSE)*_xlfn.POISSON.DIST(2,B2,FALSE))</f>
        <v>1.4604801055510541E-3</v>
      </c>
      <c r="J7">
        <f t="shared" si="0"/>
        <v>7.4612703107796788E-2</v>
      </c>
    </row>
    <row r="8" spans="1:25" x14ac:dyDescent="0.2">
      <c r="B8">
        <v>3</v>
      </c>
      <c r="C8">
        <f>(_xlfn.POISSON.DIST(0,A2,FALSE)*_xlfn.POISSON.DIST(3,B2,FALSE))</f>
        <v>1.2987174727346767E-3</v>
      </c>
      <c r="D8">
        <f>_xlfn.POISSON.DIST(1,A2,FALSE)*_xlfn.POISSON.DIST(3,B2,FALSE)</f>
        <v>2.938918678776231E-3</v>
      </c>
      <c r="E8">
        <f>(_xlfn.POISSON.DIST(2,A2,FALSE)*_xlfn.POISSON.DIST(3,B2,FALSE))</f>
        <v>3.3252971419074711E-3</v>
      </c>
      <c r="F8">
        <f>(_xlfn.POISSON.DIST(3,A2,FALSE)*_xlfn.POISSON.DIST(3,B2,FALSE))</f>
        <v>2.5083150846901266E-3</v>
      </c>
      <c r="G8">
        <f>(_xlfn.POISSON.DIST(4,A2,FALSE)*_xlfn.POISSON.DIST(3,B2,FALSE))</f>
        <v>1.4190411327741513E-3</v>
      </c>
      <c r="H8">
        <f>(_xlfn.POISSON.DIST(5,A2,FALSE)*_xlfn.POISSON.DIST(3,B2,FALSE))</f>
        <v>6.4224076115340645E-4</v>
      </c>
      <c r="I8">
        <f>(_xlfn.POISSON.DIST(6,A2,FALSE)*_xlfn.POISSON.DIST(3,B2,FALSE))</f>
        <v>2.4222529904198008E-4</v>
      </c>
      <c r="J8">
        <f t="shared" si="0"/>
        <v>1.2374755571078044E-2</v>
      </c>
    </row>
    <row r="9" spans="1:25" x14ac:dyDescent="0.2">
      <c r="B9">
        <v>4</v>
      </c>
      <c r="C9">
        <f>(_xlfn.POISSON.DIST(0,A2,FALSE)*_xlfn.POISSON.DIST(4,B2,FALSE))</f>
        <v>1.6154733656171917E-4</v>
      </c>
      <c r="D9">
        <f>_xlfn.POISSON.DIST(1,A2,FALSE)*_xlfn.POISSON.DIST(4,B2,FALSE)</f>
        <v>3.655718005611075E-4</v>
      </c>
      <c r="E9">
        <f>(_xlfn.POISSON.DIST(2,A2,FALSE)*_xlfn.POISSON.DIST(4,B2,FALSE))</f>
        <v>4.1363337895215617E-4</v>
      </c>
      <c r="F9">
        <f>(_xlfn.POISSON.DIST(3,A2,FALSE)*_xlfn.POISSON.DIST(4,B2,FALSE))</f>
        <v>3.1200906255309636E-4</v>
      </c>
      <c r="G9">
        <f>(_xlfn.POISSON.DIST(4,A2,FALSE)*_xlfn.POISSON.DIST(4,B2,FALSE))</f>
        <v>1.7651438460166341E-4</v>
      </c>
      <c r="H9">
        <f>(_xlfn.POISSON.DIST(5,A2,FALSE)*_xlfn.POISSON.DIST(4,B2,FALSE))</f>
        <v>7.9888264055796114E-5</v>
      </c>
      <c r="I9">
        <f>(_xlfn.POISSON.DIST(6,A2,FALSE)*_xlfn.POISSON.DIST(4,B2,FALSE))</f>
        <v>3.0130380725301998E-5</v>
      </c>
      <c r="J9">
        <f t="shared" si="0"/>
        <v>1.5392946080108408E-3</v>
      </c>
    </row>
    <row r="10" spans="1:25" x14ac:dyDescent="0.2">
      <c r="B10">
        <v>5</v>
      </c>
      <c r="C10">
        <f>(_xlfn.POISSON.DIST(0,A2,FALSE)*_xlfn.POISSON.DIST(5,B2,FALSE))</f>
        <v>1.6075885632142879E-5</v>
      </c>
      <c r="D10">
        <f>_xlfn.POISSON.DIST(1,A2,FALSE)*_xlfn.POISSON.DIST(5,B2,FALSE)</f>
        <v>3.6378751771692901E-5</v>
      </c>
      <c r="E10">
        <f>(_xlfn.POISSON.DIST(2,A2,FALSE)*_xlfn.POISSON.DIST(5,B2,FALSE))</f>
        <v>4.1161451715616661E-5</v>
      </c>
      <c r="F10">
        <f>(_xlfn.POISSON.DIST(3,A2,FALSE)*_xlfn.POISSON.DIST(5,B2,FALSE))</f>
        <v>3.1048620872058733E-5</v>
      </c>
      <c r="G10">
        <f>(_xlfn.POISSON.DIST(4,A2,FALSE)*_xlfn.POISSON.DIST(5,B2,FALSE))</f>
        <v>1.7565285319329969E-5</v>
      </c>
      <c r="H10">
        <f>(_xlfn.POISSON.DIST(5,A2,FALSE)*_xlfn.POISSON.DIST(5,B2,FALSE))</f>
        <v>7.9498345416592613E-6</v>
      </c>
      <c r="I10">
        <f>(_xlfn.POISSON.DIST(6,A2,FALSE)*_xlfn.POISSON.DIST(5,B2,FALSE))</f>
        <v>2.9983320363057957E-6</v>
      </c>
      <c r="J10">
        <f t="shared" si="0"/>
        <v>1.531781618888062E-4</v>
      </c>
    </row>
    <row r="11" spans="1:25" x14ac:dyDescent="0.2">
      <c r="B11">
        <v>6</v>
      </c>
      <c r="C11">
        <f>(_xlfn.POISSON.DIST(0,A2,FALSE)*_xlfn.POISSON.DIST(6,B2,FALSE))</f>
        <v>1.3331185374624588E-6</v>
      </c>
      <c r="D11">
        <f>_xlfn.POISSON.DIST(1,A2,FALSE)*_xlfn.POISSON.DIST(6,B2,FALSE)</f>
        <v>3.0167661966704662E-6</v>
      </c>
      <c r="E11">
        <f>(_xlfn.POISSON.DIST(2,A2,FALSE)*_xlfn.POISSON.DIST(6,B2,FALSE))</f>
        <v>3.4133792418402539E-6</v>
      </c>
      <c r="F11">
        <f>(_xlfn.POISSON.DIST(3,A2,FALSE)*_xlfn.POISSON.DIST(6,B2,FALSE))</f>
        <v>2.5747565636088638E-6</v>
      </c>
      <c r="G11">
        <f>(_xlfn.POISSON.DIST(4,A2,FALSE)*_xlfn.POISSON.DIST(6,B2,FALSE))</f>
        <v>1.4566293895619474E-6</v>
      </c>
      <c r="H11">
        <f>(_xlfn.POISSON.DIST(5,A2,FALSE)*_xlfn.POISSON.DIST(6,B2,FALSE))</f>
        <v>6.5925274910236043E-7</v>
      </c>
      <c r="I11">
        <f>(_xlfn.POISSON.DIST(6,A2,FALSE)*_xlfn.POISSON.DIST(6,B2,FALSE))</f>
        <v>2.48641481441916E-7</v>
      </c>
      <c r="J11">
        <f t="shared" si="0"/>
        <v>1.2702544159688266E-5</v>
      </c>
    </row>
    <row r="12" spans="1:25" x14ac:dyDescent="0.2">
      <c r="C12" s="1">
        <f>SUM(C5:C11)</f>
        <v>0.10404412711097161</v>
      </c>
      <c r="D12" s="1">
        <f t="shared" ref="D12:I12" si="1">SUM(D5:D11)</f>
        <v>0.23544553376920041</v>
      </c>
      <c r="E12" s="1">
        <f t="shared" si="1"/>
        <v>0.26639946391562369</v>
      </c>
      <c r="F12" s="1">
        <f t="shared" si="1"/>
        <v>0.20094859658455011</v>
      </c>
      <c r="G12" s="1">
        <f t="shared" si="1"/>
        <v>0.1136836140990411</v>
      </c>
      <c r="H12" s="1">
        <f t="shared" si="1"/>
        <v>5.1451821348478567E-2</v>
      </c>
      <c r="I12" s="1">
        <f t="shared" si="1"/>
        <v>1.9405390573478166E-2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8.5</v>
      </c>
      <c r="E18" t="s">
        <v>7</v>
      </c>
      <c r="G18" s="2">
        <v>8.5</v>
      </c>
      <c r="I18" t="s">
        <v>7</v>
      </c>
      <c r="K18" s="2">
        <v>14</v>
      </c>
      <c r="M18" t="s">
        <v>7</v>
      </c>
      <c r="O18" s="2">
        <v>35</v>
      </c>
      <c r="Q18" t="s">
        <v>7</v>
      </c>
      <c r="S18" s="2">
        <v>80</v>
      </c>
      <c r="U18" t="s">
        <v>7</v>
      </c>
      <c r="W18" s="2">
        <v>250</v>
      </c>
      <c r="Y18" t="s">
        <v>7</v>
      </c>
      <c r="AA18" s="2">
        <v>350</v>
      </c>
    </row>
    <row r="19" spans="1:27" x14ac:dyDescent="0.2">
      <c r="A19" t="s">
        <v>8</v>
      </c>
      <c r="C19" s="2">
        <f>C5</f>
        <v>6.3260206297815549E-2</v>
      </c>
      <c r="E19" t="s">
        <v>8</v>
      </c>
      <c r="G19" s="2">
        <f>D5</f>
        <v>0.14315400063141367</v>
      </c>
      <c r="I19" t="s">
        <v>8</v>
      </c>
      <c r="K19" s="2">
        <f>E5</f>
        <v>0.16197439983282538</v>
      </c>
      <c r="M19" t="s">
        <v>8</v>
      </c>
      <c r="O19" s="2">
        <f>F5</f>
        <v>0.12217940625939135</v>
      </c>
      <c r="Q19" t="s">
        <v>8</v>
      </c>
      <c r="S19" s="2">
        <f>G5</f>
        <v>6.912114196427549E-2</v>
      </c>
      <c r="U19" t="s">
        <v>8</v>
      </c>
      <c r="W19" s="2">
        <f>H5</f>
        <v>3.1283388339944804E-2</v>
      </c>
      <c r="Y19" t="s">
        <v>8</v>
      </c>
      <c r="AA19" s="2">
        <f>I5</f>
        <v>1.1798734297214003E-2</v>
      </c>
    </row>
    <row r="20" spans="1:27" x14ac:dyDescent="0.2">
      <c r="A20" t="s">
        <v>4</v>
      </c>
      <c r="C20">
        <f>((C60*C18)*(C19))-(C60*(1-C19))</f>
        <v>-0.39902804017075222</v>
      </c>
      <c r="E20" t="s">
        <v>4</v>
      </c>
      <c r="G20">
        <f>((G60*G18)*(G19))-(G60*(1-G19))</f>
        <v>0.3599630059984299</v>
      </c>
      <c r="I20" t="s">
        <v>4</v>
      </c>
      <c r="K20">
        <f>((K60*K18)*(K19))-(K60*(1-K19))</f>
        <v>1.4296159974923808</v>
      </c>
      <c r="M20" t="s">
        <v>4</v>
      </c>
      <c r="O20">
        <f>((O60*O18)*(O19))-(O60*(1-O19))</f>
        <v>3.3984586253380886</v>
      </c>
      <c r="Q20" t="s">
        <v>4</v>
      </c>
      <c r="S20">
        <f>((S60*S18)*(S19))-(S60*(1-S19))</f>
        <v>4.5988124991063142</v>
      </c>
      <c r="U20" t="s">
        <v>4</v>
      </c>
      <c r="W20">
        <f>((W60*W18)*(W19))-(W60*(1-W19))</f>
        <v>6.8521304733261452</v>
      </c>
      <c r="Y20" t="s">
        <v>4</v>
      </c>
      <c r="AA20">
        <f>((AA60*AA18)*(AA19))-(AA60*(1-AA19))</f>
        <v>3.1413557383221153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6.5</v>
      </c>
      <c r="E24" s="5" t="s">
        <v>7</v>
      </c>
      <c r="F24" s="5"/>
      <c r="G24" s="6">
        <v>5.2</v>
      </c>
      <c r="I24" s="5" t="s">
        <v>7</v>
      </c>
      <c r="J24" s="5"/>
      <c r="K24" s="6">
        <v>10</v>
      </c>
      <c r="M24" s="5" t="s">
        <v>7</v>
      </c>
      <c r="N24" s="5"/>
      <c r="O24" s="7">
        <v>25</v>
      </c>
      <c r="Q24" t="s">
        <v>7</v>
      </c>
      <c r="S24" s="2">
        <v>66</v>
      </c>
      <c r="U24" s="5" t="s">
        <v>7</v>
      </c>
      <c r="V24" s="5"/>
      <c r="W24" s="6">
        <v>200</v>
      </c>
      <c r="Y24" s="5" t="s">
        <v>7</v>
      </c>
      <c r="Z24" s="5"/>
      <c r="AA24" s="6">
        <v>300</v>
      </c>
    </row>
    <row r="25" spans="1:27" x14ac:dyDescent="0.2">
      <c r="A25" t="s">
        <v>8</v>
      </c>
      <c r="C25" s="2">
        <f>C6</f>
        <v>3.1475722941458575E-2</v>
      </c>
      <c r="E25" s="5" t="s">
        <v>8</v>
      </c>
      <c r="F25" s="5"/>
      <c r="G25" s="6">
        <f>D6</f>
        <v>7.1227647292565921E-2</v>
      </c>
      <c r="I25" s="5" t="s">
        <v>8</v>
      </c>
      <c r="J25" s="5"/>
      <c r="K25" s="6">
        <f>E6</f>
        <v>8.0591917591060644E-2</v>
      </c>
      <c r="M25" s="5" t="s">
        <v>8</v>
      </c>
      <c r="N25" s="5"/>
      <c r="O25" s="6">
        <f>F6</f>
        <v>6.0791536506660242E-2</v>
      </c>
      <c r="Q25" t="s">
        <v>8</v>
      </c>
      <c r="S25" s="2">
        <f>G6</f>
        <v>3.4391887747288116E-2</v>
      </c>
      <c r="U25" s="5" t="s">
        <v>8</v>
      </c>
      <c r="V25" s="5"/>
      <c r="W25" s="6">
        <f>H6</f>
        <v>1.5565350189067597E-2</v>
      </c>
      <c r="Y25" s="5" t="s">
        <v>8</v>
      </c>
      <c r="Z25" s="5"/>
      <c r="AA25" s="6">
        <f>I6</f>
        <v>5.8705735174280791E-3</v>
      </c>
    </row>
    <row r="26" spans="1:27" x14ac:dyDescent="0.2">
      <c r="A26" t="s">
        <v>4</v>
      </c>
      <c r="C26">
        <f>((C66*C24)*(C25))-(C66*(1-C25))</f>
        <v>-0.76393207793906059</v>
      </c>
      <c r="E26" s="5" t="s">
        <v>4</v>
      </c>
      <c r="F26" s="5"/>
      <c r="G26">
        <f>((G66*G24)*(G25))-(G66*(1-G25))</f>
        <v>-0.55838858678609127</v>
      </c>
      <c r="I26" s="5" t="s">
        <v>4</v>
      </c>
      <c r="J26" s="5"/>
      <c r="K26">
        <f>((K66*K24)*(K25))-(K66*(1-K25))</f>
        <v>-0.11348890649833288</v>
      </c>
      <c r="M26" s="5" t="s">
        <v>4</v>
      </c>
      <c r="N26" s="5"/>
      <c r="O26">
        <f>((O66*O24)*(O25))-(O66*(1-O25))</f>
        <v>0.58057994917316624</v>
      </c>
      <c r="Q26" t="s">
        <v>4</v>
      </c>
      <c r="S26">
        <f>((S66*S24)*(S25))-(S66*(1-S25))</f>
        <v>1.3042564790683038</v>
      </c>
      <c r="U26" s="5" t="s">
        <v>4</v>
      </c>
      <c r="V26" s="5"/>
      <c r="W26">
        <f>((W66*W24)*(W25))-(W66*(1-W25))</f>
        <v>2.128635388002587</v>
      </c>
      <c r="Y26" s="5" t="s">
        <v>4</v>
      </c>
      <c r="Z26" s="5"/>
      <c r="AA26">
        <f>((AA66*AA24)*(AA25))-(AA66*(1-AA25))</f>
        <v>0.76704262874585183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9</v>
      </c>
      <c r="E30" s="5" t="s">
        <v>7</v>
      </c>
      <c r="F30" s="5"/>
      <c r="G30" s="6">
        <v>7.75</v>
      </c>
      <c r="I30" s="5" t="s">
        <v>7</v>
      </c>
      <c r="J30" s="5"/>
      <c r="K30" s="6">
        <v>12</v>
      </c>
      <c r="M30" s="5" t="s">
        <v>7</v>
      </c>
      <c r="N30" s="5"/>
      <c r="O30" s="6">
        <v>30</v>
      </c>
      <c r="Q30" t="s">
        <v>7</v>
      </c>
      <c r="S30" s="2">
        <v>80</v>
      </c>
      <c r="U30" s="5" t="s">
        <v>7</v>
      </c>
      <c r="V30" s="5"/>
      <c r="W30" s="6">
        <v>200</v>
      </c>
      <c r="Y30" s="5" t="s">
        <v>7</v>
      </c>
      <c r="Z30" s="5"/>
      <c r="AA30" s="6">
        <v>350</v>
      </c>
    </row>
    <row r="31" spans="1:27" x14ac:dyDescent="0.2">
      <c r="A31" t="s">
        <v>8</v>
      </c>
      <c r="C31" s="2">
        <f>C7</f>
        <v>7.8305240582314771E-3</v>
      </c>
      <c r="E31" s="5" t="s">
        <v>8</v>
      </c>
      <c r="F31" s="5"/>
      <c r="G31" s="6">
        <f>D7</f>
        <v>1.7719999847915092E-2</v>
      </c>
      <c r="I31" s="5" t="s">
        <v>8</v>
      </c>
      <c r="J31" s="5"/>
      <c r="K31" s="6">
        <f>E7</f>
        <v>2.0049641139920551E-2</v>
      </c>
      <c r="M31" s="5" t="s">
        <v>8</v>
      </c>
      <c r="N31" s="5"/>
      <c r="O31" s="6">
        <f>F7</f>
        <v>1.5123706293819634E-2</v>
      </c>
      <c r="Q31" t="s">
        <v>8</v>
      </c>
      <c r="S31" s="2">
        <f>G7</f>
        <v>8.5560069553927889E-3</v>
      </c>
      <c r="U31" s="5" t="s">
        <v>8</v>
      </c>
      <c r="V31" s="5"/>
      <c r="W31" s="6">
        <f>H7</f>
        <v>3.8723447069661993E-3</v>
      </c>
      <c r="Y31" s="5" t="s">
        <v>8</v>
      </c>
      <c r="Z31" s="5"/>
      <c r="AA31" s="6">
        <f>I7</f>
        <v>1.4604801055510541E-3</v>
      </c>
    </row>
    <row r="32" spans="1:27" x14ac:dyDescent="0.2">
      <c r="A32" t="s">
        <v>4</v>
      </c>
      <c r="C32">
        <f>((C72*C30)*(C31))-(C72*(1-C31))</f>
        <v>-0.92169475941768519</v>
      </c>
      <c r="E32" s="5" t="s">
        <v>4</v>
      </c>
      <c r="F32" s="5"/>
      <c r="G32">
        <f>((G72*G30)*(G31))-(G72*(1-G31))</f>
        <v>-0.84495000133074294</v>
      </c>
      <c r="I32" s="5" t="s">
        <v>4</v>
      </c>
      <c r="J32" s="5"/>
      <c r="K32">
        <f>((K72*K30)*(K31))-(K72*(1-K31))</f>
        <v>-0.73935466518103277</v>
      </c>
      <c r="M32" s="5" t="s">
        <v>4</v>
      </c>
      <c r="N32" s="5"/>
      <c r="O32">
        <f>((O72*O30)*(O31))-(O72*(1-O31))</f>
        <v>-0.5311651048915913</v>
      </c>
      <c r="Q32" t="s">
        <v>4</v>
      </c>
      <c r="S32">
        <f>((S72*S30)*(S31))-(S72*(1-S31))</f>
        <v>-0.30696343661318404</v>
      </c>
      <c r="U32" s="5" t="s">
        <v>4</v>
      </c>
      <c r="V32" s="5"/>
      <c r="W32">
        <f>((W72*W30)*(W31))-(W72*(1-W31))</f>
        <v>-0.22165871389979397</v>
      </c>
      <c r="Y32" s="5" t="s">
        <v>4</v>
      </c>
      <c r="Z32" s="5"/>
      <c r="AA32">
        <f>((AA72*AA30)*(AA31))-(AA72*(1-AA31))</f>
        <v>-0.48737148295157995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18</v>
      </c>
      <c r="E36" s="5" t="s">
        <v>7</v>
      </c>
      <c r="F36" s="5"/>
      <c r="G36" s="6">
        <v>16</v>
      </c>
      <c r="I36" s="5" t="s">
        <v>7</v>
      </c>
      <c r="J36" s="5"/>
      <c r="K36" s="6">
        <v>25</v>
      </c>
      <c r="M36" s="5" t="s">
        <v>7</v>
      </c>
      <c r="N36" s="5"/>
      <c r="O36" s="6">
        <v>50</v>
      </c>
      <c r="Q36" t="s">
        <v>7</v>
      </c>
      <c r="S36" s="2">
        <v>125</v>
      </c>
      <c r="U36" s="5" t="s">
        <v>7</v>
      </c>
      <c r="V36" s="5"/>
      <c r="W36" s="6">
        <v>300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1.2987174727346767E-3</v>
      </c>
      <c r="E37" s="5" t="s">
        <v>8</v>
      </c>
      <c r="F37" s="5"/>
      <c r="G37" s="6">
        <f>D8</f>
        <v>2.938918678776231E-3</v>
      </c>
      <c r="I37" s="5" t="s">
        <v>8</v>
      </c>
      <c r="J37" s="5"/>
      <c r="K37" s="6">
        <f>E8</f>
        <v>3.3252971419074711E-3</v>
      </c>
      <c r="M37" s="5" t="s">
        <v>8</v>
      </c>
      <c r="N37" s="5"/>
      <c r="O37" s="6">
        <f>F8</f>
        <v>2.5083150846901266E-3</v>
      </c>
      <c r="Q37" t="s">
        <v>8</v>
      </c>
      <c r="S37" s="2">
        <f>G8</f>
        <v>1.4190411327741513E-3</v>
      </c>
      <c r="U37" s="5" t="s">
        <v>8</v>
      </c>
      <c r="V37" s="5"/>
      <c r="W37" s="6">
        <f>H8</f>
        <v>6.4224076115340645E-4</v>
      </c>
      <c r="Y37" s="5" t="s">
        <v>8</v>
      </c>
      <c r="Z37" s="5"/>
      <c r="AA37" s="6">
        <f>I8</f>
        <v>2.4222529904198008E-4</v>
      </c>
    </row>
    <row r="38" spans="1:27" x14ac:dyDescent="0.2">
      <c r="A38" t="s">
        <v>4</v>
      </c>
      <c r="C38">
        <f>((C78*C36)*(C37))-(C78*(1-C37))</f>
        <v>-0.97532436801804112</v>
      </c>
      <c r="E38" s="5" t="s">
        <v>4</v>
      </c>
      <c r="F38" s="5"/>
      <c r="G38">
        <f>((G78*G36)*(G37))-(G78*(1-G37))</f>
        <v>-0.95003838246080408</v>
      </c>
      <c r="I38" s="5" t="s">
        <v>4</v>
      </c>
      <c r="J38" s="5"/>
      <c r="K38">
        <f>((K78*K36)*(K37))-(K78*(1-K37))</f>
        <v>-0.9135422743104058</v>
      </c>
      <c r="M38" s="5" t="s">
        <v>4</v>
      </c>
      <c r="N38" s="5"/>
      <c r="O38">
        <f>((O78*O36)*(O37))-(O78*(1-O37))</f>
        <v>-0.87207593068080358</v>
      </c>
      <c r="Q38" t="s">
        <v>4</v>
      </c>
      <c r="S38">
        <f>((S78*S36)*(S37))-(S78*(1-S37))</f>
        <v>-0.82120081727045702</v>
      </c>
      <c r="U38" s="5" t="s">
        <v>4</v>
      </c>
      <c r="V38" s="5"/>
      <c r="W38">
        <f>((W78*W36)*(W37))-(W78*(1-W37))</f>
        <v>-0.80668553089282469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40</v>
      </c>
      <c r="E42" s="5" t="s">
        <v>7</v>
      </c>
      <c r="F42" s="5"/>
      <c r="G42" s="6">
        <v>40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200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1.6154733656171917E-4</v>
      </c>
      <c r="E43" s="5" t="s">
        <v>8</v>
      </c>
      <c r="F43" s="5"/>
      <c r="G43" s="6">
        <f>D9</f>
        <v>3.655718005611075E-4</v>
      </c>
      <c r="I43" s="5" t="s">
        <v>8</v>
      </c>
      <c r="J43" s="5"/>
      <c r="K43" s="6">
        <f>E9</f>
        <v>4.1363337895215617E-4</v>
      </c>
      <c r="M43" s="5" t="s">
        <v>8</v>
      </c>
      <c r="N43" s="5"/>
      <c r="O43" s="6">
        <f>F9</f>
        <v>3.1200906255309636E-4</v>
      </c>
      <c r="Q43" t="s">
        <v>8</v>
      </c>
      <c r="S43" s="2">
        <f>G9</f>
        <v>1.7651438460166341E-4</v>
      </c>
      <c r="U43" s="5" t="s">
        <v>8</v>
      </c>
      <c r="V43" s="5"/>
      <c r="W43" s="6">
        <f>H9</f>
        <v>7.9888264055796114E-5</v>
      </c>
      <c r="Y43" s="5" t="s">
        <v>8</v>
      </c>
      <c r="Z43" s="5"/>
      <c r="AA43" s="6">
        <f>I9</f>
        <v>3.0130380725301998E-5</v>
      </c>
    </row>
    <row r="44" spans="1:27" x14ac:dyDescent="0.2">
      <c r="A44" t="s">
        <v>4</v>
      </c>
      <c r="C44">
        <f>((C84*C42)*(C43))-(C84*(1-C43))</f>
        <v>-0.99337655920096957</v>
      </c>
      <c r="E44" s="5" t="s">
        <v>4</v>
      </c>
      <c r="F44" s="5"/>
      <c r="G44">
        <f>((G84*G42)*(G43))-(G84*(1-G43))</f>
        <v>-0.98501155617699465</v>
      </c>
      <c r="I44" s="5" t="s">
        <v>4</v>
      </c>
      <c r="J44" s="5"/>
      <c r="K44">
        <f>((K84*K42)*(K43))-(K84*(1-K43))</f>
        <v>-0.97228656361020549</v>
      </c>
      <c r="M44" s="5" t="s">
        <v>4</v>
      </c>
      <c r="N44" s="5"/>
      <c r="O44">
        <f>((O84*O42)*(O43))-(O84*(1-O43))</f>
        <v>-0.96068685811830978</v>
      </c>
      <c r="Q44" t="s">
        <v>4</v>
      </c>
      <c r="S44">
        <f>((S84*S42)*(S43))-(S84*(1-S43))</f>
        <v>-0.96452060869506573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100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1.6075885632142879E-5</v>
      </c>
      <c r="E49" s="5" t="s">
        <v>8</v>
      </c>
      <c r="F49" s="5"/>
      <c r="G49" s="6">
        <f>D10</f>
        <v>3.6378751771692901E-5</v>
      </c>
      <c r="I49" s="5" t="s">
        <v>8</v>
      </c>
      <c r="J49" s="5"/>
      <c r="K49" s="6">
        <f>E10</f>
        <v>4.1161451715616661E-5</v>
      </c>
      <c r="M49" s="5" t="s">
        <v>8</v>
      </c>
      <c r="N49" s="5"/>
      <c r="O49">
        <f>F10</f>
        <v>3.1048620872058733E-5</v>
      </c>
      <c r="Q49" t="s">
        <v>8</v>
      </c>
      <c r="S49" s="2">
        <f>G10</f>
        <v>1.7565285319329969E-5</v>
      </c>
      <c r="U49" s="5" t="s">
        <v>8</v>
      </c>
      <c r="V49" s="5"/>
      <c r="W49" s="6">
        <f>H10</f>
        <v>7.9498345416592613E-6</v>
      </c>
      <c r="Y49" s="5" t="s">
        <v>8</v>
      </c>
      <c r="Z49" s="5"/>
      <c r="AA49" s="6">
        <f>I10</f>
        <v>2.9983320363057957E-6</v>
      </c>
    </row>
    <row r="50" spans="1:27" x14ac:dyDescent="0.2">
      <c r="A50" t="s">
        <v>4</v>
      </c>
      <c r="C50">
        <f>((C90*C48)*(C49))-(C90*(1-C49))</f>
        <v>-0.99797443841035005</v>
      </c>
      <c r="E50" s="5" t="s">
        <v>4</v>
      </c>
      <c r="F50" s="5"/>
      <c r="G50">
        <f>((G90*G48)*(G49))-(G90*(1-G49))</f>
        <v>-0.99632574607105906</v>
      </c>
      <c r="I50" s="5" t="s">
        <v>4</v>
      </c>
      <c r="J50" s="5"/>
      <c r="K50">
        <f>((K90*K48)*(K49))-(K90*(1-K49))</f>
        <v>-0.99481365708383229</v>
      </c>
      <c r="M50" s="5" t="s">
        <v>4</v>
      </c>
      <c r="N50" s="5"/>
      <c r="O50">
        <f>((O90*O48)*(O49))-(O90*(1-O49))</f>
        <v>-0.99220679616111318</v>
      </c>
      <c r="Q50" t="s">
        <v>4</v>
      </c>
      <c r="S50">
        <f>((S90*S48)*(S49))-(S90*(1-S49))</f>
        <v>-0.99471284911888158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250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1.3331185374624588E-6</v>
      </c>
      <c r="E55" s="5" t="s">
        <v>8</v>
      </c>
      <c r="F55" s="5"/>
      <c r="G55" s="6">
        <f>D11</f>
        <v>3.0167661966704662E-6</v>
      </c>
      <c r="I55" s="5" t="s">
        <v>8</v>
      </c>
      <c r="J55" s="5"/>
      <c r="K55" s="6">
        <f>E11</f>
        <v>3.4133792418402539E-6</v>
      </c>
      <c r="M55" s="5" t="s">
        <v>8</v>
      </c>
      <c r="N55" s="5"/>
      <c r="O55" s="6">
        <f>F11</f>
        <v>2.5747565636088638E-6</v>
      </c>
      <c r="Q55" t="s">
        <v>8</v>
      </c>
      <c r="S55" s="2">
        <f>G11</f>
        <v>1.4566293895619474E-6</v>
      </c>
      <c r="U55" s="5" t="s">
        <v>8</v>
      </c>
      <c r="V55" s="5"/>
      <c r="W55" s="6">
        <f>H11</f>
        <v>6.5925274910236043E-7</v>
      </c>
      <c r="Y55" s="5" t="s">
        <v>8</v>
      </c>
      <c r="Z55" s="5"/>
      <c r="AA55" s="6">
        <f>I11</f>
        <v>2.48641481441916E-7</v>
      </c>
    </row>
    <row r="56" spans="1:27" x14ac:dyDescent="0.2">
      <c r="A56" t="s">
        <v>4</v>
      </c>
      <c r="C56">
        <f>((C96*C54)*(C55))-(C96*(1-C55))</f>
        <v>-0.99966538724709697</v>
      </c>
      <c r="E56" s="5" t="s">
        <v>4</v>
      </c>
      <c r="F56" s="5"/>
      <c r="G56">
        <f>((G96*G54)*(G55))-(G96*(1-G55))</f>
        <v>-0.9992427916846357</v>
      </c>
      <c r="I56" s="5" t="s">
        <v>4</v>
      </c>
      <c r="J56" s="5"/>
      <c r="K56">
        <f>((K96*K54)*(K55))-(K96*(1-K55))</f>
        <v>-0.99897257284820606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{F18848F1-2279-E94B-B5D9-AC428525AC27}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{6774D941-82B4-6444-A306-C3887273C74B}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19" priority="1" operator="lessThan">
      <formula>0</formula>
    </cfRule>
    <cfRule type="cellIs" dxfId="18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8848F1-2279-E94B-B5D9-AC428525A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6774D941-82B4-6444-A306-C3887273C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788E-98A7-5B44-B891-4CD6CF6A22A4}">
  <dimension ref="A1:AA96"/>
  <sheetViews>
    <sheetView topLeftCell="B1"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0.33336880000000002</v>
      </c>
      <c r="B2">
        <v>0.84519029999999995</v>
      </c>
      <c r="K2" t="s">
        <v>5</v>
      </c>
    </row>
    <row r="3" spans="1:25" x14ac:dyDescent="0.2">
      <c r="B3" t="s">
        <v>3</v>
      </c>
      <c r="K3" t="s">
        <v>7</v>
      </c>
      <c r="L3">
        <v>2.65</v>
      </c>
      <c r="M3">
        <v>1.18</v>
      </c>
      <c r="N3">
        <v>2.15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0.13871167724834252</v>
      </c>
      <c r="M4">
        <f>SUM(C6:C11,D7:D11,E8:E11,F9:F11,G10:G11,H11)</f>
        <v>0.46053138547716777</v>
      </c>
      <c r="N4">
        <f>SUM(C5,D6,E7,F8,G9,H10,I11)</f>
        <v>0.40072755779620323</v>
      </c>
    </row>
    <row r="5" spans="1:25" x14ac:dyDescent="0.2">
      <c r="B5">
        <v>0</v>
      </c>
      <c r="C5">
        <f>(_xlfn.POISSON.DIST(0,A2,FALSE)*_xlfn.POISSON.DIST(0,B2,FALSE))</f>
        <v>0.30772181567379919</v>
      </c>
      <c r="D5">
        <f>_xlfn.POISSON.DIST(1,A2,FALSE)*_xlfn.POISSON.DIST(0,B2,FALSE)</f>
        <v>0.1025848524249956</v>
      </c>
      <c r="E5">
        <f>(_xlfn.POISSON.DIST(2,A2,FALSE)*_xlfn.POISSON.DIST(0,B2,FALSE))</f>
        <v>1.7099294575548936E-2</v>
      </c>
      <c r="F5">
        <f>(_xlfn.POISSON.DIST(3,A2,FALSE)*_xlfn.POISSON.DIST(0,B2,FALSE))</f>
        <v>1.9001237711657529E-3</v>
      </c>
      <c r="G5">
        <f>(_xlfn.POISSON.DIST(4,A2,FALSE)*_xlfn.POISSON.DIST(0,B2,FALSE))</f>
        <v>1.5836049536125039E-4</v>
      </c>
      <c r="H5">
        <f>(_xlfn.POISSON.DIST(5,A2,FALSE)*_xlfn.POISSON.DIST(0,B2,FALSE))</f>
        <v>1.0558489661197129E-5</v>
      </c>
      <c r="I5">
        <f>(_xlfn.POISSON.DIST(6,A2,FALSE)*_xlfn.POISSON.DIST(0,B2,FALSE))</f>
        <v>5.8664517136094846E-7</v>
      </c>
      <c r="J5">
        <f>SUM(C5:I5)</f>
        <v>0.42947559207570335</v>
      </c>
      <c r="K5" t="s">
        <v>4</v>
      </c>
      <c r="L5">
        <f>(J1*L3*L4)-(J1*(1-L4))</f>
        <v>-0.49370237804354977</v>
      </c>
      <c r="M5">
        <f>(J1*M3*M4)-(J1*(1-M4))</f>
        <v>3.9584203402257545E-3</v>
      </c>
      <c r="N5">
        <f>(J1*N3*N4)-(J1*(1-N4))</f>
        <v>0.26229180705804023</v>
      </c>
    </row>
    <row r="6" spans="1:25" x14ac:dyDescent="0.2">
      <c r="B6">
        <v>1</v>
      </c>
      <c r="C6">
        <f>(_xlfn.POISSON.DIST(0,A2,FALSE)*_xlfn.POISSON.DIST(1,B2,FALSE))</f>
        <v>0.26008349370588302</v>
      </c>
      <c r="D6">
        <f>_xlfn.POISSON.DIST(1,A2,FALSE)*_xlfn.POISSON.DIST(1,B2,FALSE)</f>
        <v>8.6703722196537755E-2</v>
      </c>
      <c r="E6">
        <f>(_xlfn.POISSON.DIST(2,A2,FALSE)*_xlfn.POISSON.DIST(1,B2,FALSE))</f>
        <v>1.4452157912096576E-2</v>
      </c>
      <c r="F6">
        <f>(_xlfn.POISSON.DIST(3,A2,FALSE)*_xlfn.POISSON.DIST(1,B2,FALSE))</f>
        <v>1.6059661801887139E-3</v>
      </c>
      <c r="G6">
        <f>(_xlfn.POISSON.DIST(4,A2,FALSE)*_xlfn.POISSON.DIST(1,B2,FALSE))</f>
        <v>1.3384475458252381E-4</v>
      </c>
      <c r="H6">
        <f>(_xlfn.POISSON.DIST(5,A2,FALSE)*_xlfn.POISSON.DIST(1,B2,FALSE))</f>
        <v>8.9239330442941002E-6</v>
      </c>
      <c r="I6">
        <f>(_xlfn.POISSON.DIST(6,A2,FALSE)*_xlfn.POISSON.DIST(1,B2,FALSE))</f>
        <v>4.9582680837611135E-7</v>
      </c>
      <c r="J6">
        <f t="shared" ref="J6:J11" si="0">SUM(C6:I6)</f>
        <v>0.36298860450914128</v>
      </c>
    </row>
    <row r="7" spans="1:25" x14ac:dyDescent="0.2">
      <c r="B7">
        <v>2</v>
      </c>
      <c r="C7">
        <f>(_xlfn.POISSON.DIST(0,A2,FALSE)*_xlfn.POISSON.DIST(2,B2,FALSE))</f>
        <v>0.10991002303516167</v>
      </c>
      <c r="D7">
        <f>_xlfn.POISSON.DIST(1,A2,FALSE)*_xlfn.POISSON.DIST(2,B2,FALSE)</f>
        <v>3.6640572487204197E-2</v>
      </c>
      <c r="E7">
        <f>(_xlfn.POISSON.DIST(2,A2,FALSE)*_xlfn.POISSON.DIST(2,B2,FALSE))</f>
        <v>6.1074118406861388E-3</v>
      </c>
      <c r="F7">
        <f>(_xlfn.POISSON.DIST(3,A2,FALSE)*_xlfn.POISSON.DIST(2,B2,FALSE))</f>
        <v>6.786735188117765E-4</v>
      </c>
      <c r="G7">
        <f>(_xlfn.POISSON.DIST(4,A2,FALSE)*_xlfn.POISSON.DIST(2,B2,FALSE))</f>
        <v>5.6562144139514836E-5</v>
      </c>
      <c r="H7">
        <f>(_xlfn.POISSON.DIST(5,A2,FALSE)*_xlfn.POISSON.DIST(2,B2,FALSE))</f>
        <v>3.7712108234434213E-6</v>
      </c>
      <c r="I7">
        <f>(_xlfn.POISSON.DIST(6,A2,FALSE)*_xlfn.POISSON.DIST(2,B2,FALSE))</f>
        <v>2.0953400445972405E-7</v>
      </c>
      <c r="J7">
        <f t="shared" si="0"/>
        <v>0.15339722377083123</v>
      </c>
    </row>
    <row r="8" spans="1:25" x14ac:dyDescent="0.2">
      <c r="B8">
        <v>3</v>
      </c>
      <c r="C8">
        <f>(_xlfn.POISSON.DIST(0,A2,FALSE)*_xlfn.POISSON.DIST(3,B2,FALSE))</f>
        <v>3.0964961780698408E-2</v>
      </c>
      <c r="D8">
        <f>_xlfn.POISSON.DIST(1,A2,FALSE)*_xlfn.POISSON.DIST(3,B2,FALSE)</f>
        <v>1.0322752150877289E-2</v>
      </c>
      <c r="E8">
        <f>(_xlfn.POISSON.DIST(2,A2,FALSE)*_xlfn.POISSON.DIST(3,B2,FALSE))</f>
        <v>1.7206417486176902E-3</v>
      </c>
      <c r="F8">
        <f>(_xlfn.POISSON.DIST(3,A2,FALSE)*_xlfn.POISSON.DIST(3,B2,FALSE))</f>
        <v>1.9120275832219371E-4</v>
      </c>
      <c r="G8">
        <f>(_xlfn.POISSON.DIST(4,A2,FALSE)*_xlfn.POISSON.DIST(3,B2,FALSE))</f>
        <v>1.593525852463993E-5</v>
      </c>
      <c r="H8">
        <f>(_xlfn.POISSON.DIST(5,A2,FALSE)*_xlfn.POISSON.DIST(3,B2,FALSE))</f>
        <v>1.0624636024097976E-6</v>
      </c>
      <c r="I8">
        <f>(_xlfn.POISSON.DIST(6,A2,FALSE)*_xlfn.POISSON.DIST(3,B2,FALSE))</f>
        <v>5.9032036029838509E-8</v>
      </c>
      <c r="J8">
        <f t="shared" si="0"/>
        <v>4.3216615192678658E-2</v>
      </c>
    </row>
    <row r="9" spans="1:25" x14ac:dyDescent="0.2">
      <c r="B9">
        <v>4</v>
      </c>
      <c r="C9">
        <f>(_xlfn.POISSON.DIST(0,A2,FALSE)*_xlfn.POISSON.DIST(4,B2,FALSE))</f>
        <v>6.5428213342292527E-3</v>
      </c>
      <c r="D9">
        <f>_xlfn.POISSON.DIST(1,A2,FALSE)*_xlfn.POISSON.DIST(4,B2,FALSE)</f>
        <v>2.1811724968064045E-3</v>
      </c>
      <c r="E9">
        <f>(_xlfn.POISSON.DIST(2,A2,FALSE)*_xlfn.POISSON.DIST(4,B2,FALSE))</f>
        <v>3.635674289266774E-4</v>
      </c>
      <c r="F9">
        <f>(_xlfn.POISSON.DIST(3,A2,FALSE)*_xlfn.POISSON.DIST(4,B2,FALSE))</f>
        <v>4.0400679166790583E-5</v>
      </c>
      <c r="G9">
        <f>(_xlfn.POISSON.DIST(4,A2,FALSE)*_xlfn.POISSON.DIST(4,B2,FALSE))</f>
        <v>3.3670814832544942E-6</v>
      </c>
      <c r="H9">
        <f>(_xlfn.POISSON.DIST(5,A2,FALSE)*_xlfn.POISSON.DIST(4,B2,FALSE))</f>
        <v>2.2449598271495432E-7</v>
      </c>
      <c r="I9">
        <f>(_xlfn.POISSON.DIST(6,A2,FALSE)*_xlfn.POISSON.DIST(4,B2,FALSE))</f>
        <v>1.24733260604175E-8</v>
      </c>
      <c r="J9">
        <f t="shared" si="0"/>
        <v>9.1315659899211549E-3</v>
      </c>
    </row>
    <row r="10" spans="1:25" x14ac:dyDescent="0.2">
      <c r="B10">
        <v>5</v>
      </c>
      <c r="C10">
        <f>(_xlfn.POISSON.DIST(0,A2,FALSE)*_xlfn.POISSON.DIST(5,B2,FALSE))</f>
        <v>1.1059858252647249E-3</v>
      </c>
      <c r="D10">
        <f>_xlfn.POISSON.DIST(1,A2,FALSE)*_xlfn.POISSON.DIST(5,B2,FALSE)</f>
        <v>3.6870116738551092E-4</v>
      </c>
      <c r="E10">
        <f>(_xlfn.POISSON.DIST(2,A2,FALSE)*_xlfn.POISSON.DIST(5,B2,FALSE))</f>
        <v>6.1456732864953445E-5</v>
      </c>
      <c r="F10">
        <f>(_xlfn.POISSON.DIST(3,A2,FALSE)*_xlfn.POISSON.DIST(5,B2,FALSE))</f>
        <v>6.8292524290366987E-6</v>
      </c>
      <c r="G10">
        <f>(_xlfn.POISSON.DIST(4,A2,FALSE)*_xlfn.POISSON.DIST(5,B2,FALSE))</f>
        <v>5.6916492179126229E-7</v>
      </c>
      <c r="H10">
        <f>(_xlfn.POISSON.DIST(5,A2,FALSE)*_xlfn.POISSON.DIST(5,B2,FALSE))</f>
        <v>3.7948365395929422E-8</v>
      </c>
      <c r="I10">
        <f>(_xlfn.POISSON.DIST(6,A2,FALSE)*_xlfn.POISSON.DIST(5,B2,FALSE))</f>
        <v>2.1084668390004178E-9</v>
      </c>
      <c r="J10">
        <f t="shared" si="0"/>
        <v>1.5435821996982524E-3</v>
      </c>
    </row>
    <row r="11" spans="1:25" x14ac:dyDescent="0.2">
      <c r="B11">
        <v>6</v>
      </c>
      <c r="C11">
        <f>(_xlfn.POISSON.DIST(0,A2,FALSE)*_xlfn.POISSON.DIST(6,B2,FALSE))</f>
        <v>1.5579474857520666E-4</v>
      </c>
      <c r="D11">
        <f>_xlfn.POISSON.DIST(1,A2,FALSE)*_xlfn.POISSON.DIST(6,B2,FALSE)</f>
        <v>5.1937108378818345E-5</v>
      </c>
      <c r="E11">
        <f>(_xlfn.POISSON.DIST(2,A2,FALSE)*_xlfn.POISSON.DIST(6,B2,FALSE))</f>
        <v>8.6571057478583072E-6</v>
      </c>
      <c r="F11">
        <f>(_xlfn.POISSON.DIST(3,A2,FALSE)*_xlfn.POISSON.DIST(6,B2,FALSE))</f>
        <v>9.6200298487887555E-7</v>
      </c>
      <c r="G11">
        <f>(_xlfn.POISSON.DIST(4,A2,FALSE)*_xlfn.POISSON.DIST(6,B2,FALSE))</f>
        <v>8.0175445166372214E-8</v>
      </c>
      <c r="H11">
        <f>(_xlfn.POISSON.DIST(5,A2,FALSE)*_xlfn.POISSON.DIST(6,B2,FALSE))</f>
        <v>5.3455983889158655E-9</v>
      </c>
      <c r="I11">
        <f>(_xlfn.POISSON.DIST(6,A2,FALSE)*_xlfn.POISSON.DIST(6,B2,FALSE))</f>
        <v>2.9700928669913564E-10</v>
      </c>
      <c r="J11">
        <f t="shared" si="0"/>
        <v>2.1743678373960419E-4</v>
      </c>
    </row>
    <row r="12" spans="1:25" x14ac:dyDescent="0.2">
      <c r="C12" s="1">
        <f>SUM(C5:C11)</f>
        <v>0.71648489610361155</v>
      </c>
      <c r="D12" s="1">
        <f t="shared" ref="D12:I12" si="1">SUM(D5:D11)</f>
        <v>0.23885371003218561</v>
      </c>
      <c r="E12" s="1">
        <f t="shared" si="1"/>
        <v>3.9813187344488826E-2</v>
      </c>
      <c r="F12" s="1">
        <f t="shared" si="1"/>
        <v>4.4241581630691442E-3</v>
      </c>
      <c r="G12" s="1">
        <f t="shared" si="1"/>
        <v>3.6871907445814109E-4</v>
      </c>
      <c r="H12" s="1">
        <f t="shared" si="1"/>
        <v>2.458388707784425E-5</v>
      </c>
      <c r="I12" s="1">
        <f t="shared" si="1"/>
        <v>1.3659168224127396E-6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6.5</v>
      </c>
      <c r="E18" t="s">
        <v>7</v>
      </c>
      <c r="G18" s="2">
        <v>7.5</v>
      </c>
      <c r="I18" t="s">
        <v>7</v>
      </c>
      <c r="K18" s="2">
        <v>15</v>
      </c>
      <c r="M18" t="s">
        <v>7</v>
      </c>
      <c r="O18" s="2">
        <v>40</v>
      </c>
      <c r="Q18" t="s">
        <v>7</v>
      </c>
      <c r="S18" s="2">
        <v>125</v>
      </c>
      <c r="U18" t="s">
        <v>7</v>
      </c>
      <c r="W18" s="2">
        <v>250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0.30772181567379919</v>
      </c>
      <c r="E19" t="s">
        <v>8</v>
      </c>
      <c r="G19" s="2">
        <f>D5</f>
        <v>0.1025848524249956</v>
      </c>
      <c r="I19" t="s">
        <v>8</v>
      </c>
      <c r="K19" s="2">
        <f>E5</f>
        <v>1.7099294575548936E-2</v>
      </c>
      <c r="M19" t="s">
        <v>8</v>
      </c>
      <c r="O19" s="2">
        <f>F5</f>
        <v>1.9001237711657529E-3</v>
      </c>
      <c r="Q19" t="s">
        <v>8</v>
      </c>
      <c r="S19" s="2">
        <f>G5</f>
        <v>1.5836049536125039E-4</v>
      </c>
      <c r="U19" t="s">
        <v>8</v>
      </c>
      <c r="W19" s="2">
        <f>H5</f>
        <v>1.0558489661197129E-5</v>
      </c>
      <c r="Y19" t="s">
        <v>8</v>
      </c>
      <c r="AA19" s="2">
        <f>I5</f>
        <v>5.8664517136094846E-7</v>
      </c>
    </row>
    <row r="20" spans="1:27" x14ac:dyDescent="0.2">
      <c r="A20" t="s">
        <v>4</v>
      </c>
      <c r="C20">
        <f>((C60*C18)*(C19))-(C60*(1-C19))</f>
        <v>1.3079136175534938</v>
      </c>
      <c r="E20" t="s">
        <v>4</v>
      </c>
      <c r="G20">
        <f>((G60*G18)*(G19))-(G60*(1-G19))</f>
        <v>-0.12802875438753747</v>
      </c>
      <c r="I20" t="s">
        <v>4</v>
      </c>
      <c r="K20">
        <f>((K60*K18)*(K19))-(K60*(1-K19))</f>
        <v>-0.72641128679121703</v>
      </c>
      <c r="M20" t="s">
        <v>4</v>
      </c>
      <c r="O20">
        <f>((O60*O18)*(O19))-(O60*(1-O19))</f>
        <v>-0.92209492538220417</v>
      </c>
      <c r="Q20" t="s">
        <v>4</v>
      </c>
      <c r="S20">
        <f>((S60*S18)*(S19))-(S60*(1-S19))</f>
        <v>-0.98004657758448244</v>
      </c>
      <c r="U20" t="s">
        <v>4</v>
      </c>
      <c r="W20">
        <f>((W60*W18)*(W19))-(W60*(1-W19))</f>
        <v>-0.9973498190950395</v>
      </c>
      <c r="Y20" t="s">
        <v>4</v>
      </c>
      <c r="AA20">
        <f>((AA60*AA18)*(AA19))-(AA60*(1-AA19))</f>
        <v>-0.99976475528628428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5.25</v>
      </c>
      <c r="E24" s="5" t="s">
        <v>7</v>
      </c>
      <c r="F24" s="5"/>
      <c r="G24" s="6">
        <v>5.0999999999999996</v>
      </c>
      <c r="I24" s="5" t="s">
        <v>7</v>
      </c>
      <c r="J24" s="5"/>
      <c r="K24" s="6">
        <v>11</v>
      </c>
      <c r="M24" s="5" t="s">
        <v>7</v>
      </c>
      <c r="N24" s="5"/>
      <c r="O24" s="7">
        <v>30</v>
      </c>
      <c r="Q24" t="s">
        <v>7</v>
      </c>
      <c r="S24" s="2">
        <v>100</v>
      </c>
      <c r="U24" s="5" t="s">
        <v>7</v>
      </c>
      <c r="V24" s="5"/>
      <c r="W24" s="6">
        <v>250</v>
      </c>
      <c r="Y24" s="5" t="s">
        <v>7</v>
      </c>
      <c r="Z24" s="5"/>
      <c r="AA24" s="6">
        <v>350</v>
      </c>
    </row>
    <row r="25" spans="1:27" x14ac:dyDescent="0.2">
      <c r="A25" t="s">
        <v>8</v>
      </c>
      <c r="C25" s="2">
        <f>C6</f>
        <v>0.26008349370588302</v>
      </c>
      <c r="E25" s="5" t="s">
        <v>8</v>
      </c>
      <c r="F25" s="5"/>
      <c r="G25" s="6">
        <f>D6</f>
        <v>8.6703722196537755E-2</v>
      </c>
      <c r="I25" s="5" t="s">
        <v>8</v>
      </c>
      <c r="J25" s="5"/>
      <c r="K25" s="6">
        <f>E6</f>
        <v>1.4452157912096576E-2</v>
      </c>
      <c r="M25" s="5" t="s">
        <v>8</v>
      </c>
      <c r="N25" s="5"/>
      <c r="O25" s="6">
        <f>F6</f>
        <v>1.6059661801887139E-3</v>
      </c>
      <c r="Q25" t="s">
        <v>8</v>
      </c>
      <c r="S25" s="2">
        <f>G6</f>
        <v>1.3384475458252381E-4</v>
      </c>
      <c r="U25" s="5" t="s">
        <v>8</v>
      </c>
      <c r="V25" s="5"/>
      <c r="W25" s="6">
        <f>H6</f>
        <v>8.9239330442941002E-6</v>
      </c>
      <c r="Y25" s="5" t="s">
        <v>8</v>
      </c>
      <c r="Z25" s="5"/>
      <c r="AA25" s="6">
        <f>I6</f>
        <v>4.9582680837611135E-7</v>
      </c>
    </row>
    <row r="26" spans="1:27" x14ac:dyDescent="0.2">
      <c r="A26" t="s">
        <v>4</v>
      </c>
      <c r="C26">
        <f>((C66*C24)*(C25))-(C66*(1-C25))</f>
        <v>0.62552183566176878</v>
      </c>
      <c r="E26" s="5" t="s">
        <v>4</v>
      </c>
      <c r="F26" s="5"/>
      <c r="G26">
        <f>((G66*G24)*(G25))-(G66*(1-G25))</f>
        <v>-0.47110729460111972</v>
      </c>
      <c r="I26" s="5" t="s">
        <v>4</v>
      </c>
      <c r="J26" s="5"/>
      <c r="K26">
        <f>((K66*K24)*(K25))-(K66*(1-K25))</f>
        <v>-0.82657410505484119</v>
      </c>
      <c r="M26" s="5" t="s">
        <v>4</v>
      </c>
      <c r="N26" s="5"/>
      <c r="O26">
        <f>((O66*O24)*(O25))-(O66*(1-O25))</f>
        <v>-0.95021504841414983</v>
      </c>
      <c r="Q26" t="s">
        <v>4</v>
      </c>
      <c r="S26">
        <f>((S66*S24)*(S25))-(S66*(1-S25))</f>
        <v>-0.98648167978716506</v>
      </c>
      <c r="U26" s="5" t="s">
        <v>4</v>
      </c>
      <c r="V26" s="5"/>
      <c r="W26">
        <f>((W66*W24)*(W25))-(W66*(1-W25))</f>
        <v>-0.99776009280588218</v>
      </c>
      <c r="Y26" s="5" t="s">
        <v>4</v>
      </c>
      <c r="Z26" s="5"/>
      <c r="AA26">
        <f>((AA66*AA24)*(AA25))-(AA66*(1-AA25))</f>
        <v>-0.99982596479025998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8</v>
      </c>
      <c r="E30" s="5" t="s">
        <v>7</v>
      </c>
      <c r="F30" s="5"/>
      <c r="G30" s="6">
        <v>8</v>
      </c>
      <c r="I30" s="5" t="s">
        <v>7</v>
      </c>
      <c r="J30" s="5"/>
      <c r="K30" s="6">
        <v>15</v>
      </c>
      <c r="M30" s="5" t="s">
        <v>7</v>
      </c>
      <c r="N30" s="5"/>
      <c r="O30" s="6">
        <v>40</v>
      </c>
      <c r="Q30" t="s">
        <v>7</v>
      </c>
      <c r="S30" s="2">
        <v>130</v>
      </c>
      <c r="U30" s="5" t="s">
        <v>7</v>
      </c>
      <c r="V30" s="5"/>
      <c r="W30" s="6">
        <v>250</v>
      </c>
      <c r="Y30" s="5" t="s">
        <v>7</v>
      </c>
      <c r="Z30" s="5"/>
      <c r="AA30" s="6">
        <v>400</v>
      </c>
    </row>
    <row r="31" spans="1:27" x14ac:dyDescent="0.2">
      <c r="A31" t="s">
        <v>8</v>
      </c>
      <c r="C31" s="2">
        <f>C7</f>
        <v>0.10991002303516167</v>
      </c>
      <c r="E31" s="5" t="s">
        <v>8</v>
      </c>
      <c r="F31" s="5"/>
      <c r="G31" s="6">
        <f>D7</f>
        <v>3.6640572487204197E-2</v>
      </c>
      <c r="I31" s="5" t="s">
        <v>8</v>
      </c>
      <c r="J31" s="5"/>
      <c r="K31" s="6">
        <f>E7</f>
        <v>6.1074118406861388E-3</v>
      </c>
      <c r="M31" s="5" t="s">
        <v>8</v>
      </c>
      <c r="N31" s="5"/>
      <c r="O31" s="6">
        <f>F7</f>
        <v>6.786735188117765E-4</v>
      </c>
      <c r="Q31" t="s">
        <v>8</v>
      </c>
      <c r="S31" s="2">
        <f>G7</f>
        <v>5.6562144139514836E-5</v>
      </c>
      <c r="U31" s="5" t="s">
        <v>8</v>
      </c>
      <c r="V31" s="5"/>
      <c r="W31" s="6">
        <f>H7</f>
        <v>3.7712108234434213E-6</v>
      </c>
      <c r="Y31" s="5" t="s">
        <v>8</v>
      </c>
      <c r="Z31" s="5"/>
      <c r="AA31" s="6">
        <f>I7</f>
        <v>2.0953400445972405E-7</v>
      </c>
    </row>
    <row r="32" spans="1:27" x14ac:dyDescent="0.2">
      <c r="A32" t="s">
        <v>4</v>
      </c>
      <c r="C32">
        <f>((C72*C30)*(C31))-(C72*(1-C31))</f>
        <v>-1.0809792683544872E-2</v>
      </c>
      <c r="E32" s="5" t="s">
        <v>4</v>
      </c>
      <c r="F32" s="5"/>
      <c r="G32">
        <f>((G72*G30)*(G31))-(G72*(1-G31))</f>
        <v>-0.67023484761516228</v>
      </c>
      <c r="I32" s="5" t="s">
        <v>4</v>
      </c>
      <c r="J32" s="5"/>
      <c r="K32">
        <f>((K72*K30)*(K31))-(K72*(1-K31))</f>
        <v>-0.90228141054902178</v>
      </c>
      <c r="M32" s="5" t="s">
        <v>4</v>
      </c>
      <c r="N32" s="5"/>
      <c r="O32">
        <f>((O72*O30)*(O31))-(O72*(1-O31))</f>
        <v>-0.97217438572871717</v>
      </c>
      <c r="Q32" t="s">
        <v>4</v>
      </c>
      <c r="S32">
        <f>((S72*S30)*(S31))-(S72*(1-S31))</f>
        <v>-0.99259035911772353</v>
      </c>
      <c r="U32" s="5" t="s">
        <v>4</v>
      </c>
      <c r="V32" s="5"/>
      <c r="W32">
        <f>((W72*W30)*(W31))-(W72*(1-W31))</f>
        <v>-0.99905342608331571</v>
      </c>
      <c r="Y32" s="5" t="s">
        <v>4</v>
      </c>
      <c r="Z32" s="5"/>
      <c r="AA32">
        <f>((AA72*AA30)*(AA31))-(AA72*(1-AA31))</f>
        <v>-0.99991597686421163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18</v>
      </c>
      <c r="E36" s="5" t="s">
        <v>7</v>
      </c>
      <c r="F36" s="5"/>
      <c r="G36" s="6">
        <v>18</v>
      </c>
      <c r="I36" s="5" t="s">
        <v>7</v>
      </c>
      <c r="J36" s="5"/>
      <c r="K36" s="6">
        <v>30</v>
      </c>
      <c r="M36" s="5" t="s">
        <v>7</v>
      </c>
      <c r="N36" s="5"/>
      <c r="O36" s="6">
        <v>7.5</v>
      </c>
      <c r="Q36" t="s">
        <v>7</v>
      </c>
      <c r="S36" s="2">
        <v>250</v>
      </c>
      <c r="U36" s="5" t="s">
        <v>7</v>
      </c>
      <c r="V36" s="5"/>
      <c r="W36" s="6">
        <v>350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3.0964961780698408E-2</v>
      </c>
      <c r="E37" s="5" t="s">
        <v>8</v>
      </c>
      <c r="F37" s="5"/>
      <c r="G37" s="6">
        <f>D8</f>
        <v>1.0322752150877289E-2</v>
      </c>
      <c r="I37" s="5" t="s">
        <v>8</v>
      </c>
      <c r="J37" s="5"/>
      <c r="K37" s="6">
        <f>E8</f>
        <v>1.7206417486176902E-3</v>
      </c>
      <c r="M37" s="5" t="s">
        <v>8</v>
      </c>
      <c r="N37" s="5"/>
      <c r="O37" s="6">
        <f>F8</f>
        <v>1.9120275832219371E-4</v>
      </c>
      <c r="Q37" t="s">
        <v>8</v>
      </c>
      <c r="S37" s="2">
        <f>G8</f>
        <v>1.593525852463993E-5</v>
      </c>
      <c r="U37" s="5" t="s">
        <v>8</v>
      </c>
      <c r="V37" s="5"/>
      <c r="W37" s="6">
        <f>H8</f>
        <v>1.0624636024097976E-6</v>
      </c>
      <c r="Y37" s="5" t="s">
        <v>8</v>
      </c>
      <c r="Z37" s="5"/>
      <c r="AA37" s="6">
        <f>I8</f>
        <v>5.9032036029838509E-8</v>
      </c>
    </row>
    <row r="38" spans="1:27" x14ac:dyDescent="0.2">
      <c r="A38" t="s">
        <v>4</v>
      </c>
      <c r="C38">
        <f>((C78*C36)*(C37))-(C78*(1-C37))</f>
        <v>-0.41166572616673025</v>
      </c>
      <c r="E38" s="5" t="s">
        <v>4</v>
      </c>
      <c r="F38" s="5"/>
      <c r="G38">
        <f>((G78*G36)*(G37))-(G78*(1-G37))</f>
        <v>-0.8038677091333315</v>
      </c>
      <c r="I38" s="5" t="s">
        <v>4</v>
      </c>
      <c r="J38" s="5"/>
      <c r="K38">
        <f>((K78*K36)*(K37))-(K78*(1-K37))</f>
        <v>-0.94666010579285165</v>
      </c>
      <c r="M38" s="5" t="s">
        <v>4</v>
      </c>
      <c r="N38" s="5"/>
      <c r="O38">
        <f>((O78*O36)*(O37))-(O78*(1-O37))</f>
        <v>-0.99837477655426132</v>
      </c>
      <c r="Q38" t="s">
        <v>4</v>
      </c>
      <c r="S38">
        <f>((S78*S36)*(S37))-(S78*(1-S37))</f>
        <v>-0.99600025011031545</v>
      </c>
      <c r="U38" s="5" t="s">
        <v>4</v>
      </c>
      <c r="V38" s="5"/>
      <c r="W38">
        <f>((W78*W36)*(W37))-(W78*(1-W37))</f>
        <v>-0.99962707527555417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45</v>
      </c>
      <c r="E42" s="5" t="s">
        <v>7</v>
      </c>
      <c r="F42" s="5"/>
      <c r="G42" s="6">
        <v>45</v>
      </c>
      <c r="I42" s="5" t="s">
        <v>7</v>
      </c>
      <c r="J42" s="5"/>
      <c r="K42" s="6">
        <v>80</v>
      </c>
      <c r="M42" s="5" t="s">
        <v>7</v>
      </c>
      <c r="N42" s="5"/>
      <c r="O42" s="6">
        <v>200</v>
      </c>
      <c r="Q42" t="s">
        <v>7</v>
      </c>
      <c r="S42" s="2">
        <v>200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6.5428213342292527E-3</v>
      </c>
      <c r="E43" s="5" t="s">
        <v>8</v>
      </c>
      <c r="F43" s="5"/>
      <c r="G43" s="6">
        <f>D9</f>
        <v>2.1811724968064045E-3</v>
      </c>
      <c r="I43" s="5" t="s">
        <v>8</v>
      </c>
      <c r="J43" s="5"/>
      <c r="K43" s="6">
        <f>E9</f>
        <v>3.635674289266774E-4</v>
      </c>
      <c r="M43" s="5" t="s">
        <v>8</v>
      </c>
      <c r="N43" s="5"/>
      <c r="O43" s="6">
        <f>F9</f>
        <v>4.0400679166790583E-5</v>
      </c>
      <c r="Q43" t="s">
        <v>8</v>
      </c>
      <c r="S43" s="2">
        <f>G9</f>
        <v>3.3670814832544942E-6</v>
      </c>
      <c r="U43" s="5" t="s">
        <v>8</v>
      </c>
      <c r="V43" s="5"/>
      <c r="W43" s="6">
        <f>H9</f>
        <v>2.2449598271495432E-7</v>
      </c>
      <c r="Y43" s="5" t="s">
        <v>8</v>
      </c>
      <c r="Z43" s="5"/>
      <c r="AA43" s="6">
        <f>I9</f>
        <v>1.24733260604175E-8</v>
      </c>
    </row>
    <row r="44" spans="1:27" x14ac:dyDescent="0.2">
      <c r="A44" t="s">
        <v>4</v>
      </c>
      <c r="C44">
        <f>((C84*C42)*(C43))-(C84*(1-C43))</f>
        <v>-0.69903021862545445</v>
      </c>
      <c r="E44" s="5" t="s">
        <v>4</v>
      </c>
      <c r="F44" s="5"/>
      <c r="G44">
        <f>((G84*G42)*(G43))-(G84*(1-G43))</f>
        <v>-0.89966606514690539</v>
      </c>
      <c r="I44" s="5" t="s">
        <v>4</v>
      </c>
      <c r="J44" s="5"/>
      <c r="K44">
        <f>((K84*K42)*(K43))-(K84*(1-K43))</f>
        <v>-0.97055103825693922</v>
      </c>
      <c r="M44" s="5" t="s">
        <v>4</v>
      </c>
      <c r="N44" s="5"/>
      <c r="O44">
        <f>((O84*O42)*(O43))-(O84*(1-O43))</f>
        <v>-0.99187946348747513</v>
      </c>
      <c r="Q44" t="s">
        <v>4</v>
      </c>
      <c r="S44">
        <f>((S84*S42)*(S43))-(S84*(1-S43))</f>
        <v>-0.99932321662186585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130</v>
      </c>
      <c r="E48" s="5" t="s">
        <v>7</v>
      </c>
      <c r="F48" s="5"/>
      <c r="G48" s="6">
        <v>140</v>
      </c>
      <c r="I48" s="5" t="s">
        <v>7</v>
      </c>
      <c r="J48" s="5"/>
      <c r="K48" s="6">
        <v>250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1.1059858252647249E-3</v>
      </c>
      <c r="E49" s="5" t="s">
        <v>8</v>
      </c>
      <c r="F49" s="5"/>
      <c r="G49" s="6">
        <f>D10</f>
        <v>3.6870116738551092E-4</v>
      </c>
      <c r="I49" s="5" t="s">
        <v>8</v>
      </c>
      <c r="J49" s="5"/>
      <c r="K49" s="6">
        <f>E10</f>
        <v>6.1456732864953445E-5</v>
      </c>
      <c r="M49" s="5" t="s">
        <v>8</v>
      </c>
      <c r="N49" s="5"/>
      <c r="O49">
        <f>F10</f>
        <v>6.8292524290366987E-6</v>
      </c>
      <c r="Q49" t="s">
        <v>8</v>
      </c>
      <c r="S49" s="2">
        <f>G10</f>
        <v>5.6916492179126229E-7</v>
      </c>
      <c r="U49" s="5" t="s">
        <v>8</v>
      </c>
      <c r="V49" s="5"/>
      <c r="W49" s="6">
        <f>H10</f>
        <v>3.7948365395929422E-8</v>
      </c>
      <c r="Y49" s="5" t="s">
        <v>8</v>
      </c>
      <c r="Z49" s="5"/>
      <c r="AA49" s="6">
        <f>I10</f>
        <v>2.1084668390004178E-9</v>
      </c>
    </row>
    <row r="50" spans="1:27" x14ac:dyDescent="0.2">
      <c r="A50" t="s">
        <v>4</v>
      </c>
      <c r="C50">
        <f>((C90*C48)*(C49))-(C90*(1-C49))</f>
        <v>-0.85511585689032099</v>
      </c>
      <c r="E50" s="5" t="s">
        <v>4</v>
      </c>
      <c r="F50" s="5"/>
      <c r="G50">
        <f>((G90*G48)*(G49))-(G90*(1-G49))</f>
        <v>-0.94801313539864296</v>
      </c>
      <c r="I50" s="5" t="s">
        <v>4</v>
      </c>
      <c r="J50" s="5"/>
      <c r="K50">
        <f>((K90*K48)*(K49))-(K90*(1-K49))</f>
        <v>-0.98457436005089671</v>
      </c>
      <c r="M50" s="5" t="s">
        <v>4</v>
      </c>
      <c r="N50" s="5"/>
      <c r="O50">
        <f>((O90*O48)*(O49))-(O90*(1-O49))</f>
        <v>-0.99828585764031186</v>
      </c>
      <c r="Q50" t="s">
        <v>4</v>
      </c>
      <c r="S50">
        <f>((S90*S48)*(S49))-(S90*(1-S49))</f>
        <v>-0.99982868135854086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250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1.5579474857520666E-4</v>
      </c>
      <c r="E55" s="5" t="s">
        <v>8</v>
      </c>
      <c r="F55" s="5"/>
      <c r="G55" s="6">
        <f>D11</f>
        <v>5.1937108378818345E-5</v>
      </c>
      <c r="I55" s="5" t="s">
        <v>8</v>
      </c>
      <c r="J55" s="5"/>
      <c r="K55" s="6">
        <f>E11</f>
        <v>8.6571057478583072E-6</v>
      </c>
      <c r="M55" s="5" t="s">
        <v>8</v>
      </c>
      <c r="N55" s="5"/>
      <c r="O55" s="6">
        <f>F11</f>
        <v>9.6200298487887555E-7</v>
      </c>
      <c r="Q55" t="s">
        <v>8</v>
      </c>
      <c r="S55" s="2">
        <f>G11</f>
        <v>8.0175445166372214E-8</v>
      </c>
      <c r="U55" s="5" t="s">
        <v>8</v>
      </c>
      <c r="V55" s="5"/>
      <c r="W55" s="6">
        <f>H11</f>
        <v>5.3455983889158655E-9</v>
      </c>
      <c r="Y55" s="5" t="s">
        <v>8</v>
      </c>
      <c r="Z55" s="5"/>
      <c r="AA55" s="6">
        <f>I11</f>
        <v>2.9700928669913564E-10</v>
      </c>
    </row>
    <row r="56" spans="1:27" x14ac:dyDescent="0.2">
      <c r="A56" t="s">
        <v>4</v>
      </c>
      <c r="C56">
        <f>((C96*C54)*(C55))-(C96*(1-C55))</f>
        <v>-0.96089551810762319</v>
      </c>
      <c r="E56" s="5" t="s">
        <v>4</v>
      </c>
      <c r="F56" s="5"/>
      <c r="G56">
        <f>((G96*G54)*(G55))-(G96*(1-G55))</f>
        <v>-0.98696378579691657</v>
      </c>
      <c r="I56" s="5" t="s">
        <v>4</v>
      </c>
      <c r="J56" s="5"/>
      <c r="K56">
        <f>((K96*K54)*(K55))-(K96*(1-K55))</f>
        <v>-0.99739421116989468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{516001C6-6ABF-A44F-ACEB-2219F7FC6432}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{AA43D259-D23B-C54B-831E-0EC39FD93201}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17" priority="1" operator="lessThan">
      <formula>0</formula>
    </cfRule>
    <cfRule type="cellIs" dxfId="16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6001C6-6ABF-A44F-ACEB-2219F7FC6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AA43D259-D23B-C54B-831E-0EC39FD93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A31F-02F8-184E-9400-561A76F214B1}">
  <dimension ref="A1:AA96"/>
  <sheetViews>
    <sheetView topLeftCell="I1" workbookViewId="0">
      <selection activeCell="G31" sqref="G31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1.0106208000000001</v>
      </c>
      <c r="B2">
        <v>2.5996717</v>
      </c>
      <c r="K2" t="s">
        <v>5</v>
      </c>
    </row>
    <row r="3" spans="1:25" x14ac:dyDescent="0.2">
      <c r="B3" t="s">
        <v>3</v>
      </c>
      <c r="K3" t="s">
        <v>7</v>
      </c>
      <c r="L3">
        <v>2.7</v>
      </c>
      <c r="M3">
        <v>1.06</v>
      </c>
      <c r="N3">
        <v>2.4500000000000002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0.12447759391601139</v>
      </c>
      <c r="M4">
        <f>SUM(C6:C11,D7:D11,E8:E11,F9:F11,G10:G11,H11)</f>
        <v>0.69739828206602661</v>
      </c>
      <c r="N4">
        <f>SUM(C5,D6,E7,F8,G9,H10,I11)</f>
        <v>0.16087719755930022</v>
      </c>
    </row>
    <row r="5" spans="1:25" x14ac:dyDescent="0.2">
      <c r="B5">
        <v>0</v>
      </c>
      <c r="C5">
        <f>(_xlfn.POISSON.DIST(0,A2,FALSE)*_xlfn.POISSON.DIST(0,B2,FALSE))</f>
        <v>2.7043935358256464E-2</v>
      </c>
      <c r="D5">
        <f>_xlfn.POISSON.DIST(1,A2,FALSE)*_xlfn.POISSON.DIST(0,B2,FALSE)</f>
        <v>2.7331163586909436E-2</v>
      </c>
      <c r="E5">
        <f>(_xlfn.POISSON.DIST(2,A2,FALSE)*_xlfn.POISSON.DIST(0,B2,FALSE))</f>
        <v>1.3810721204566643E-2</v>
      </c>
      <c r="F5">
        <f>(_xlfn.POISSON.DIST(3,A2,FALSE)*_xlfn.POISSON.DIST(0,B2,FALSE))</f>
        <v>4.6524673707787024E-3</v>
      </c>
      <c r="G5">
        <f>(_xlfn.POISSON.DIST(4,A2,FALSE)*_xlfn.POISSON.DIST(0,B2,FALSE))</f>
        <v>1.1754700740575672E-3</v>
      </c>
      <c r="H5">
        <f>(_xlfn.POISSON.DIST(5,A2,FALSE)*_xlfn.POISSON.DIST(0,B2,FALSE))</f>
        <v>2.3759090132402364E-4</v>
      </c>
      <c r="I5">
        <f>(_xlfn.POISSON.DIST(6,A2,FALSE)*_xlfn.POISSON.DIST(0,B2,FALSE))</f>
        <v>4.0019051128134296E-5</v>
      </c>
      <c r="J5">
        <f>SUM(C5:I5)</f>
        <v>7.4291367547020967E-2</v>
      </c>
      <c r="K5" t="s">
        <v>4</v>
      </c>
      <c r="L5">
        <f>(J1*L3*L4)-(J1*(1-L4))</f>
        <v>-0.53943290251075782</v>
      </c>
      <c r="M5">
        <f>(J1*M3*M4)-(J1*(1-M4))</f>
        <v>0.43664046105601484</v>
      </c>
      <c r="N5">
        <f>(J1*N3*N4)-(J1*(1-N4))</f>
        <v>-0.44497366842041425</v>
      </c>
    </row>
    <row r="6" spans="1:25" x14ac:dyDescent="0.2">
      <c r="B6">
        <v>1</v>
      </c>
      <c r="C6">
        <f>(_xlfn.POISSON.DIST(0,A2,FALSE)*_xlfn.POISSON.DIST(1,B2,FALSE))</f>
        <v>7.0305353407488683E-2</v>
      </c>
      <c r="D6">
        <f>_xlfn.POISSON.DIST(1,A2,FALSE)*_xlfn.POISSON.DIST(1,B2,FALSE)</f>
        <v>7.1052052504958954E-2</v>
      </c>
      <c r="E6">
        <f>(_xlfn.POISSON.DIST(2,A2,FALSE)*_xlfn.POISSON.DIST(1,B2,FALSE))</f>
        <v>3.5903341072101809E-2</v>
      </c>
      <c r="F6">
        <f>(_xlfn.POISSON.DIST(3,A2,FALSE)*_xlfn.POISSON.DIST(1,B2,FALSE))</f>
        <v>1.2094887758986799E-2</v>
      </c>
      <c r="G6">
        <f>(_xlfn.POISSON.DIST(4,A2,FALSE)*_xlfn.POISSON.DIST(1,B2,FALSE))</f>
        <v>3.0558362857243614E-3</v>
      </c>
      <c r="H6">
        <f>(_xlfn.POISSON.DIST(5,A2,FALSE)*_xlfn.POISSON.DIST(1,B2,FALSE))</f>
        <v>6.1765834234955679E-4</v>
      </c>
      <c r="I6">
        <f>(_xlfn.POISSON.DIST(6,A2,FALSE)*_xlfn.POISSON.DIST(1,B2,FALSE))</f>
        <v>1.0403639467866379E-4</v>
      </c>
      <c r="J6">
        <f t="shared" ref="J6:J11" si="0">SUM(C6:I6)</f>
        <v>0.19313316576628881</v>
      </c>
    </row>
    <row r="7" spans="1:25" x14ac:dyDescent="0.2">
      <c r="B7">
        <v>2</v>
      </c>
      <c r="C7">
        <f>(_xlfn.POISSON.DIST(0,A2,FALSE)*_xlfn.POISSON.DIST(2,B2,FALSE))</f>
        <v>9.1385418805973478E-2</v>
      </c>
      <c r="D7">
        <f>_xlfn.POISSON.DIST(1,A2,FALSE)*_xlfn.POISSON.DIST(2,B2,FALSE)</f>
        <v>9.2356005062027971E-2</v>
      </c>
      <c r="E7">
        <f>(_xlfn.POISSON.DIST(2,A2,FALSE)*_xlfn.POISSON.DIST(2,B2,FALSE))</f>
        <v>4.6668449860295377E-2</v>
      </c>
      <c r="F7">
        <f>(_xlfn.POISSON.DIST(3,A2,FALSE)*_xlfn.POISSON.DIST(2,B2,FALSE))</f>
        <v>1.5721368710857206E-2</v>
      </c>
      <c r="G7">
        <f>(_xlfn.POISSON.DIST(4,A2,FALSE)*_xlfn.POISSON.DIST(2,B2,FALSE))</f>
        <v>3.9720855559153695E-3</v>
      </c>
      <c r="H7">
        <f>(_xlfn.POISSON.DIST(5,A2,FALSE)*_xlfn.POISSON.DIST(2,B2,FALSE))</f>
        <v>8.028544564375274E-4</v>
      </c>
      <c r="I7">
        <f>(_xlfn.POISSON.DIST(6,A2,FALSE)*_xlfn.POISSON.DIST(2,B2,FALSE))</f>
        <v>1.3523023550807646E-4</v>
      </c>
      <c r="J7">
        <f t="shared" si="0"/>
        <v>0.25104141268701508</v>
      </c>
    </row>
    <row r="8" spans="1:25" x14ac:dyDescent="0.2">
      <c r="B8">
        <v>3</v>
      </c>
      <c r="C8">
        <f>(_xlfn.POISSON.DIST(0,A2,FALSE)*_xlfn.POISSON.DIST(3,B2,FALSE))</f>
        <v>7.9190695687512344E-2</v>
      </c>
      <c r="D8">
        <f>_xlfn.POISSON.DIST(1,A2,FALSE)*_xlfn.POISSON.DIST(3,B2,FALSE)</f>
        <v>8.0031764228270283E-2</v>
      </c>
      <c r="E8">
        <f>(_xlfn.POISSON.DIST(2,A2,FALSE)*_xlfn.POISSON.DIST(3,B2,FALSE))</f>
        <v>4.0440882794892948E-2</v>
      </c>
      <c r="F8">
        <f>(_xlfn.POISSON.DIST(3,A2,FALSE)*_xlfn.POISSON.DIST(3,B2,FALSE))</f>
        <v>1.3623465774293653E-2</v>
      </c>
      <c r="G8">
        <f>(_xlfn.POISSON.DIST(4,A2,FALSE)*_xlfn.POISSON.DIST(3,B2,FALSE))</f>
        <v>3.4420394698973173E-3</v>
      </c>
      <c r="H8">
        <f>(_xlfn.POISSON.DIST(5,A2,FALSE)*_xlfn.POISSON.DIST(3,B2,FALSE))</f>
        <v>6.9571933653984083E-4</v>
      </c>
      <c r="I8">
        <f>(_xlfn.POISSON.DIST(6,A2,FALSE)*_xlfn.POISSON.DIST(3,B2,FALSE))</f>
        <v>1.1718473874489383E-4</v>
      </c>
      <c r="J8">
        <f t="shared" si="0"/>
        <v>0.21754175203015128</v>
      </c>
    </row>
    <row r="9" spans="1:25" x14ac:dyDescent="0.2">
      <c r="B9">
        <v>4</v>
      </c>
      <c r="C9">
        <f>(_xlfn.POISSON.DIST(0,A2,FALSE)*_xlfn.POISSON.DIST(4,B2,FALSE))</f>
        <v>5.1467452620534475E-2</v>
      </c>
      <c r="D9">
        <f>_xlfn.POISSON.DIST(1,A2,FALSE)*_xlfn.POISSON.DIST(4,B2,FALSE)</f>
        <v>5.2014078141326657E-2</v>
      </c>
      <c r="E9">
        <f>(_xlfn.POISSON.DIST(2,A2,FALSE)*_xlfn.POISSON.DIST(4,B2,FALSE))</f>
        <v>2.6283254631225026E-2</v>
      </c>
      <c r="F9">
        <f>(_xlfn.POISSON.DIST(3,A2,FALSE)*_xlfn.POISSON.DIST(4,B2,FALSE))</f>
        <v>8.8541346073374508E-3</v>
      </c>
      <c r="G9">
        <f>(_xlfn.POISSON.DIST(4,A2,FALSE)*_xlfn.POISSON.DIST(4,B2,FALSE))</f>
        <v>2.2370431500437645E-3</v>
      </c>
      <c r="H9">
        <f>(_xlfn.POISSON.DIST(5,A2,FALSE)*_xlfn.POISSON.DIST(4,B2,FALSE))</f>
        <v>4.5216046758635013E-4</v>
      </c>
      <c r="I9">
        <f>(_xlfn.POISSON.DIST(6,A2,FALSE)*_xlfn.POISSON.DIST(4,B2,FALSE))</f>
        <v>7.6160462246748517E-5</v>
      </c>
      <c r="J9">
        <f t="shared" si="0"/>
        <v>0.14138428408030049</v>
      </c>
    </row>
    <row r="10" spans="1:25" x14ac:dyDescent="0.2">
      <c r="B10">
        <v>5</v>
      </c>
      <c r="C10">
        <f>(_xlfn.POISSON.DIST(0,A2,FALSE)*_xlfn.POISSON.DIST(5,B2,FALSE))</f>
        <v>2.6759696009738865E-2</v>
      </c>
      <c r="D10">
        <f>_xlfn.POISSON.DIST(1,A2,FALSE)*_xlfn.POISSON.DIST(5,B2,FALSE)</f>
        <v>2.7043905389119102E-2</v>
      </c>
      <c r="E10">
        <f>(_xlfn.POISSON.DIST(2,A2,FALSE)*_xlfn.POISSON.DIST(5,B2,FALSE))</f>
        <v>1.3665566649737929E-2</v>
      </c>
      <c r="F10">
        <f>(_xlfn.POISSON.DIST(3,A2,FALSE)*_xlfn.POISSON.DIST(5,B2,FALSE))</f>
        <v>4.6035686333371567E-3</v>
      </c>
      <c r="G10">
        <f>(_xlfn.POISSON.DIST(4,A2,FALSE)*_xlfn.POISSON.DIST(5,B2,FALSE))</f>
        <v>1.1631155537695258E-3</v>
      </c>
      <c r="H10">
        <f>(_xlfn.POISSON.DIST(5,A2,FALSE)*_xlfn.POISSON.DIST(5,B2,FALSE))</f>
        <v>2.3509375428860035E-4</v>
      </c>
      <c r="I10">
        <f>(_xlfn.POISSON.DIST(6,A2,FALSE)*_xlfn.POISSON.DIST(5,B2,FALSE))</f>
        <v>3.9598439672358108E-5</v>
      </c>
      <c r="J10">
        <f t="shared" si="0"/>
        <v>7.3510544429663538E-2</v>
      </c>
    </row>
    <row r="11" spans="1:25" x14ac:dyDescent="0.2">
      <c r="B11">
        <v>6</v>
      </c>
      <c r="C11">
        <f>(_xlfn.POISSON.DIST(0,A2,FALSE)*_xlfn.POISSON.DIST(6,B2,FALSE))</f>
        <v>1.1594404069520172E-2</v>
      </c>
      <c r="D11">
        <f>_xlfn.POISSON.DIST(1,A2,FALSE)*_xlfn.POISSON.DIST(6,B2,FALSE)</f>
        <v>1.1717545916261733E-2</v>
      </c>
      <c r="E11">
        <f>(_xlfn.POISSON.DIST(2,A2,FALSE)*_xlfn.POISSON.DIST(6,B2,FALSE))</f>
        <v>5.9209978139645831E-3</v>
      </c>
      <c r="F11">
        <f>(_xlfn.POISSON.DIST(3,A2,FALSE)*_xlfn.POISSON.DIST(6,B2,FALSE))</f>
        <v>1.9946278491823799E-3</v>
      </c>
      <c r="G11">
        <f>(_xlfn.POISSON.DIST(4,A2,FALSE)*_xlfn.POISSON.DIST(6,B2,FALSE))</f>
        <v>5.0395309816074398E-4</v>
      </c>
      <c r="H11">
        <f>(_xlfn.POISSON.DIST(5,A2,FALSE)*_xlfn.POISSON.DIST(6,B2,FALSE))</f>
        <v>1.0186109664513797E-4</v>
      </c>
      <c r="I11">
        <f>(_xlfn.POISSON.DIST(6,A2,FALSE)*_xlfn.POISSON.DIST(6,B2,FALSE))</f>
        <v>1.715715716339777E-5</v>
      </c>
      <c r="J11">
        <f t="shared" si="0"/>
        <v>3.1850547000898149E-2</v>
      </c>
    </row>
    <row r="12" spans="1:25" x14ac:dyDescent="0.2">
      <c r="C12" s="1">
        <f>SUM(C5:C11)</f>
        <v>0.3577469559590245</v>
      </c>
      <c r="D12" s="1">
        <f t="shared" ref="D12:I12" si="1">SUM(D5:D11)</f>
        <v>0.36154651482887412</v>
      </c>
      <c r="E12" s="1">
        <f t="shared" si="1"/>
        <v>0.18269321402678429</v>
      </c>
      <c r="F12" s="1">
        <f t="shared" si="1"/>
        <v>6.1544520704773349E-2</v>
      </c>
      <c r="G12" s="1">
        <f t="shared" si="1"/>
        <v>1.5549543187568651E-2</v>
      </c>
      <c r="H12" s="1">
        <f t="shared" si="1"/>
        <v>3.1429383551710367E-3</v>
      </c>
      <c r="I12" s="1">
        <f t="shared" si="1"/>
        <v>5.293864791422728E-4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8.5</v>
      </c>
      <c r="E18" t="s">
        <v>7</v>
      </c>
      <c r="G18" s="2">
        <v>9</v>
      </c>
      <c r="I18" t="s">
        <v>7</v>
      </c>
      <c r="K18" s="2">
        <v>16</v>
      </c>
      <c r="M18" t="s">
        <v>7</v>
      </c>
      <c r="O18" s="2">
        <v>40</v>
      </c>
      <c r="Q18" t="s">
        <v>7</v>
      </c>
      <c r="S18" s="2">
        <v>125</v>
      </c>
      <c r="U18" t="s">
        <v>7</v>
      </c>
      <c r="W18" s="2">
        <v>250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2.7043935358256464E-2</v>
      </c>
      <c r="E19" t="s">
        <v>8</v>
      </c>
      <c r="G19" s="2">
        <f>D5</f>
        <v>2.7331163586909436E-2</v>
      </c>
      <c r="I19" t="s">
        <v>8</v>
      </c>
      <c r="K19" s="2">
        <f>E5</f>
        <v>1.3810721204566643E-2</v>
      </c>
      <c r="M19" t="s">
        <v>8</v>
      </c>
      <c r="O19" s="2">
        <f>F5</f>
        <v>4.6524673707787024E-3</v>
      </c>
      <c r="Q19" t="s">
        <v>8</v>
      </c>
      <c r="S19" s="2">
        <f>G5</f>
        <v>1.1754700740575672E-3</v>
      </c>
      <c r="U19" t="s">
        <v>8</v>
      </c>
      <c r="W19" s="2">
        <f>H5</f>
        <v>2.3759090132402364E-4</v>
      </c>
      <c r="Y19" t="s">
        <v>8</v>
      </c>
      <c r="AA19" s="2">
        <f>I5</f>
        <v>4.0019051128134296E-5</v>
      </c>
    </row>
    <row r="20" spans="1:27" x14ac:dyDescent="0.2">
      <c r="A20" t="s">
        <v>4</v>
      </c>
      <c r="C20">
        <f>((C60*C18)*(C19))-(C60*(1-C19))</f>
        <v>-0.74308261409656362</v>
      </c>
      <c r="E20" t="s">
        <v>4</v>
      </c>
      <c r="G20">
        <f>((G60*G18)*(G19))-(G60*(1-G19))</f>
        <v>-0.72668836413090565</v>
      </c>
      <c r="I20" t="s">
        <v>4</v>
      </c>
      <c r="K20">
        <f>((K60*K18)*(K19))-(K60*(1-K19))</f>
        <v>-0.76521773952236716</v>
      </c>
      <c r="M20" t="s">
        <v>4</v>
      </c>
      <c r="O20">
        <f>((O60*O18)*(O19))-(O60*(1-O19))</f>
        <v>-0.80924883779807311</v>
      </c>
      <c r="Q20" t="s">
        <v>4</v>
      </c>
      <c r="S20">
        <f>((S60*S18)*(S19))-(S60*(1-S19))</f>
        <v>-0.85189077066874652</v>
      </c>
      <c r="U20" t="s">
        <v>4</v>
      </c>
      <c r="W20">
        <f>((W60*W18)*(W19))-(W60*(1-W19))</f>
        <v>-0.94036468376767002</v>
      </c>
      <c r="Y20" t="s">
        <v>4</v>
      </c>
      <c r="AA20">
        <f>((AA60*AA18)*(AA19))-(AA60*(1-AA19))</f>
        <v>-0.98395236049761814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6</v>
      </c>
      <c r="E24" s="5" t="s">
        <v>7</v>
      </c>
      <c r="F24" s="5"/>
      <c r="G24" s="6">
        <v>5.4</v>
      </c>
      <c r="I24" s="5" t="s">
        <v>7</v>
      </c>
      <c r="J24" s="5"/>
      <c r="K24" s="6">
        <v>10.5</v>
      </c>
      <c r="M24" s="5" t="s">
        <v>7</v>
      </c>
      <c r="N24" s="5"/>
      <c r="O24" s="7">
        <v>28</v>
      </c>
      <c r="Q24" t="s">
        <v>7</v>
      </c>
      <c r="S24" s="2">
        <v>80</v>
      </c>
      <c r="U24" s="5" t="s">
        <v>7</v>
      </c>
      <c r="V24" s="5"/>
      <c r="W24" s="6">
        <v>250</v>
      </c>
      <c r="Y24" s="5" t="s">
        <v>7</v>
      </c>
      <c r="Z24" s="5"/>
      <c r="AA24" s="6">
        <v>350</v>
      </c>
    </row>
    <row r="25" spans="1:27" x14ac:dyDescent="0.2">
      <c r="A25" t="s">
        <v>8</v>
      </c>
      <c r="C25" s="2">
        <f>C6</f>
        <v>7.0305353407488683E-2</v>
      </c>
      <c r="E25" s="5" t="s">
        <v>8</v>
      </c>
      <c r="F25" s="5"/>
      <c r="G25" s="6">
        <f>D6</f>
        <v>7.1052052504958954E-2</v>
      </c>
      <c r="I25" s="5" t="s">
        <v>8</v>
      </c>
      <c r="J25" s="5"/>
      <c r="K25" s="6">
        <f>E6</f>
        <v>3.5903341072101809E-2</v>
      </c>
      <c r="M25" s="5" t="s">
        <v>8</v>
      </c>
      <c r="N25" s="5"/>
      <c r="O25" s="6">
        <f>F6</f>
        <v>1.2094887758986799E-2</v>
      </c>
      <c r="Q25" t="s">
        <v>8</v>
      </c>
      <c r="S25" s="2">
        <f>G6</f>
        <v>3.0558362857243614E-3</v>
      </c>
      <c r="U25" s="5" t="s">
        <v>8</v>
      </c>
      <c r="V25" s="5"/>
      <c r="W25" s="6">
        <f>H6</f>
        <v>6.1765834234955679E-4</v>
      </c>
      <c r="Y25" s="5" t="s">
        <v>8</v>
      </c>
      <c r="Z25" s="5"/>
      <c r="AA25" s="6">
        <f>I6</f>
        <v>1.0403639467866379E-4</v>
      </c>
    </row>
    <row r="26" spans="1:27" x14ac:dyDescent="0.2">
      <c r="A26" t="s">
        <v>4</v>
      </c>
      <c r="C26">
        <f>((C66*C24)*(C25))-(C66*(1-C25))</f>
        <v>-0.50786252614757921</v>
      </c>
      <c r="E26" s="5" t="s">
        <v>4</v>
      </c>
      <c r="F26" s="5"/>
      <c r="G26">
        <f>((G66*G24)*(G25))-(G66*(1-G25))</f>
        <v>-0.54526686396826274</v>
      </c>
      <c r="I26" s="5" t="s">
        <v>4</v>
      </c>
      <c r="J26" s="5"/>
      <c r="K26">
        <f>((K66*K24)*(K25))-(K66*(1-K25))</f>
        <v>-0.58711157767082922</v>
      </c>
      <c r="M26" s="5" t="s">
        <v>4</v>
      </c>
      <c r="N26" s="5"/>
      <c r="O26">
        <f>((O66*O24)*(O25))-(O66*(1-O25))</f>
        <v>-0.64924825498938277</v>
      </c>
      <c r="Q26" t="s">
        <v>4</v>
      </c>
      <c r="S26">
        <f>((S66*S24)*(S25))-(S66*(1-S25))</f>
        <v>-0.75247726085632671</v>
      </c>
      <c r="U26" s="5" t="s">
        <v>4</v>
      </c>
      <c r="V26" s="5"/>
      <c r="W26">
        <f>((W66*W24)*(W25))-(W66*(1-W25))</f>
        <v>-0.84496775607026131</v>
      </c>
      <c r="Y26" s="5" t="s">
        <v>4</v>
      </c>
      <c r="Z26" s="5"/>
      <c r="AA26">
        <f>((AA66*AA24)*(AA25))-(AA66*(1-AA25))</f>
        <v>-0.96348322546778897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8</v>
      </c>
      <c r="E30" s="5" t="s">
        <v>7</v>
      </c>
      <c r="F30" s="5"/>
      <c r="G30" s="6">
        <v>7.5</v>
      </c>
      <c r="I30" s="5" t="s">
        <v>7</v>
      </c>
      <c r="J30" s="5"/>
      <c r="K30" s="6">
        <v>13</v>
      </c>
      <c r="M30" s="5" t="s">
        <v>7</v>
      </c>
      <c r="N30" s="5"/>
      <c r="O30" s="6">
        <v>34</v>
      </c>
      <c r="Q30" t="s">
        <v>7</v>
      </c>
      <c r="S30" s="2">
        <v>100</v>
      </c>
      <c r="U30" s="5" t="s">
        <v>7</v>
      </c>
      <c r="V30" s="5"/>
      <c r="W30" s="6">
        <v>250</v>
      </c>
      <c r="Y30" s="5" t="s">
        <v>7</v>
      </c>
      <c r="Z30" s="5"/>
      <c r="AA30" s="6">
        <v>400</v>
      </c>
    </row>
    <row r="31" spans="1:27" x14ac:dyDescent="0.2">
      <c r="A31" t="s">
        <v>8</v>
      </c>
      <c r="C31" s="2">
        <f>C7</f>
        <v>9.1385418805973478E-2</v>
      </c>
      <c r="E31" s="5" t="s">
        <v>8</v>
      </c>
      <c r="F31" s="5"/>
      <c r="G31" s="6">
        <f>D7</f>
        <v>9.2356005062027971E-2</v>
      </c>
      <c r="I31" s="5" t="s">
        <v>8</v>
      </c>
      <c r="J31" s="5"/>
      <c r="K31" s="6">
        <f>E7</f>
        <v>4.6668449860295377E-2</v>
      </c>
      <c r="M31" s="5" t="s">
        <v>8</v>
      </c>
      <c r="N31" s="5"/>
      <c r="O31" s="6">
        <f>F7</f>
        <v>1.5721368710857206E-2</v>
      </c>
      <c r="Q31" t="s">
        <v>8</v>
      </c>
      <c r="S31" s="2">
        <f>G7</f>
        <v>3.9720855559153695E-3</v>
      </c>
      <c r="U31" s="5" t="s">
        <v>8</v>
      </c>
      <c r="V31" s="5"/>
      <c r="W31" s="6">
        <f>H7</f>
        <v>8.028544564375274E-4</v>
      </c>
      <c r="Y31" s="5" t="s">
        <v>8</v>
      </c>
      <c r="Z31" s="5"/>
      <c r="AA31" s="6">
        <f>I7</f>
        <v>1.3523023550807646E-4</v>
      </c>
    </row>
    <row r="32" spans="1:27" x14ac:dyDescent="0.2">
      <c r="A32" t="s">
        <v>4</v>
      </c>
      <c r="C32">
        <f>((C72*C30)*(C31))-(C72*(1-C31))</f>
        <v>-0.17753123074623867</v>
      </c>
      <c r="E32" s="5" t="s">
        <v>4</v>
      </c>
      <c r="F32" s="5"/>
      <c r="G32">
        <f>((G72*G30)*(G31))-(G72*(1-G31))</f>
        <v>-0.21497395697276223</v>
      </c>
      <c r="I32" s="5" t="s">
        <v>4</v>
      </c>
      <c r="J32" s="5"/>
      <c r="K32">
        <f>((K72*K30)*(K31))-(K72*(1-K31))</f>
        <v>-0.34664170195586474</v>
      </c>
      <c r="M32" s="5" t="s">
        <v>4</v>
      </c>
      <c r="N32" s="5"/>
      <c r="O32">
        <f>((O72*O30)*(O31))-(O72*(1-O31))</f>
        <v>-0.44975209511999781</v>
      </c>
      <c r="Q32" t="s">
        <v>4</v>
      </c>
      <c r="S32">
        <f>((S72*S30)*(S31))-(S72*(1-S31))</f>
        <v>-0.59881935885254767</v>
      </c>
      <c r="U32" s="5" t="s">
        <v>4</v>
      </c>
      <c r="V32" s="5"/>
      <c r="W32">
        <f>((W72*W30)*(W31))-(W72*(1-W31))</f>
        <v>-0.7984835314341806</v>
      </c>
      <c r="Y32" s="5" t="s">
        <v>4</v>
      </c>
      <c r="Z32" s="5"/>
      <c r="AA32">
        <f>((AA72*AA30)*(AA31))-(AA72*(1-AA31))</f>
        <v>-0.94577267556126132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16</v>
      </c>
      <c r="E36" s="5" t="s">
        <v>7</v>
      </c>
      <c r="F36" s="5"/>
      <c r="G36" s="6">
        <v>15</v>
      </c>
      <c r="I36" s="5" t="s">
        <v>7</v>
      </c>
      <c r="J36" s="5"/>
      <c r="K36" s="6">
        <v>25</v>
      </c>
      <c r="M36" s="5" t="s">
        <v>7</v>
      </c>
      <c r="N36" s="5"/>
      <c r="O36" s="6">
        <v>55</v>
      </c>
      <c r="Q36" t="s">
        <v>7</v>
      </c>
      <c r="S36" s="2">
        <v>125</v>
      </c>
      <c r="U36" s="5" t="s">
        <v>7</v>
      </c>
      <c r="V36" s="5"/>
      <c r="W36" s="6">
        <v>350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7.9190695687512344E-2</v>
      </c>
      <c r="E37" s="5" t="s">
        <v>8</v>
      </c>
      <c r="F37" s="5"/>
      <c r="G37" s="6">
        <f>D8</f>
        <v>8.0031764228270283E-2</v>
      </c>
      <c r="I37" s="5" t="s">
        <v>8</v>
      </c>
      <c r="J37" s="5"/>
      <c r="K37" s="6">
        <f>E8</f>
        <v>4.0440882794892948E-2</v>
      </c>
      <c r="M37" s="5" t="s">
        <v>8</v>
      </c>
      <c r="N37" s="5"/>
      <c r="O37" s="6">
        <f>F8</f>
        <v>1.3623465774293653E-2</v>
      </c>
      <c r="Q37" t="s">
        <v>8</v>
      </c>
      <c r="S37" s="2">
        <f>G8</f>
        <v>3.4420394698973173E-3</v>
      </c>
      <c r="U37" s="5" t="s">
        <v>8</v>
      </c>
      <c r="V37" s="5"/>
      <c r="W37" s="6">
        <f>H8</f>
        <v>6.9571933653984083E-4</v>
      </c>
      <c r="Y37" s="5" t="s">
        <v>8</v>
      </c>
      <c r="Z37" s="5"/>
      <c r="AA37" s="6">
        <f>I8</f>
        <v>1.1718473874489383E-4</v>
      </c>
    </row>
    <row r="38" spans="1:27" x14ac:dyDescent="0.2">
      <c r="A38" t="s">
        <v>4</v>
      </c>
      <c r="C38">
        <f>((C78*C36)*(C37))-(C78*(1-C37))</f>
        <v>0.34624182668770986</v>
      </c>
      <c r="E38" s="5" t="s">
        <v>4</v>
      </c>
      <c r="F38" s="5"/>
      <c r="G38">
        <f>((G78*G36)*(G37))-(G78*(1-G37))</f>
        <v>0.28050822765232464</v>
      </c>
      <c r="I38" s="5" t="s">
        <v>4</v>
      </c>
      <c r="J38" s="5"/>
      <c r="K38">
        <f>((K78*K36)*(K37))-(K78*(1-K37))</f>
        <v>5.1462952667216788E-2</v>
      </c>
      <c r="M38" s="5" t="s">
        <v>4</v>
      </c>
      <c r="N38" s="5"/>
      <c r="O38">
        <f>((O78*O36)*(O37))-(O78*(1-O37))</f>
        <v>-0.23708591663955547</v>
      </c>
      <c r="Q38" t="s">
        <v>4</v>
      </c>
      <c r="S38">
        <f>((S78*S36)*(S37))-(S78*(1-S37))</f>
        <v>-0.56630302679293809</v>
      </c>
      <c r="U38" s="5" t="s">
        <v>4</v>
      </c>
      <c r="V38" s="5"/>
      <c r="W38">
        <f>((W78*W36)*(W37))-(W78*(1-W37))</f>
        <v>-0.75580251287451583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35</v>
      </c>
      <c r="E42" s="5" t="s">
        <v>7</v>
      </c>
      <c r="F42" s="5"/>
      <c r="G42" s="6">
        <v>35</v>
      </c>
      <c r="I42" s="5" t="s">
        <v>7</v>
      </c>
      <c r="J42" s="5"/>
      <c r="K42" s="6">
        <v>60</v>
      </c>
      <c r="M42" s="5" t="s">
        <v>7</v>
      </c>
      <c r="N42" s="5"/>
      <c r="O42" s="6">
        <v>130</v>
      </c>
      <c r="Q42" t="s">
        <v>7</v>
      </c>
      <c r="S42" s="2">
        <v>200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5.1467452620534475E-2</v>
      </c>
      <c r="E43" s="5" t="s">
        <v>8</v>
      </c>
      <c r="F43" s="5"/>
      <c r="G43" s="6">
        <f>D9</f>
        <v>5.2014078141326657E-2</v>
      </c>
      <c r="I43" s="5" t="s">
        <v>8</v>
      </c>
      <c r="J43" s="5"/>
      <c r="K43" s="6">
        <f>E9</f>
        <v>2.6283254631225026E-2</v>
      </c>
      <c r="M43" s="5" t="s">
        <v>8</v>
      </c>
      <c r="N43" s="5"/>
      <c r="O43" s="6">
        <f>F9</f>
        <v>8.8541346073374508E-3</v>
      </c>
      <c r="Q43" t="s">
        <v>8</v>
      </c>
      <c r="S43" s="2">
        <f>G9</f>
        <v>2.2370431500437645E-3</v>
      </c>
      <c r="U43" s="5" t="s">
        <v>8</v>
      </c>
      <c r="V43" s="5"/>
      <c r="W43" s="6">
        <f>H9</f>
        <v>4.5216046758635013E-4</v>
      </c>
      <c r="Y43" s="5" t="s">
        <v>8</v>
      </c>
      <c r="Z43" s="5"/>
      <c r="AA43" s="6">
        <f>I9</f>
        <v>7.6160462246748517E-5</v>
      </c>
    </row>
    <row r="44" spans="1:27" x14ac:dyDescent="0.2">
      <c r="A44" t="s">
        <v>4</v>
      </c>
      <c r="C44">
        <f>((C84*C42)*(C43))-(C84*(1-C43))</f>
        <v>0.85282829433924101</v>
      </c>
      <c r="E44" s="5" t="s">
        <v>4</v>
      </c>
      <c r="F44" s="5"/>
      <c r="G44">
        <f>((G84*G42)*(G43))-(G84*(1-G43))</f>
        <v>0.87250681308775968</v>
      </c>
      <c r="I44" s="5" t="s">
        <v>4</v>
      </c>
      <c r="J44" s="5"/>
      <c r="K44">
        <f>((K84*K42)*(K43))-(K84*(1-K43))</f>
        <v>0.60327853250472652</v>
      </c>
      <c r="M44" s="5" t="s">
        <v>4</v>
      </c>
      <c r="N44" s="5"/>
      <c r="O44">
        <f>((O84*O42)*(O43))-(O84*(1-O43))</f>
        <v>0.15989163356120595</v>
      </c>
      <c r="Q44" t="s">
        <v>4</v>
      </c>
      <c r="S44">
        <f>((S84*S42)*(S43))-(S84*(1-S43))</f>
        <v>-0.55035432684120322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100</v>
      </c>
      <c r="E48" s="5" t="s">
        <v>7</v>
      </c>
      <c r="F48" s="5"/>
      <c r="G48" s="6">
        <v>90</v>
      </c>
      <c r="I48" s="5" t="s">
        <v>7</v>
      </c>
      <c r="J48" s="5"/>
      <c r="K48" s="6">
        <v>160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2.6759696009738865E-2</v>
      </c>
      <c r="E49" s="5" t="s">
        <v>8</v>
      </c>
      <c r="F49" s="5"/>
      <c r="G49" s="6">
        <f>D10</f>
        <v>2.7043905389119102E-2</v>
      </c>
      <c r="I49" s="5" t="s">
        <v>8</v>
      </c>
      <c r="J49" s="5"/>
      <c r="K49" s="6">
        <f>E10</f>
        <v>1.3665566649737929E-2</v>
      </c>
      <c r="M49" s="5" t="s">
        <v>8</v>
      </c>
      <c r="N49" s="5"/>
      <c r="O49">
        <f>F10</f>
        <v>4.6035686333371567E-3</v>
      </c>
      <c r="Q49" t="s">
        <v>8</v>
      </c>
      <c r="S49" s="2">
        <f>G10</f>
        <v>1.1631155537695258E-3</v>
      </c>
      <c r="U49" s="5" t="s">
        <v>8</v>
      </c>
      <c r="V49" s="5"/>
      <c r="W49" s="6">
        <f>H10</f>
        <v>2.3509375428860035E-4</v>
      </c>
      <c r="Y49" s="5" t="s">
        <v>8</v>
      </c>
      <c r="Z49" s="5"/>
      <c r="AA49" s="6">
        <f>I10</f>
        <v>3.9598439672358108E-5</v>
      </c>
    </row>
    <row r="50" spans="1:27" x14ac:dyDescent="0.2">
      <c r="A50" t="s">
        <v>4</v>
      </c>
      <c r="C50">
        <f>((C90*C48)*(C49))-(C90*(1-C49))</f>
        <v>1.7027292969836254</v>
      </c>
      <c r="E50" s="5" t="s">
        <v>4</v>
      </c>
      <c r="F50" s="5"/>
      <c r="G50">
        <f>((G90*G48)*(G49))-(G90*(1-G49))</f>
        <v>1.4609953904098383</v>
      </c>
      <c r="I50" s="5" t="s">
        <v>4</v>
      </c>
      <c r="J50" s="5"/>
      <c r="K50">
        <f>((K90*K48)*(K49))-(K90*(1-K49))</f>
        <v>1.2001562306078064</v>
      </c>
      <c r="M50" s="5" t="s">
        <v>4</v>
      </c>
      <c r="N50" s="5"/>
      <c r="O50">
        <f>((O90*O48)*(O49))-(O90*(1-O49))</f>
        <v>0.15549572696762637</v>
      </c>
      <c r="Q50" t="s">
        <v>4</v>
      </c>
      <c r="S50">
        <f>((S90*S48)*(S49))-(S90*(1-S49))</f>
        <v>-0.64990221831537265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250</v>
      </c>
      <c r="E54" s="5" t="s">
        <v>7</v>
      </c>
      <c r="F54" s="5"/>
      <c r="G54" s="6">
        <v>300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1.1594404069520172E-2</v>
      </c>
      <c r="E55" s="5" t="s">
        <v>8</v>
      </c>
      <c r="F55" s="5"/>
      <c r="G55" s="6">
        <f>D11</f>
        <v>1.1717545916261733E-2</v>
      </c>
      <c r="I55" s="5" t="s">
        <v>8</v>
      </c>
      <c r="J55" s="5"/>
      <c r="K55" s="6">
        <f>E11</f>
        <v>5.9209978139645831E-3</v>
      </c>
      <c r="M55" s="5" t="s">
        <v>8</v>
      </c>
      <c r="N55" s="5"/>
      <c r="O55" s="6">
        <f>F11</f>
        <v>1.9946278491823799E-3</v>
      </c>
      <c r="Q55" t="s">
        <v>8</v>
      </c>
      <c r="S55" s="2">
        <f>G11</f>
        <v>5.0395309816074398E-4</v>
      </c>
      <c r="U55" s="5" t="s">
        <v>8</v>
      </c>
      <c r="V55" s="5"/>
      <c r="W55" s="6">
        <f>H11</f>
        <v>1.0186109664513797E-4</v>
      </c>
      <c r="Y55" s="5" t="s">
        <v>8</v>
      </c>
      <c r="Z55" s="5"/>
      <c r="AA55" s="6">
        <f>I11</f>
        <v>1.715715716339777E-5</v>
      </c>
    </row>
    <row r="56" spans="1:27" x14ac:dyDescent="0.2">
      <c r="A56" t="s">
        <v>4</v>
      </c>
      <c r="C56">
        <f>((C96*C54)*(C55))-(C96*(1-C55))</f>
        <v>1.9101954214495631</v>
      </c>
      <c r="E56" s="5" t="s">
        <v>4</v>
      </c>
      <c r="F56" s="5"/>
      <c r="G56">
        <f>((G96*G54)*(G55))-(G96*(1-G55))</f>
        <v>2.5269813207947811</v>
      </c>
      <c r="I56" s="5" t="s">
        <v>4</v>
      </c>
      <c r="J56" s="5"/>
      <c r="K56">
        <f>((K96*K54)*(K55))-(K96*(1-K55))</f>
        <v>0.78222034200333945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{99C18DCF-4655-7E47-90C4-0B8832A4B595}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{82A5976C-F70A-3246-8498-69107B890AB0}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15" priority="1" operator="lessThan">
      <formula>0</formula>
    </cfRule>
    <cfRule type="cellIs" dxfId="14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C18DCF-4655-7E47-90C4-0B8832A4B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82A5976C-F70A-3246-8498-69107B890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C755-74FA-A243-B501-27448E8753DB}">
  <dimension ref="A1:AA96"/>
  <sheetViews>
    <sheetView workbookViewId="0">
      <selection activeCell="A11" sqref="A11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1.8899307000000001</v>
      </c>
      <c r="B2">
        <v>0.6491943</v>
      </c>
      <c r="K2" t="s">
        <v>5</v>
      </c>
    </row>
    <row r="3" spans="1:25" x14ac:dyDescent="0.2">
      <c r="B3" t="s">
        <v>3</v>
      </c>
      <c r="K3" t="s">
        <v>7</v>
      </c>
      <c r="L3">
        <f>100/182</f>
        <v>0.5494505494505495</v>
      </c>
      <c r="M3">
        <v>5</v>
      </c>
      <c r="N3">
        <v>3.3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0.66671053758322674</v>
      </c>
      <c r="M4">
        <f>SUM(C6:C11,D7:D11,E8:E11,F9:F11,G10:G11,H11)</f>
        <v>0.12006862945391054</v>
      </c>
      <c r="N4">
        <f>SUM(C5,D6,E7,F8,G9,H10,I11)</f>
        <v>0.20986657715573848</v>
      </c>
    </row>
    <row r="5" spans="1:25" x14ac:dyDescent="0.2">
      <c r="B5">
        <v>0</v>
      </c>
      <c r="C5">
        <f>(_xlfn.POISSON.DIST(0,A2,FALSE)*_xlfn.POISSON.DIST(0,B2,FALSE))</f>
        <v>7.8935438090343091E-2</v>
      </c>
      <c r="D5">
        <f>_xlfn.POISSON.DIST(1,A2,FALSE)*_xlfn.POISSON.DIST(0,B2,FALSE)</f>
        <v>0.14918250776488878</v>
      </c>
      <c r="E5">
        <f>(_xlfn.POISSON.DIST(2,A2,FALSE)*_xlfn.POISSON.DIST(0,B2,FALSE))</f>
        <v>0.14097230066392591</v>
      </c>
      <c r="F5">
        <f>(_xlfn.POISSON.DIST(3,A2,FALSE)*_xlfn.POISSON.DIST(0,B2,FALSE))</f>
        <v>8.8809292958127964E-2</v>
      </c>
      <c r="G5">
        <f>(_xlfn.POISSON.DIST(4,A2,FALSE)*_xlfn.POISSON.DIST(0,B2,FALSE))</f>
        <v>4.1960852301714986E-2</v>
      </c>
      <c r="H5">
        <f>(_xlfn.POISSON.DIST(5,A2,FALSE)*_xlfn.POISSON.DIST(0,B2,FALSE))</f>
        <v>1.5860620592635363E-2</v>
      </c>
      <c r="I5">
        <f>(_xlfn.POISSON.DIST(6,A2,FALSE)*_xlfn.POISSON.DIST(0,B2,FALSE))</f>
        <v>4.9959122965122912E-3</v>
      </c>
      <c r="J5">
        <f>SUM(C5:I5)</f>
        <v>0.52071692466814834</v>
      </c>
      <c r="K5" t="s">
        <v>4</v>
      </c>
      <c r="L5">
        <f>(J1*L3*L4)-(J1*(1-L4))</f>
        <v>3.3035008782801911E-2</v>
      </c>
      <c r="M5">
        <f>(J1*M3*M4)-(J1*(1-M4))</f>
        <v>-0.27958822327653676</v>
      </c>
      <c r="N5">
        <f>(J1*N3*N4)-(J1*(1-N4))</f>
        <v>-9.757371823032468E-2</v>
      </c>
    </row>
    <row r="6" spans="1:25" x14ac:dyDescent="0.2">
      <c r="B6">
        <v>1</v>
      </c>
      <c r="C6">
        <f>(_xlfn.POISSON.DIST(0,A2,FALSE)*_xlfn.POISSON.DIST(1,B2,FALSE))</f>
        <v>5.1244436476253624E-2</v>
      </c>
      <c r="D6">
        <f>_xlfn.POISSON.DIST(1,A2,FALSE)*_xlfn.POISSON.DIST(1,B2,FALSE)</f>
        <v>9.6848433700671532E-2</v>
      </c>
      <c r="E6">
        <f>(_xlfn.POISSON.DIST(2,A2,FALSE)*_xlfn.POISSON.DIST(1,B2,FALSE))</f>
        <v>9.1518414048906913E-2</v>
      </c>
      <c r="F6">
        <f>(_xlfn.POISSON.DIST(3,A2,FALSE)*_xlfn.POISSON.DIST(1,B2,FALSE))</f>
        <v>5.7654486775446809E-2</v>
      </c>
      <c r="G6">
        <f>(_xlfn.POISSON.DIST(4,A2,FALSE)*_xlfn.POISSON.DIST(1,B2,FALSE))</f>
        <v>2.7240746137415249E-2</v>
      </c>
      <c r="H6">
        <f>(_xlfn.POISSON.DIST(5,A2,FALSE)*_xlfn.POISSON.DIST(1,B2,FALSE))</f>
        <v>1.02966244832015E-2</v>
      </c>
      <c r="I6">
        <f>(_xlfn.POISSON.DIST(6,A2,FALSE)*_xlfn.POISSON.DIST(1,B2,FALSE))</f>
        <v>3.2433177861956896E-3</v>
      </c>
      <c r="J6">
        <f t="shared" ref="J6:J11" si="0">SUM(C6:I6)</f>
        <v>0.3380464594080913</v>
      </c>
    </row>
    <row r="7" spans="1:25" x14ac:dyDescent="0.2">
      <c r="B7">
        <v>2</v>
      </c>
      <c r="C7">
        <f>(_xlfn.POISSON.DIST(0,A2,FALSE)*_xlfn.POISSON.DIST(2,B2,FALSE))</f>
        <v>1.6633798033547968E-2</v>
      </c>
      <c r="D7">
        <f>_xlfn.POISSON.DIST(1,A2,FALSE)*_xlfn.POISSON.DIST(2,B2,FALSE)</f>
        <v>3.1436725561201931E-2</v>
      </c>
      <c r="E7">
        <f>(_xlfn.POISSON.DIST(2,A2,FALSE)*_xlfn.POISSON.DIST(2,B2,FALSE))</f>
        <v>2.9706616372795144E-2</v>
      </c>
      <c r="F7">
        <f>(_xlfn.POISSON.DIST(3,A2,FALSE)*_xlfn.POISSON.DIST(2,B2,FALSE))</f>
        <v>1.8714482092022724E-2</v>
      </c>
      <c r="G7">
        <f>(_xlfn.POISSON.DIST(4,A2,FALSE)*_xlfn.POISSON.DIST(2,B2,FALSE))</f>
        <v>8.8422685600784978E-3</v>
      </c>
      <c r="H7">
        <f>(_xlfn.POISSON.DIST(5,A2,FALSE)*_xlfn.POISSON.DIST(2,B2,FALSE))</f>
        <v>3.3422549618674297E-3</v>
      </c>
      <c r="I7">
        <f>(_xlfn.POISSON.DIST(6,A2,FALSE)*_xlfn.POISSON.DIST(2,B2,FALSE))</f>
        <v>1.0527717099434301E-3</v>
      </c>
      <c r="J7">
        <f t="shared" si="0"/>
        <v>0.10972891729145713</v>
      </c>
    </row>
    <row r="8" spans="1:25" x14ac:dyDescent="0.2">
      <c r="B8">
        <v>3</v>
      </c>
      <c r="C8">
        <f>(_xlfn.POISSON.DIST(0,A2,FALSE)*_xlfn.POISSON.DIST(3,B2,FALSE))</f>
        <v>3.5995222902435167E-3</v>
      </c>
      <c r="D8">
        <f>_xlfn.POISSON.DIST(1,A2,FALSE)*_xlfn.POISSON.DIST(3,B2,FALSE)</f>
        <v>6.8028476816655321E-3</v>
      </c>
      <c r="E8">
        <f>(_xlfn.POISSON.DIST(2,A2,FALSE)*_xlfn.POISSON.DIST(3,B2,FALSE))</f>
        <v>6.4284553405017609E-3</v>
      </c>
      <c r="F8">
        <f>(_xlfn.POISSON.DIST(3,A2,FALSE)*_xlfn.POISSON.DIST(3,B2,FALSE))</f>
        <v>4.0497783671977422E-3</v>
      </c>
      <c r="G8">
        <f>(_xlfn.POISSON.DIST(4,A2,FALSE)*_xlfn.POISSON.DIST(3,B2,FALSE))</f>
        <v>1.9134501160907227E-3</v>
      </c>
      <c r="H8">
        <f>(_xlfn.POISSON.DIST(5,A2,FALSE)*_xlfn.POISSON.DIST(3,B2,FALSE))</f>
        <v>7.2325762346368426E-4</v>
      </c>
      <c r="I8">
        <f>(_xlfn.POISSON.DIST(6,A2,FALSE)*_xlfn.POISSON.DIST(3,B2,FALSE))</f>
        <v>2.2781779776550939E-4</v>
      </c>
      <c r="J8">
        <f t="shared" si="0"/>
        <v>2.3745129216928465E-2</v>
      </c>
    </row>
    <row r="9" spans="1:25" x14ac:dyDescent="0.2">
      <c r="B9">
        <v>4</v>
      </c>
      <c r="C9">
        <f>(_xlfn.POISSON.DIST(0,A2,FALSE)*_xlfn.POISSON.DIST(4,B2,FALSE))</f>
        <v>5.8419733838725914E-4</v>
      </c>
      <c r="D9">
        <f>_xlfn.POISSON.DIST(1,A2,FALSE)*_xlfn.POISSON.DIST(4,B2,FALSE)</f>
        <v>1.1040924846763694E-3</v>
      </c>
      <c r="E9">
        <f>(_xlfn.POISSON.DIST(2,A2,FALSE)*_xlfn.POISSON.DIST(4,B2,FALSE))</f>
        <v>1.0433291412145754E-3</v>
      </c>
      <c r="F9">
        <f>(_xlfn.POISSON.DIST(3,A2,FALSE)*_xlfn.POISSON.DIST(4,B2,FALSE))</f>
        <v>6.5727325806202031E-4</v>
      </c>
      <c r="G9">
        <f>(_xlfn.POISSON.DIST(4,A2,FALSE)*_xlfn.POISSON.DIST(4,B2,FALSE))</f>
        <v>3.1055022717510884E-4</v>
      </c>
      <c r="H9">
        <f>(_xlfn.POISSON.DIST(5,A2,FALSE)*_xlfn.POISSON.DIST(4,B2,FALSE))</f>
        <v>1.1738368164604251E-4</v>
      </c>
      <c r="I9">
        <f>(_xlfn.POISSON.DIST(6,A2,FALSE)*_xlfn.POISSON.DIST(4,B2,FALSE))</f>
        <v>3.6974503936980356E-5</v>
      </c>
      <c r="J9">
        <f t="shared" si="0"/>
        <v>3.853800635098356E-3</v>
      </c>
    </row>
    <row r="10" spans="1:25" x14ac:dyDescent="0.2">
      <c r="B10">
        <v>5</v>
      </c>
      <c r="C10">
        <f>(_xlfn.POISSON.DIST(0,A2,FALSE)*_xlfn.POISSON.DIST(5,B2,FALSE))</f>
        <v>7.5851516431235994E-5</v>
      </c>
      <c r="D10">
        <f>_xlfn.POISSON.DIST(1,A2,FALSE)*_xlfn.POISSON.DIST(5,B2,FALSE)</f>
        <v>1.4335410954494733E-4</v>
      </c>
      <c r="E10">
        <f>(_xlfn.POISSON.DIST(2,A2,FALSE)*_xlfn.POISSON.DIST(5,B2,FALSE))</f>
        <v>1.3546466630007955E-4</v>
      </c>
      <c r="F10">
        <f>(_xlfn.POISSON.DIST(3,A2,FALSE)*_xlfn.POISSON.DIST(5,B2,FALSE))</f>
        <v>8.5339610535258557E-5</v>
      </c>
      <c r="G10">
        <f>(_xlfn.POISSON.DIST(4,A2,FALSE)*_xlfn.POISSON.DIST(5,B2,FALSE))</f>
        <v>4.0321487469157171E-5</v>
      </c>
      <c r="H10">
        <f>(_xlfn.POISSON.DIST(5,A2,FALSE)*_xlfn.POISSON.DIST(5,B2,FALSE))</f>
        <v>1.5240963407525089E-5</v>
      </c>
      <c r="I10">
        <f>(_xlfn.POISSON.DIST(6,A2,FALSE)*_xlfn.POISSON.DIST(5,B2,FALSE))</f>
        <v>4.8007274402430435E-6</v>
      </c>
      <c r="J10">
        <f t="shared" si="0"/>
        <v>5.0037308112844665E-4</v>
      </c>
    </row>
    <row r="11" spans="1:25" x14ac:dyDescent="0.2">
      <c r="B11">
        <v>6</v>
      </c>
      <c r="C11">
        <f>(_xlfn.POISSON.DIST(0,A2,FALSE)*_xlfn.POISSON.DIST(6,B2,FALSE))</f>
        <v>8.2070620189191187E-6</v>
      </c>
      <c r="D11">
        <f>_xlfn.POISSON.DIST(1,A2,FALSE)*_xlfn.POISSON.DIST(6,B2,FALSE)</f>
        <v>1.5510778466359224E-5</v>
      </c>
      <c r="E11">
        <f>(_xlfn.POISSON.DIST(2,A2,FALSE)*_xlfn.POISSON.DIST(6,B2,FALSE))</f>
        <v>1.4657148202235612E-5</v>
      </c>
      <c r="F11">
        <f>(_xlfn.POISSON.DIST(3,A2,FALSE)*_xlfn.POISSON.DIST(6,B2,FALSE))</f>
        <v>9.2336647872849618E-6</v>
      </c>
      <c r="G11">
        <f>(_xlfn.POISSON.DIST(4,A2,FALSE)*_xlfn.POISSON.DIST(6,B2,FALSE))</f>
        <v>4.3627466387497069E-6</v>
      </c>
      <c r="H11">
        <f>(_xlfn.POISSON.DIST(5,A2,FALSE)*_xlfn.POISSON.DIST(6,B2,FALSE))</f>
        <v>1.6490577617789762E-6</v>
      </c>
      <c r="I11">
        <f>(_xlfn.POISSON.DIST(6,A2,FALSE)*_xlfn.POISSON.DIST(6,B2,FALSE))</f>
        <v>5.1943414834322871E-7</v>
      </c>
      <c r="J11">
        <f t="shared" si="0"/>
        <v>5.4139892023670828E-5</v>
      </c>
    </row>
    <row r="12" spans="1:25" x14ac:dyDescent="0.2">
      <c r="C12" s="1">
        <f>SUM(C5:C11)</f>
        <v>0.15108145080722565</v>
      </c>
      <c r="D12" s="1">
        <f t="shared" ref="D12:I12" si="1">SUM(D5:D11)</f>
        <v>0.28553347208111546</v>
      </c>
      <c r="E12" s="1">
        <f t="shared" si="1"/>
        <v>0.26981923738184665</v>
      </c>
      <c r="F12" s="1">
        <f t="shared" si="1"/>
        <v>0.16997988672617981</v>
      </c>
      <c r="G12" s="1">
        <f t="shared" si="1"/>
        <v>8.0312551576582458E-2</v>
      </c>
      <c r="H12" s="1">
        <f t="shared" si="1"/>
        <v>3.0357031363983322E-2</v>
      </c>
      <c r="I12" s="1">
        <f t="shared" si="1"/>
        <v>9.5621142559424877E-3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13</v>
      </c>
      <c r="E18" t="s">
        <v>7</v>
      </c>
      <c r="G18" s="2">
        <v>7</v>
      </c>
      <c r="I18" t="s">
        <v>7</v>
      </c>
      <c r="K18" s="2">
        <v>7</v>
      </c>
      <c r="M18" t="s">
        <v>7</v>
      </c>
      <c r="O18" s="2">
        <v>10</v>
      </c>
      <c r="Q18" t="s">
        <v>7</v>
      </c>
      <c r="S18" s="2">
        <v>18</v>
      </c>
      <c r="U18" t="s">
        <v>7</v>
      </c>
      <c r="W18" s="2">
        <v>40</v>
      </c>
      <c r="Y18" t="s">
        <v>7</v>
      </c>
      <c r="AA18" s="2">
        <v>100</v>
      </c>
    </row>
    <row r="19" spans="1:27" x14ac:dyDescent="0.2">
      <c r="A19" t="s">
        <v>8</v>
      </c>
      <c r="C19" s="2">
        <f>C5</f>
        <v>7.8935438090343091E-2</v>
      </c>
      <c r="E19" t="s">
        <v>8</v>
      </c>
      <c r="G19" s="2">
        <f>D5</f>
        <v>0.14918250776488878</v>
      </c>
      <c r="I19" t="s">
        <v>8</v>
      </c>
      <c r="K19" s="2">
        <f>E5</f>
        <v>0.14097230066392591</v>
      </c>
      <c r="M19" t="s">
        <v>8</v>
      </c>
      <c r="O19" s="2">
        <f>F5</f>
        <v>8.8809292958127964E-2</v>
      </c>
      <c r="Q19" t="s">
        <v>8</v>
      </c>
      <c r="S19" s="2">
        <f>G5</f>
        <v>4.1960852301714986E-2</v>
      </c>
      <c r="U19" t="s">
        <v>8</v>
      </c>
      <c r="W19" s="2">
        <f>H5</f>
        <v>1.5860620592635363E-2</v>
      </c>
      <c r="Y19" t="s">
        <v>8</v>
      </c>
      <c r="AA19" s="2">
        <f>I5</f>
        <v>4.9959122965122912E-3</v>
      </c>
    </row>
    <row r="20" spans="1:27" x14ac:dyDescent="0.2">
      <c r="A20" t="s">
        <v>4</v>
      </c>
      <c r="C20">
        <f>((C60*C18)*(C19))-(C60*(1-C19))</f>
        <v>0.10509613326480327</v>
      </c>
      <c r="E20" t="s">
        <v>4</v>
      </c>
      <c r="G20">
        <f>((G60*G18)*(G19))-(G60*(1-G19))</f>
        <v>0.19346006211911027</v>
      </c>
      <c r="I20" t="s">
        <v>4</v>
      </c>
      <c r="K20">
        <f>((K60*K18)*(K19))-(K60*(1-K19))</f>
        <v>0.12777840531140727</v>
      </c>
      <c r="M20" t="s">
        <v>4</v>
      </c>
      <c r="O20">
        <f>((O60*O18)*(O19))-(O60*(1-O19))</f>
        <v>-2.3097777460592384E-2</v>
      </c>
      <c r="Q20" t="s">
        <v>4</v>
      </c>
      <c r="S20">
        <f>((S60*S18)*(S19))-(S60*(1-S19))</f>
        <v>-0.20274380626741528</v>
      </c>
      <c r="U20" t="s">
        <v>4</v>
      </c>
      <c r="W20">
        <f>((W60*W18)*(W19))-(W60*(1-W19))</f>
        <v>-0.34971455570195009</v>
      </c>
      <c r="Y20" t="s">
        <v>4</v>
      </c>
      <c r="AA20">
        <f>((AA60*AA18)*(AA19))-(AA60*(1-AA19))</f>
        <v>-0.4954128580522586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15</v>
      </c>
      <c r="E24" s="5" t="s">
        <v>7</v>
      </c>
      <c r="F24" s="5"/>
      <c r="G24" s="6">
        <v>7</v>
      </c>
      <c r="I24" s="5" t="s">
        <v>7</v>
      </c>
      <c r="J24" s="5"/>
      <c r="K24" s="6">
        <v>7</v>
      </c>
      <c r="M24" s="5" t="s">
        <v>7</v>
      </c>
      <c r="N24" s="5"/>
      <c r="O24" s="7">
        <v>10</v>
      </c>
      <c r="Q24" t="s">
        <v>7</v>
      </c>
      <c r="S24" s="2">
        <v>19</v>
      </c>
      <c r="U24" s="5" t="s">
        <v>7</v>
      </c>
      <c r="V24" s="5"/>
      <c r="W24" s="6">
        <v>40</v>
      </c>
      <c r="Y24" s="5" t="s">
        <v>7</v>
      </c>
      <c r="Z24" s="5"/>
      <c r="AA24" s="6">
        <v>100</v>
      </c>
    </row>
    <row r="25" spans="1:27" x14ac:dyDescent="0.2">
      <c r="A25" t="s">
        <v>8</v>
      </c>
      <c r="C25" s="2">
        <f>C6</f>
        <v>5.1244436476253624E-2</v>
      </c>
      <c r="E25" s="5" t="s">
        <v>8</v>
      </c>
      <c r="F25" s="5"/>
      <c r="G25" s="6">
        <f>D6</f>
        <v>9.6848433700671532E-2</v>
      </c>
      <c r="I25" s="5" t="s">
        <v>8</v>
      </c>
      <c r="J25" s="5"/>
      <c r="K25" s="6">
        <f>E6</f>
        <v>9.1518414048906913E-2</v>
      </c>
      <c r="M25" s="5" t="s">
        <v>8</v>
      </c>
      <c r="N25" s="5"/>
      <c r="O25" s="6">
        <f>F6</f>
        <v>5.7654486775446809E-2</v>
      </c>
      <c r="Q25" t="s">
        <v>8</v>
      </c>
      <c r="S25" s="2">
        <f>G6</f>
        <v>2.7240746137415249E-2</v>
      </c>
      <c r="U25" s="5" t="s">
        <v>8</v>
      </c>
      <c r="V25" s="5"/>
      <c r="W25" s="6">
        <f>H6</f>
        <v>1.02966244832015E-2</v>
      </c>
      <c r="Y25" s="5" t="s">
        <v>8</v>
      </c>
      <c r="Z25" s="5"/>
      <c r="AA25" s="6">
        <f>I6</f>
        <v>3.2433177861956896E-3</v>
      </c>
    </row>
    <row r="26" spans="1:27" x14ac:dyDescent="0.2">
      <c r="A26" t="s">
        <v>4</v>
      </c>
      <c r="C26">
        <f>((C66*C24)*(C25))-(C66*(1-C25))</f>
        <v>-0.18008901637994201</v>
      </c>
      <c r="E26" s="5" t="s">
        <v>4</v>
      </c>
      <c r="F26" s="5"/>
      <c r="G26">
        <f>((G66*G24)*(G25))-(G66*(1-G25))</f>
        <v>-0.22521253039462774</v>
      </c>
      <c r="I26" s="5" t="s">
        <v>4</v>
      </c>
      <c r="J26" s="5"/>
      <c r="K26">
        <f>((K66*K24)*(K25))-(K66*(1-K25))</f>
        <v>-0.2678526876087447</v>
      </c>
      <c r="M26" s="5" t="s">
        <v>4</v>
      </c>
      <c r="N26" s="5"/>
      <c r="O26">
        <f>((O66*O24)*(O25))-(O66*(1-O25))</f>
        <v>-0.36580064547008506</v>
      </c>
      <c r="Q26" t="s">
        <v>4</v>
      </c>
      <c r="S26">
        <f>((S66*S24)*(S25))-(S66*(1-S25))</f>
        <v>-0.45518507725169499</v>
      </c>
      <c r="U26" s="5" t="s">
        <v>4</v>
      </c>
      <c r="V26" s="5"/>
      <c r="W26">
        <f>((W66*W24)*(W25))-(W66*(1-W25))</f>
        <v>-0.57783839618873856</v>
      </c>
      <c r="Y26" s="5" t="s">
        <v>4</v>
      </c>
      <c r="Z26" s="5"/>
      <c r="AA26">
        <f>((AA66*AA24)*(AA25))-(AA66*(1-AA25))</f>
        <v>-0.67242490359423535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28</v>
      </c>
      <c r="E30" s="5" t="s">
        <v>7</v>
      </c>
      <c r="F30" s="5"/>
      <c r="G30" s="6">
        <v>15</v>
      </c>
      <c r="I30" s="5" t="s">
        <v>7</v>
      </c>
      <c r="J30" s="5"/>
      <c r="K30" s="6">
        <v>13</v>
      </c>
      <c r="M30" s="5" t="s">
        <v>7</v>
      </c>
      <c r="N30" s="5"/>
      <c r="O30" s="6">
        <v>19</v>
      </c>
      <c r="Q30" t="s">
        <v>7</v>
      </c>
      <c r="S30" s="2">
        <v>34</v>
      </c>
      <c r="U30" s="5" t="s">
        <v>7</v>
      </c>
      <c r="V30" s="5"/>
      <c r="W30" s="6">
        <v>250</v>
      </c>
      <c r="Y30" s="5" t="s">
        <v>7</v>
      </c>
      <c r="Z30" s="5"/>
      <c r="AA30" s="6">
        <v>400</v>
      </c>
    </row>
    <row r="31" spans="1:27" x14ac:dyDescent="0.2">
      <c r="A31" t="s">
        <v>8</v>
      </c>
      <c r="C31" s="2">
        <f>C7</f>
        <v>1.6633798033547968E-2</v>
      </c>
      <c r="E31" s="5" t="s">
        <v>8</v>
      </c>
      <c r="F31" s="5"/>
      <c r="G31" s="6">
        <f>D7</f>
        <v>3.1436725561201931E-2</v>
      </c>
      <c r="I31" s="5" t="s">
        <v>8</v>
      </c>
      <c r="J31" s="5"/>
      <c r="K31" s="6">
        <f>E7</f>
        <v>2.9706616372795144E-2</v>
      </c>
      <c r="M31" s="5" t="s">
        <v>8</v>
      </c>
      <c r="N31" s="5"/>
      <c r="O31" s="6">
        <f>F7</f>
        <v>1.8714482092022724E-2</v>
      </c>
      <c r="Q31" t="s">
        <v>8</v>
      </c>
      <c r="S31" s="2">
        <f>G7</f>
        <v>8.8422685600784978E-3</v>
      </c>
      <c r="U31" s="5" t="s">
        <v>8</v>
      </c>
      <c r="V31" s="5"/>
      <c r="W31" s="6">
        <f>H7</f>
        <v>3.3422549618674297E-3</v>
      </c>
      <c r="Y31" s="5" t="s">
        <v>8</v>
      </c>
      <c r="Z31" s="5"/>
      <c r="AA31" s="6">
        <f>I7</f>
        <v>1.0527717099434301E-3</v>
      </c>
    </row>
    <row r="32" spans="1:27" x14ac:dyDescent="0.2">
      <c r="A32" t="s">
        <v>4</v>
      </c>
      <c r="C32">
        <f>((C72*C30)*(C31))-(C72*(1-C31))</f>
        <v>-0.517619857027109</v>
      </c>
      <c r="E32" s="5" t="s">
        <v>4</v>
      </c>
      <c r="F32" s="5"/>
      <c r="G32">
        <f>((G72*G30)*(G31))-(G72*(1-G31))</f>
        <v>-0.49701239102076911</v>
      </c>
      <c r="I32" s="5" t="s">
        <v>4</v>
      </c>
      <c r="J32" s="5"/>
      <c r="K32">
        <f>((K72*K30)*(K31))-(K72*(1-K31))</f>
        <v>-0.58410737078086794</v>
      </c>
      <c r="M32" s="5" t="s">
        <v>4</v>
      </c>
      <c r="N32" s="5"/>
      <c r="O32">
        <f>((O72*O30)*(O31))-(O72*(1-O31))</f>
        <v>-0.62571035815954557</v>
      </c>
      <c r="Q32" t="s">
        <v>4</v>
      </c>
      <c r="S32">
        <f>((S72*S30)*(S31))-(S72*(1-S31))</f>
        <v>-0.6905206003972526</v>
      </c>
      <c r="U32" s="5" t="s">
        <v>4</v>
      </c>
      <c r="V32" s="5"/>
      <c r="W32">
        <f>((W72*W30)*(W31))-(W72*(1-W31))</f>
        <v>-0.1610940045712751</v>
      </c>
      <c r="Y32" s="5" t="s">
        <v>4</v>
      </c>
      <c r="Z32" s="5"/>
      <c r="AA32">
        <f>((AA72*AA30)*(AA31))-(AA72*(1-AA31))</f>
        <v>-0.57783854431268455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75</v>
      </c>
      <c r="E36" s="5" t="s">
        <v>7</v>
      </c>
      <c r="F36" s="5"/>
      <c r="G36" s="6">
        <v>40</v>
      </c>
      <c r="I36" s="5" t="s">
        <v>7</v>
      </c>
      <c r="J36" s="5"/>
      <c r="K36" s="6">
        <v>35</v>
      </c>
      <c r="M36" s="5" t="s">
        <v>7</v>
      </c>
      <c r="N36" s="5"/>
      <c r="O36" s="6">
        <v>50</v>
      </c>
      <c r="Q36" t="s">
        <v>7</v>
      </c>
      <c r="S36" s="2">
        <v>80</v>
      </c>
      <c r="U36" s="5" t="s">
        <v>7</v>
      </c>
      <c r="V36" s="5"/>
      <c r="W36" s="6">
        <v>350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3.5995222902435167E-3</v>
      </c>
      <c r="E37" s="5" t="s">
        <v>8</v>
      </c>
      <c r="F37" s="5"/>
      <c r="G37" s="6">
        <f>D8</f>
        <v>6.8028476816655321E-3</v>
      </c>
      <c r="I37" s="5" t="s">
        <v>8</v>
      </c>
      <c r="J37" s="5"/>
      <c r="K37" s="6">
        <f>E8</f>
        <v>6.4284553405017609E-3</v>
      </c>
      <c r="M37" s="5" t="s">
        <v>8</v>
      </c>
      <c r="N37" s="5"/>
      <c r="O37" s="6">
        <f>F8</f>
        <v>4.0497783671977422E-3</v>
      </c>
      <c r="Q37" t="s">
        <v>8</v>
      </c>
      <c r="S37" s="2">
        <f>G8</f>
        <v>1.9134501160907227E-3</v>
      </c>
      <c r="U37" s="5" t="s">
        <v>8</v>
      </c>
      <c r="V37" s="5"/>
      <c r="W37" s="6">
        <f>H8</f>
        <v>7.2325762346368426E-4</v>
      </c>
      <c r="Y37" s="5" t="s">
        <v>8</v>
      </c>
      <c r="Z37" s="5"/>
      <c r="AA37" s="6">
        <f>I8</f>
        <v>2.2781779776550939E-4</v>
      </c>
    </row>
    <row r="38" spans="1:27" x14ac:dyDescent="0.2">
      <c r="A38" t="s">
        <v>4</v>
      </c>
      <c r="C38">
        <f>((C78*C36)*(C37))-(C78*(1-C37))</f>
        <v>-0.72643630594149267</v>
      </c>
      <c r="E38" s="5" t="s">
        <v>4</v>
      </c>
      <c r="F38" s="5"/>
      <c r="G38">
        <f>((G78*G36)*(G37))-(G78*(1-G37))</f>
        <v>-0.72108324505171328</v>
      </c>
      <c r="I38" s="5" t="s">
        <v>4</v>
      </c>
      <c r="J38" s="5"/>
      <c r="K38">
        <f>((K78*K36)*(K37))-(K78*(1-K37))</f>
        <v>-0.76857560774193656</v>
      </c>
      <c r="M38" s="5" t="s">
        <v>4</v>
      </c>
      <c r="N38" s="5"/>
      <c r="O38">
        <f>((O78*O36)*(O37))-(O78*(1-O37))</f>
        <v>-0.79346130327291509</v>
      </c>
      <c r="Q38" t="s">
        <v>4</v>
      </c>
      <c r="S38">
        <f>((S78*S36)*(S37))-(S78*(1-S37))</f>
        <v>-0.84501054059665148</v>
      </c>
      <c r="U38" s="5" t="s">
        <v>4</v>
      </c>
      <c r="V38" s="5"/>
      <c r="W38">
        <f>((W78*W36)*(W37))-(W78*(1-W37))</f>
        <v>-0.74613657416424672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250</v>
      </c>
      <c r="E42" s="5" t="s">
        <v>7</v>
      </c>
      <c r="F42" s="5"/>
      <c r="G42" s="6">
        <v>130</v>
      </c>
      <c r="I42" s="5" t="s">
        <v>7</v>
      </c>
      <c r="J42" s="5"/>
      <c r="K42" s="6">
        <v>125</v>
      </c>
      <c r="M42" s="5" t="s">
        <v>7</v>
      </c>
      <c r="N42" s="5"/>
      <c r="O42" s="6">
        <v>160</v>
      </c>
      <c r="Q42" t="s">
        <v>7</v>
      </c>
      <c r="S42" s="2">
        <v>275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5.8419733838725914E-4</v>
      </c>
      <c r="E43" s="5" t="s">
        <v>8</v>
      </c>
      <c r="F43" s="5"/>
      <c r="G43" s="6">
        <f>D9</f>
        <v>1.1040924846763694E-3</v>
      </c>
      <c r="I43" s="5" t="s">
        <v>8</v>
      </c>
      <c r="J43" s="5"/>
      <c r="K43" s="6">
        <f>E9</f>
        <v>1.0433291412145754E-3</v>
      </c>
      <c r="M43" s="5" t="s">
        <v>8</v>
      </c>
      <c r="N43" s="5"/>
      <c r="O43" s="6">
        <f>F9</f>
        <v>6.5727325806202031E-4</v>
      </c>
      <c r="Q43" t="s">
        <v>8</v>
      </c>
      <c r="S43" s="2">
        <f>G9</f>
        <v>3.1055022717510884E-4</v>
      </c>
      <c r="U43" s="5" t="s">
        <v>8</v>
      </c>
      <c r="V43" s="5"/>
      <c r="W43" s="6">
        <f>H9</f>
        <v>1.1738368164604251E-4</v>
      </c>
      <c r="Y43" s="5" t="s">
        <v>8</v>
      </c>
      <c r="Z43" s="5"/>
      <c r="AA43" s="6">
        <f>I9</f>
        <v>3.6974503936980356E-5</v>
      </c>
    </row>
    <row r="44" spans="1:27" x14ac:dyDescent="0.2">
      <c r="A44" t="s">
        <v>4</v>
      </c>
      <c r="C44">
        <f>((C84*C42)*(C43))-(C84*(1-C43))</f>
        <v>-0.85336646806479799</v>
      </c>
      <c r="E44" s="5" t="s">
        <v>4</v>
      </c>
      <c r="F44" s="5"/>
      <c r="G44">
        <f>((G84*G42)*(G43))-(G84*(1-G43))</f>
        <v>-0.85536388450739564</v>
      </c>
      <c r="I44" s="5" t="s">
        <v>4</v>
      </c>
      <c r="J44" s="5"/>
      <c r="K44">
        <f>((K84*K42)*(K43))-(K84*(1-K43))</f>
        <v>-0.86854052820696359</v>
      </c>
      <c r="M44" s="5" t="s">
        <v>4</v>
      </c>
      <c r="N44" s="5"/>
      <c r="O44">
        <f>((O84*O42)*(O43))-(O84*(1-O43))</f>
        <v>-0.89417900545201479</v>
      </c>
      <c r="Q44" t="s">
        <v>4</v>
      </c>
      <c r="S44">
        <f>((S84*S42)*(S43))-(S84*(1-S43))</f>
        <v>-0.91428813729966996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100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7.5851516431235994E-5</v>
      </c>
      <c r="E49" s="5" t="s">
        <v>8</v>
      </c>
      <c r="F49" s="5"/>
      <c r="G49" s="6">
        <f>D10</f>
        <v>1.4335410954494733E-4</v>
      </c>
      <c r="I49" s="5" t="s">
        <v>8</v>
      </c>
      <c r="J49" s="5"/>
      <c r="K49" s="6">
        <f>E10</f>
        <v>1.3546466630007955E-4</v>
      </c>
      <c r="M49" s="5" t="s">
        <v>8</v>
      </c>
      <c r="N49" s="5"/>
      <c r="O49">
        <f>F10</f>
        <v>8.5339610535258557E-5</v>
      </c>
      <c r="Q49" t="s">
        <v>8</v>
      </c>
      <c r="S49" s="2">
        <f>G10</f>
        <v>4.0321487469157171E-5</v>
      </c>
      <c r="U49" s="5" t="s">
        <v>8</v>
      </c>
      <c r="V49" s="5"/>
      <c r="W49" s="6">
        <f>H10</f>
        <v>1.5240963407525089E-5</v>
      </c>
      <c r="Y49" s="5" t="s">
        <v>8</v>
      </c>
      <c r="Z49" s="5"/>
      <c r="AA49" s="6">
        <f>I10</f>
        <v>4.8007274402430435E-6</v>
      </c>
    </row>
    <row r="50" spans="1:27" x14ac:dyDescent="0.2">
      <c r="A50" t="s">
        <v>4</v>
      </c>
      <c r="C50">
        <f>((C90*C48)*(C49))-(C90*(1-C49))</f>
        <v>-0.99044270892966435</v>
      </c>
      <c r="E50" s="5" t="s">
        <v>4</v>
      </c>
      <c r="F50" s="5"/>
      <c r="G50">
        <f>((G90*G48)*(G49))-(G90*(1-G49))</f>
        <v>-0.98552123493596033</v>
      </c>
      <c r="I50" s="5" t="s">
        <v>4</v>
      </c>
      <c r="J50" s="5"/>
      <c r="K50">
        <f>((K90*K48)*(K49))-(K90*(1-K49))</f>
        <v>-0.98293145204618992</v>
      </c>
      <c r="M50" s="5" t="s">
        <v>4</v>
      </c>
      <c r="N50" s="5"/>
      <c r="O50">
        <f>((O90*O48)*(O49))-(O90*(1-O49))</f>
        <v>-0.97857975775565009</v>
      </c>
      <c r="Q50" t="s">
        <v>4</v>
      </c>
      <c r="S50">
        <f>((S90*S48)*(S49))-(S90*(1-S49))</f>
        <v>-0.98786323227178374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250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8.2070620189191187E-6</v>
      </c>
      <c r="E55" s="5" t="s">
        <v>8</v>
      </c>
      <c r="F55" s="5"/>
      <c r="G55" s="6">
        <f>D11</f>
        <v>1.5510778466359224E-5</v>
      </c>
      <c r="I55" s="5" t="s">
        <v>8</v>
      </c>
      <c r="J55" s="5"/>
      <c r="K55" s="6">
        <f>E11</f>
        <v>1.4657148202235612E-5</v>
      </c>
      <c r="M55" s="5" t="s">
        <v>8</v>
      </c>
      <c r="N55" s="5"/>
      <c r="O55" s="6">
        <f>F11</f>
        <v>9.2336647872849618E-6</v>
      </c>
      <c r="Q55" t="s">
        <v>8</v>
      </c>
      <c r="S55" s="2">
        <f>G11</f>
        <v>4.3627466387497069E-6</v>
      </c>
      <c r="U55" s="5" t="s">
        <v>8</v>
      </c>
      <c r="V55" s="5"/>
      <c r="W55" s="6">
        <f>H11</f>
        <v>1.6490577617789762E-6</v>
      </c>
      <c r="Y55" s="5" t="s">
        <v>8</v>
      </c>
      <c r="Z55" s="5"/>
      <c r="AA55" s="6">
        <f>I11</f>
        <v>5.1943414834322871E-7</v>
      </c>
    </row>
    <row r="56" spans="1:27" x14ac:dyDescent="0.2">
      <c r="A56" t="s">
        <v>4</v>
      </c>
      <c r="C56">
        <f>((C96*C54)*(C55))-(C96*(1-C55))</f>
        <v>-0.99794002743325139</v>
      </c>
      <c r="E56" s="5" t="s">
        <v>4</v>
      </c>
      <c r="F56" s="5"/>
      <c r="G56">
        <f>((G96*G54)*(G55))-(G96*(1-G55))</f>
        <v>-0.99610679460494378</v>
      </c>
      <c r="I56" s="5" t="s">
        <v>4</v>
      </c>
      <c r="J56" s="5"/>
      <c r="K56">
        <f>((K96*K54)*(K55))-(K96*(1-K55))</f>
        <v>-0.99558819839112711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{1B43166C-5E45-534A-8572-73755ECED16A}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{1D21880E-46AD-9145-94D0-4500DDFE7C8D}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13" priority="1" operator="lessThan">
      <formula>0</formula>
    </cfRule>
    <cfRule type="cellIs" dxfId="12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43166C-5E45-534A-8572-73755ECED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1D21880E-46AD-9145-94D0-4500DDFE7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9F5D-2400-7A45-B6B8-E27738E0A31C}">
  <dimension ref="A1:AA96"/>
  <sheetViews>
    <sheetView workbookViewId="0">
      <selection sqref="A1:XFD1048576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0.84638740000000001</v>
      </c>
      <c r="B2">
        <v>0.64502230000000005</v>
      </c>
      <c r="K2" t="s">
        <v>5</v>
      </c>
    </row>
    <row r="3" spans="1:25" x14ac:dyDescent="0.2">
      <c r="B3" t="s">
        <v>3</v>
      </c>
      <c r="K3" t="s">
        <v>7</v>
      </c>
      <c r="L3">
        <v>2.6</v>
      </c>
      <c r="M3">
        <v>1.1000000000000001</v>
      </c>
      <c r="N3">
        <v>2.2999999999999998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0.37613891479665951</v>
      </c>
      <c r="M4">
        <f>SUM(C6:C11,D7:D11,E8:E11,F9:F11,G10:G11,H11)</f>
        <v>0.25808266694793047</v>
      </c>
      <c r="N4">
        <f>SUM(C5,D6,E7,F8,G9,H10,I11)</f>
        <v>0.36574359005954488</v>
      </c>
    </row>
    <row r="5" spans="1:25" x14ac:dyDescent="0.2">
      <c r="B5">
        <v>0</v>
      </c>
      <c r="C5">
        <f>(_xlfn.POISSON.DIST(0,A2,FALSE)*_xlfn.POISSON.DIST(0,B2,FALSE))</f>
        <v>0.2250551715380999</v>
      </c>
      <c r="D5">
        <f>_xlfn.POISSON.DIST(1,A2,FALSE)*_xlfn.POISSON.DIST(0,B2,FALSE)</f>
        <v>0.19048386149468635</v>
      </c>
      <c r="E5">
        <f>(_xlfn.POISSON.DIST(2,A2,FALSE)*_xlfn.POISSON.DIST(0,B2,FALSE))</f>
        <v>8.0611570136223845E-2</v>
      </c>
      <c r="F5">
        <f>(_xlfn.POISSON.DIST(3,A2,FALSE)*_xlfn.POISSON.DIST(0,B2,FALSE))</f>
        <v>2.2742872419172049E-2</v>
      </c>
      <c r="G5">
        <f>(_xlfn.POISSON.DIST(4,A2,FALSE)*_xlfn.POISSON.DIST(0,B2,FALSE))</f>
        <v>4.8123201638486839E-3</v>
      </c>
      <c r="H5">
        <f>(_xlfn.POISSON.DIST(5,A2,FALSE)*_xlfn.POISSON.DIST(0,B2,FALSE))</f>
        <v>8.1461743028949263E-4</v>
      </c>
      <c r="I5">
        <f>(_xlfn.POISSON.DIST(6,A2,FALSE)*_xlfn.POISSON.DIST(0,B2,FALSE))</f>
        <v>1.1491365480290079E-4</v>
      </c>
      <c r="J5">
        <f>SUM(C5:I5)</f>
        <v>0.52463532683712322</v>
      </c>
      <c r="K5" t="s">
        <v>4</v>
      </c>
      <c r="L5">
        <f>(J1*L3*L4)-(J1*(1-L4))</f>
        <v>0.35410009326797431</v>
      </c>
      <c r="M5">
        <f>(J1*M3*M4)-(J1*(1-M4))</f>
        <v>-0.45802639940934597</v>
      </c>
      <c r="N5">
        <f>(J1*N3*N4)-(J1*(1-N4))</f>
        <v>0.20695384719649812</v>
      </c>
    </row>
    <row r="6" spans="1:25" x14ac:dyDescent="0.2">
      <c r="B6">
        <v>1</v>
      </c>
      <c r="C6">
        <f>(_xlfn.POISSON.DIST(0,A2,FALSE)*_xlfn.POISSON.DIST(1,B2,FALSE))</f>
        <v>0.14516560437239975</v>
      </c>
      <c r="D6">
        <f>_xlfn.POISSON.DIST(1,A2,FALSE)*_xlfn.POISSON.DIST(1,B2,FALSE)</f>
        <v>0.12286633845418406</v>
      </c>
      <c r="E6">
        <f>(_xlfn.POISSON.DIST(2,A2,FALSE)*_xlfn.POISSON.DIST(1,B2,FALSE))</f>
        <v>5.1996260375878428E-2</v>
      </c>
      <c r="F6">
        <f>(_xlfn.POISSON.DIST(3,A2,FALSE)*_xlfn.POISSON.DIST(1,B2,FALSE))</f>
        <v>1.466965987642092E-2</v>
      </c>
      <c r="G6">
        <f>(_xlfn.POISSON.DIST(4,A2,FALSE)*_xlfn.POISSON.DIST(1,B2,FALSE))</f>
        <v>3.1040538204220557E-3</v>
      </c>
      <c r="H6">
        <f>(_xlfn.POISSON.DIST(5,A2,FALSE)*_xlfn.POISSON.DIST(1,B2,FALSE))</f>
        <v>5.2544640850541824E-4</v>
      </c>
      <c r="I6">
        <f>(_xlfn.POISSON.DIST(6,A2,FALSE)*_xlfn.POISSON.DIST(1,B2,FALSE))</f>
        <v>7.4121869922373127E-5</v>
      </c>
      <c r="J6">
        <f t="shared" ref="J6:J11" si="0">SUM(C6:I6)</f>
        <v>0.33840148517773311</v>
      </c>
    </row>
    <row r="7" spans="1:25" x14ac:dyDescent="0.2">
      <c r="B7">
        <v>2</v>
      </c>
      <c r="C7">
        <f>(_xlfn.POISSON.DIST(0,A2,FALSE)*_xlfn.POISSON.DIST(2,B2,FALSE))</f>
        <v>4.6817526006587673E-2</v>
      </c>
      <c r="D7">
        <f>_xlfn.POISSON.DIST(1,A2,FALSE)*_xlfn.POISSON.DIST(2,B2,FALSE)</f>
        <v>3.9625764111148119E-2</v>
      </c>
      <c r="E7">
        <f>(_xlfn.POISSON.DIST(2,A2,FALSE)*_xlfn.POISSON.DIST(2,B2,FALSE))</f>
        <v>1.6769373729523984E-2</v>
      </c>
      <c r="F7">
        <f>(_xlfn.POISSON.DIST(3,A2,FALSE)*_xlfn.POISSON.DIST(2,B2,FALSE))</f>
        <v>4.7311288768533688E-3</v>
      </c>
      <c r="G7">
        <f>(_xlfn.POISSON.DIST(4,A2,FALSE)*_xlfn.POISSON.DIST(2,B2,FALSE))</f>
        <v>1.0010919672862107E-3</v>
      </c>
      <c r="H7">
        <f>(_xlfn.POISSON.DIST(5,A2,FALSE)*_xlfn.POISSON.DIST(2,B2,FALSE))</f>
        <v>1.6946232547045224E-4</v>
      </c>
      <c r="I7">
        <f>(_xlfn.POISSON.DIST(6,A2,FALSE)*_xlfn.POISSON.DIST(2,B2,FALSE))</f>
        <v>2.3905129508814967E-5</v>
      </c>
      <c r="J7">
        <f t="shared" si="0"/>
        <v>0.10913825214637862</v>
      </c>
    </row>
    <row r="8" spans="1:25" x14ac:dyDescent="0.2">
      <c r="B8">
        <v>3</v>
      </c>
      <c r="C8">
        <f>(_xlfn.POISSON.DIST(0,A2,FALSE)*_xlfn.POISSON.DIST(3,B2,FALSE))</f>
        <v>1.0066116101692999E-2</v>
      </c>
      <c r="D8">
        <f>_xlfn.POISSON.DIST(1,A2,FALSE)*_xlfn.POISSON.DIST(3,B2,FALSE)</f>
        <v>8.5198338354100719E-3</v>
      </c>
      <c r="E8">
        <f>(_xlfn.POISSON.DIST(2,A2,FALSE)*_xlfn.POISSON.DIST(3,B2,FALSE))</f>
        <v>3.6055400041923795E-3</v>
      </c>
      <c r="F8">
        <f>(_xlfn.POISSON.DIST(3,A2,FALSE)*_xlfn.POISSON.DIST(3,B2,FALSE))</f>
        <v>1.017227876581459E-3</v>
      </c>
      <c r="G8">
        <f>(_xlfn.POISSON.DIST(4,A2,FALSE)*_xlfn.POISSON.DIST(3,B2,FALSE))</f>
        <v>2.1524221441682545E-4</v>
      </c>
      <c r="H8">
        <f>(_xlfn.POISSON.DIST(5,A2,FALSE)*_xlfn.POISSON.DIST(3,B2,FALSE))</f>
        <v>3.6435659646099895E-5</v>
      </c>
      <c r="I8">
        <f>(_xlfn.POISSON.DIST(6,A2,FALSE)*_xlfn.POISSON.DIST(3,B2,FALSE))</f>
        <v>5.1397805391912339E-6</v>
      </c>
      <c r="J8">
        <f t="shared" si="0"/>
        <v>2.3465535472479027E-2</v>
      </c>
    </row>
    <row r="9" spans="1:25" x14ac:dyDescent="0.2">
      <c r="B9">
        <v>4</v>
      </c>
      <c r="C9">
        <f>(_xlfn.POISSON.DIST(0,A2,FALSE)*_xlfn.POISSON.DIST(4,B2,FALSE))</f>
        <v>1.623217339995263E-3</v>
      </c>
      <c r="D9">
        <f>_xlfn.POISSON.DIST(1,A2,FALSE)*_xlfn.POISSON.DIST(4,B2,FALSE)</f>
        <v>1.3738707040335065E-3</v>
      </c>
      <c r="E9">
        <f>(_xlfn.POISSON.DIST(2,A2,FALSE)*_xlfn.POISSON.DIST(4,B2,FALSE))</f>
        <v>5.8141342656154447E-4</v>
      </c>
      <c r="F9">
        <f>(_xlfn.POISSON.DIST(3,A2,FALSE)*_xlfn.POISSON.DIST(4,B2,FALSE))</f>
        <v>1.6403366614417219E-4</v>
      </c>
      <c r="G9">
        <f>(_xlfn.POISSON.DIST(4,A2,FALSE)*_xlfn.POISSON.DIST(4,B2,FALSE))</f>
        <v>3.4709007050058477E-5</v>
      </c>
      <c r="H9">
        <f>(_xlfn.POISSON.DIST(5,A2,FALSE)*_xlfn.POISSON.DIST(4,B2,FALSE))</f>
        <v>5.8754532467361351E-6</v>
      </c>
      <c r="I9">
        <f>(_xlfn.POISSON.DIST(6,A2,FALSE)*_xlfn.POISSON.DIST(4,B2,FALSE))</f>
        <v>8.2881826622109242E-7</v>
      </c>
      <c r="J9">
        <f t="shared" si="0"/>
        <v>3.7839484152975018E-3</v>
      </c>
    </row>
    <row r="10" spans="1:25" x14ac:dyDescent="0.2">
      <c r="B10">
        <v>5</v>
      </c>
      <c r="C10">
        <f>(_xlfn.POISSON.DIST(0,A2,FALSE)*_xlfn.POISSON.DIST(5,B2,FALSE))</f>
        <v>2.0940227640872544E-4</v>
      </c>
      <c r="D10">
        <f>_xlfn.POISSON.DIST(1,A2,FALSE)*_xlfn.POISSON.DIST(5,B2,FALSE)</f>
        <v>1.7723544828366245E-4</v>
      </c>
      <c r="E10">
        <f>(_xlfn.POISSON.DIST(2,A2,FALSE)*_xlfn.POISSON.DIST(5,B2,FALSE))</f>
        <v>7.5004925130321758E-5</v>
      </c>
      <c r="F10">
        <f>(_xlfn.POISSON.DIST(3,A2,FALSE)*_xlfn.POISSON.DIST(5,B2,FALSE))</f>
        <v>2.1161074522749228E-5</v>
      </c>
      <c r="G10">
        <f>(_xlfn.POISSON.DIST(4,A2,FALSE)*_xlfn.POISSON.DIST(5,B2,FALSE))</f>
        <v>4.47761671162899E-6</v>
      </c>
      <c r="H10">
        <f>(_xlfn.POISSON.DIST(5,A2,FALSE)*_xlfn.POISSON.DIST(5,B2,FALSE))</f>
        <v>7.5795967335044233E-7</v>
      </c>
      <c r="I10">
        <f>(_xlfn.POISSON.DIST(6,A2,FALSE)*_xlfn.POISSON.DIST(5,B2,FALSE))</f>
        <v>1.0692125287198833E-7</v>
      </c>
      <c r="J10">
        <f t="shared" si="0"/>
        <v>4.8814622198331033E-4</v>
      </c>
    </row>
    <row r="11" spans="1:25" x14ac:dyDescent="0.2">
      <c r="B11">
        <v>6</v>
      </c>
      <c r="C11">
        <f>(_xlfn.POISSON.DIST(0,A2,FALSE)*_xlfn.POISSON.DIST(6,B2,FALSE))</f>
        <v>2.2511522992398627E-5</v>
      </c>
      <c r="D11">
        <f>_xlfn.POISSON.DIST(1,A2,FALSE)*_xlfn.POISSON.DIST(6,B2,FALSE)</f>
        <v>1.9053469415576493E-5</v>
      </c>
      <c r="E11">
        <f>(_xlfn.POISSON.DIST(2,A2,FALSE)*_xlfn.POISSON.DIST(6,B2,FALSE))</f>
        <v>8.0633082198146532E-6</v>
      </c>
      <c r="F11">
        <f>(_xlfn.POISSON.DIST(3,A2,FALSE)*_xlfn.POISSON.DIST(6,B2,FALSE))</f>
        <v>2.2748941598558511E-6</v>
      </c>
      <c r="G11">
        <f>(_xlfn.POISSON.DIST(4,A2,FALSE)*_xlfn.POISSON.DIST(6,B2,FALSE))</f>
        <v>4.813604383088944E-7</v>
      </c>
      <c r="H11">
        <f>(_xlfn.POISSON.DIST(5,A2,FALSE)*_xlfn.POISSON.DIST(6,B2,FALSE))</f>
        <v>8.1483481968625136E-8</v>
      </c>
      <c r="I11">
        <f>(_xlfn.POISSON.DIST(6,A2,FALSE)*_xlfn.POISSON.DIST(6,B2,FALSE))</f>
        <v>1.1494432074395248E-8</v>
      </c>
      <c r="J11">
        <f t="shared" si="0"/>
        <v>5.2477533139997542E-5</v>
      </c>
    </row>
    <row r="12" spans="1:25" x14ac:dyDescent="0.2">
      <c r="C12" s="1">
        <f>SUM(C5:C11)</f>
        <v>0.42895954915817663</v>
      </c>
      <c r="D12" s="1">
        <f t="shared" ref="D12:I12" si="1">SUM(D5:D11)</f>
        <v>0.36306595751716131</v>
      </c>
      <c r="E12" s="1">
        <f t="shared" si="1"/>
        <v>0.15364722590573032</v>
      </c>
      <c r="F12" s="1">
        <f t="shared" si="1"/>
        <v>4.3348358683854567E-2</v>
      </c>
      <c r="G12" s="1">
        <f t="shared" si="1"/>
        <v>9.1723761501737722E-3</v>
      </c>
      <c r="H12" s="1">
        <f t="shared" si="1"/>
        <v>1.5526767203135183E-3</v>
      </c>
      <c r="I12" s="1">
        <f t="shared" si="1"/>
        <v>2.1902766872444759E-4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8.5</v>
      </c>
      <c r="E18" t="s">
        <v>7</v>
      </c>
      <c r="G18" s="2">
        <v>9</v>
      </c>
      <c r="I18" t="s">
        <v>7</v>
      </c>
      <c r="K18" s="2">
        <v>18</v>
      </c>
      <c r="M18" t="s">
        <v>7</v>
      </c>
      <c r="O18" s="2">
        <v>40</v>
      </c>
      <c r="Q18" t="s">
        <v>7</v>
      </c>
      <c r="S18" s="2">
        <v>125</v>
      </c>
      <c r="U18" t="s">
        <v>7</v>
      </c>
      <c r="W18" s="2">
        <v>250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0.2250551715380999</v>
      </c>
      <c r="E19" t="s">
        <v>8</v>
      </c>
      <c r="G19" s="2">
        <f>D5</f>
        <v>0.19048386149468635</v>
      </c>
      <c r="I19" t="s">
        <v>8</v>
      </c>
      <c r="K19" s="2">
        <f>E5</f>
        <v>8.0611570136223845E-2</v>
      </c>
      <c r="M19" t="s">
        <v>8</v>
      </c>
      <c r="O19" s="2">
        <f>F5</f>
        <v>2.2742872419172049E-2</v>
      </c>
      <c r="Q19" t="s">
        <v>8</v>
      </c>
      <c r="S19" s="2">
        <f>G5</f>
        <v>4.8123201638486839E-3</v>
      </c>
      <c r="U19" t="s">
        <v>8</v>
      </c>
      <c r="W19" s="2">
        <f>H5</f>
        <v>8.1461743028949263E-4</v>
      </c>
      <c r="Y19" t="s">
        <v>8</v>
      </c>
      <c r="AA19" s="2">
        <f>I5</f>
        <v>1.1491365480290079E-4</v>
      </c>
    </row>
    <row r="20" spans="1:27" x14ac:dyDescent="0.2">
      <c r="A20" t="s">
        <v>4</v>
      </c>
      <c r="C20">
        <f>((C60*C18)*(C19))-(C60*(1-C19))</f>
        <v>1.1380241296119491</v>
      </c>
      <c r="E20" t="s">
        <v>4</v>
      </c>
      <c r="G20">
        <f>((G60*G18)*(G19))-(G60*(1-G19))</f>
        <v>0.90483861494686357</v>
      </c>
      <c r="I20" t="s">
        <v>4</v>
      </c>
      <c r="K20">
        <f>((K60*K18)*(K19))-(K60*(1-K19))</f>
        <v>0.53161983258825318</v>
      </c>
      <c r="M20" t="s">
        <v>4</v>
      </c>
      <c r="O20">
        <f>((O60*O18)*(O19))-(O60*(1-O19))</f>
        <v>-6.7542230813945947E-2</v>
      </c>
      <c r="Q20" t="s">
        <v>4</v>
      </c>
      <c r="S20">
        <f>((S60*S18)*(S19))-(S60*(1-S19))</f>
        <v>-0.39364765935506585</v>
      </c>
      <c r="U20" t="s">
        <v>4</v>
      </c>
      <c r="W20">
        <f>((W60*W18)*(W19))-(W60*(1-W19))</f>
        <v>-0.7955310249973373</v>
      </c>
      <c r="Y20" t="s">
        <v>4</v>
      </c>
      <c r="AA20">
        <f>((AA60*AA18)*(AA19))-(AA60*(1-AA19))</f>
        <v>-0.95391962442403677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6.5</v>
      </c>
      <c r="E24" s="5" t="s">
        <v>7</v>
      </c>
      <c r="F24" s="5"/>
      <c r="G24" s="6">
        <v>5.5</v>
      </c>
      <c r="I24" s="5" t="s">
        <v>7</v>
      </c>
      <c r="J24" s="5"/>
      <c r="K24" s="6">
        <v>11</v>
      </c>
      <c r="M24" s="5" t="s">
        <v>7</v>
      </c>
      <c r="N24" s="5"/>
      <c r="O24" s="7">
        <v>29</v>
      </c>
      <c r="Q24" t="s">
        <v>7</v>
      </c>
      <c r="S24" s="2">
        <v>80</v>
      </c>
      <c r="U24" s="5" t="s">
        <v>7</v>
      </c>
      <c r="V24" s="5"/>
      <c r="W24" s="6">
        <v>250</v>
      </c>
      <c r="Y24" s="5" t="s">
        <v>7</v>
      </c>
      <c r="Z24" s="5"/>
      <c r="AA24" s="6">
        <v>350</v>
      </c>
    </row>
    <row r="25" spans="1:27" x14ac:dyDescent="0.2">
      <c r="A25" t="s">
        <v>8</v>
      </c>
      <c r="C25" s="2">
        <f>C6</f>
        <v>0.14516560437239975</v>
      </c>
      <c r="E25" s="5" t="s">
        <v>8</v>
      </c>
      <c r="F25" s="5"/>
      <c r="G25" s="6">
        <f>D6</f>
        <v>0.12286633845418406</v>
      </c>
      <c r="I25" s="5" t="s">
        <v>8</v>
      </c>
      <c r="J25" s="5"/>
      <c r="K25" s="6">
        <f>E6</f>
        <v>5.1996260375878428E-2</v>
      </c>
      <c r="M25" s="5" t="s">
        <v>8</v>
      </c>
      <c r="N25" s="5"/>
      <c r="O25" s="6">
        <f>F6</f>
        <v>1.466965987642092E-2</v>
      </c>
      <c r="Q25" t="s">
        <v>8</v>
      </c>
      <c r="S25" s="2">
        <f>G6</f>
        <v>3.1040538204220557E-3</v>
      </c>
      <c r="U25" s="5" t="s">
        <v>8</v>
      </c>
      <c r="V25" s="5"/>
      <c r="W25" s="6">
        <f>H6</f>
        <v>5.2544640850541824E-4</v>
      </c>
      <c r="Y25" s="5" t="s">
        <v>8</v>
      </c>
      <c r="Z25" s="5"/>
      <c r="AA25" s="6">
        <f>I6</f>
        <v>7.4121869922373127E-5</v>
      </c>
    </row>
    <row r="26" spans="1:27" x14ac:dyDescent="0.2">
      <c r="A26" t="s">
        <v>4</v>
      </c>
      <c r="C26">
        <f>((C66*C24)*(C25))-(C66*(1-C25))</f>
        <v>8.8742032792998193E-2</v>
      </c>
      <c r="E26" s="5" t="s">
        <v>4</v>
      </c>
      <c r="F26" s="5"/>
      <c r="G26">
        <f>((G66*G24)*(G25))-(G66*(1-G25))</f>
        <v>-0.20136880004780366</v>
      </c>
      <c r="I26" s="5" t="s">
        <v>4</v>
      </c>
      <c r="J26" s="5"/>
      <c r="K26">
        <f>((K66*K24)*(K25))-(K66*(1-K25))</f>
        <v>-0.37604487548945886</v>
      </c>
      <c r="M26" s="5" t="s">
        <v>4</v>
      </c>
      <c r="N26" s="5"/>
      <c r="O26">
        <f>((O66*O24)*(O25))-(O66*(1-O25))</f>
        <v>-0.55991020370737243</v>
      </c>
      <c r="Q26" t="s">
        <v>4</v>
      </c>
      <c r="S26">
        <f>((S66*S24)*(S25))-(S66*(1-S25))</f>
        <v>-0.7485716405458136</v>
      </c>
      <c r="U26" s="5" t="s">
        <v>4</v>
      </c>
      <c r="V26" s="5"/>
      <c r="W26">
        <f>((W66*W24)*(W25))-(W66*(1-W25))</f>
        <v>-0.86811295146514</v>
      </c>
      <c r="Y26" s="5" t="s">
        <v>4</v>
      </c>
      <c r="Z26" s="5"/>
      <c r="AA26">
        <f>((AA66*AA24)*(AA25))-(AA66*(1-AA25))</f>
        <v>-0.97398322365724699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9</v>
      </c>
      <c r="E30" s="5" t="s">
        <v>7</v>
      </c>
      <c r="F30" s="5"/>
      <c r="G30" s="6">
        <v>7.75</v>
      </c>
      <c r="I30" s="5" t="s">
        <v>7</v>
      </c>
      <c r="J30" s="5"/>
      <c r="K30" s="6">
        <v>13</v>
      </c>
      <c r="M30" s="5" t="s">
        <v>7</v>
      </c>
      <c r="N30" s="5"/>
      <c r="O30" s="6">
        <v>35</v>
      </c>
      <c r="Q30" t="s">
        <v>7</v>
      </c>
      <c r="S30" s="2">
        <v>100</v>
      </c>
      <c r="U30" s="5" t="s">
        <v>7</v>
      </c>
      <c r="V30" s="5"/>
      <c r="W30" s="6">
        <v>250</v>
      </c>
      <c r="Y30" s="5" t="s">
        <v>7</v>
      </c>
      <c r="Z30" s="5"/>
      <c r="AA30" s="6">
        <v>400</v>
      </c>
    </row>
    <row r="31" spans="1:27" x14ac:dyDescent="0.2">
      <c r="A31" t="s">
        <v>8</v>
      </c>
      <c r="C31" s="2">
        <f>C7</f>
        <v>4.6817526006587673E-2</v>
      </c>
      <c r="E31" s="5" t="s">
        <v>8</v>
      </c>
      <c r="F31" s="5"/>
      <c r="G31" s="6">
        <f>D7</f>
        <v>3.9625764111148119E-2</v>
      </c>
      <c r="I31" s="5" t="s">
        <v>8</v>
      </c>
      <c r="J31" s="5"/>
      <c r="K31" s="6">
        <f>E7</f>
        <v>1.6769373729523984E-2</v>
      </c>
      <c r="M31" s="5" t="s">
        <v>8</v>
      </c>
      <c r="N31" s="5"/>
      <c r="O31" s="6">
        <f>F7</f>
        <v>4.7311288768533688E-3</v>
      </c>
      <c r="Q31" t="s">
        <v>8</v>
      </c>
      <c r="S31" s="2">
        <f>G7</f>
        <v>1.0010919672862107E-3</v>
      </c>
      <c r="U31" s="5" t="s">
        <v>8</v>
      </c>
      <c r="V31" s="5"/>
      <c r="W31" s="6">
        <f>H7</f>
        <v>1.6946232547045224E-4</v>
      </c>
      <c r="Y31" s="5" t="s">
        <v>8</v>
      </c>
      <c r="Z31" s="5"/>
      <c r="AA31" s="6">
        <f>I7</f>
        <v>2.3905129508814967E-5</v>
      </c>
    </row>
    <row r="32" spans="1:27" x14ac:dyDescent="0.2">
      <c r="A32" t="s">
        <v>4</v>
      </c>
      <c r="C32">
        <f>((C72*C30)*(C31))-(C72*(1-C31))</f>
        <v>-0.53182473993412316</v>
      </c>
      <c r="E32" s="5" t="s">
        <v>4</v>
      </c>
      <c r="F32" s="5"/>
      <c r="G32">
        <f>((G72*G30)*(G31))-(G72*(1-G31))</f>
        <v>-0.65327456402745399</v>
      </c>
      <c r="I32" s="5" t="s">
        <v>4</v>
      </c>
      <c r="J32" s="5"/>
      <c r="K32">
        <f>((K72*K30)*(K31))-(K72*(1-K31))</f>
        <v>-0.76522876778666415</v>
      </c>
      <c r="M32" s="5" t="s">
        <v>4</v>
      </c>
      <c r="N32" s="5"/>
      <c r="O32">
        <f>((O72*O30)*(O31))-(O72*(1-O31))</f>
        <v>-0.82967936043327872</v>
      </c>
      <c r="Q32" t="s">
        <v>4</v>
      </c>
      <c r="S32">
        <f>((S72*S30)*(S31))-(S72*(1-S31))</f>
        <v>-0.89888971130409268</v>
      </c>
      <c r="U32" s="5" t="s">
        <v>4</v>
      </c>
      <c r="V32" s="5"/>
      <c r="W32">
        <f>((W72*W30)*(W31))-(W72*(1-W31))</f>
        <v>-0.95746495630691653</v>
      </c>
      <c r="Y32" s="5" t="s">
        <v>4</v>
      </c>
      <c r="Z32" s="5"/>
      <c r="AA32">
        <f>((AA72*AA30)*(AA31))-(AA72*(1-AA31))</f>
        <v>-0.99041404306696523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18</v>
      </c>
      <c r="E36" s="5" t="s">
        <v>7</v>
      </c>
      <c r="F36" s="5"/>
      <c r="G36" s="6">
        <v>16</v>
      </c>
      <c r="I36" s="5" t="s">
        <v>7</v>
      </c>
      <c r="J36" s="5"/>
      <c r="K36" s="6">
        <v>25</v>
      </c>
      <c r="M36" s="5" t="s">
        <v>7</v>
      </c>
      <c r="N36" s="5"/>
      <c r="O36" s="6">
        <v>60</v>
      </c>
      <c r="Q36" t="s">
        <v>7</v>
      </c>
      <c r="S36" s="2">
        <v>125</v>
      </c>
      <c r="U36" s="5" t="s">
        <v>7</v>
      </c>
      <c r="V36" s="5"/>
      <c r="W36" s="6">
        <v>350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1.0066116101692999E-2</v>
      </c>
      <c r="E37" s="5" t="s">
        <v>8</v>
      </c>
      <c r="F37" s="5"/>
      <c r="G37" s="6">
        <f>D8</f>
        <v>8.5198338354100719E-3</v>
      </c>
      <c r="I37" s="5" t="s">
        <v>8</v>
      </c>
      <c r="J37" s="5"/>
      <c r="K37" s="6">
        <f>E8</f>
        <v>3.6055400041923795E-3</v>
      </c>
      <c r="M37" s="5" t="s">
        <v>8</v>
      </c>
      <c r="N37" s="5"/>
      <c r="O37" s="6">
        <f>F8</f>
        <v>1.017227876581459E-3</v>
      </c>
      <c r="Q37" t="s">
        <v>8</v>
      </c>
      <c r="S37" s="2">
        <f>G8</f>
        <v>2.1524221441682545E-4</v>
      </c>
      <c r="U37" s="5" t="s">
        <v>8</v>
      </c>
      <c r="V37" s="5"/>
      <c r="W37" s="6">
        <f>H8</f>
        <v>3.6435659646099895E-5</v>
      </c>
      <c r="Y37" s="5" t="s">
        <v>8</v>
      </c>
      <c r="Z37" s="5"/>
      <c r="AA37" s="6">
        <f>I8</f>
        <v>5.1397805391912339E-6</v>
      </c>
    </row>
    <row r="38" spans="1:27" x14ac:dyDescent="0.2">
      <c r="A38" t="s">
        <v>4</v>
      </c>
      <c r="C38">
        <f>((C78*C36)*(C37))-(C78*(1-C37))</f>
        <v>-0.80874379406783303</v>
      </c>
      <c r="E38" s="5" t="s">
        <v>4</v>
      </c>
      <c r="F38" s="5"/>
      <c r="G38">
        <f>((G78*G36)*(G37))-(G78*(1-G37))</f>
        <v>-0.85516282479802874</v>
      </c>
      <c r="I38" s="5" t="s">
        <v>4</v>
      </c>
      <c r="J38" s="5"/>
      <c r="K38">
        <f>((K78*K36)*(K37))-(K78*(1-K37))</f>
        <v>-0.90625595989099816</v>
      </c>
      <c r="M38" s="5" t="s">
        <v>4</v>
      </c>
      <c r="N38" s="5"/>
      <c r="O38">
        <f>((O78*O36)*(O37))-(O78*(1-O37))</f>
        <v>-0.93794909952853101</v>
      </c>
      <c r="Q38" t="s">
        <v>4</v>
      </c>
      <c r="S38">
        <f>((S78*S36)*(S37))-(S78*(1-S37))</f>
        <v>-0.97287948098347998</v>
      </c>
      <c r="U38" s="5" t="s">
        <v>4</v>
      </c>
      <c r="V38" s="5"/>
      <c r="W38">
        <f>((W78*W36)*(W37))-(W78*(1-W37))</f>
        <v>-0.98721108346421893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40</v>
      </c>
      <c r="E42" s="5" t="s">
        <v>7</v>
      </c>
      <c r="F42" s="5"/>
      <c r="G42" s="6">
        <v>40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200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1.623217339995263E-3</v>
      </c>
      <c r="E43" s="5" t="s">
        <v>8</v>
      </c>
      <c r="F43" s="5"/>
      <c r="G43" s="6">
        <f>D9</f>
        <v>1.3738707040335065E-3</v>
      </c>
      <c r="I43" s="5" t="s">
        <v>8</v>
      </c>
      <c r="J43" s="5"/>
      <c r="K43" s="6">
        <f>E9</f>
        <v>5.8141342656154447E-4</v>
      </c>
      <c r="M43" s="5" t="s">
        <v>8</v>
      </c>
      <c r="N43" s="5"/>
      <c r="O43" s="6">
        <f>F9</f>
        <v>1.6403366614417219E-4</v>
      </c>
      <c r="Q43" t="s">
        <v>8</v>
      </c>
      <c r="S43" s="2">
        <f>G9</f>
        <v>3.4709007050058477E-5</v>
      </c>
      <c r="U43" s="5" t="s">
        <v>8</v>
      </c>
      <c r="V43" s="5"/>
      <c r="W43" s="6">
        <f>H9</f>
        <v>5.8754532467361351E-6</v>
      </c>
      <c r="Y43" s="5" t="s">
        <v>8</v>
      </c>
      <c r="Z43" s="5"/>
      <c r="AA43" s="6">
        <f>I9</f>
        <v>8.2881826622109242E-7</v>
      </c>
    </row>
    <row r="44" spans="1:27" x14ac:dyDescent="0.2">
      <c r="A44" t="s">
        <v>4</v>
      </c>
      <c r="C44">
        <f>((C84*C42)*(C43))-(C84*(1-C43))</f>
        <v>-0.93344808906019416</v>
      </c>
      <c r="E44" s="5" t="s">
        <v>4</v>
      </c>
      <c r="F44" s="5"/>
      <c r="G44">
        <f>((G84*G42)*(G43))-(G84*(1-G43))</f>
        <v>-0.94367130113462627</v>
      </c>
      <c r="I44" s="5" t="s">
        <v>4</v>
      </c>
      <c r="J44" s="5"/>
      <c r="K44">
        <f>((K84*K42)*(K43))-(K84*(1-K43))</f>
        <v>-0.9610453004203765</v>
      </c>
      <c r="M44" s="5" t="s">
        <v>4</v>
      </c>
      <c r="N44" s="5"/>
      <c r="O44">
        <f>((O84*O42)*(O43))-(O84*(1-O43))</f>
        <v>-0.97933175806583428</v>
      </c>
      <c r="Q44" t="s">
        <v>4</v>
      </c>
      <c r="S44">
        <f>((S84*S42)*(S43))-(S84*(1-S43))</f>
        <v>-0.99302348958293829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100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2.0940227640872544E-4</v>
      </c>
      <c r="E49" s="5" t="s">
        <v>8</v>
      </c>
      <c r="F49" s="5"/>
      <c r="G49" s="6">
        <f>D10</f>
        <v>1.7723544828366245E-4</v>
      </c>
      <c r="I49" s="5" t="s">
        <v>8</v>
      </c>
      <c r="J49" s="5"/>
      <c r="K49" s="6">
        <f>E10</f>
        <v>7.5004925130321758E-5</v>
      </c>
      <c r="M49" s="5" t="s">
        <v>8</v>
      </c>
      <c r="N49" s="5"/>
      <c r="O49">
        <f>F10</f>
        <v>2.1161074522749228E-5</v>
      </c>
      <c r="Q49" t="s">
        <v>8</v>
      </c>
      <c r="S49" s="2">
        <f>G10</f>
        <v>4.47761671162899E-6</v>
      </c>
      <c r="U49" s="5" t="s">
        <v>8</v>
      </c>
      <c r="V49" s="5"/>
      <c r="W49" s="6">
        <f>H10</f>
        <v>7.5795967335044233E-7</v>
      </c>
      <c r="Y49" s="5" t="s">
        <v>8</v>
      </c>
      <c r="Z49" s="5"/>
      <c r="AA49" s="6">
        <f>I10</f>
        <v>1.0692125287198833E-7</v>
      </c>
    </row>
    <row r="50" spans="1:27" x14ac:dyDescent="0.2">
      <c r="A50" t="s">
        <v>4</v>
      </c>
      <c r="C50">
        <f>((C90*C48)*(C49))-(C90*(1-C49))</f>
        <v>-0.97361531317250061</v>
      </c>
      <c r="E50" s="5" t="s">
        <v>4</v>
      </c>
      <c r="F50" s="5"/>
      <c r="G50">
        <f>((G90*G48)*(G49))-(G90*(1-G49))</f>
        <v>-0.98209921972335013</v>
      </c>
      <c r="I50" s="5" t="s">
        <v>4</v>
      </c>
      <c r="J50" s="5"/>
      <c r="K50">
        <f>((K90*K48)*(K49))-(K90*(1-K49))</f>
        <v>-0.99054937943357946</v>
      </c>
      <c r="M50" s="5" t="s">
        <v>4</v>
      </c>
      <c r="N50" s="5"/>
      <c r="O50">
        <f>((O90*O48)*(O49))-(O90*(1-O49))</f>
        <v>-0.99468857029478996</v>
      </c>
      <c r="Q50" t="s">
        <v>4</v>
      </c>
      <c r="S50">
        <f>((S90*S48)*(S49))-(S90*(1-S49))</f>
        <v>-0.99865223736979969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250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2.2511522992398627E-5</v>
      </c>
      <c r="E55" s="5" t="s">
        <v>8</v>
      </c>
      <c r="F55" s="5"/>
      <c r="G55" s="6">
        <f>D11</f>
        <v>1.9053469415576493E-5</v>
      </c>
      <c r="I55" s="5" t="s">
        <v>8</v>
      </c>
      <c r="J55" s="5"/>
      <c r="K55" s="6">
        <f>E11</f>
        <v>8.0633082198146532E-6</v>
      </c>
      <c r="M55" s="5" t="s">
        <v>8</v>
      </c>
      <c r="N55" s="5"/>
      <c r="O55" s="6">
        <f>F11</f>
        <v>2.2748941598558511E-6</v>
      </c>
      <c r="Q55" t="s">
        <v>8</v>
      </c>
      <c r="S55" s="2">
        <f>G11</f>
        <v>4.813604383088944E-7</v>
      </c>
      <c r="U55" s="5" t="s">
        <v>8</v>
      </c>
      <c r="V55" s="5"/>
      <c r="W55" s="6">
        <f>H11</f>
        <v>8.1483481968625136E-8</v>
      </c>
      <c r="Y55" s="5" t="s">
        <v>8</v>
      </c>
      <c r="Z55" s="5"/>
      <c r="AA55" s="6">
        <f>I11</f>
        <v>1.1494432074395248E-8</v>
      </c>
    </row>
    <row r="56" spans="1:27" x14ac:dyDescent="0.2">
      <c r="A56" t="s">
        <v>4</v>
      </c>
      <c r="C56">
        <f>((C96*C54)*(C55))-(C96*(1-C55))</f>
        <v>-0.99434960772890801</v>
      </c>
      <c r="E56" s="5" t="s">
        <v>4</v>
      </c>
      <c r="F56" s="5"/>
      <c r="G56">
        <f>((G96*G54)*(G55))-(G96*(1-G55))</f>
        <v>-0.99521757917669029</v>
      </c>
      <c r="I56" s="5" t="s">
        <v>4</v>
      </c>
      <c r="J56" s="5"/>
      <c r="K56">
        <f>((K96*K54)*(K55))-(K96*(1-K55))</f>
        <v>-0.99757294422583587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{C3D96BBB-2B5C-3443-B1C3-13C1CFC3EEAC}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{9A6F7F32-88AB-4D4F-A355-145711E8BE93}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11" priority="1" operator="lessThan">
      <formula>0</formula>
    </cfRule>
    <cfRule type="cellIs" dxfId="10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D96BBB-2B5C-3443-B1C3-13C1CFC3E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9A6F7F32-88AB-4D4F-A355-145711E8B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154C-6A3E-9746-A717-41207B8C71E5}">
  <dimension ref="A1:AA9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0.87641899999999995</v>
      </c>
      <c r="B2">
        <v>1.6067697999999999</v>
      </c>
      <c r="K2" t="s">
        <v>5</v>
      </c>
    </row>
    <row r="3" spans="1:25" x14ac:dyDescent="0.2">
      <c r="B3" t="s">
        <v>3</v>
      </c>
      <c r="K3" t="s">
        <v>7</v>
      </c>
      <c r="L3">
        <v>2.9</v>
      </c>
      <c r="M3">
        <v>1.05</v>
      </c>
      <c r="N3">
        <v>2.4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0.20466532551391933</v>
      </c>
      <c r="M4">
        <f>SUM(C6:C11,D7:D11,E8:E11,F9:F11,G10:G11,H11)</f>
        <v>0.54443850895982926</v>
      </c>
      <c r="N4">
        <f>SUM(C5,D6,E7,F8,G9,H10,I11)</f>
        <v>0.2494915269926872</v>
      </c>
    </row>
    <row r="5" spans="1:25" x14ac:dyDescent="0.2">
      <c r="B5">
        <v>0</v>
      </c>
      <c r="C5">
        <f>(_xlfn.POISSON.DIST(0,A2,FALSE)*_xlfn.POISSON.DIST(0,B2,FALSE))</f>
        <v>8.3476610511434041E-2</v>
      </c>
      <c r="D5">
        <f>_xlfn.POISSON.DIST(1,A2,FALSE)*_xlfn.POISSON.DIST(0,B2,FALSE)</f>
        <v>7.3160487507820518E-2</v>
      </c>
      <c r="E5">
        <f>(_xlfn.POISSON.DIST(2,A2,FALSE)*_xlfn.POISSON.DIST(0,B2,FALSE))</f>
        <v>3.2059620650558264E-2</v>
      </c>
      <c r="F5">
        <f>(_xlfn.POISSON.DIST(3,A2,FALSE)*_xlfn.POISSON.DIST(0,B2,FALSE))</f>
        <v>9.3658868903138751E-3</v>
      </c>
      <c r="G5">
        <f>(_xlfn.POISSON.DIST(4,A2,FALSE)*_xlfn.POISSON.DIST(0,B2,FALSE))</f>
        <v>2.0521103056304986E-3</v>
      </c>
      <c r="H5">
        <f>(_xlfn.POISSON.DIST(5,A2,FALSE)*_xlfn.POISSON.DIST(0,B2,FALSE))</f>
        <v>3.5970169239007526E-4</v>
      </c>
      <c r="I5">
        <f>(_xlfn.POISSON.DIST(6,A2,FALSE)*_xlfn.POISSON.DIST(0,B2,FALSE))</f>
        <v>5.2541566257136203E-5</v>
      </c>
      <c r="J5">
        <f>SUM(C5:I5)</f>
        <v>0.20052695912440441</v>
      </c>
      <c r="K5" t="s">
        <v>4</v>
      </c>
      <c r="L5">
        <f>(J1*L3*L4)-(J1*(1-L4))</f>
        <v>-0.20180523049571464</v>
      </c>
      <c r="M5">
        <f>(J1*M3*M4)-(J1*(1-M4))</f>
        <v>0.11609894336765003</v>
      </c>
      <c r="N5">
        <f>(J1*N3*N4)-(J1*(1-N4))</f>
        <v>-0.15172880822486357</v>
      </c>
    </row>
    <row r="6" spans="1:25" x14ac:dyDescent="0.2">
      <c r="B6">
        <v>1</v>
      </c>
      <c r="C6">
        <f>(_xlfn.POISSON.DIST(0,A2,FALSE)*_xlfn.POISSON.DIST(1,B2,FALSE))</f>
        <v>0.13412769677613476</v>
      </c>
      <c r="D6">
        <f>_xlfn.POISSON.DIST(1,A2,FALSE)*_xlfn.POISSON.DIST(1,B2,FALSE)</f>
        <v>0.11755206188084324</v>
      </c>
      <c r="E6">
        <f>(_xlfn.POISSON.DIST(2,A2,FALSE)*_xlfn.POISSON.DIST(1,B2,FALSE))</f>
        <v>5.1512430260773366E-2</v>
      </c>
      <c r="F6">
        <f>(_xlfn.POISSON.DIST(3,A2,FALSE)*_xlfn.POISSON.DIST(1,B2,FALSE))</f>
        <v>1.5048824205572246E-2</v>
      </c>
      <c r="G6">
        <f>(_xlfn.POISSON.DIST(4,A2,FALSE)*_xlfn.POISSON.DIST(1,B2,FALSE))</f>
        <v>3.297268865355855E-3</v>
      </c>
      <c r="H6">
        <f>(_xlfn.POISSON.DIST(5,A2,FALSE)*_xlfn.POISSON.DIST(1,B2,FALSE))</f>
        <v>5.7795781634126264E-4</v>
      </c>
      <c r="I6">
        <f>(_xlfn.POISSON.DIST(6,A2,FALSE)*_xlfn.POISSON.DIST(1,B2,FALSE))</f>
        <v>8.4422201906665472E-5</v>
      </c>
      <c r="J6">
        <f t="shared" ref="J6:J11" si="0">SUM(C6:I6)</f>
        <v>0.32220066200692743</v>
      </c>
    </row>
    <row r="7" spans="1:25" x14ac:dyDescent="0.2">
      <c r="B7">
        <v>2</v>
      </c>
      <c r="C7">
        <f>(_xlfn.POISSON.DIST(0,A2,FALSE)*_xlfn.POISSON.DIST(2,B2,FALSE))</f>
        <v>0.10775616626172536</v>
      </c>
      <c r="D7">
        <f>_xlfn.POISSON.DIST(1,A2,FALSE)*_xlfn.POISSON.DIST(2,B2,FALSE)</f>
        <v>9.4439551478935069E-2</v>
      </c>
      <c r="E7">
        <f>(_xlfn.POISSON.DIST(2,A2,FALSE)*_xlfn.POISSON.DIST(2,B2,FALSE))</f>
        <v>4.1384308633808389E-2</v>
      </c>
      <c r="F7">
        <f>(_xlfn.POISSON.DIST(3,A2,FALSE)*_xlfn.POISSON.DIST(2,B2,FALSE))</f>
        <v>1.208999812951124E-2</v>
      </c>
      <c r="G7">
        <f>(_xlfn.POISSON.DIST(4,A2,FALSE)*_xlfn.POISSON.DIST(2,B2,FALSE))</f>
        <v>2.6489760176670271E-3</v>
      </c>
      <c r="H7">
        <f>(_xlfn.POISSON.DIST(5,A2,FALSE)*_xlfn.POISSON.DIST(2,B2,FALSE))</f>
        <v>4.6432258248554377E-4</v>
      </c>
      <c r="I7">
        <f>(_xlfn.POISSON.DIST(6,A2,FALSE)*_xlfn.POISSON.DIST(2,B2,FALSE))</f>
        <v>6.7823522236566265E-5</v>
      </c>
      <c r="J7">
        <f t="shared" si="0"/>
        <v>0.2588511466263691</v>
      </c>
    </row>
    <row r="8" spans="1:25" x14ac:dyDescent="0.2">
      <c r="B8">
        <v>3</v>
      </c>
      <c r="C8">
        <f>(_xlfn.POISSON.DIST(0,A2,FALSE)*_xlfn.POISSON.DIST(3,B2,FALSE))</f>
        <v>5.7713117904373071E-2</v>
      </c>
      <c r="D8">
        <f>_xlfn.POISSON.DIST(1,A2,FALSE)*_xlfn.POISSON.DIST(3,B2,FALSE)</f>
        <v>5.0580873080632742E-2</v>
      </c>
      <c r="E8">
        <f>(_xlfn.POISSON.DIST(2,A2,FALSE)*_xlfn.POISSON.DIST(3,B2,FALSE))</f>
        <v>2.216501910222753E-2</v>
      </c>
      <c r="F8">
        <f>(_xlfn.POISSON.DIST(3,A2,FALSE)*_xlfn.POISSON.DIST(3,B2,FALSE))</f>
        <v>6.4752812921850499E-3</v>
      </c>
      <c r="G8">
        <f>(_xlfn.POISSON.DIST(4,A2,FALSE)*_xlfn.POISSON.DIST(3,B2,FALSE))</f>
        <v>1.4187648887038821E-3</v>
      </c>
      <c r="H8">
        <f>(_xlfn.POISSON.DIST(5,A2,FALSE)*_xlfn.POISSON.DIST(3,B2,FALSE))</f>
        <v>2.4868650099859355E-4</v>
      </c>
      <c r="I8">
        <f>(_xlfn.POISSON.DIST(6,A2,FALSE)*_xlfn.POISSON.DIST(3,B2,FALSE))</f>
        <v>3.6325595753114378E-5</v>
      </c>
      <c r="J8">
        <f t="shared" si="0"/>
        <v>0.138638068364874</v>
      </c>
    </row>
    <row r="9" spans="1:25" x14ac:dyDescent="0.2">
      <c r="B9">
        <v>4</v>
      </c>
      <c r="C9">
        <f>(_xlfn.POISSON.DIST(0,A2,FALSE)*_xlfn.POISSON.DIST(4,B2,FALSE))</f>
        <v>2.3182923728146478E-2</v>
      </c>
      <c r="D9">
        <f>_xlfn.POISSON.DIST(1,A2,FALSE)*_xlfn.POISSON.DIST(4,B2,FALSE)</f>
        <v>2.0317954830898408E-2</v>
      </c>
      <c r="E9">
        <f>(_xlfn.POISSON.DIST(2,A2,FALSE)*_xlfn.POISSON.DIST(4,B2,FALSE))</f>
        <v>8.9035208274705728E-3</v>
      </c>
      <c r="F9">
        <f>(_xlfn.POISSON.DIST(3,A2,FALSE)*_xlfn.POISSON.DIST(4,B2,FALSE))</f>
        <v>2.6010716066969778E-3</v>
      </c>
      <c r="G9">
        <f>(_xlfn.POISSON.DIST(4,A2,FALSE)*_xlfn.POISSON.DIST(4,B2,FALSE))</f>
        <v>5.6990714411743958E-4</v>
      </c>
      <c r="H9">
        <f>(_xlfn.POISSON.DIST(5,A2,FALSE)*_xlfn.POISSON.DIST(4,B2,FALSE))</f>
        <v>9.9895489868052459E-5</v>
      </c>
      <c r="I9">
        <f>(_xlfn.POISSON.DIST(6,A2,FALSE)*_xlfn.POISSON.DIST(4,B2,FALSE))</f>
        <v>1.4591717555778105E-5</v>
      </c>
      <c r="J9">
        <f t="shared" si="0"/>
        <v>5.5689865344753717E-2</v>
      </c>
    </row>
    <row r="10" spans="1:25" x14ac:dyDescent="0.2">
      <c r="B10">
        <v>5</v>
      </c>
      <c r="C10">
        <f>(_xlfn.POISSON.DIST(0,A2,FALSE)*_xlfn.POISSON.DIST(5,B2,FALSE))</f>
        <v>7.4499243444178355E-3</v>
      </c>
      <c r="D10">
        <f>_xlfn.POISSON.DIST(1,A2,FALSE)*_xlfn.POISSON.DIST(5,B2,FALSE)</f>
        <v>6.5292552440103348E-3</v>
      </c>
      <c r="E10">
        <f>(_xlfn.POISSON.DIST(2,A2,FALSE)*_xlfn.POISSON.DIST(5,B2,FALSE))</f>
        <v>2.8611816758501462E-3</v>
      </c>
      <c r="F10">
        <f>(_xlfn.POISSON.DIST(3,A2,FALSE)*_xlfn.POISSON.DIST(5,B2,FALSE))</f>
        <v>8.3586466105563652E-4</v>
      </c>
      <c r="G10">
        <f>(_xlfn.POISSON.DIST(4,A2,FALSE)*_xlfn.POISSON.DIST(5,B2,FALSE))</f>
        <v>1.8314191759442994E-4</v>
      </c>
      <c r="H10">
        <f>(_xlfn.POISSON.DIST(5,A2,FALSE)*_xlfn.POISSON.DIST(5,B2,FALSE))</f>
        <v>3.210181125523854E-5</v>
      </c>
      <c r="I10">
        <f>(_xlfn.POISSON.DIST(6,A2,FALSE)*_xlfn.POISSON.DIST(5,B2,FALSE))</f>
        <v>4.6891062197508154E-6</v>
      </c>
      <c r="J10">
        <f t="shared" si="0"/>
        <v>1.7896158760403371E-2</v>
      </c>
    </row>
    <row r="11" spans="1:25" x14ac:dyDescent="0.2">
      <c r="B11">
        <v>6</v>
      </c>
      <c r="C11">
        <f>(_xlfn.POISSON.DIST(0,A2,FALSE)*_xlfn.POISSON.DIST(6,B2,FALSE))</f>
        <v>1.9950522414825629E-3</v>
      </c>
      <c r="D11">
        <f>_xlfn.POISSON.DIST(1,A2,FALSE)*_xlfn.POISSON.DIST(6,B2,FALSE)</f>
        <v>1.7485016904279062E-3</v>
      </c>
      <c r="E11">
        <f>(_xlfn.POISSON.DIST(2,A2,FALSE)*_xlfn.POISSON.DIST(6,B2,FALSE))</f>
        <v>7.6621005151156739E-4</v>
      </c>
      <c r="F11">
        <f>(_xlfn.POISSON.DIST(3,A2,FALSE)*_xlfn.POISSON.DIST(6,B2,FALSE))</f>
        <v>2.2384034904523881E-4</v>
      </c>
      <c r="G11">
        <f>(_xlfn.POISSON.DIST(4,A2,FALSE)*_xlfn.POISSON.DIST(6,B2,FALSE))</f>
        <v>4.9044483717469779E-5</v>
      </c>
      <c r="H11">
        <f>(_xlfn.POISSON.DIST(5,A2,FALSE)*_xlfn.POISSON.DIST(6,B2,FALSE))</f>
        <v>8.5967034750362312E-6</v>
      </c>
      <c r="I11">
        <f>(_xlfn.POISSON.DIST(6,A2,FALSE)*_xlfn.POISSON.DIST(6,B2,FALSE))</f>
        <v>1.2557190438146291E-6</v>
      </c>
      <c r="J11">
        <f t="shared" si="0"/>
        <v>4.7925012387035962E-3</v>
      </c>
    </row>
    <row r="12" spans="1:25" x14ac:dyDescent="0.2">
      <c r="C12" s="1">
        <f>SUM(C5:C11)</f>
        <v>0.41570149176771404</v>
      </c>
      <c r="D12" s="1">
        <f t="shared" ref="D12:I12" si="1">SUM(D5:D11)</f>
        <v>0.36432868571356825</v>
      </c>
      <c r="E12" s="1">
        <f t="shared" si="1"/>
        <v>0.15965229120219981</v>
      </c>
      <c r="F12" s="1">
        <f t="shared" si="1"/>
        <v>4.6640767134380277E-2</v>
      </c>
      <c r="G12" s="1">
        <f t="shared" si="1"/>
        <v>1.0219213622786603E-2</v>
      </c>
      <c r="H12" s="1">
        <f t="shared" si="1"/>
        <v>1.7912625968138024E-3</v>
      </c>
      <c r="I12" s="1">
        <f t="shared" si="1"/>
        <v>2.6164942897282588E-4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8.5</v>
      </c>
      <c r="E18" t="s">
        <v>7</v>
      </c>
      <c r="G18" s="2">
        <v>10</v>
      </c>
      <c r="I18" t="s">
        <v>7</v>
      </c>
      <c r="K18" s="2">
        <v>20</v>
      </c>
      <c r="M18" t="s">
        <v>7</v>
      </c>
      <c r="O18" s="2">
        <v>50</v>
      </c>
      <c r="Q18" t="s">
        <v>7</v>
      </c>
      <c r="S18" s="2">
        <v>125</v>
      </c>
      <c r="U18" t="s">
        <v>7</v>
      </c>
      <c r="W18" s="2">
        <v>350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8.3476610511434041E-2</v>
      </c>
      <c r="E19" t="s">
        <v>8</v>
      </c>
      <c r="G19" s="2">
        <f>D5</f>
        <v>7.3160487507820518E-2</v>
      </c>
      <c r="I19" t="s">
        <v>8</v>
      </c>
      <c r="K19" s="2">
        <f>E5</f>
        <v>3.2059620650558264E-2</v>
      </c>
      <c r="M19" t="s">
        <v>8</v>
      </c>
      <c r="O19" s="2">
        <f>F5</f>
        <v>9.3658868903138751E-3</v>
      </c>
      <c r="Q19" t="s">
        <v>8</v>
      </c>
      <c r="S19" s="2">
        <f>G5</f>
        <v>2.0521103056304986E-3</v>
      </c>
      <c r="U19" t="s">
        <v>8</v>
      </c>
      <c r="W19" s="2">
        <f>H5</f>
        <v>3.5970169239007526E-4</v>
      </c>
      <c r="Y19" t="s">
        <v>8</v>
      </c>
      <c r="AA19" s="2">
        <f>I5</f>
        <v>5.2541566257136203E-5</v>
      </c>
    </row>
    <row r="20" spans="1:27" x14ac:dyDescent="0.2">
      <c r="A20" t="s">
        <v>4</v>
      </c>
      <c r="C20">
        <f>((C60*C18)*(C19))-(C60*(1-C19))</f>
        <v>-0.20697220014137663</v>
      </c>
      <c r="E20" t="s">
        <v>4</v>
      </c>
      <c r="G20">
        <f>((G60*G18)*(G19))-(G60*(1-G19))</f>
        <v>-0.19523463741397429</v>
      </c>
      <c r="I20" t="s">
        <v>4</v>
      </c>
      <c r="K20">
        <f>((K60*K18)*(K19))-(K60*(1-K19))</f>
        <v>-0.32674796633827652</v>
      </c>
      <c r="M20" t="s">
        <v>4</v>
      </c>
      <c r="O20">
        <f>((O60*O18)*(O19))-(O60*(1-O19))</f>
        <v>-0.52233976859399234</v>
      </c>
      <c r="Q20" t="s">
        <v>4</v>
      </c>
      <c r="S20">
        <f>((S60*S18)*(S19))-(S60*(1-S19))</f>
        <v>-0.74143410149055722</v>
      </c>
      <c r="U20" t="s">
        <v>4</v>
      </c>
      <c r="W20">
        <f>((W60*W18)*(W19))-(W60*(1-W19))</f>
        <v>-0.87374470597108356</v>
      </c>
      <c r="Y20" t="s">
        <v>4</v>
      </c>
      <c r="AA20">
        <f>((AA60*AA18)*(AA19))-(AA60*(1-AA19))</f>
        <v>-0.97893083193088837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6.25</v>
      </c>
      <c r="E24" s="5" t="s">
        <v>7</v>
      </c>
      <c r="F24" s="5"/>
      <c r="G24" s="6">
        <v>5.5</v>
      </c>
      <c r="I24" s="5" t="s">
        <v>7</v>
      </c>
      <c r="J24" s="5"/>
      <c r="K24" s="6">
        <v>12</v>
      </c>
      <c r="M24" s="5" t="s">
        <v>7</v>
      </c>
      <c r="N24" s="5"/>
      <c r="O24" s="7">
        <v>34</v>
      </c>
      <c r="Q24" t="s">
        <v>7</v>
      </c>
      <c r="S24" s="2">
        <v>100</v>
      </c>
      <c r="U24" s="5" t="s">
        <v>7</v>
      </c>
      <c r="V24" s="5"/>
      <c r="W24" s="6">
        <v>250</v>
      </c>
      <c r="Y24" s="5" t="s">
        <v>7</v>
      </c>
      <c r="Z24" s="5"/>
      <c r="AA24" s="6">
        <v>400</v>
      </c>
    </row>
    <row r="25" spans="1:27" x14ac:dyDescent="0.2">
      <c r="A25" t="s">
        <v>8</v>
      </c>
      <c r="C25" s="2">
        <f>C6</f>
        <v>0.13412769677613476</v>
      </c>
      <c r="E25" s="5" t="s">
        <v>8</v>
      </c>
      <c r="F25" s="5"/>
      <c r="G25" s="6">
        <f>D6</f>
        <v>0.11755206188084324</v>
      </c>
      <c r="I25" s="5" t="s">
        <v>8</v>
      </c>
      <c r="J25" s="5"/>
      <c r="K25" s="6">
        <f>E6</f>
        <v>5.1512430260773366E-2</v>
      </c>
      <c r="M25" s="5" t="s">
        <v>8</v>
      </c>
      <c r="N25" s="5"/>
      <c r="O25" s="6">
        <f>F6</f>
        <v>1.5048824205572246E-2</v>
      </c>
      <c r="Q25" t="s">
        <v>8</v>
      </c>
      <c r="S25" s="2">
        <f>G6</f>
        <v>3.297268865355855E-3</v>
      </c>
      <c r="U25" s="5" t="s">
        <v>8</v>
      </c>
      <c r="V25" s="5"/>
      <c r="W25" s="6">
        <f>H6</f>
        <v>5.7795781634126264E-4</v>
      </c>
      <c r="Y25" s="5" t="s">
        <v>8</v>
      </c>
      <c r="Z25" s="5"/>
      <c r="AA25" s="6">
        <f>I6</f>
        <v>8.4422201906665472E-5</v>
      </c>
    </row>
    <row r="26" spans="1:27" x14ac:dyDescent="0.2">
      <c r="A26" t="s">
        <v>4</v>
      </c>
      <c r="C26">
        <f>((C66*C24)*(C25))-(C66*(1-C25))</f>
        <v>-2.7574198373022996E-2</v>
      </c>
      <c r="E26" s="5" t="s">
        <v>4</v>
      </c>
      <c r="F26" s="5"/>
      <c r="G26">
        <f>((G66*G24)*(G25))-(G66*(1-G25))</f>
        <v>-0.23591159777451898</v>
      </c>
      <c r="I26" s="5" t="s">
        <v>4</v>
      </c>
      <c r="J26" s="5"/>
      <c r="K26">
        <f>((K66*K24)*(K25))-(K66*(1-K25))</f>
        <v>-0.33033840660994629</v>
      </c>
      <c r="M26" s="5" t="s">
        <v>4</v>
      </c>
      <c r="N26" s="5"/>
      <c r="O26">
        <f>((O66*O24)*(O25))-(O66*(1-O25))</f>
        <v>-0.47329115280497136</v>
      </c>
      <c r="Q26" t="s">
        <v>4</v>
      </c>
      <c r="S26">
        <f>((S66*S24)*(S25))-(S66*(1-S25))</f>
        <v>-0.66697584459905856</v>
      </c>
      <c r="U26" s="5" t="s">
        <v>4</v>
      </c>
      <c r="V26" s="5"/>
      <c r="W26">
        <f>((W66*W24)*(W25))-(W66*(1-W25))</f>
        <v>-0.85493258809834305</v>
      </c>
      <c r="Y26" s="5" t="s">
        <v>4</v>
      </c>
      <c r="Z26" s="5"/>
      <c r="AA26">
        <f>((AA66*AA24)*(AA25))-(AA66*(1-AA25))</f>
        <v>-0.96614669703542722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8.5</v>
      </c>
      <c r="E30" s="5" t="s">
        <v>7</v>
      </c>
      <c r="F30" s="5"/>
      <c r="G30" s="6">
        <v>7.75</v>
      </c>
      <c r="I30" s="5" t="s">
        <v>7</v>
      </c>
      <c r="J30" s="5"/>
      <c r="K30" s="6">
        <v>14</v>
      </c>
      <c r="M30" s="5" t="s">
        <v>7</v>
      </c>
      <c r="N30" s="5"/>
      <c r="O30" s="6">
        <v>40</v>
      </c>
      <c r="Q30" t="s">
        <v>7</v>
      </c>
      <c r="S30" s="2">
        <v>100</v>
      </c>
      <c r="U30" s="5" t="s">
        <v>7</v>
      </c>
      <c r="V30" s="5"/>
      <c r="W30" s="6">
        <v>300</v>
      </c>
      <c r="Y30" s="5" t="s">
        <v>7</v>
      </c>
      <c r="Z30" s="5"/>
      <c r="AA30" s="6">
        <v>400</v>
      </c>
    </row>
    <row r="31" spans="1:27" x14ac:dyDescent="0.2">
      <c r="A31" t="s">
        <v>8</v>
      </c>
      <c r="C31" s="2">
        <f>C7</f>
        <v>0.10775616626172536</v>
      </c>
      <c r="E31" s="5" t="s">
        <v>8</v>
      </c>
      <c r="F31" s="5"/>
      <c r="G31" s="6">
        <f>D7</f>
        <v>9.4439551478935069E-2</v>
      </c>
      <c r="I31" s="5" t="s">
        <v>8</v>
      </c>
      <c r="J31" s="5"/>
      <c r="K31" s="6">
        <f>E7</f>
        <v>4.1384308633808389E-2</v>
      </c>
      <c r="M31" s="5" t="s">
        <v>8</v>
      </c>
      <c r="N31" s="5"/>
      <c r="O31" s="6">
        <f>F7</f>
        <v>1.208999812951124E-2</v>
      </c>
      <c r="Q31" t="s">
        <v>8</v>
      </c>
      <c r="S31" s="2">
        <f>G7</f>
        <v>2.6489760176670271E-3</v>
      </c>
      <c r="U31" s="5" t="s">
        <v>8</v>
      </c>
      <c r="V31" s="5"/>
      <c r="W31" s="6">
        <f>H7</f>
        <v>4.6432258248554377E-4</v>
      </c>
      <c r="Y31" s="5" t="s">
        <v>8</v>
      </c>
      <c r="Z31" s="5"/>
      <c r="AA31" s="6">
        <f>I7</f>
        <v>6.7823522236566265E-5</v>
      </c>
    </row>
    <row r="32" spans="1:27" x14ac:dyDescent="0.2">
      <c r="A32" t="s">
        <v>4</v>
      </c>
      <c r="C32">
        <f>((C72*C30)*(C31))-(C72*(1-C31))</f>
        <v>2.3683579486390993E-2</v>
      </c>
      <c r="E32" s="5" t="s">
        <v>4</v>
      </c>
      <c r="F32" s="5"/>
      <c r="G32">
        <f>((G72*G30)*(G31))-(G72*(1-G31))</f>
        <v>-0.17365392455931805</v>
      </c>
      <c r="I32" s="5" t="s">
        <v>4</v>
      </c>
      <c r="J32" s="5"/>
      <c r="K32">
        <f>((K72*K30)*(K31))-(K72*(1-K31))</f>
        <v>-0.37923537049287415</v>
      </c>
      <c r="M32" s="5" t="s">
        <v>4</v>
      </c>
      <c r="N32" s="5"/>
      <c r="O32">
        <f>((O72*O30)*(O31))-(O72*(1-O31))</f>
        <v>-0.50431007669003913</v>
      </c>
      <c r="Q32" t="s">
        <v>4</v>
      </c>
      <c r="S32">
        <f>((S72*S30)*(S31))-(S72*(1-S31))</f>
        <v>-0.73245342221563026</v>
      </c>
      <c r="U32" s="5" t="s">
        <v>4</v>
      </c>
      <c r="V32" s="5"/>
      <c r="W32">
        <f>((W72*W30)*(W31))-(W72*(1-W31))</f>
        <v>-0.86023890267185132</v>
      </c>
      <c r="Y32" s="5" t="s">
        <v>4</v>
      </c>
      <c r="Z32" s="5"/>
      <c r="AA32">
        <f>((AA72*AA30)*(AA31))-(AA72*(1-AA31))</f>
        <v>-0.972802767583137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16</v>
      </c>
      <c r="E36" s="5" t="s">
        <v>7</v>
      </c>
      <c r="F36" s="5"/>
      <c r="G36" s="6">
        <v>15</v>
      </c>
      <c r="I36" s="5" t="s">
        <v>7</v>
      </c>
      <c r="J36" s="5"/>
      <c r="K36" s="6">
        <v>25</v>
      </c>
      <c r="M36" s="5" t="s">
        <v>7</v>
      </c>
      <c r="N36" s="5"/>
      <c r="O36" s="6">
        <v>66</v>
      </c>
      <c r="Q36" t="s">
        <v>7</v>
      </c>
      <c r="S36" s="2">
        <v>200</v>
      </c>
      <c r="U36" s="5" t="s">
        <v>7</v>
      </c>
      <c r="V36" s="5"/>
      <c r="W36" s="6">
        <v>300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5.7713117904373071E-2</v>
      </c>
      <c r="E37" s="5" t="s">
        <v>8</v>
      </c>
      <c r="F37" s="5"/>
      <c r="G37" s="6">
        <f>D8</f>
        <v>5.0580873080632742E-2</v>
      </c>
      <c r="I37" s="5" t="s">
        <v>8</v>
      </c>
      <c r="J37" s="5"/>
      <c r="K37" s="6">
        <f>E8</f>
        <v>2.216501910222753E-2</v>
      </c>
      <c r="M37" s="5" t="s">
        <v>8</v>
      </c>
      <c r="N37" s="5"/>
      <c r="O37" s="6">
        <f>F8</f>
        <v>6.4752812921850499E-3</v>
      </c>
      <c r="Q37" t="s">
        <v>8</v>
      </c>
      <c r="S37" s="2">
        <f>G8</f>
        <v>1.4187648887038821E-3</v>
      </c>
      <c r="U37" s="5" t="s">
        <v>8</v>
      </c>
      <c r="V37" s="5"/>
      <c r="W37" s="6">
        <f>H8</f>
        <v>2.4868650099859355E-4</v>
      </c>
      <c r="Y37" s="5" t="s">
        <v>8</v>
      </c>
      <c r="Z37" s="5"/>
      <c r="AA37" s="6">
        <f>I8</f>
        <v>3.6325595753114378E-5</v>
      </c>
    </row>
    <row r="38" spans="1:27" x14ac:dyDescent="0.2">
      <c r="A38" t="s">
        <v>4</v>
      </c>
      <c r="C38">
        <f>((C78*C36)*(C37))-(C78*(1-C37))</f>
        <v>-1.8876995625657811E-2</v>
      </c>
      <c r="E38" s="5" t="s">
        <v>4</v>
      </c>
      <c r="F38" s="5"/>
      <c r="G38">
        <f>((G78*G36)*(G37))-(G78*(1-G37))</f>
        <v>-0.19070603070987613</v>
      </c>
      <c r="I38" s="5" t="s">
        <v>4</v>
      </c>
      <c r="J38" s="5"/>
      <c r="K38">
        <f>((K78*K36)*(K37))-(K78*(1-K37))</f>
        <v>-0.42370950334208424</v>
      </c>
      <c r="M38" s="5" t="s">
        <v>4</v>
      </c>
      <c r="N38" s="5"/>
      <c r="O38">
        <f>((O78*O36)*(O37))-(O78*(1-O37))</f>
        <v>-0.5661561534236017</v>
      </c>
      <c r="Q38" t="s">
        <v>4</v>
      </c>
      <c r="S38">
        <f>((S78*S36)*(S37))-(S78*(1-S37))</f>
        <v>-0.7148282573705198</v>
      </c>
      <c r="U38" s="5" t="s">
        <v>4</v>
      </c>
      <c r="V38" s="5"/>
      <c r="W38">
        <f>((W78*W36)*(W37))-(W78*(1-W37))</f>
        <v>-0.92514536319942331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40</v>
      </c>
      <c r="E42" s="5" t="s">
        <v>7</v>
      </c>
      <c r="F42" s="5"/>
      <c r="G42" s="7">
        <v>40</v>
      </c>
      <c r="I42" s="5" t="s">
        <v>7</v>
      </c>
      <c r="J42" s="5"/>
      <c r="K42" s="6">
        <v>60</v>
      </c>
      <c r="M42" s="5" t="s">
        <v>7</v>
      </c>
      <c r="N42" s="5"/>
      <c r="O42" s="6">
        <v>125</v>
      </c>
      <c r="Q42" t="s">
        <v>7</v>
      </c>
      <c r="S42" s="2">
        <v>200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2.3182923728146478E-2</v>
      </c>
      <c r="E43" s="5" t="s">
        <v>8</v>
      </c>
      <c r="F43" s="5"/>
      <c r="G43" s="6">
        <f>D9</f>
        <v>2.0317954830898408E-2</v>
      </c>
      <c r="I43" s="5" t="s">
        <v>8</v>
      </c>
      <c r="J43" s="5"/>
      <c r="K43" s="6">
        <f>E9</f>
        <v>8.9035208274705728E-3</v>
      </c>
      <c r="M43" s="5" t="s">
        <v>8</v>
      </c>
      <c r="N43" s="5"/>
      <c r="O43" s="6">
        <f>F9</f>
        <v>2.6010716066969778E-3</v>
      </c>
      <c r="Q43" t="s">
        <v>8</v>
      </c>
      <c r="S43" s="2">
        <f>G9</f>
        <v>5.6990714411743958E-4</v>
      </c>
      <c r="U43" s="5" t="s">
        <v>8</v>
      </c>
      <c r="V43" s="5"/>
      <c r="W43" s="6">
        <f>H9</f>
        <v>9.9895489868052459E-5</v>
      </c>
      <c r="Y43" s="5" t="s">
        <v>8</v>
      </c>
      <c r="Z43" s="5"/>
      <c r="AA43" s="6">
        <f>I9</f>
        <v>1.4591717555778105E-5</v>
      </c>
    </row>
    <row r="44" spans="1:27" x14ac:dyDescent="0.2">
      <c r="A44" t="s">
        <v>4</v>
      </c>
      <c r="C44">
        <f>((C84*C42)*(C43))-(C84*(1-C43))</f>
        <v>-4.9500127145994388E-2</v>
      </c>
      <c r="E44" s="5" t="s">
        <v>4</v>
      </c>
      <c r="F44" s="5"/>
      <c r="G44">
        <f>((G84*G42)*(G43))-(G84*(1-G43))</f>
        <v>-0.16696385193316532</v>
      </c>
      <c r="I44" s="5" t="s">
        <v>4</v>
      </c>
      <c r="J44" s="5"/>
      <c r="K44">
        <f>((K84*K42)*(K43))-(K84*(1-K43))</f>
        <v>-0.456885229524295</v>
      </c>
      <c r="M44" s="5" t="s">
        <v>4</v>
      </c>
      <c r="N44" s="5"/>
      <c r="O44">
        <f>((O84*O42)*(O43))-(O84*(1-O43))</f>
        <v>-0.67226497755618086</v>
      </c>
      <c r="Q44" t="s">
        <v>4</v>
      </c>
      <c r="S44">
        <f>((S84*S42)*(S43))-(S84*(1-S43))</f>
        <v>-0.88544866403239464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100</v>
      </c>
      <c r="E48" s="5" t="s">
        <v>7</v>
      </c>
      <c r="F48" s="5"/>
      <c r="G48" s="6">
        <v>100</v>
      </c>
      <c r="I48" s="5" t="s">
        <v>7</v>
      </c>
      <c r="J48" s="5"/>
      <c r="K48" s="6">
        <v>125</v>
      </c>
      <c r="M48" s="5" t="s">
        <v>7</v>
      </c>
      <c r="N48" s="5"/>
      <c r="O48" s="6">
        <v>200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7.4499243444178355E-3</v>
      </c>
      <c r="E49" s="5" t="s">
        <v>8</v>
      </c>
      <c r="F49" s="5"/>
      <c r="G49" s="6">
        <f>D10</f>
        <v>6.5292552440103348E-3</v>
      </c>
      <c r="I49" s="5" t="s">
        <v>8</v>
      </c>
      <c r="J49" s="5"/>
      <c r="K49" s="6">
        <f>E10</f>
        <v>2.8611816758501462E-3</v>
      </c>
      <c r="M49" s="5" t="s">
        <v>8</v>
      </c>
      <c r="N49" s="5"/>
      <c r="O49">
        <f>F10</f>
        <v>8.3586466105563652E-4</v>
      </c>
      <c r="Q49" t="s">
        <v>8</v>
      </c>
      <c r="S49" s="2">
        <f>G10</f>
        <v>1.8314191759442994E-4</v>
      </c>
      <c r="U49" s="5" t="s">
        <v>8</v>
      </c>
      <c r="V49" s="5"/>
      <c r="W49" s="6">
        <f>H10</f>
        <v>3.210181125523854E-5</v>
      </c>
      <c r="Y49" s="5" t="s">
        <v>8</v>
      </c>
      <c r="Z49" s="5"/>
      <c r="AA49" s="6">
        <f>I10</f>
        <v>4.6891062197508154E-6</v>
      </c>
    </row>
    <row r="50" spans="1:27" x14ac:dyDescent="0.2">
      <c r="A50" t="s">
        <v>4</v>
      </c>
      <c r="C50">
        <f>((C90*C48)*(C49))-(C90*(1-C49))</f>
        <v>-0.24755764121379864</v>
      </c>
      <c r="E50" s="5" t="s">
        <v>4</v>
      </c>
      <c r="F50" s="5"/>
      <c r="G50">
        <f>((G90*G48)*(G49))-(G90*(1-G49))</f>
        <v>-0.34054522035495616</v>
      </c>
      <c r="I50" s="5" t="s">
        <v>4</v>
      </c>
      <c r="J50" s="5"/>
      <c r="K50">
        <f>((K90*K48)*(K49))-(K90*(1-K49))</f>
        <v>-0.63949110884288163</v>
      </c>
      <c r="M50" s="5" t="s">
        <v>4</v>
      </c>
      <c r="N50" s="5"/>
      <c r="O50">
        <f>((O90*O48)*(O49))-(O90*(1-O49))</f>
        <v>-0.83199120312781705</v>
      </c>
      <c r="Q50" t="s">
        <v>4</v>
      </c>
      <c r="S50">
        <f>((S90*S48)*(S49))-(S90*(1-S49))</f>
        <v>-0.94487428280407659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250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1.9950522414825629E-3</v>
      </c>
      <c r="E55" s="5" t="s">
        <v>8</v>
      </c>
      <c r="F55" s="5"/>
      <c r="G55" s="6">
        <f>D11</f>
        <v>1.7485016904279062E-3</v>
      </c>
      <c r="I55" s="5" t="s">
        <v>8</v>
      </c>
      <c r="J55" s="5"/>
      <c r="K55" s="6">
        <f>E11</f>
        <v>7.6621005151156739E-4</v>
      </c>
      <c r="M55" s="5" t="s">
        <v>8</v>
      </c>
      <c r="N55" s="5"/>
      <c r="O55" s="6">
        <f>F11</f>
        <v>2.2384034904523881E-4</v>
      </c>
      <c r="Q55" t="s">
        <v>8</v>
      </c>
      <c r="S55" s="2">
        <f>G11</f>
        <v>4.9044483717469779E-5</v>
      </c>
      <c r="U55" s="5" t="s">
        <v>8</v>
      </c>
      <c r="V55" s="5"/>
      <c r="W55" s="6">
        <f>H11</f>
        <v>8.5967034750362312E-6</v>
      </c>
      <c r="Y55" s="5" t="s">
        <v>8</v>
      </c>
      <c r="Z55" s="5"/>
      <c r="AA55" s="6">
        <f>I11</f>
        <v>1.2557190438146291E-6</v>
      </c>
    </row>
    <row r="56" spans="1:27" x14ac:dyDescent="0.2">
      <c r="A56" t="s">
        <v>4</v>
      </c>
      <c r="C56">
        <f>((C96*C54)*(C55))-(C96*(1-C55))</f>
        <v>-0.49924188738787673</v>
      </c>
      <c r="E56" s="5" t="s">
        <v>4</v>
      </c>
      <c r="F56" s="5"/>
      <c r="G56">
        <f>((G96*G54)*(G55))-(G96*(1-G55))</f>
        <v>-0.56112607570259554</v>
      </c>
      <c r="I56" s="5" t="s">
        <v>4</v>
      </c>
      <c r="J56" s="5"/>
      <c r="K56">
        <f>((K96*K54)*(K55))-(K96*(1-K55))</f>
        <v>-0.76937077449501823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{D54445B1-CE04-CA47-A3BB-DEAED6FB1965}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{78C4FE64-8118-EA42-BA12-357763275755}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9" priority="1" operator="lessThan">
      <formula>0</formula>
    </cfRule>
    <cfRule type="cellIs" dxfId="8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4445B1-CE04-CA47-A3BB-DEAED6FB1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78C4FE64-8118-EA42-BA12-35776327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5271-2432-6446-B3D0-2B58AF2E4104}">
  <dimension ref="A1:AA9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0.38350459999999997</v>
      </c>
      <c r="B2">
        <v>1.6907764000000001</v>
      </c>
      <c r="K2" t="s">
        <v>5</v>
      </c>
    </row>
    <row r="3" spans="1:25" x14ac:dyDescent="0.2">
      <c r="B3" t="s">
        <v>3</v>
      </c>
      <c r="K3" t="s">
        <v>7</v>
      </c>
      <c r="L3">
        <v>13</v>
      </c>
      <c r="M3">
        <v>0.2</v>
      </c>
      <c r="N3">
        <v>5.75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7.8521448671176372E-2</v>
      </c>
      <c r="M4">
        <f>SUM(C6:C11,D7:D11,E8:E11,F9:F11,G10:G11,H11)</f>
        <v>0.69834235840025705</v>
      </c>
      <c r="N4">
        <f>SUM(C5,D6,E7,F8,G9,H10,I11)</f>
        <v>0.22131677598040517</v>
      </c>
    </row>
    <row r="5" spans="1:25" x14ac:dyDescent="0.2">
      <c r="B5">
        <v>0</v>
      </c>
      <c r="C5">
        <f>(_xlfn.POISSON.DIST(0,A2,FALSE)*_xlfn.POISSON.DIST(0,B2,FALSE))</f>
        <v>0.1256467350262325</v>
      </c>
      <c r="D5">
        <f>_xlfn.POISSON.DIST(1,A2,FALSE)*_xlfn.POISSON.DIST(0,B2,FALSE)</f>
        <v>4.818610085754127E-2</v>
      </c>
      <c r="E5">
        <f>(_xlfn.POISSON.DIST(2,A2,FALSE)*_xlfn.POISSON.DIST(0,B2,FALSE))</f>
        <v>9.239795667465512E-3</v>
      </c>
      <c r="F5">
        <f>(_xlfn.POISSON.DIST(3,A2,FALSE)*_xlfn.POISSON.DIST(0,B2,FALSE))</f>
        <v>1.1811680471776977E-3</v>
      </c>
      <c r="G5">
        <f>(_xlfn.POISSON.DIST(4,A2,FALSE)*_xlfn.POISSON.DIST(0,B2,FALSE))</f>
        <v>1.1324584486641601E-4</v>
      </c>
      <c r="H5">
        <f>(_xlfn.POISSON.DIST(5,A2,FALSE)*_xlfn.POISSON.DIST(0,B2,FALSE))</f>
        <v>8.6860604874313846E-6</v>
      </c>
      <c r="I5">
        <f>(_xlfn.POISSON.DIST(6,A2,FALSE)*_xlfn.POISSON.DIST(0,B2,FALSE))</f>
        <v>5.5519069213469624E-7</v>
      </c>
      <c r="J5">
        <f>SUM(C5:I5)</f>
        <v>0.18437628669446296</v>
      </c>
      <c r="K5" t="s">
        <v>4</v>
      </c>
      <c r="L5">
        <f>(J1*L3*L4)-(J1*(1-L4))</f>
        <v>9.9300281396469292E-2</v>
      </c>
      <c r="M5">
        <f>(J1*M3*M4)-(J1*(1-M4))</f>
        <v>-0.16198916991969153</v>
      </c>
      <c r="N5">
        <f>(J1*N3*N4)-(J1*(1-N4))</f>
        <v>0.49388823786773473</v>
      </c>
    </row>
    <row r="6" spans="1:25" x14ac:dyDescent="0.2">
      <c r="B6">
        <v>1</v>
      </c>
      <c r="C6">
        <f>(_xlfn.POISSON.DIST(0,A2,FALSE)*_xlfn.POISSON.DIST(1,B2,FALSE))</f>
        <v>0.21244053431940726</v>
      </c>
      <c r="D6">
        <f>_xlfn.POISSON.DIST(1,A2,FALSE)*_xlfn.POISSON.DIST(1,B2,FALSE)</f>
        <v>8.1471922137950542E-2</v>
      </c>
      <c r="E6">
        <f>(_xlfn.POISSON.DIST(2,A2,FALSE)*_xlfn.POISSON.DIST(1,B2,FALSE))</f>
        <v>1.5622428455372935E-2</v>
      </c>
      <c r="F6">
        <f>(_xlfn.POISSON.DIST(3,A2,FALSE)*_xlfn.POISSON.DIST(1,B2,FALSE))</f>
        <v>1.9970910586021378E-3</v>
      </c>
      <c r="G6">
        <f>(_xlfn.POISSON.DIST(4,A2,FALSE)*_xlfn.POISSON.DIST(1,B2,FALSE))</f>
        <v>1.9147340189819731E-4</v>
      </c>
      <c r="H6">
        <f>(_xlfn.POISSON.DIST(5,A2,FALSE)*_xlfn.POISSON.DIST(1,B2,FALSE))</f>
        <v>1.4686186081121482E-5</v>
      </c>
      <c r="I6">
        <f>(_xlfn.POISSON.DIST(6,A2,FALSE)*_xlfn.POISSON.DIST(1,B2,FALSE))</f>
        <v>9.3870331976100995E-7</v>
      </c>
      <c r="J6">
        <f t="shared" ref="J6:J11" si="0">SUM(C6:I6)</f>
        <v>0.31173907426263192</v>
      </c>
    </row>
    <row r="7" spans="1:25" x14ac:dyDescent="0.2">
      <c r="B7">
        <v>2</v>
      </c>
      <c r="C7">
        <f>(_xlfn.POISSON.DIST(0,A2,FALSE)*_xlfn.POISSON.DIST(2,B2,FALSE))</f>
        <v>0.17959472091532197</v>
      </c>
      <c r="D7">
        <f>_xlfn.POISSON.DIST(1,A2,FALSE)*_xlfn.POISSON.DIST(2,B2,FALSE)</f>
        <v>6.8875401606742173E-2</v>
      </c>
      <c r="E7">
        <f>(_xlfn.POISSON.DIST(2,A2,FALSE)*_xlfn.POISSON.DIST(2,B2,FALSE))</f>
        <v>1.3207016671516508E-2</v>
      </c>
      <c r="F7">
        <f>(_xlfn.POISSON.DIST(3,A2,FALSE)*_xlfn.POISSON.DIST(2,B2,FALSE))</f>
        <v>1.6883172152677563E-3</v>
      </c>
      <c r="G7">
        <f>(_xlfn.POISSON.DIST(4,A2,FALSE)*_xlfn.POISSON.DIST(2,B2,FALSE))</f>
        <v>1.6186935457859365E-4</v>
      </c>
      <c r="H7">
        <f>(_xlfn.POISSON.DIST(5,A2,FALSE)*_xlfn.POISSON.DIST(2,B2,FALSE))</f>
        <v>1.2415528415984345E-5</v>
      </c>
      <c r="I7">
        <f>(_xlfn.POISSON.DIST(6,A2,FALSE)*_xlfn.POISSON.DIST(2,B2,FALSE))</f>
        <v>7.9356870982678474E-7</v>
      </c>
      <c r="J7">
        <f t="shared" si="0"/>
        <v>0.26354053486055273</v>
      </c>
      <c r="L7" s="9"/>
    </row>
    <row r="8" spans="1:25" x14ac:dyDescent="0.2">
      <c r="B8">
        <v>3</v>
      </c>
      <c r="C8">
        <f>(_xlfn.POISSON.DIST(0,A2,FALSE)*_xlfn.POISSON.DIST(3,B2,FALSE))</f>
        <v>0.10121817189607089</v>
      </c>
      <c r="D8">
        <f>_xlfn.POISSON.DIST(1,A2,FALSE)*_xlfn.POISSON.DIST(3,B2,FALSE)</f>
        <v>3.8817634525733904E-2</v>
      </c>
      <c r="E8">
        <f>(_xlfn.POISSON.DIST(2,A2,FALSE)*_xlfn.POISSON.DIST(3,B2,FALSE))</f>
        <v>7.443370700868885E-3</v>
      </c>
      <c r="F8">
        <f>(_xlfn.POISSON.DIST(3,A2,FALSE)*_xlfn.POISSON.DIST(3,B2,FALSE))</f>
        <v>9.5152230109614704E-4</v>
      </c>
      <c r="G8">
        <f>(_xlfn.POISSON.DIST(4,A2,FALSE)*_xlfn.POISSON.DIST(3,B2,FALSE))</f>
        <v>9.1228294868239338E-5</v>
      </c>
      <c r="H8">
        <f>(_xlfn.POISSON.DIST(5,A2,FALSE)*_xlfn.POISSON.DIST(3,B2,FALSE))</f>
        <v>6.9972941464252364E-6</v>
      </c>
      <c r="I8">
        <f>(_xlfn.POISSON.DIST(6,A2,FALSE)*_xlfn.POISSON.DIST(3,B2,FALSE))</f>
        <v>4.4724908211785848E-7</v>
      </c>
      <c r="J8">
        <f t="shared" si="0"/>
        <v>0.14852937226186666</v>
      </c>
    </row>
    <row r="9" spans="1:25" x14ac:dyDescent="0.2">
      <c r="B9">
        <v>4</v>
      </c>
      <c r="C9">
        <f>(_xlfn.POISSON.DIST(0,A2,FALSE)*_xlfn.POISSON.DIST(4,B2,FALSE))</f>
        <v>4.2784324073255033E-2</v>
      </c>
      <c r="D9">
        <f>_xlfn.POISSON.DIST(1,A2,FALSE)*_xlfn.POISSON.DIST(4,B2,FALSE)</f>
        <v>1.6407985089984038E-2</v>
      </c>
      <c r="E9">
        <f>(_xlfn.POISSON.DIST(2,A2,FALSE)*_xlfn.POISSON.DIST(4,B2,FALSE))</f>
        <v>3.1462688793701464E-3</v>
      </c>
      <c r="F9">
        <f>(_xlfn.POISSON.DIST(3,A2,FALSE)*_xlfn.POISSON.DIST(4,B2,FALSE))</f>
        <v>4.0220286269176535E-4</v>
      </c>
      <c r="G9">
        <f>(_xlfn.POISSON.DIST(4,A2,FALSE)*_xlfn.POISSON.DIST(4,B2,FALSE))</f>
        <v>3.8561661993865093E-5</v>
      </c>
      <c r="H9">
        <f>(_xlfn.POISSON.DIST(5,A2,FALSE)*_xlfn.POISSON.DIST(4,B2,FALSE))</f>
        <v>2.957714951658487E-6</v>
      </c>
      <c r="I9">
        <f>(_xlfn.POISSON.DIST(6,A2,FALSE)*_xlfn.POISSON.DIST(4,B2,FALSE))</f>
        <v>1.8904954824163451E-7</v>
      </c>
      <c r="J9">
        <f t="shared" si="0"/>
        <v>6.2782489331794755E-2</v>
      </c>
    </row>
    <row r="10" spans="1:25" x14ac:dyDescent="0.2">
      <c r="B10">
        <v>5</v>
      </c>
      <c r="C10">
        <f>(_xlfn.POISSON.DIST(0,A2,FALSE)*_xlfn.POISSON.DIST(5,B2,FALSE))</f>
        <v>1.4467745086602283E-2</v>
      </c>
      <c r="D10">
        <f>_xlfn.POISSON.DIST(1,A2,FALSE)*_xlfn.POISSON.DIST(5,B2,FALSE)</f>
        <v>5.5484467923393732E-3</v>
      </c>
      <c r="E10">
        <f>(_xlfn.POISSON.DIST(2,A2,FALSE)*_xlfn.POISSON.DIST(5,B2,FALSE))</f>
        <v>1.0639274338586971E-3</v>
      </c>
      <c r="F10">
        <f>(_xlfn.POISSON.DIST(3,A2,FALSE)*_xlfn.POISSON.DIST(5,B2,FALSE))</f>
        <v>1.3600702165033533E-4</v>
      </c>
      <c r="G10">
        <f>(_xlfn.POISSON.DIST(4,A2,FALSE)*_xlfn.POISSON.DIST(5,B2,FALSE))</f>
        <v>1.3039829608800797E-5</v>
      </c>
      <c r="H10">
        <f>(_xlfn.POISSON.DIST(5,A2,FALSE)*_xlfn.POISSON.DIST(5,B2,FALSE))</f>
        <v>1.0001669276382613E-6</v>
      </c>
      <c r="I10">
        <f>(_xlfn.POISSON.DIST(6,A2,FALSE)*_xlfn.POISSON.DIST(5,B2,FALSE))</f>
        <v>6.3928102919523365E-8</v>
      </c>
      <c r="J10">
        <f t="shared" si="0"/>
        <v>2.1230230259090051E-2</v>
      </c>
    </row>
    <row r="11" spans="1:25" x14ac:dyDescent="0.2">
      <c r="B11">
        <v>6</v>
      </c>
      <c r="C11">
        <f>(_xlfn.POISSON.DIST(0,A2,FALSE)*_xlfn.POISSON.DIST(6,B2,FALSE))</f>
        <v>4.0769536589405162E-3</v>
      </c>
      <c r="D11">
        <f>_xlfn.POISSON.DIST(1,A2,FALSE)*_xlfn.POISSON.DIST(6,B2,FALSE)</f>
        <v>1.5635304821905189E-3</v>
      </c>
      <c r="E11">
        <f>(_xlfn.POISSON.DIST(2,A2,FALSE)*_xlfn.POISSON.DIST(6,B2,FALSE))</f>
        <v>2.9981056608014101E-4</v>
      </c>
      <c r="F11">
        <f>(_xlfn.POISSON.DIST(3,A2,FALSE)*_xlfn.POISSON.DIST(6,B2,FALSE))</f>
        <v>3.832624374011268E-5</v>
      </c>
      <c r="G11">
        <f>(_xlfn.POISSON.DIST(4,A2,FALSE)*_xlfn.POISSON.DIST(6,B2,FALSE))</f>
        <v>3.674572693763603E-6</v>
      </c>
      <c r="H11">
        <f>(_xlfn.POISSON.DIST(5,A2,FALSE)*_xlfn.POISSON.DIST(6,B2,FALSE))</f>
        <v>2.8184310621854666E-7</v>
      </c>
      <c r="I11">
        <f>(_xlfn.POISSON.DIST(6,A2,FALSE)*_xlfn.POISSON.DIST(6,B2,FALSE))</f>
        <v>1.8014687952183537E-8</v>
      </c>
      <c r="J11">
        <f t="shared" si="0"/>
        <v>5.9825953814392234E-3</v>
      </c>
    </row>
    <row r="12" spans="1:25" x14ac:dyDescent="0.2">
      <c r="C12" s="1">
        <f>SUM(C5:C11)</f>
        <v>0.68022918497583051</v>
      </c>
      <c r="D12" s="1">
        <f t="shared" ref="D12:I12" si="1">SUM(D5:D11)</f>
        <v>0.26087102149248181</v>
      </c>
      <c r="E12" s="1">
        <f t="shared" si="1"/>
        <v>5.0022618374532826E-2</v>
      </c>
      <c r="F12" s="1">
        <f t="shared" si="1"/>
        <v>6.3946347502259523E-3</v>
      </c>
      <c r="G12" s="1">
        <f t="shared" si="1"/>
        <v>6.130929605078758E-4</v>
      </c>
      <c r="H12" s="1">
        <f t="shared" si="1"/>
        <v>4.7024794116477745E-5</v>
      </c>
      <c r="I12" s="1">
        <f t="shared" si="1"/>
        <v>3.0057041429536908E-6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16</v>
      </c>
      <c r="E18" t="s">
        <v>7</v>
      </c>
      <c r="G18" s="2">
        <v>30</v>
      </c>
      <c r="I18" t="s">
        <v>7</v>
      </c>
      <c r="K18" s="2">
        <v>80</v>
      </c>
      <c r="M18" t="s">
        <v>7</v>
      </c>
      <c r="O18" s="2">
        <v>250</v>
      </c>
      <c r="Q18" t="s">
        <v>7</v>
      </c>
      <c r="S18" s="2">
        <v>250</v>
      </c>
      <c r="U18" t="s">
        <v>7</v>
      </c>
      <c r="W18" s="2">
        <v>400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0.1256467350262325</v>
      </c>
      <c r="E19" t="s">
        <v>8</v>
      </c>
      <c r="G19" s="2">
        <f>D5</f>
        <v>4.818610085754127E-2</v>
      </c>
      <c r="I19" t="s">
        <v>8</v>
      </c>
      <c r="K19" s="2">
        <f>E5</f>
        <v>9.239795667465512E-3</v>
      </c>
      <c r="M19" t="s">
        <v>8</v>
      </c>
      <c r="O19" s="2">
        <f>F5</f>
        <v>1.1811680471776977E-3</v>
      </c>
      <c r="Q19" t="s">
        <v>8</v>
      </c>
      <c r="S19" s="2">
        <f>G5</f>
        <v>1.1324584486641601E-4</v>
      </c>
      <c r="U19" t="s">
        <v>8</v>
      </c>
      <c r="W19" s="2">
        <f>H5</f>
        <v>8.6860604874313846E-6</v>
      </c>
      <c r="Y19" t="s">
        <v>8</v>
      </c>
      <c r="AA19" s="2">
        <f>I5</f>
        <v>5.5519069213469624E-7</v>
      </c>
    </row>
    <row r="20" spans="1:27" x14ac:dyDescent="0.2">
      <c r="A20" t="s">
        <v>4</v>
      </c>
      <c r="C20">
        <f>((C60*C18)*(C19))-(C60*(1-C19))</f>
        <v>1.1359944954459524</v>
      </c>
      <c r="E20" t="s">
        <v>4</v>
      </c>
      <c r="G20">
        <f>((G60*G18)*(G19))-(G60*(1-G19))</f>
        <v>0.49376912658377936</v>
      </c>
      <c r="I20" t="s">
        <v>4</v>
      </c>
      <c r="K20">
        <f>((K60*K18)*(K19))-(K60*(1-K19))</f>
        <v>-0.25157655093529363</v>
      </c>
      <c r="M20" t="s">
        <v>4</v>
      </c>
      <c r="O20">
        <f>((O60*O18)*(O19))-(O60*(1-O19))</f>
        <v>-0.70352682015839785</v>
      </c>
      <c r="Q20" t="s">
        <v>4</v>
      </c>
      <c r="S20">
        <f>((S60*S18)*(S19))-(S60*(1-S19))</f>
        <v>-0.97157529293852962</v>
      </c>
      <c r="U20" t="s">
        <v>4</v>
      </c>
      <c r="W20">
        <f>((W60*W18)*(W19))-(W60*(1-W19))</f>
        <v>-0.99651688974454</v>
      </c>
      <c r="Y20" t="s">
        <v>4</v>
      </c>
      <c r="AA20">
        <f>((AA60*AA18)*(AA19))-(AA60*(1-AA19))</f>
        <v>-0.99977736853245402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6.75</v>
      </c>
      <c r="E24" s="5" t="s">
        <v>7</v>
      </c>
      <c r="F24" s="5"/>
      <c r="G24" s="6">
        <v>12</v>
      </c>
      <c r="I24" s="5" t="s">
        <v>7</v>
      </c>
      <c r="J24" s="5"/>
      <c r="K24" s="6">
        <v>40</v>
      </c>
      <c r="M24" s="5" t="s">
        <v>7</v>
      </c>
      <c r="N24" s="5"/>
      <c r="O24" s="7">
        <v>125</v>
      </c>
      <c r="Q24" t="s">
        <v>7</v>
      </c>
      <c r="S24" s="2">
        <v>250</v>
      </c>
      <c r="U24" s="5" t="s">
        <v>7</v>
      </c>
      <c r="V24" s="5"/>
      <c r="W24" s="6">
        <v>400</v>
      </c>
      <c r="Y24" s="5" t="s">
        <v>7</v>
      </c>
      <c r="Z24" s="5"/>
      <c r="AA24" s="6">
        <v>400</v>
      </c>
    </row>
    <row r="25" spans="1:27" x14ac:dyDescent="0.2">
      <c r="A25" t="s">
        <v>8</v>
      </c>
      <c r="C25" s="2">
        <f>C6</f>
        <v>0.21244053431940726</v>
      </c>
      <c r="E25" s="5" t="s">
        <v>8</v>
      </c>
      <c r="F25" s="5"/>
      <c r="G25" s="6">
        <f>D6</f>
        <v>8.1471922137950542E-2</v>
      </c>
      <c r="I25" s="5" t="s">
        <v>8</v>
      </c>
      <c r="J25" s="5"/>
      <c r="K25" s="6">
        <f>E6</f>
        <v>1.5622428455372935E-2</v>
      </c>
      <c r="M25" s="5" t="s">
        <v>8</v>
      </c>
      <c r="N25" s="5"/>
      <c r="O25" s="6">
        <f>F6</f>
        <v>1.9970910586021378E-3</v>
      </c>
      <c r="Q25" t="s">
        <v>8</v>
      </c>
      <c r="S25" s="2">
        <f>G6</f>
        <v>1.9147340189819731E-4</v>
      </c>
      <c r="U25" s="5" t="s">
        <v>8</v>
      </c>
      <c r="V25" s="5"/>
      <c r="W25" s="6">
        <f>H6</f>
        <v>1.4686186081121482E-5</v>
      </c>
      <c r="Y25" s="5" t="s">
        <v>8</v>
      </c>
      <c r="Z25" s="5"/>
      <c r="AA25" s="6">
        <f>I6</f>
        <v>9.3870331976100995E-7</v>
      </c>
    </row>
    <row r="26" spans="1:27" x14ac:dyDescent="0.2">
      <c r="A26" t="s">
        <v>4</v>
      </c>
      <c r="C26">
        <f>((C66*C24)*(C25))-(C66*(1-C25))</f>
        <v>0.64641414097540617</v>
      </c>
      <c r="E26" s="5" t="s">
        <v>4</v>
      </c>
      <c r="F26" s="5"/>
      <c r="G26">
        <f>((G66*G24)*(G25))-(G66*(1-G25))</f>
        <v>5.9134987793357019E-2</v>
      </c>
      <c r="I26" s="5" t="s">
        <v>4</v>
      </c>
      <c r="J26" s="5"/>
      <c r="K26">
        <f>((K66*K24)*(K25))-(K66*(1-K25))</f>
        <v>-0.35948043332970969</v>
      </c>
      <c r="M26" s="5" t="s">
        <v>4</v>
      </c>
      <c r="N26" s="5"/>
      <c r="O26">
        <f>((O66*O24)*(O25))-(O66*(1-O25))</f>
        <v>-0.74836652661613068</v>
      </c>
      <c r="Q26" t="s">
        <v>4</v>
      </c>
      <c r="S26">
        <f>((S66*S24)*(S25))-(S66*(1-S25))</f>
        <v>-0.95194017612355253</v>
      </c>
      <c r="U26" s="5" t="s">
        <v>4</v>
      </c>
      <c r="V26" s="5"/>
      <c r="W26">
        <f>((W66*W24)*(W25))-(W66*(1-W25))</f>
        <v>-0.99411083938147027</v>
      </c>
      <c r="Y26" s="5" t="s">
        <v>4</v>
      </c>
      <c r="Z26" s="5"/>
      <c r="AA26">
        <f>((AA66*AA24)*(AA25))-(AA66*(1-AA25))</f>
        <v>-0.99962357996877582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5.2</v>
      </c>
      <c r="E30" s="5" t="s">
        <v>7</v>
      </c>
      <c r="F30" s="5"/>
      <c r="G30" s="6">
        <v>8.5</v>
      </c>
      <c r="I30" s="5" t="s">
        <v>7</v>
      </c>
      <c r="J30" s="5"/>
      <c r="K30" s="6">
        <v>30</v>
      </c>
      <c r="M30" s="5" t="s">
        <v>7</v>
      </c>
      <c r="N30" s="5"/>
      <c r="O30" s="6">
        <v>125</v>
      </c>
      <c r="Q30" t="s">
        <v>7</v>
      </c>
      <c r="S30" s="2">
        <v>250</v>
      </c>
      <c r="U30" s="5" t="s">
        <v>7</v>
      </c>
      <c r="V30" s="5"/>
      <c r="W30" s="6">
        <v>400</v>
      </c>
      <c r="Y30" s="5" t="s">
        <v>7</v>
      </c>
      <c r="Z30" s="5"/>
      <c r="AA30" s="6">
        <v>400</v>
      </c>
    </row>
    <row r="31" spans="1:27" x14ac:dyDescent="0.2">
      <c r="A31" t="s">
        <v>8</v>
      </c>
      <c r="C31" s="2">
        <f>C7</f>
        <v>0.17959472091532197</v>
      </c>
      <c r="E31" s="5" t="s">
        <v>8</v>
      </c>
      <c r="F31" s="5"/>
      <c r="G31" s="6">
        <f>D7</f>
        <v>6.8875401606742173E-2</v>
      </c>
      <c r="I31" s="5" t="s">
        <v>8</v>
      </c>
      <c r="J31" s="5"/>
      <c r="K31" s="6">
        <f>E7</f>
        <v>1.3207016671516508E-2</v>
      </c>
      <c r="M31" s="5" t="s">
        <v>8</v>
      </c>
      <c r="N31" s="5"/>
      <c r="O31" s="6">
        <f>F7</f>
        <v>1.6883172152677563E-3</v>
      </c>
      <c r="Q31" t="s">
        <v>8</v>
      </c>
      <c r="S31" s="2">
        <f>G7</f>
        <v>1.6186935457859365E-4</v>
      </c>
      <c r="U31" s="5" t="s">
        <v>8</v>
      </c>
      <c r="V31" s="5"/>
      <c r="W31" s="6">
        <f>H7</f>
        <v>1.2415528415984345E-5</v>
      </c>
      <c r="Y31" s="5" t="s">
        <v>8</v>
      </c>
      <c r="Z31" s="5"/>
      <c r="AA31" s="6">
        <f>I7</f>
        <v>7.9356870982678474E-7</v>
      </c>
    </row>
    <row r="32" spans="1:27" x14ac:dyDescent="0.2">
      <c r="A32" t="s">
        <v>4</v>
      </c>
      <c r="C32">
        <f>((C72*C30)*(C31))-(C72*(1-C31))</f>
        <v>0.11348726967499623</v>
      </c>
      <c r="E32" s="5" t="s">
        <v>4</v>
      </c>
      <c r="F32" s="5"/>
      <c r="G32">
        <f>((G72*G30)*(G31))-(G72*(1-G31))</f>
        <v>-0.34568368473594935</v>
      </c>
      <c r="I32" s="5" t="s">
        <v>4</v>
      </c>
      <c r="J32" s="5"/>
      <c r="K32">
        <f>((K72*K30)*(K31))-(K72*(1-K31))</f>
        <v>-0.59058248318298823</v>
      </c>
      <c r="M32" s="5" t="s">
        <v>4</v>
      </c>
      <c r="N32" s="5"/>
      <c r="O32">
        <f>((O72*O30)*(O31))-(O72*(1-O31))</f>
        <v>-0.78727203087626274</v>
      </c>
      <c r="Q32" t="s">
        <v>4</v>
      </c>
      <c r="S32">
        <f>((S72*S30)*(S31))-(S72*(1-S31))</f>
        <v>-0.95937079200077302</v>
      </c>
      <c r="U32" s="5" t="s">
        <v>4</v>
      </c>
      <c r="V32" s="5"/>
      <c r="W32">
        <f>((W72*W30)*(W31))-(W72*(1-W31))</f>
        <v>-0.99502137310519023</v>
      </c>
      <c r="Y32" s="5" t="s">
        <v>4</v>
      </c>
      <c r="Z32" s="5"/>
      <c r="AA32">
        <f>((AA72*AA30)*(AA31))-(AA72*(1-AA31))</f>
        <v>-0.99968177894735943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6.25</v>
      </c>
      <c r="E36" s="5" t="s">
        <v>7</v>
      </c>
      <c r="F36" s="5"/>
      <c r="G36" s="6">
        <v>11</v>
      </c>
      <c r="I36" s="5" t="s">
        <v>7</v>
      </c>
      <c r="J36" s="5"/>
      <c r="K36" s="6">
        <v>35</v>
      </c>
      <c r="M36" s="5" t="s">
        <v>7</v>
      </c>
      <c r="N36" s="5"/>
      <c r="O36" s="6">
        <v>125</v>
      </c>
      <c r="Q36" t="s">
        <v>7</v>
      </c>
      <c r="S36" s="2">
        <v>200</v>
      </c>
      <c r="U36" s="5" t="s">
        <v>7</v>
      </c>
      <c r="V36" s="5"/>
      <c r="W36" s="6">
        <v>400</v>
      </c>
      <c r="Y36" s="5" t="s">
        <v>7</v>
      </c>
      <c r="Z36" s="5"/>
      <c r="AA36" s="6">
        <v>300</v>
      </c>
    </row>
    <row r="37" spans="1:27" x14ac:dyDescent="0.2">
      <c r="A37" t="s">
        <v>8</v>
      </c>
      <c r="C37" s="2">
        <f>C8</f>
        <v>0.10121817189607089</v>
      </c>
      <c r="E37" s="5" t="s">
        <v>8</v>
      </c>
      <c r="F37" s="5"/>
      <c r="G37" s="6">
        <f>D8</f>
        <v>3.8817634525733904E-2</v>
      </c>
      <c r="I37" s="5" t="s">
        <v>8</v>
      </c>
      <c r="J37" s="5"/>
      <c r="K37" s="6">
        <f>E8</f>
        <v>7.443370700868885E-3</v>
      </c>
      <c r="M37" s="5" t="s">
        <v>8</v>
      </c>
      <c r="N37" s="5"/>
      <c r="O37" s="6">
        <f>F8</f>
        <v>9.5152230109614704E-4</v>
      </c>
      <c r="Q37" t="s">
        <v>8</v>
      </c>
      <c r="S37" s="2">
        <f>G8</f>
        <v>9.1228294868239338E-5</v>
      </c>
      <c r="U37" s="5" t="s">
        <v>8</v>
      </c>
      <c r="V37" s="5"/>
      <c r="W37" s="6">
        <f>H8</f>
        <v>6.9972941464252364E-6</v>
      </c>
      <c r="Y37" s="5" t="s">
        <v>8</v>
      </c>
      <c r="Z37" s="5"/>
      <c r="AA37" s="6">
        <f>I8</f>
        <v>4.4724908211785848E-7</v>
      </c>
    </row>
    <row r="38" spans="1:27" x14ac:dyDescent="0.2">
      <c r="A38" t="s">
        <v>4</v>
      </c>
      <c r="C38">
        <f>((C78*C36)*(C37))-(C78*(1-C37))</f>
        <v>-0.26616825375348607</v>
      </c>
      <c r="E38" s="5" t="s">
        <v>4</v>
      </c>
      <c r="F38" s="5"/>
      <c r="G38">
        <f>((G78*G36)*(G37))-(G78*(1-G37))</f>
        <v>-0.53418838569119309</v>
      </c>
      <c r="I38" s="5" t="s">
        <v>4</v>
      </c>
      <c r="J38" s="5"/>
      <c r="K38">
        <f>((K78*K36)*(K37))-(K78*(1-K37))</f>
        <v>-0.7320386547687201</v>
      </c>
      <c r="M38" s="5" t="s">
        <v>4</v>
      </c>
      <c r="N38" s="5"/>
      <c r="O38">
        <f>((O78*O36)*(O37))-(O78*(1-O37))</f>
        <v>-0.88010819006188545</v>
      </c>
      <c r="Q38" t="s">
        <v>4</v>
      </c>
      <c r="S38">
        <f>((S78*S36)*(S37))-(S78*(1-S37))</f>
        <v>-0.98166311273148399</v>
      </c>
      <c r="U38" s="5" t="s">
        <v>4</v>
      </c>
      <c r="V38" s="5"/>
      <c r="W38">
        <f>((W78*W36)*(W37))-(W78*(1-W37))</f>
        <v>-0.99719408504728346</v>
      </c>
      <c r="Y38" s="5" t="s">
        <v>4</v>
      </c>
      <c r="Z38" s="5"/>
      <c r="AA38">
        <f>((AA78*AA36)*(AA37))-(AA78*(1-AA37))</f>
        <v>-0.9998653780262825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10</v>
      </c>
      <c r="E42" s="5" t="s">
        <v>7</v>
      </c>
      <c r="F42" s="5"/>
      <c r="G42" s="6">
        <v>16</v>
      </c>
      <c r="I42" s="5" t="s">
        <v>7</v>
      </c>
      <c r="J42" s="5"/>
      <c r="K42" s="6">
        <v>50</v>
      </c>
      <c r="M42" s="5" t="s">
        <v>7</v>
      </c>
      <c r="N42" s="5"/>
      <c r="O42" s="6">
        <v>200</v>
      </c>
      <c r="Q42" t="s">
        <v>7</v>
      </c>
      <c r="S42" s="2">
        <v>250</v>
      </c>
      <c r="U42" s="5" t="s">
        <v>7</v>
      </c>
      <c r="V42" s="5"/>
      <c r="W42" s="6">
        <v>400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4.2784324073255033E-2</v>
      </c>
      <c r="E43" s="5" t="s">
        <v>8</v>
      </c>
      <c r="F43" s="5"/>
      <c r="G43" s="6">
        <f>D9</f>
        <v>1.6407985089984038E-2</v>
      </c>
      <c r="I43" s="5" t="s">
        <v>8</v>
      </c>
      <c r="J43" s="5"/>
      <c r="K43" s="6">
        <f>E9</f>
        <v>3.1462688793701464E-3</v>
      </c>
      <c r="M43" s="5" t="s">
        <v>8</v>
      </c>
      <c r="N43" s="5"/>
      <c r="O43" s="6">
        <f>F9</f>
        <v>4.0220286269176535E-4</v>
      </c>
      <c r="Q43" t="s">
        <v>8</v>
      </c>
      <c r="S43" s="2">
        <f>G9</f>
        <v>3.8561661993865093E-5</v>
      </c>
      <c r="U43" s="5" t="s">
        <v>8</v>
      </c>
      <c r="V43" s="5"/>
      <c r="W43" s="6">
        <f>H9</f>
        <v>2.957714951658487E-6</v>
      </c>
      <c r="Y43" s="5" t="s">
        <v>8</v>
      </c>
      <c r="Z43" s="5"/>
      <c r="AA43" s="6">
        <f>I9</f>
        <v>1.8904954824163451E-7</v>
      </c>
    </row>
    <row r="44" spans="1:27" x14ac:dyDescent="0.2">
      <c r="A44" t="s">
        <v>4</v>
      </c>
      <c r="C44">
        <f>((C84*C42)*(C43))-(C84*(1-C43))</f>
        <v>-0.52937243519419463</v>
      </c>
      <c r="E44" s="5" t="s">
        <v>4</v>
      </c>
      <c r="F44" s="5"/>
      <c r="G44">
        <f>((G84*G42)*(G43))-(G84*(1-G43))</f>
        <v>-0.72106425347027137</v>
      </c>
      <c r="I44" s="5" t="s">
        <v>4</v>
      </c>
      <c r="J44" s="5"/>
      <c r="K44">
        <f>((K84*K42)*(K43))-(K84*(1-K43))</f>
        <v>-0.83954028715212248</v>
      </c>
      <c r="M44" s="5" t="s">
        <v>4</v>
      </c>
      <c r="N44" s="5"/>
      <c r="O44">
        <f>((O84*O42)*(O43))-(O84*(1-O43))</f>
        <v>-0.91915722459895521</v>
      </c>
      <c r="Q44" t="s">
        <v>4</v>
      </c>
      <c r="S44">
        <f>((S84*S42)*(S43))-(S84*(1-S43))</f>
        <v>-0.99032102283953982</v>
      </c>
      <c r="U44" s="5" t="s">
        <v>4</v>
      </c>
      <c r="V44" s="5"/>
      <c r="W44">
        <f>((W84*W42)*(W43))-(W84*(1-W43))</f>
        <v>-0.99881395630438496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20</v>
      </c>
      <c r="E48" s="5" t="s">
        <v>7</v>
      </c>
      <c r="F48" s="5"/>
      <c r="G48" s="6">
        <v>34</v>
      </c>
      <c r="I48" s="5" t="s">
        <v>7</v>
      </c>
      <c r="J48" s="5"/>
      <c r="K48" s="6">
        <v>80</v>
      </c>
      <c r="M48" s="5" t="s">
        <v>7</v>
      </c>
      <c r="N48" s="5"/>
      <c r="O48" s="6">
        <v>300</v>
      </c>
      <c r="Q48" t="s">
        <v>7</v>
      </c>
      <c r="S48" s="2">
        <v>400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1.4467745086602283E-2</v>
      </c>
      <c r="E49" s="5" t="s">
        <v>8</v>
      </c>
      <c r="F49" s="5"/>
      <c r="G49" s="6">
        <f>D10</f>
        <v>5.5484467923393732E-3</v>
      </c>
      <c r="I49" s="5" t="s">
        <v>8</v>
      </c>
      <c r="J49" s="5"/>
      <c r="K49" s="6">
        <f>E10</f>
        <v>1.0639274338586971E-3</v>
      </c>
      <c r="M49" s="5" t="s">
        <v>8</v>
      </c>
      <c r="N49" s="5"/>
      <c r="O49">
        <f>F10</f>
        <v>1.3600702165033533E-4</v>
      </c>
      <c r="Q49" t="s">
        <v>8</v>
      </c>
      <c r="S49" s="2">
        <f>G10</f>
        <v>1.3039829608800797E-5</v>
      </c>
      <c r="U49" s="5" t="s">
        <v>8</v>
      </c>
      <c r="V49" s="5"/>
      <c r="W49" s="6">
        <f>H10</f>
        <v>1.0001669276382613E-6</v>
      </c>
      <c r="Y49" s="5" t="s">
        <v>8</v>
      </c>
      <c r="Z49" s="5"/>
      <c r="AA49" s="6">
        <f>I10</f>
        <v>6.3928102919523365E-8</v>
      </c>
    </row>
    <row r="50" spans="1:27" x14ac:dyDescent="0.2">
      <c r="A50" t="s">
        <v>4</v>
      </c>
      <c r="C50">
        <f>((C90*C48)*(C49))-(C90*(1-C49))</f>
        <v>-0.69617735318135199</v>
      </c>
      <c r="E50" s="5" t="s">
        <v>4</v>
      </c>
      <c r="F50" s="5"/>
      <c r="G50">
        <f>((G90*G48)*(G49))-(G90*(1-G49))</f>
        <v>-0.80580436226812191</v>
      </c>
      <c r="I50" s="5" t="s">
        <v>4</v>
      </c>
      <c r="J50" s="5"/>
      <c r="K50">
        <f>((K90*K48)*(K49))-(K90*(1-K49))</f>
        <v>-0.91382187785744551</v>
      </c>
      <c r="M50" s="5" t="s">
        <v>4</v>
      </c>
      <c r="N50" s="5"/>
      <c r="O50">
        <f>((O90*O48)*(O49))-(O90*(1-O49))</f>
        <v>-0.95906188648324908</v>
      </c>
      <c r="Q50" t="s">
        <v>4</v>
      </c>
      <c r="S50">
        <f>((S90*S48)*(S49))-(S90*(1-S49))</f>
        <v>-0.99477102832687092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40</v>
      </c>
      <c r="E54" s="5" t="s">
        <v>7</v>
      </c>
      <c r="F54" s="5"/>
      <c r="G54" s="6">
        <v>66</v>
      </c>
      <c r="I54" s="5" t="s">
        <v>7</v>
      </c>
      <c r="J54" s="5"/>
      <c r="K54" s="6">
        <v>200</v>
      </c>
      <c r="M54" s="5" t="s">
        <v>7</v>
      </c>
      <c r="N54" s="5"/>
      <c r="O54" s="6">
        <v>300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4.0769536589405162E-3</v>
      </c>
      <c r="E55" s="5" t="s">
        <v>8</v>
      </c>
      <c r="F55" s="5"/>
      <c r="G55" s="6">
        <f>D11</f>
        <v>1.5635304821905189E-3</v>
      </c>
      <c r="I55" s="5" t="s">
        <v>8</v>
      </c>
      <c r="J55" s="5"/>
      <c r="K55" s="6">
        <f>E11</f>
        <v>2.9981056608014101E-4</v>
      </c>
      <c r="M55" s="5" t="s">
        <v>8</v>
      </c>
      <c r="N55" s="5"/>
      <c r="O55" s="6">
        <f>F11</f>
        <v>3.832624374011268E-5</v>
      </c>
      <c r="Q55" t="s">
        <v>8</v>
      </c>
      <c r="S55" s="2">
        <f>G11</f>
        <v>3.674572693763603E-6</v>
      </c>
      <c r="U55" s="5" t="s">
        <v>8</v>
      </c>
      <c r="V55" s="5"/>
      <c r="W55" s="6">
        <f>H11</f>
        <v>2.8184310621854666E-7</v>
      </c>
      <c r="Y55" s="5" t="s">
        <v>8</v>
      </c>
      <c r="Z55" s="5"/>
      <c r="AA55" s="6">
        <f>I11</f>
        <v>1.8014687952183537E-8</v>
      </c>
    </row>
    <row r="56" spans="1:27" x14ac:dyDescent="0.2">
      <c r="A56" t="s">
        <v>4</v>
      </c>
      <c r="C56">
        <f>((C96*C54)*(C55))-(C96*(1-C55))</f>
        <v>-0.8328448999834388</v>
      </c>
      <c r="E56" s="5" t="s">
        <v>4</v>
      </c>
      <c r="F56" s="5"/>
      <c r="G56">
        <f>((G96*G54)*(G55))-(G96*(1-G55))</f>
        <v>-0.89524345769323532</v>
      </c>
      <c r="I56" s="5" t="s">
        <v>4</v>
      </c>
      <c r="J56" s="5"/>
      <c r="K56">
        <f>((K96*K54)*(K55))-(K96*(1-K55))</f>
        <v>-0.93973807621789163</v>
      </c>
      <c r="M56" s="5" t="s">
        <v>4</v>
      </c>
      <c r="N56" s="5"/>
      <c r="O56">
        <f>((O96*O54)*(O55))-(O96*(1-O55))</f>
        <v>-0.98846380063422612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{617A390B-DB2C-CA43-91AB-D7B6054A9719}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{DC2241BD-18FA-1146-BD7A-2D8C30E7EEF8}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7" priority="1" operator="lessThan">
      <formula>0</formula>
    </cfRule>
    <cfRule type="cellIs" dxfId="6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7A390B-DB2C-CA43-91AB-D7B6054A9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DC2241BD-18FA-1146-BD7A-2D8C30E7E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12F6-1948-B84A-B993-738C5A9D7C6E}">
  <dimension ref="A1:AA9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1.1974904</v>
      </c>
      <c r="B2">
        <v>0.88306019999999996</v>
      </c>
      <c r="K2" t="s">
        <v>5</v>
      </c>
    </row>
    <row r="3" spans="1:25" x14ac:dyDescent="0.2">
      <c r="B3" t="s">
        <v>3</v>
      </c>
      <c r="K3" t="s">
        <v>7</v>
      </c>
      <c r="L3">
        <v>1.45</v>
      </c>
      <c r="M3">
        <v>1.8</v>
      </c>
      <c r="N3">
        <v>2.5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0.43228760457238596</v>
      </c>
      <c r="M4">
        <f>SUM(C6:C11,D7:D11,E8:E11,F9:F11,G10:G11,H11)</f>
        <v>0.27123940397698965</v>
      </c>
      <c r="N4">
        <f>SUM(C5,D6,E7,F8,G9,H10,I11)</f>
        <v>0.29618645233904023</v>
      </c>
    </row>
    <row r="5" spans="1:25" x14ac:dyDescent="0.2">
      <c r="B5">
        <v>0</v>
      </c>
      <c r="C5">
        <f>(_xlfn.POISSON.DIST(0,A2,FALSE)*_xlfn.POISSON.DIST(0,B2,FALSE))</f>
        <v>0.12486144455721487</v>
      </c>
      <c r="D5">
        <f>_xlfn.POISSON.DIST(1,A2,FALSE)*_xlfn.POISSON.DIST(0,B2,FALSE)</f>
        <v>0.14952038118739705</v>
      </c>
      <c r="E5">
        <f>(_xlfn.POISSON.DIST(2,A2,FALSE)*_xlfn.POISSON.DIST(0,B2,FALSE))</f>
        <v>8.9524610538124286E-2</v>
      </c>
      <c r="F5">
        <f>(_xlfn.POISSON.DIST(3,A2,FALSE)*_xlfn.POISSON.DIST(0,B2,FALSE))</f>
        <v>3.5734953894380903E-2</v>
      </c>
      <c r="G5">
        <f>(_xlfn.POISSON.DIST(4,A2,FALSE)*_xlfn.POISSON.DIST(0,B2,FALSE))</f>
        <v>1.0698066058240932E-2</v>
      </c>
      <c r="H5">
        <f>(_xlfn.POISSON.DIST(5,A2,FALSE)*_xlfn.POISSON.DIST(0,B2,FALSE))</f>
        <v>2.5621662806618708E-3</v>
      </c>
      <c r="I5">
        <f>(_xlfn.POISSON.DIST(6,A2,FALSE)*_xlfn.POISSON.DIST(0,B2,FALSE))</f>
        <v>5.1136158738271603E-4</v>
      </c>
      <c r="J5">
        <f>SUM(C5:I5)</f>
        <v>0.4134129841034026</v>
      </c>
      <c r="K5" t="s">
        <v>4</v>
      </c>
      <c r="L5">
        <f>(J1*L3*L4)-(J1*(1-L4))</f>
        <v>5.9104631202345659E-2</v>
      </c>
      <c r="M5">
        <f>(J1*M3*M4)-(J1*(1-M4))</f>
        <v>-0.240529668864429</v>
      </c>
      <c r="N5">
        <f>(J1*N3*N4)-(J1*(1-N4))</f>
        <v>3.6652583186640886E-2</v>
      </c>
    </row>
    <row r="6" spans="1:25" x14ac:dyDescent="0.2">
      <c r="B6">
        <v>1</v>
      </c>
      <c r="C6">
        <f>(_xlfn.POISSON.DIST(0,A2,FALSE)*_xlfn.POISSON.DIST(1,B2,FALSE))</f>
        <v>0.11026017220298308</v>
      </c>
      <c r="D6">
        <f>_xlfn.POISSON.DIST(1,A2,FALSE)*_xlfn.POISSON.DIST(1,B2,FALSE)</f>
        <v>0.13203549771541909</v>
      </c>
      <c r="E6">
        <f>(_xlfn.POISSON.DIST(2,A2,FALSE)*_xlfn.POISSON.DIST(1,B2,FALSE))</f>
        <v>7.9055620486718145E-2</v>
      </c>
      <c r="F6">
        <f>(_xlfn.POISSON.DIST(3,A2,FALSE)*_xlfn.POISSON.DIST(1,B2,FALSE))</f>
        <v>3.1556115532962781E-2</v>
      </c>
      <c r="G6">
        <f>(_xlfn.POISSON.DIST(4,A2,FALSE)*_xlfn.POISSON.DIST(1,B2,FALSE))</f>
        <v>9.4470363530034483E-3</v>
      </c>
      <c r="H6">
        <f>(_xlfn.POISSON.DIST(5,A2,FALSE)*_xlfn.POISSON.DIST(1,B2,FALSE))</f>
        <v>2.262547068234528E-3</v>
      </c>
      <c r="I6">
        <f>(_xlfn.POISSON.DIST(6,A2,FALSE)*_xlfn.POISSON.DIST(1,B2,FALSE))</f>
        <v>4.5156306562649874E-4</v>
      </c>
      <c r="J6">
        <f t="shared" ref="J6:J11" si="0">SUM(C6:I6)</f>
        <v>0.36506855242494757</v>
      </c>
    </row>
    <row r="7" spans="1:25" x14ac:dyDescent="0.2">
      <c r="B7">
        <v>2</v>
      </c>
      <c r="C7">
        <f>(_xlfn.POISSON.DIST(0,A2,FALSE)*_xlfn.POISSON.DIST(2,B2,FALSE))</f>
        <v>4.8683184858800327E-2</v>
      </c>
      <c r="D7">
        <f>_xlfn.POISSON.DIST(1,A2,FALSE)*_xlfn.POISSON.DIST(2,B2,FALSE)</f>
        <v>5.8297646509838742E-2</v>
      </c>
      <c r="E7">
        <f>(_xlfn.POISSON.DIST(2,A2,FALSE)*_xlfn.POISSON.DIST(2,B2,FALSE))</f>
        <v>3.4905436019062701E-2</v>
      </c>
      <c r="F7">
        <f>(_xlfn.POISSON.DIST(3,A2,FALSE)*_xlfn.POISSON.DIST(2,B2,FALSE))</f>
        <v>1.3932974846880606E-2</v>
      </c>
      <c r="G7">
        <f>(_xlfn.POISSON.DIST(4,A2,FALSE)*_xlfn.POISSON.DIST(2,B2,FALSE))</f>
        <v>4.1711509056452465E-3</v>
      </c>
      <c r="H7">
        <f>(_xlfn.POISSON.DIST(5,A2,FALSE)*_xlfn.POISSON.DIST(2,B2,FALSE))</f>
        <v>9.9898263329229755E-4</v>
      </c>
      <c r="I7">
        <f>(_xlfn.POISSON.DIST(6,A2,FALSE)*_xlfn.POISSON.DIST(2,B2,FALSE))</f>
        <v>1.9937868552237449E-4</v>
      </c>
      <c r="J7">
        <f t="shared" si="0"/>
        <v>0.16118875445904227</v>
      </c>
    </row>
    <row r="8" spans="1:25" x14ac:dyDescent="0.2">
      <c r="B8">
        <v>3</v>
      </c>
      <c r="C8">
        <f>(_xlfn.POISSON.DIST(0,A2,FALSE)*_xlfn.POISSON.DIST(3,B2,FALSE))</f>
        <v>1.4330060986016396E-2</v>
      </c>
      <c r="D8">
        <f>_xlfn.POISSON.DIST(1,A2,FALSE)*_xlfn.POISSON.DIST(3,B2,FALSE)</f>
        <v>1.7160110462169167E-2</v>
      </c>
      <c r="E8">
        <f>(_xlfn.POISSON.DIST(2,A2,FALSE)*_xlfn.POISSON.DIST(3,B2,FALSE))</f>
        <v>1.0274533770693572E-2</v>
      </c>
      <c r="F8">
        <f>(_xlfn.POISSON.DIST(3,A2,FALSE)*_xlfn.POISSON.DIST(3,B2,FALSE))</f>
        <v>4.1012185182937857E-3</v>
      </c>
      <c r="G8">
        <f>(_xlfn.POISSON.DIST(4,A2,FALSE)*_xlfn.POISSON.DIST(3,B2,FALSE))</f>
        <v>1.2277924509897576E-3</v>
      </c>
      <c r="H8">
        <f>(_xlfn.POISSON.DIST(5,A2,FALSE)*_xlfn.POISSON.DIST(3,B2,FALSE))</f>
        <v>2.94053934650541E-4</v>
      </c>
      <c r="I8">
        <f>(_xlfn.POISSON.DIST(6,A2,FALSE)*_xlfn.POISSON.DIST(3,B2,FALSE))</f>
        <v>5.8687793971041713E-5</v>
      </c>
      <c r="J8">
        <f t="shared" si="0"/>
        <v>4.7446457916784264E-2</v>
      </c>
    </row>
    <row r="9" spans="1:25" x14ac:dyDescent="0.2">
      <c r="B9">
        <v>4</v>
      </c>
      <c r="C9">
        <f>(_xlfn.POISSON.DIST(0,A2,FALSE)*_xlfn.POISSON.DIST(4,B2,FALSE))</f>
        <v>3.1635766300809587E-3</v>
      </c>
      <c r="D9">
        <f>_xlfn.POISSON.DIST(1,A2,FALSE)*_xlfn.POISSON.DIST(4,B2,FALSE)</f>
        <v>3.788352644186299E-3</v>
      </c>
      <c r="E9">
        <f>(_xlfn.POISSON.DIST(2,A2,FALSE)*_xlfn.POISSON.DIST(4,B2,FALSE))</f>
        <v>2.2682579616138546E-3</v>
      </c>
      <c r="F9">
        <f>(_xlfn.POISSON.DIST(3,A2,FALSE)*_xlfn.POISSON.DIST(4,B2,FALSE))</f>
        <v>9.0540571125205342E-4</v>
      </c>
      <c r="G9">
        <f>(_xlfn.POISSON.DIST(4,A2,FALSE)*_xlfn.POISSON.DIST(4,B2,FALSE))</f>
        <v>2.7105366183237639E-4</v>
      </c>
      <c r="H9">
        <f>(_xlfn.POISSON.DIST(5,A2,FALSE)*_xlfn.POISSON.DIST(4,B2,FALSE))</f>
        <v>6.4916831585823409E-5</v>
      </c>
      <c r="I9">
        <f>(_xlfn.POISSON.DIST(6,A2,FALSE)*_xlfn.POISSON.DIST(4,B2,FALSE))</f>
        <v>1.295621377040672E-5</v>
      </c>
      <c r="J9">
        <f t="shared" si="0"/>
        <v>1.047451965432177E-2</v>
      </c>
    </row>
    <row r="10" spans="1:25" x14ac:dyDescent="0.2">
      <c r="B10">
        <v>5</v>
      </c>
      <c r="C10">
        <f>(_xlfn.POISSON.DIST(0,A2,FALSE)*_xlfn.POISSON.DIST(5,B2,FALSE))</f>
        <v>5.5872572233492347E-4</v>
      </c>
      <c r="D10">
        <f>_xlfn.POISSON.DIST(1,A2,FALSE)*_xlfn.POISSON.DIST(5,B2,FALSE)</f>
        <v>6.6906868872913642E-4</v>
      </c>
      <c r="E10">
        <f>(_xlfn.POISSON.DIST(2,A2,FALSE)*_xlfn.POISSON.DIST(5,B2,FALSE))</f>
        <v>4.0060166584686457E-4</v>
      </c>
      <c r="F10">
        <f>(_xlfn.POISSON.DIST(3,A2,FALSE)*_xlfn.POISSON.DIST(5,B2,FALSE))</f>
        <v>1.5990554969187612E-4</v>
      </c>
      <c r="G10">
        <f>(_xlfn.POISSON.DIST(4,A2,FALSE)*_xlfn.POISSON.DIST(5,B2,FALSE))</f>
        <v>4.7871340165686129E-5</v>
      </c>
      <c r="H10">
        <f>(_xlfn.POISSON.DIST(5,A2,FALSE)*_xlfn.POISSON.DIST(5,B2,FALSE))</f>
        <v>1.1465094056708708E-5</v>
      </c>
      <c r="I10">
        <f>(_xlfn.POISSON.DIST(6,A2,FALSE)*_xlfn.POISSON.DIST(5,B2,FALSE))</f>
        <v>2.2882233446676224E-6</v>
      </c>
      <c r="J10">
        <f t="shared" si="0"/>
        <v>1.849926284169863E-3</v>
      </c>
    </row>
    <row r="11" spans="1:25" x14ac:dyDescent="0.2">
      <c r="B11">
        <v>6</v>
      </c>
      <c r="C11">
        <f>(_xlfn.POISSON.DIST(0,A2,FALSE)*_xlfn.POISSON.DIST(6,B2,FALSE))</f>
        <v>8.2231408018370317E-5</v>
      </c>
      <c r="D11">
        <f>_xlfn.POISSON.DIST(1,A2,FALSE)*_xlfn.POISSON.DIST(6,B2,FALSE)</f>
        <v>9.8471321680481473E-5</v>
      </c>
      <c r="E11">
        <f>(_xlfn.POISSON.DIST(2,A2,FALSE)*_xlfn.POISSON.DIST(6,B2,FALSE))</f>
        <v>5.8959231193844223E-5</v>
      </c>
      <c r="F11">
        <f>(_xlfn.POISSON.DIST(3,A2,FALSE)*_xlfn.POISSON.DIST(6,B2,FALSE))</f>
        <v>2.353437111533634E-5</v>
      </c>
      <c r="G11">
        <f>(_xlfn.POISSON.DIST(4,A2,FALSE)*_xlfn.POISSON.DIST(6,B2,FALSE))</f>
        <v>7.0455458701631363E-6</v>
      </c>
      <c r="H11">
        <f>(_xlfn.POISSON.DIST(5,A2,FALSE)*_xlfn.POISSON.DIST(6,B2,FALSE))</f>
        <v>1.6873947084560002E-6</v>
      </c>
      <c r="I11">
        <f>(_xlfn.POISSON.DIST(6,A2,FALSE)*_xlfn.POISSON.DIST(6,B2,FALSE))</f>
        <v>3.3677316073114322E-7</v>
      </c>
      <c r="J11">
        <f t="shared" si="0"/>
        <v>2.7226604574738267E-4</v>
      </c>
    </row>
    <row r="12" spans="1:25" x14ac:dyDescent="0.2">
      <c r="C12" s="1">
        <f>SUM(C5:C11)</f>
        <v>0.30193939636544886</v>
      </c>
      <c r="D12" s="1">
        <f t="shared" ref="D12:I12" si="1">SUM(D5:D11)</f>
        <v>0.36156952852941998</v>
      </c>
      <c r="E12" s="1">
        <f t="shared" si="1"/>
        <v>0.21648801967325329</v>
      </c>
      <c r="F12" s="1">
        <f t="shared" si="1"/>
        <v>8.6414108424577349E-2</v>
      </c>
      <c r="G12" s="1">
        <f t="shared" si="1"/>
        <v>2.5870016315747611E-2</v>
      </c>
      <c r="H12" s="1">
        <f t="shared" si="1"/>
        <v>6.1958192371902266E-3</v>
      </c>
      <c r="I12" s="1">
        <f t="shared" si="1"/>
        <v>1.2365723427784365E-3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13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300</v>
      </c>
    </row>
    <row r="19" spans="1:27" x14ac:dyDescent="0.2">
      <c r="A19" t="s">
        <v>8</v>
      </c>
      <c r="C19" s="2">
        <f>C5</f>
        <v>0.12486144455721487</v>
      </c>
      <c r="E19" t="s">
        <v>8</v>
      </c>
      <c r="G19" s="2">
        <f>D5</f>
        <v>0.14952038118739705</v>
      </c>
      <c r="I19" t="s">
        <v>8</v>
      </c>
      <c r="K19" s="2">
        <f>E5</f>
        <v>8.9524610538124286E-2</v>
      </c>
      <c r="M19" t="s">
        <v>8</v>
      </c>
      <c r="O19" s="2">
        <f>F5</f>
        <v>3.5734953894380903E-2</v>
      </c>
      <c r="Q19" t="s">
        <v>8</v>
      </c>
      <c r="S19" s="2">
        <f>G5</f>
        <v>1.0698066058240932E-2</v>
      </c>
      <c r="U19" t="s">
        <v>8</v>
      </c>
      <c r="W19" s="2">
        <f>H5</f>
        <v>2.5621662806618708E-3</v>
      </c>
      <c r="Y19" t="s">
        <v>8</v>
      </c>
      <c r="AA19" s="2">
        <f>I5</f>
        <v>5.1136158738271603E-4</v>
      </c>
    </row>
    <row r="20" spans="1:27" x14ac:dyDescent="0.2">
      <c r="A20" t="s">
        <v>4</v>
      </c>
      <c r="C20">
        <f>((C60*C18)*(C19))-(C60*(1-C19))</f>
        <v>0.74806022380100834</v>
      </c>
      <c r="E20" t="s">
        <v>4</v>
      </c>
      <c r="G20">
        <f>((G60*G18)*(G19))-(G60*(1-G19))</f>
        <v>0.64472419306136763</v>
      </c>
      <c r="I20" t="s">
        <v>4</v>
      </c>
      <c r="K20">
        <f>((K60*K18)*(K19))-(K60*(1-K19))</f>
        <v>0.25334454753374003</v>
      </c>
      <c r="M20" t="s">
        <v>4</v>
      </c>
      <c r="O20">
        <f>((O60*O18)*(O19))-(O60*(1-O19))</f>
        <v>-7.0891198746096618E-2</v>
      </c>
      <c r="Q20" t="s">
        <v>4</v>
      </c>
      <c r="S20">
        <f>((S60*S18)*(S19))-(S60*(1-S19))</f>
        <v>-0.34741797044730305</v>
      </c>
      <c r="U20" t="s">
        <v>4</v>
      </c>
      <c r="W20">
        <f>((W60*W18)*(W19))-(W60*(1-W19))</f>
        <v>-0.67716704863660437</v>
      </c>
      <c r="Y20" t="s">
        <v>4</v>
      </c>
      <c r="AA20">
        <f>((AA60*AA18)*(AA19))-(AA60*(1-AA19))</f>
        <v>-0.84608016219780247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11</v>
      </c>
      <c r="E24" s="5" t="s">
        <v>7</v>
      </c>
      <c r="F24" s="5"/>
      <c r="G24" s="6">
        <v>6</v>
      </c>
      <c r="I24" s="5" t="s">
        <v>7</v>
      </c>
      <c r="J24" s="5"/>
      <c r="K24" s="6">
        <v>8.5</v>
      </c>
      <c r="M24" s="5" t="s">
        <v>7</v>
      </c>
      <c r="N24" s="5"/>
      <c r="O24" s="7">
        <v>16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250</v>
      </c>
    </row>
    <row r="25" spans="1:27" x14ac:dyDescent="0.2">
      <c r="A25" t="s">
        <v>8</v>
      </c>
      <c r="C25" s="2">
        <f>C6</f>
        <v>0.11026017220298308</v>
      </c>
      <c r="E25" s="5" t="s">
        <v>8</v>
      </c>
      <c r="F25" s="5"/>
      <c r="G25" s="6">
        <f>D6</f>
        <v>0.13203549771541909</v>
      </c>
      <c r="I25" s="5" t="s">
        <v>8</v>
      </c>
      <c r="J25" s="5"/>
      <c r="K25" s="6">
        <f>E6</f>
        <v>7.9055620486718145E-2</v>
      </c>
      <c r="M25" s="5" t="s">
        <v>8</v>
      </c>
      <c r="N25" s="5"/>
      <c r="O25" s="6">
        <f>F6</f>
        <v>3.1556115532962781E-2</v>
      </c>
      <c r="Q25" t="s">
        <v>8</v>
      </c>
      <c r="S25" s="2">
        <f>G6</f>
        <v>9.4470363530034483E-3</v>
      </c>
      <c r="U25" s="5" t="s">
        <v>8</v>
      </c>
      <c r="V25" s="5"/>
      <c r="W25" s="6">
        <f>H6</f>
        <v>2.262547068234528E-3</v>
      </c>
      <c r="Y25" s="5" t="s">
        <v>8</v>
      </c>
      <c r="Z25" s="5"/>
      <c r="AA25" s="6">
        <f>I6</f>
        <v>4.5156306562649874E-4</v>
      </c>
    </row>
    <row r="26" spans="1:27" x14ac:dyDescent="0.2">
      <c r="A26" t="s">
        <v>4</v>
      </c>
      <c r="C26">
        <f>((C66*C24)*(C25))-(C66*(1-C25))</f>
        <v>0.32312206643579688</v>
      </c>
      <c r="E26" s="5" t="s">
        <v>4</v>
      </c>
      <c r="F26" s="5"/>
      <c r="G26">
        <f>((G66*G24)*(G25))-(G66*(1-G25))</f>
        <v>-7.5751515992066421E-2</v>
      </c>
      <c r="I26" s="5" t="s">
        <v>4</v>
      </c>
      <c r="J26" s="5"/>
      <c r="K26">
        <f>((K66*K24)*(K25))-(K66*(1-K25))</f>
        <v>-0.24897160537617768</v>
      </c>
      <c r="M26" s="5" t="s">
        <v>4</v>
      </c>
      <c r="N26" s="5"/>
      <c r="O26">
        <f>((O66*O24)*(O25))-(O66*(1-O25))</f>
        <v>-0.46354603593963273</v>
      </c>
      <c r="Q26" t="s">
        <v>4</v>
      </c>
      <c r="S26">
        <f>((S66*S24)*(S25))-(S66*(1-S25))</f>
        <v>-0.61267150952685856</v>
      </c>
      <c r="U26" s="5" t="s">
        <v>4</v>
      </c>
      <c r="V26" s="5"/>
      <c r="W26">
        <f>((W66*W24)*(W25))-(W66*(1-W25))</f>
        <v>-0.77148274610831269</v>
      </c>
      <c r="Y26" s="5" t="s">
        <v>4</v>
      </c>
      <c r="Z26" s="5"/>
      <c r="AA26">
        <f>((AA66*AA24)*(AA25))-(AA66*(1-AA25))</f>
        <v>-0.8866576705277488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15</v>
      </c>
      <c r="E30" s="5" t="s">
        <v>7</v>
      </c>
      <c r="F30" s="5"/>
      <c r="G30" s="6">
        <v>9</v>
      </c>
      <c r="I30" s="5" t="s">
        <v>7</v>
      </c>
      <c r="J30" s="5"/>
      <c r="K30" s="6">
        <v>10</v>
      </c>
      <c r="M30" s="5" t="s">
        <v>7</v>
      </c>
      <c r="N30" s="5"/>
      <c r="O30" s="6">
        <v>20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250</v>
      </c>
    </row>
    <row r="31" spans="1:27" x14ac:dyDescent="0.2">
      <c r="A31" t="s">
        <v>8</v>
      </c>
      <c r="C31" s="2">
        <f>C7</f>
        <v>4.8683184858800327E-2</v>
      </c>
      <c r="E31" s="5" t="s">
        <v>8</v>
      </c>
      <c r="F31" s="5"/>
      <c r="G31" s="6">
        <f>D7</f>
        <v>5.8297646509838742E-2</v>
      </c>
      <c r="I31" s="5" t="s">
        <v>8</v>
      </c>
      <c r="J31" s="5"/>
      <c r="K31" s="6">
        <f>E7</f>
        <v>3.4905436019062701E-2</v>
      </c>
      <c r="M31" s="5" t="s">
        <v>8</v>
      </c>
      <c r="N31" s="5"/>
      <c r="O31" s="6">
        <f>F7</f>
        <v>1.3932974846880606E-2</v>
      </c>
      <c r="Q31" t="s">
        <v>8</v>
      </c>
      <c r="S31" s="2">
        <f>G7</f>
        <v>4.1711509056452465E-3</v>
      </c>
      <c r="U31" s="5" t="s">
        <v>8</v>
      </c>
      <c r="V31" s="5"/>
      <c r="W31" s="6">
        <f>H7</f>
        <v>9.9898263329229755E-4</v>
      </c>
      <c r="Y31" s="5" t="s">
        <v>8</v>
      </c>
      <c r="Z31" s="5"/>
      <c r="AA31" s="6">
        <f>I7</f>
        <v>1.9937868552237449E-4</v>
      </c>
    </row>
    <row r="32" spans="1:27" x14ac:dyDescent="0.2">
      <c r="A32" t="s">
        <v>4</v>
      </c>
      <c r="C32">
        <f>((C72*C30)*(C31))-(C72*(1-C31))</f>
        <v>-0.22106904225919477</v>
      </c>
      <c r="E32" s="5" t="s">
        <v>4</v>
      </c>
      <c r="F32" s="5"/>
      <c r="G32">
        <f>((G72*G30)*(G31))-(G72*(1-G31))</f>
        <v>-0.41702353490161259</v>
      </c>
      <c r="I32" s="5" t="s">
        <v>4</v>
      </c>
      <c r="J32" s="5"/>
      <c r="K32">
        <f>((K72*K30)*(K31))-(K72*(1-K31))</f>
        <v>-0.61604020379031033</v>
      </c>
      <c r="M32" s="5" t="s">
        <v>4</v>
      </c>
      <c r="N32" s="5"/>
      <c r="O32">
        <f>((O72*O30)*(O31))-(O72*(1-O31))</f>
        <v>-0.70740752821550723</v>
      </c>
      <c r="Q32" t="s">
        <v>4</v>
      </c>
      <c r="S32">
        <f>((S72*S30)*(S31))-(S72*(1-S31))</f>
        <v>-0.78727130381209243</v>
      </c>
      <c r="U32" s="5" t="s">
        <v>4</v>
      </c>
      <c r="V32" s="5"/>
      <c r="W32">
        <f>((W72*W30)*(W31))-(W72*(1-W31))</f>
        <v>-0.87412818820517046</v>
      </c>
      <c r="Y32" s="5" t="s">
        <v>4</v>
      </c>
      <c r="Z32" s="5"/>
      <c r="AA32">
        <f>((AA72*AA30)*(AA31))-(AA72*(1-AA31))</f>
        <v>-0.9499559499338841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30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35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1.4330060986016396E-2</v>
      </c>
      <c r="E37" s="5" t="s">
        <v>8</v>
      </c>
      <c r="F37" s="5"/>
      <c r="G37" s="6">
        <f>D8</f>
        <v>1.7160110462169167E-2</v>
      </c>
      <c r="I37" s="5" t="s">
        <v>8</v>
      </c>
      <c r="J37" s="5"/>
      <c r="K37" s="6">
        <f>E8</f>
        <v>1.0274533770693572E-2</v>
      </c>
      <c r="M37" s="5" t="s">
        <v>8</v>
      </c>
      <c r="N37" s="5"/>
      <c r="O37" s="6">
        <f>F8</f>
        <v>4.1012185182937857E-3</v>
      </c>
      <c r="Q37" t="s">
        <v>8</v>
      </c>
      <c r="S37" s="2">
        <f>G8</f>
        <v>1.2277924509897576E-3</v>
      </c>
      <c r="U37" s="5" t="s">
        <v>8</v>
      </c>
      <c r="V37" s="5"/>
      <c r="W37" s="6">
        <f>H8</f>
        <v>2.94053934650541E-4</v>
      </c>
      <c r="Y37" s="5" t="s">
        <v>8</v>
      </c>
      <c r="Z37" s="5"/>
      <c r="AA37" s="6">
        <f>I8</f>
        <v>5.8687793971041713E-5</v>
      </c>
    </row>
    <row r="38" spans="1:27" x14ac:dyDescent="0.2">
      <c r="A38" t="s">
        <v>4</v>
      </c>
      <c r="C38">
        <f>((C78*C36)*(C37))-(C78*(1-C37))</f>
        <v>-0.55576810943349164</v>
      </c>
      <c r="E38" s="5" t="s">
        <v>4</v>
      </c>
      <c r="F38" s="5"/>
      <c r="G38">
        <f>((G78*G36)*(G37))-(G78*(1-G37))</f>
        <v>-0.63963768029444745</v>
      </c>
      <c r="I38" s="5" t="s">
        <v>4</v>
      </c>
      <c r="J38" s="5"/>
      <c r="K38">
        <f>((K78*K36)*(K37))-(K78*(1-K37))</f>
        <v>-0.76368572327404793</v>
      </c>
      <c r="M38" s="5" t="s">
        <v>4</v>
      </c>
      <c r="N38" s="5"/>
      <c r="O38">
        <f>((O78*O36)*(O37))-(O78*(1-O37))</f>
        <v>-0.85235613334142368</v>
      </c>
      <c r="Q38" t="s">
        <v>4</v>
      </c>
      <c r="S38">
        <f>((S78*S36)*(S37))-(S78*(1-S37))</f>
        <v>-0.90054881146982957</v>
      </c>
      <c r="U38" s="5" t="s">
        <v>4</v>
      </c>
      <c r="V38" s="5"/>
      <c r="W38">
        <f>((W78*W36)*(W37))-(W78*(1-W37))</f>
        <v>-0.94089515913524124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70</v>
      </c>
      <c r="E42" s="5" t="s">
        <v>7</v>
      </c>
      <c r="F42" s="5"/>
      <c r="G42" s="6">
        <v>50</v>
      </c>
      <c r="I42" s="5" t="s">
        <v>7</v>
      </c>
      <c r="J42" s="5"/>
      <c r="K42" s="6">
        <v>50</v>
      </c>
      <c r="M42" s="5" t="s">
        <v>7</v>
      </c>
      <c r="N42" s="5"/>
      <c r="O42" s="6">
        <v>80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3.1635766300809587E-3</v>
      </c>
      <c r="E43" s="5" t="s">
        <v>8</v>
      </c>
      <c r="F43" s="5"/>
      <c r="G43" s="6">
        <f>D9</f>
        <v>3.788352644186299E-3</v>
      </c>
      <c r="I43" s="5" t="s">
        <v>8</v>
      </c>
      <c r="J43" s="5"/>
      <c r="K43" s="6">
        <f>E9</f>
        <v>2.2682579616138546E-3</v>
      </c>
      <c r="M43" s="5" t="s">
        <v>8</v>
      </c>
      <c r="N43" s="5"/>
      <c r="O43" s="6">
        <f>F9</f>
        <v>9.0540571125205342E-4</v>
      </c>
      <c r="Q43" t="s">
        <v>8</v>
      </c>
      <c r="S43" s="2">
        <f>G9</f>
        <v>2.7105366183237639E-4</v>
      </c>
      <c r="U43" s="5" t="s">
        <v>8</v>
      </c>
      <c r="V43" s="5"/>
      <c r="W43" s="6">
        <f>H9</f>
        <v>6.4916831585823409E-5</v>
      </c>
      <c r="Y43" s="5" t="s">
        <v>8</v>
      </c>
      <c r="Z43" s="5"/>
      <c r="AA43" s="6">
        <f>I9</f>
        <v>1.295621377040672E-5</v>
      </c>
    </row>
    <row r="44" spans="1:27" x14ac:dyDescent="0.2">
      <c r="A44" t="s">
        <v>4</v>
      </c>
      <c r="C44">
        <f>((C84*C42)*(C43))-(C84*(1-C43))</f>
        <v>-0.77538605926425197</v>
      </c>
      <c r="E44" s="5" t="s">
        <v>4</v>
      </c>
      <c r="F44" s="5"/>
      <c r="G44">
        <f>((G84*G42)*(G43))-(G84*(1-G43))</f>
        <v>-0.80679401514649873</v>
      </c>
      <c r="I44" s="5" t="s">
        <v>4</v>
      </c>
      <c r="J44" s="5"/>
      <c r="K44">
        <f>((K84*K42)*(K43))-(K84*(1-K43))</f>
        <v>-0.88431884395769333</v>
      </c>
      <c r="M44" s="5" t="s">
        <v>4</v>
      </c>
      <c r="N44" s="5"/>
      <c r="O44">
        <f>((O84*O42)*(O43))-(O84*(1-O43))</f>
        <v>-0.92666213738858361</v>
      </c>
      <c r="Q44" t="s">
        <v>4</v>
      </c>
      <c r="S44">
        <f>((S84*S42)*(S43))-(S84*(1-S43))</f>
        <v>-0.96584723860912058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200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200</v>
      </c>
      <c r="Q48" t="s">
        <v>7</v>
      </c>
      <c r="S48" s="2">
        <v>250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5.5872572233492347E-4</v>
      </c>
      <c r="E49" s="5" t="s">
        <v>8</v>
      </c>
      <c r="F49" s="5"/>
      <c r="G49" s="6">
        <f>D10</f>
        <v>6.6906868872913642E-4</v>
      </c>
      <c r="I49" s="5" t="s">
        <v>8</v>
      </c>
      <c r="J49" s="5"/>
      <c r="K49" s="6">
        <f>E10</f>
        <v>4.0060166584686457E-4</v>
      </c>
      <c r="M49" s="5" t="s">
        <v>8</v>
      </c>
      <c r="N49" s="5"/>
      <c r="O49">
        <f>F10</f>
        <v>1.5990554969187612E-4</v>
      </c>
      <c r="Q49" t="s">
        <v>8</v>
      </c>
      <c r="S49" s="2">
        <f>G10</f>
        <v>4.7871340165686129E-5</v>
      </c>
      <c r="U49" s="5" t="s">
        <v>8</v>
      </c>
      <c r="V49" s="5"/>
      <c r="W49" s="6">
        <f>H10</f>
        <v>1.1465094056708708E-5</v>
      </c>
      <c r="Y49" s="5" t="s">
        <v>8</v>
      </c>
      <c r="Z49" s="5"/>
      <c r="AA49" s="6">
        <f>I10</f>
        <v>2.2882233446676224E-6</v>
      </c>
    </row>
    <row r="50" spans="1:27" x14ac:dyDescent="0.2">
      <c r="A50" t="s">
        <v>4</v>
      </c>
      <c r="C50">
        <f>((C90*C48)*(C49))-(C90*(1-C49))</f>
        <v>-0.88769612981068036</v>
      </c>
      <c r="E50" s="5" t="s">
        <v>4</v>
      </c>
      <c r="F50" s="5"/>
      <c r="G50">
        <f>((G90*G48)*(G49))-(G90*(1-G49))</f>
        <v>-0.9156973452201288</v>
      </c>
      <c r="I50" s="5" t="s">
        <v>4</v>
      </c>
      <c r="J50" s="5"/>
      <c r="K50">
        <f>((K90*K48)*(K49))-(K90*(1-K49))</f>
        <v>-0.94952419010329503</v>
      </c>
      <c r="M50" s="5" t="s">
        <v>4</v>
      </c>
      <c r="N50" s="5"/>
      <c r="O50">
        <f>((O90*O48)*(O49))-(O90*(1-O49))</f>
        <v>-0.96785898451193286</v>
      </c>
      <c r="Q50" t="s">
        <v>4</v>
      </c>
      <c r="S50">
        <f>((S90*S48)*(S49))-(S90*(1-S49))</f>
        <v>-0.98798429361841278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300</v>
      </c>
      <c r="E54" s="5" t="s">
        <v>7</v>
      </c>
      <c r="F54" s="5"/>
      <c r="G54" s="6">
        <v>300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8.2231408018370317E-5</v>
      </c>
      <c r="E55" s="5" t="s">
        <v>8</v>
      </c>
      <c r="F55" s="5"/>
      <c r="G55" s="6">
        <f>D11</f>
        <v>9.8471321680481473E-5</v>
      </c>
      <c r="I55" s="5" t="s">
        <v>8</v>
      </c>
      <c r="J55" s="5"/>
      <c r="K55" s="6">
        <f>E11</f>
        <v>5.8959231193844223E-5</v>
      </c>
      <c r="M55" s="5" t="s">
        <v>8</v>
      </c>
      <c r="N55" s="5"/>
      <c r="O55" s="6">
        <f>F11</f>
        <v>2.353437111533634E-5</v>
      </c>
      <c r="Q55" t="s">
        <v>8</v>
      </c>
      <c r="S55" s="2">
        <f>G11</f>
        <v>7.0455458701631363E-6</v>
      </c>
      <c r="U55" s="5" t="s">
        <v>8</v>
      </c>
      <c r="V55" s="5"/>
      <c r="W55" s="6">
        <f>H11</f>
        <v>1.6873947084560002E-6</v>
      </c>
      <c r="Y55" s="5" t="s">
        <v>8</v>
      </c>
      <c r="Z55" s="5"/>
      <c r="AA55" s="6">
        <f>I11</f>
        <v>3.3677316073114322E-7</v>
      </c>
    </row>
    <row r="56" spans="1:27" x14ac:dyDescent="0.2">
      <c r="A56" t="s">
        <v>4</v>
      </c>
      <c r="C56">
        <f>((C96*C54)*(C55))-(C96*(1-C55))</f>
        <v>-0.9752483461864706</v>
      </c>
      <c r="E56" s="5" t="s">
        <v>4</v>
      </c>
      <c r="F56" s="5"/>
      <c r="G56">
        <f>((G96*G54)*(G55))-(G96*(1-G55))</f>
        <v>-0.97036013217417505</v>
      </c>
      <c r="I56" s="5" t="s">
        <v>4</v>
      </c>
      <c r="J56" s="5"/>
      <c r="K56">
        <f>((K96*K54)*(K55))-(K96*(1-K55))</f>
        <v>-0.98225327141065288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{5229A8B7-5626-7449-A78E-D80267BFFC6C}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{4E372DA1-190C-CA46-A7D4-B45ABCD674B2}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5" priority="1" operator="lessThan">
      <formula>0</formula>
    </cfRule>
    <cfRule type="cellIs" dxfId="4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29A8B7-5626-7449-A78E-D80267BFF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4E372DA1-190C-CA46-A7D4-B45ABCD67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7D04-F99B-0249-8FED-12A527A51A59}">
  <dimension ref="A1:AA96"/>
  <sheetViews>
    <sheetView workbookViewId="0">
      <selection sqref="A1:XFD1048576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1.4393449</v>
      </c>
      <c r="B2">
        <v>0.87451219999999996</v>
      </c>
      <c r="K2" t="s">
        <v>5</v>
      </c>
    </row>
    <row r="3" spans="1:25" x14ac:dyDescent="0.2">
      <c r="B3" t="s">
        <v>3</v>
      </c>
      <c r="K3" t="s">
        <v>7</v>
      </c>
      <c r="L3">
        <v>2.4</v>
      </c>
      <c r="M3">
        <v>1</v>
      </c>
      <c r="N3">
        <v>2.6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0.50221103061837735</v>
      </c>
      <c r="M4">
        <f>SUM(C6:C11,D7:D11,E8:E11,F9:F11,G10:G11,H11)</f>
        <v>0.22858468584965366</v>
      </c>
      <c r="N4">
        <f>SUM(C5,D6,E7,F8,G9,H10,I11)</f>
        <v>0.26843748348207686</v>
      </c>
    </row>
    <row r="5" spans="1:25" x14ac:dyDescent="0.2">
      <c r="B5">
        <v>0</v>
      </c>
      <c r="C5">
        <f>(_xlfn.POISSON.DIST(0,A2,FALSE)*_xlfn.POISSON.DIST(0,B2,FALSE))</f>
        <v>9.8879128403611613E-2</v>
      </c>
      <c r="D5">
        <f>_xlfn.POISSON.DIST(1,A2,FALSE)*_xlfn.POISSON.DIST(0,B2,FALSE)</f>
        <v>0.14232116918418353</v>
      </c>
      <c r="E5">
        <f>(_xlfn.POISSON.DIST(2,A2,FALSE)*_xlfn.POISSON.DIST(0,B2,FALSE))</f>
        <v>0.10242462451364585</v>
      </c>
      <c r="F5">
        <f>(_xlfn.POISSON.DIST(3,A2,FALSE)*_xlfn.POISSON.DIST(0,B2,FALSE))</f>
        <v>4.9141453642710373E-2</v>
      </c>
      <c r="G5">
        <f>(_xlfn.POISSON.DIST(4,A2,FALSE)*_xlfn.POISSON.DIST(0,B2,FALSE))</f>
        <v>1.7682875169805407E-2</v>
      </c>
      <c r="H5">
        <f>(_xlfn.POISSON.DIST(5,A2,FALSE)*_xlfn.POISSON.DIST(0,B2,FALSE))</f>
        <v>5.0903512385992123E-3</v>
      </c>
      <c r="I5">
        <f>(_xlfn.POISSON.DIST(6,A2,FALSE)*_xlfn.POISSON.DIST(0,B2,FALSE))</f>
        <v>1.2211285157477415E-3</v>
      </c>
      <c r="J5">
        <f>SUM(C5:I5)</f>
        <v>0.41676073066830371</v>
      </c>
      <c r="K5" t="s">
        <v>4</v>
      </c>
      <c r="L5">
        <f>(J1*L3*L4)-(J1*(1-L4))</f>
        <v>0.70751750410248304</v>
      </c>
      <c r="M5">
        <f>(J1*M3*M4)-(J1*(1-M4))</f>
        <v>-0.54283062830069273</v>
      </c>
      <c r="N5">
        <f>(J1*N3*N4)-(J1*(1-N4))</f>
        <v>-3.3625059464523321E-2</v>
      </c>
    </row>
    <row r="6" spans="1:25" x14ac:dyDescent="0.2">
      <c r="B6">
        <v>1</v>
      </c>
      <c r="C6">
        <f>(_xlfn.POISSON.DIST(0,A2,FALSE)*_xlfn.POISSON.DIST(1,B2,FALSE))</f>
        <v>8.6471004114324859E-2</v>
      </c>
      <c r="D6">
        <f>_xlfn.POISSON.DIST(1,A2,FALSE)*_xlfn.POISSON.DIST(1,B2,FALSE)</f>
        <v>0.12446159876983251</v>
      </c>
      <c r="E6">
        <f>(_xlfn.POISSON.DIST(2,A2,FALSE)*_xlfn.POISSON.DIST(1,B2,FALSE))</f>
        <v>8.9571583717602349E-2</v>
      </c>
      <c r="F6">
        <f>(_xlfn.POISSON.DIST(3,A2,FALSE)*_xlfn.POISSON.DIST(1,B2,FALSE))</f>
        <v>4.2974800736284652E-2</v>
      </c>
      <c r="G6">
        <f>(_xlfn.POISSON.DIST(4,A2,FALSE)*_xlfn.POISSON.DIST(1,B2,FALSE))</f>
        <v>1.5463890067071898E-2</v>
      </c>
      <c r="H6">
        <f>(_xlfn.POISSON.DIST(5,A2,FALSE)*_xlfn.POISSON.DIST(1,B2,FALSE))</f>
        <v>4.4515742604401215E-3</v>
      </c>
      <c r="I6">
        <f>(_xlfn.POISSON.DIST(6,A2,FALSE)*_xlfn.POISSON.DIST(1,B2,FALSE))</f>
        <v>1.0678917847892918E-3</v>
      </c>
      <c r="J6">
        <f t="shared" ref="J6:J11" si="0">SUM(C6:I6)</f>
        <v>0.36446234345034567</v>
      </c>
    </row>
    <row r="7" spans="1:25" x14ac:dyDescent="0.2">
      <c r="B7">
        <v>2</v>
      </c>
      <c r="C7">
        <f>(_xlfn.POISSON.DIST(0,A2,FALSE)*_xlfn.POISSON.DIST(2,B2,FALSE))</f>
        <v>3.780997402211364E-2</v>
      </c>
      <c r="D7">
        <f>_xlfn.POISSON.DIST(1,A2,FALSE)*_xlfn.POISSON.DIST(2,B2,FALSE)</f>
        <v>5.4421593277861752E-2</v>
      </c>
      <c r="E7">
        <f>(_xlfn.POISSON.DIST(2,A2,FALSE)*_xlfn.POISSON.DIST(2,B2,FALSE))</f>
        <v>3.9165721367182299E-2</v>
      </c>
      <c r="F7">
        <f>(_xlfn.POISSON.DIST(3,A2,FALSE)*_xlfn.POISSON.DIST(2,B2,FALSE))</f>
        <v>1.8790993768224951E-2</v>
      </c>
      <c r="G7">
        <f>(_xlfn.POISSON.DIST(4,A2,FALSE)*_xlfn.POISSON.DIST(2,B2,FALSE))</f>
        <v>6.7616802615565958E-3</v>
      </c>
      <c r="H7">
        <f>(_xlfn.POISSON.DIST(5,A2,FALSE)*_xlfn.POISSON.DIST(2,B2,FALSE))</f>
        <v>1.9464779999804314E-3</v>
      </c>
      <c r="I7">
        <f>(_xlfn.POISSON.DIST(6,A2,FALSE)*_xlfn.POISSON.DIST(2,B2,FALSE))</f>
        <v>4.6694219703900504E-4</v>
      </c>
      <c r="J7">
        <f t="shared" si="0"/>
        <v>0.15936338289395868</v>
      </c>
    </row>
    <row r="8" spans="1:25" x14ac:dyDescent="0.2">
      <c r="B8">
        <v>3</v>
      </c>
      <c r="C8">
        <f>(_xlfn.POISSON.DIST(0,A2,FALSE)*_xlfn.POISSON.DIST(3,B2,FALSE))</f>
        <v>1.1021761188007149E-2</v>
      </c>
      <c r="D8">
        <f>_xlfn.POISSON.DIST(1,A2,FALSE)*_xlfn.POISSON.DIST(3,B2,FALSE)</f>
        <v>1.5864115754976031E-2</v>
      </c>
      <c r="E8">
        <f>(_xlfn.POISSON.DIST(2,A2,FALSE)*_xlfn.POISSON.DIST(3,B2,FALSE))</f>
        <v>1.1416967052467201E-2</v>
      </c>
      <c r="F8">
        <f>(_xlfn.POISSON.DIST(3,A2,FALSE)*_xlfn.POISSON.DIST(3,B2,FALSE))</f>
        <v>5.4776511001455646E-3</v>
      </c>
      <c r="G8">
        <f>(_xlfn.POISSON.DIST(4,A2,FALSE)*_xlfn.POISSON.DIST(3,B2,FALSE))</f>
        <v>1.9710572937434779E-3</v>
      </c>
      <c r="H8">
        <f>(_xlfn.POISSON.DIST(5,A2,FALSE)*_xlfn.POISSON.DIST(3,B2,FALSE))</f>
        <v>5.6740625267149571E-4</v>
      </c>
      <c r="I8">
        <f>(_xlfn.POISSON.DIST(6,A2,FALSE)*_xlfn.POISSON.DIST(3,B2,FALSE))</f>
        <v>1.3611554933513792E-4</v>
      </c>
      <c r="J8">
        <f t="shared" si="0"/>
        <v>4.6455074191346056E-2</v>
      </c>
    </row>
    <row r="9" spans="1:25" x14ac:dyDescent="0.2">
      <c r="B9">
        <v>4</v>
      </c>
      <c r="C9">
        <f>(_xlfn.POISSON.DIST(0,A2,FALSE)*_xlfn.POISSON.DIST(4,B2,FALSE))</f>
        <v>2.4096661560996861E-3</v>
      </c>
      <c r="D9">
        <f>_xlfn.POISSON.DIST(1,A2,FALSE)*_xlfn.POISSON.DIST(4,B2,FALSE)</f>
        <v>3.4683406924846871E-3</v>
      </c>
      <c r="E9">
        <f>(_xlfn.POISSON.DIST(2,A2,FALSE)*_xlfn.POISSON.DIST(4,B2,FALSE))</f>
        <v>2.4960692435951515E-3</v>
      </c>
      <c r="F9">
        <f>(_xlfn.POISSON.DIST(3,A2,FALSE)*_xlfn.POISSON.DIST(4,B2,FALSE))</f>
        <v>1.1975681786051792E-3</v>
      </c>
      <c r="G9">
        <f>(_xlfn.POISSON.DIST(4,A2,FALSE)*_xlfn.POISSON.DIST(4,B2,FALSE))</f>
        <v>4.3092841256941371E-4</v>
      </c>
      <c r="H9">
        <f>(_xlfn.POISSON.DIST(5,A2,FALSE)*_xlfn.POISSON.DIST(4,B2,FALSE))</f>
        <v>1.2405092257937637E-4</v>
      </c>
      <c r="I9">
        <f>(_xlfn.POISSON.DIST(6,A2,FALSE)*_xlfn.POISSON.DIST(4,B2,FALSE))</f>
        <v>2.9758677125819996E-5</v>
      </c>
      <c r="J9">
        <f t="shared" si="0"/>
        <v>1.0156382283059312E-2</v>
      </c>
    </row>
    <row r="10" spans="1:25" x14ac:dyDescent="0.2">
      <c r="B10">
        <v>5</v>
      </c>
      <c r="C10">
        <f>(_xlfn.POISSON.DIST(0,A2,FALSE)*_xlfn.POISSON.DIST(5,B2,FALSE))</f>
        <v>4.2145649028725612E-4</v>
      </c>
      <c r="D10">
        <f>_xlfn.POISSON.DIST(1,A2,FALSE)*_xlfn.POISSON.DIST(5,B2,FALSE)</f>
        <v>6.0662124986686158E-4</v>
      </c>
      <c r="E10">
        <f>(_xlfn.POISSON.DIST(2,A2,FALSE)*_xlfn.POISSON.DIST(5,B2,FALSE))</f>
        <v>4.3656860111374648E-4</v>
      </c>
      <c r="F10">
        <f>(_xlfn.POISSON.DIST(3,A2,FALSE)*_xlfn.POISSON.DIST(5,B2,FALSE))</f>
        <v>2.0945759650440172E-4</v>
      </c>
      <c r="G10">
        <f>(_xlfn.POISSON.DIST(4,A2,FALSE)*_xlfn.POISSON.DIST(5,B2,FALSE))</f>
        <v>7.5370430823717161E-5</v>
      </c>
      <c r="H10">
        <f>(_xlfn.POISSON.DIST(5,A2,FALSE)*_xlfn.POISSON.DIST(5,B2,FALSE))</f>
        <v>2.1696809043384028E-5</v>
      </c>
      <c r="I10">
        <f>(_xlfn.POISSON.DIST(6,A2,FALSE)*_xlfn.POISSON.DIST(5,B2,FALSE))</f>
        <v>5.2048652404781061E-6</v>
      </c>
      <c r="J10">
        <f t="shared" si="0"/>
        <v>1.7763760428798454E-3</v>
      </c>
    </row>
    <row r="11" spans="1:25" x14ac:dyDescent="0.2">
      <c r="B11">
        <v>6</v>
      </c>
      <c r="C11">
        <f>(_xlfn.POISSON.DIST(0,A2,FALSE)*_xlfn.POISSON.DIST(6,B2,FALSE))</f>
        <v>6.1428140420897792E-5</v>
      </c>
      <c r="D11">
        <f>_xlfn.POISSON.DIST(1,A2,FALSE)*_xlfn.POISSON.DIST(6,B2,FALSE)</f>
        <v>8.8416280631303096E-5</v>
      </c>
      <c r="E11">
        <f>(_xlfn.POISSON.DIST(2,A2,FALSE)*_xlfn.POISSON.DIST(6,B2,FALSE))</f>
        <v>6.3630761301817457E-5</v>
      </c>
      <c r="F11">
        <f>(_xlfn.POISSON.DIST(3,A2,FALSE)*_xlfn.POISSON.DIST(6,B2,FALSE))</f>
        <v>3.0528870587629429E-5</v>
      </c>
      <c r="G11">
        <f>(_xlfn.POISSON.DIST(4,A2,FALSE)*_xlfn.POISSON.DIST(6,B2,FALSE))</f>
        <v>1.0985393545766112E-5</v>
      </c>
      <c r="H11">
        <f>(_xlfn.POISSON.DIST(5,A2,FALSE)*_xlfn.POISSON.DIST(6,B2,FALSE))</f>
        <v>3.1623540349182755E-6</v>
      </c>
      <c r="I11">
        <f>(_xlfn.POISSON.DIST(6,A2,FALSE)*_xlfn.POISSON.DIST(6,B2,FALSE))</f>
        <v>7.586196920256725E-7</v>
      </c>
      <c r="J11">
        <f t="shared" si="0"/>
        <v>2.5891042021435783E-4</v>
      </c>
    </row>
    <row r="12" spans="1:25" x14ac:dyDescent="0.2">
      <c r="C12" s="1">
        <f>SUM(C5:C11)</f>
        <v>0.23707441851486513</v>
      </c>
      <c r="D12" s="1">
        <f t="shared" ref="D12:I12" si="1">SUM(D5:D11)</f>
        <v>0.34123185520983668</v>
      </c>
      <c r="E12" s="1">
        <f t="shared" si="1"/>
        <v>0.2455751652569084</v>
      </c>
      <c r="F12" s="1">
        <f t="shared" si="1"/>
        <v>0.11782245389306274</v>
      </c>
      <c r="G12" s="1">
        <f t="shared" si="1"/>
        <v>4.239678702911627E-2</v>
      </c>
      <c r="H12" s="1">
        <f t="shared" si="1"/>
        <v>1.2204719837348941E-2</v>
      </c>
      <c r="I12" s="1">
        <f t="shared" si="1"/>
        <v>2.9278002089694996E-3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9.8879128403611613E-2</v>
      </c>
      <c r="E19" t="s">
        <v>8</v>
      </c>
      <c r="G19" s="2">
        <f>D5</f>
        <v>0.14232116918418353</v>
      </c>
      <c r="I19" t="s">
        <v>8</v>
      </c>
      <c r="K19" s="2">
        <f>E5</f>
        <v>0.10242462451364585</v>
      </c>
      <c r="M19" t="s">
        <v>8</v>
      </c>
      <c r="O19" s="2">
        <f>F5</f>
        <v>4.9141453642710373E-2</v>
      </c>
      <c r="Q19" t="s">
        <v>8</v>
      </c>
      <c r="S19" s="2">
        <f>G5</f>
        <v>1.7682875169805407E-2</v>
      </c>
      <c r="U19" t="s">
        <v>8</v>
      </c>
      <c r="W19" s="2">
        <f>H5</f>
        <v>5.0903512385992123E-3</v>
      </c>
      <c r="Y19" t="s">
        <v>8</v>
      </c>
      <c r="AA19" s="2">
        <f>I5</f>
        <v>1.2211285157477415E-3</v>
      </c>
    </row>
    <row r="20" spans="1:27" x14ac:dyDescent="0.2">
      <c r="A20" t="s">
        <v>4</v>
      </c>
      <c r="C20">
        <f>((C60*C18)*(C19))-(C60*(1-C19))</f>
        <v>0.28542866924695087</v>
      </c>
      <c r="E20" t="s">
        <v>4</v>
      </c>
      <c r="G20">
        <f>((G60*G18)*(G19))-(G60*(1-G19))</f>
        <v>0.56553286102601863</v>
      </c>
      <c r="I20" t="s">
        <v>4</v>
      </c>
      <c r="K20">
        <f>((K60*K18)*(K19))-(K60*(1-K19))</f>
        <v>0.43394474319104204</v>
      </c>
      <c r="M20" t="s">
        <v>4</v>
      </c>
      <c r="O20">
        <f>((O60*O18)*(O19))-(O60*(1-O19))</f>
        <v>0.27767779471046961</v>
      </c>
      <c r="Q20" t="s">
        <v>4</v>
      </c>
      <c r="S20">
        <f>((S60*S18)*(S19))-(S60*(1-S19))</f>
        <v>7.8655385358129881E-2</v>
      </c>
      <c r="U20" t="s">
        <v>4</v>
      </c>
      <c r="W20">
        <f>((W60*W18)*(W19))-(W60*(1-W19))</f>
        <v>-0.3586157439364992</v>
      </c>
      <c r="Y20" t="s">
        <v>4</v>
      </c>
      <c r="AA20">
        <f>((AA60*AA18)*(AA19))-(AA60*(1-AA19))</f>
        <v>-0.5103274651851557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8.6471004114324859E-2</v>
      </c>
      <c r="E25" s="5" t="s">
        <v>8</v>
      </c>
      <c r="F25" s="5"/>
      <c r="G25" s="6">
        <f>D6</f>
        <v>0.12446159876983251</v>
      </c>
      <c r="I25" s="5" t="s">
        <v>8</v>
      </c>
      <c r="J25" s="5"/>
      <c r="K25" s="6">
        <f>E6</f>
        <v>8.9571583717602349E-2</v>
      </c>
      <c r="M25" s="5" t="s">
        <v>8</v>
      </c>
      <c r="N25" s="5"/>
      <c r="O25" s="6">
        <f>F6</f>
        <v>4.2974800736284652E-2</v>
      </c>
      <c r="Q25" t="s">
        <v>8</v>
      </c>
      <c r="S25" s="2">
        <f>G6</f>
        <v>1.5463890067071898E-2</v>
      </c>
      <c r="U25" s="5" t="s">
        <v>8</v>
      </c>
      <c r="V25" s="5"/>
      <c r="W25" s="6">
        <f>H6</f>
        <v>4.4515742604401215E-3</v>
      </c>
      <c r="Y25" s="5" t="s">
        <v>8</v>
      </c>
      <c r="Z25" s="5"/>
      <c r="AA25" s="6">
        <f>I6</f>
        <v>1.0678917847892918E-3</v>
      </c>
    </row>
    <row r="26" spans="1:27" x14ac:dyDescent="0.2">
      <c r="A26" t="s">
        <v>4</v>
      </c>
      <c r="C26">
        <f>((C66*C24)*(C25))-(C66*(1-C25))</f>
        <v>-4.881895474242659E-2</v>
      </c>
      <c r="E26" s="5" t="s">
        <v>4</v>
      </c>
      <c r="F26" s="5"/>
      <c r="G26">
        <f>((G66*G24)*(G25))-(G66*(1-G25))</f>
        <v>-0.1536611283651389</v>
      </c>
      <c r="I26" s="5" t="s">
        <v>4</v>
      </c>
      <c r="J26" s="5"/>
      <c r="K26">
        <f>((K66*K24)*(K25))-(K66*(1-K25))</f>
        <v>-0.14906995468277773</v>
      </c>
      <c r="M26" s="5" t="s">
        <v>4</v>
      </c>
      <c r="N26" s="5"/>
      <c r="O26">
        <f>((O66*O24)*(O25))-(O66*(1-O25))</f>
        <v>-0.18347878601059153</v>
      </c>
      <c r="Q26" t="s">
        <v>4</v>
      </c>
      <c r="S26">
        <f>((S66*S24)*(S25))-(S66*(1-S25))</f>
        <v>-0.36598050725005216</v>
      </c>
      <c r="U26" s="5" t="s">
        <v>4</v>
      </c>
      <c r="V26" s="5"/>
      <c r="W26">
        <f>((W66*W24)*(W25))-(W66*(1-W25))</f>
        <v>-0.55039099969554783</v>
      </c>
      <c r="Y26" s="5" t="s">
        <v>4</v>
      </c>
      <c r="Z26" s="5"/>
      <c r="AA26">
        <f>((AA66*AA24)*(AA25))-(AA66*(1-AA25))</f>
        <v>-0.78535375125735241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3.780997402211364E-2</v>
      </c>
      <c r="E31" s="5" t="s">
        <v>8</v>
      </c>
      <c r="F31" s="5"/>
      <c r="G31" s="6">
        <f>D7</f>
        <v>5.4421593277861752E-2</v>
      </c>
      <c r="I31" s="5" t="s">
        <v>8</v>
      </c>
      <c r="J31" s="5"/>
      <c r="K31" s="6">
        <f>E7</f>
        <v>3.9165721367182299E-2</v>
      </c>
      <c r="M31" s="5" t="s">
        <v>8</v>
      </c>
      <c r="N31" s="5"/>
      <c r="O31" s="6">
        <f>F7</f>
        <v>1.8790993768224951E-2</v>
      </c>
      <c r="Q31" t="s">
        <v>8</v>
      </c>
      <c r="S31" s="2">
        <f>G7</f>
        <v>6.7616802615565958E-3</v>
      </c>
      <c r="U31" s="5" t="s">
        <v>8</v>
      </c>
      <c r="V31" s="5"/>
      <c r="W31" s="6">
        <f>H7</f>
        <v>1.9464779999804314E-3</v>
      </c>
      <c r="Y31" s="5" t="s">
        <v>8</v>
      </c>
      <c r="Z31" s="5"/>
      <c r="AA31" s="6">
        <f>I7</f>
        <v>4.6694219703900504E-4</v>
      </c>
    </row>
    <row r="32" spans="1:27" x14ac:dyDescent="0.2">
      <c r="A32" t="s">
        <v>4</v>
      </c>
      <c r="C32">
        <f>((C72*C30)*(C31))-(C72*(1-C31))</f>
        <v>-0.43285038966829537</v>
      </c>
      <c r="E32" s="5" t="s">
        <v>4</v>
      </c>
      <c r="F32" s="5"/>
      <c r="G32">
        <f>((G72*G30)*(G31))-(G72*(1-G31))</f>
        <v>-0.45578406722138243</v>
      </c>
      <c r="I32" s="5" t="s">
        <v>4</v>
      </c>
      <c r="J32" s="5"/>
      <c r="K32">
        <f>((K72*K30)*(K31))-(K72*(1-K31))</f>
        <v>-0.91775198512891709</v>
      </c>
      <c r="M32" s="5" t="s">
        <v>4</v>
      </c>
      <c r="N32" s="5"/>
      <c r="O32">
        <f>((O72*O30)*(O31))-(O72*(1-O31))</f>
        <v>-0.56780714333082616</v>
      </c>
      <c r="Q32" t="s">
        <v>4</v>
      </c>
      <c r="S32">
        <f>((S72*S30)*(S31))-(S72*(1-S31))</f>
        <v>-0.65515430666061358</v>
      </c>
      <c r="U32" s="5" t="s">
        <v>4</v>
      </c>
      <c r="V32" s="5"/>
      <c r="W32">
        <f>((W72*W30)*(W31))-(W72*(1-W31))</f>
        <v>-0.75474377200246567</v>
      </c>
      <c r="Y32" s="5" t="s">
        <v>4</v>
      </c>
      <c r="Z32" s="5"/>
      <c r="AA32">
        <f>((AA72*AA30)*(AA31))-(AA72*(1-AA31))</f>
        <v>-0.8594503986912595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1.1021761188007149E-2</v>
      </c>
      <c r="E37" s="5" t="s">
        <v>8</v>
      </c>
      <c r="F37" s="5"/>
      <c r="G37" s="6">
        <f>D8</f>
        <v>1.5864115754976031E-2</v>
      </c>
      <c r="I37" s="5" t="s">
        <v>8</v>
      </c>
      <c r="J37" s="5"/>
      <c r="K37" s="6">
        <f>E8</f>
        <v>1.1416967052467201E-2</v>
      </c>
      <c r="M37" s="5" t="s">
        <v>8</v>
      </c>
      <c r="N37" s="5"/>
      <c r="O37" s="6">
        <f>F8</f>
        <v>5.4776511001455646E-3</v>
      </c>
      <c r="Q37" t="s">
        <v>8</v>
      </c>
      <c r="S37" s="2">
        <f>G8</f>
        <v>1.9710572937434779E-3</v>
      </c>
      <c r="U37" s="5" t="s">
        <v>8</v>
      </c>
      <c r="V37" s="5"/>
      <c r="W37" s="6">
        <f>H8</f>
        <v>5.6740625267149571E-4</v>
      </c>
      <c r="Y37" s="5" t="s">
        <v>8</v>
      </c>
      <c r="Z37" s="5"/>
      <c r="AA37" s="6">
        <f>I8</f>
        <v>1.3611554933513792E-4</v>
      </c>
    </row>
    <row r="38" spans="1:27" x14ac:dyDescent="0.2">
      <c r="A38" t="s">
        <v>4</v>
      </c>
      <c r="C38">
        <f>((C78*C36)*(C37))-(C78*(1-C37))</f>
        <v>-0.66934716435978547</v>
      </c>
      <c r="E38" s="5" t="s">
        <v>4</v>
      </c>
      <c r="F38" s="5"/>
      <c r="G38">
        <f>((G78*G36)*(G37))-(G78*(1-G37))</f>
        <v>-0.66685356914550331</v>
      </c>
      <c r="I38" s="5" t="s">
        <v>4</v>
      </c>
      <c r="J38" s="5"/>
      <c r="K38">
        <f>((K78*K36)*(K37))-(K78*(1-K37))</f>
        <v>-0.73740975779325435</v>
      </c>
      <c r="M38" s="5" t="s">
        <v>4</v>
      </c>
      <c r="N38" s="5"/>
      <c r="O38">
        <f>((O78*O36)*(O37))-(O78*(1-O37))</f>
        <v>-0.7754163048940319</v>
      </c>
      <c r="Q38" t="s">
        <v>4</v>
      </c>
      <c r="S38">
        <f>((S78*S36)*(S37))-(S78*(1-S37))</f>
        <v>-0.8403443592067783</v>
      </c>
      <c r="U38" s="5" t="s">
        <v>4</v>
      </c>
      <c r="V38" s="5"/>
      <c r="W38">
        <f>((W78*W36)*(W37))-(W78*(1-W37))</f>
        <v>-0.88595134321302937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2.4096661560996861E-3</v>
      </c>
      <c r="E43" s="5" t="s">
        <v>8</v>
      </c>
      <c r="F43" s="5"/>
      <c r="G43" s="6">
        <f>D9</f>
        <v>3.4683406924846871E-3</v>
      </c>
      <c r="I43" s="5" t="s">
        <v>8</v>
      </c>
      <c r="J43" s="5"/>
      <c r="K43" s="6">
        <f>E9</f>
        <v>2.4960692435951515E-3</v>
      </c>
      <c r="M43" s="5" t="s">
        <v>8</v>
      </c>
      <c r="N43" s="5"/>
      <c r="O43" s="6">
        <f>F9</f>
        <v>1.1975681786051792E-3</v>
      </c>
      <c r="Q43" t="s">
        <v>8</v>
      </c>
      <c r="S43" s="2">
        <f>G9</f>
        <v>4.3092841256941371E-4</v>
      </c>
      <c r="U43" s="5" t="s">
        <v>8</v>
      </c>
      <c r="V43" s="5"/>
      <c r="W43" s="6">
        <f>H9</f>
        <v>1.2405092257937637E-4</v>
      </c>
      <c r="Y43" s="5" t="s">
        <v>8</v>
      </c>
      <c r="Z43" s="5"/>
      <c r="AA43" s="6">
        <f>I9</f>
        <v>2.9758677125819996E-5</v>
      </c>
    </row>
    <row r="44" spans="1:27" x14ac:dyDescent="0.2">
      <c r="A44" t="s">
        <v>4</v>
      </c>
      <c r="C44">
        <f>((C84*C42)*(C43))-(C84*(1-C43))</f>
        <v>-0.83855236754132101</v>
      </c>
      <c r="E44" s="5" t="s">
        <v>4</v>
      </c>
      <c r="F44" s="5"/>
      <c r="G44">
        <f>((G84*G42)*(G43))-(G84*(1-G43))</f>
        <v>-0.823114624683281</v>
      </c>
      <c r="I44" s="5" t="s">
        <v>4</v>
      </c>
      <c r="J44" s="5"/>
      <c r="K44">
        <f>((K84*K42)*(K43))-(K84*(1-K43))</f>
        <v>-0.83276336067912493</v>
      </c>
      <c r="M44" s="5" t="s">
        <v>4</v>
      </c>
      <c r="N44" s="5"/>
      <c r="O44">
        <f>((O84*O42)*(O43))-(O84*(1-O43))</f>
        <v>-0.84910640949574745</v>
      </c>
      <c r="Q44" t="s">
        <v>4</v>
      </c>
      <c r="S44">
        <f>((S84*S42)*(S43))-(S84*(1-S43))</f>
        <v>-0.94570302001625384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4.2145649028725612E-4</v>
      </c>
      <c r="E49" s="5" t="s">
        <v>8</v>
      </c>
      <c r="F49" s="5"/>
      <c r="G49" s="6">
        <f>D10</f>
        <v>6.0662124986686158E-4</v>
      </c>
      <c r="I49" s="5" t="s">
        <v>8</v>
      </c>
      <c r="J49" s="5"/>
      <c r="K49" s="6">
        <f>E10</f>
        <v>4.3656860111374648E-4</v>
      </c>
      <c r="M49" s="5" t="s">
        <v>8</v>
      </c>
      <c r="N49" s="5"/>
      <c r="O49">
        <f>F10</f>
        <v>2.0945759650440172E-4</v>
      </c>
      <c r="Q49" t="s">
        <v>8</v>
      </c>
      <c r="S49" s="2">
        <f>G10</f>
        <v>7.5370430823717161E-5</v>
      </c>
      <c r="U49" s="5" t="s">
        <v>8</v>
      </c>
      <c r="V49" s="5"/>
      <c r="W49" s="6">
        <f>H10</f>
        <v>2.1696809043384028E-5</v>
      </c>
      <c r="Y49" s="5" t="s">
        <v>8</v>
      </c>
      <c r="Z49" s="5"/>
      <c r="AA49" s="6">
        <f>I10</f>
        <v>5.2048652404781061E-6</v>
      </c>
    </row>
    <row r="50" spans="1:27" x14ac:dyDescent="0.2">
      <c r="A50" t="s">
        <v>4</v>
      </c>
      <c r="C50">
        <f>((C90*C48)*(C49))-(C90*(1-C49))</f>
        <v>-0.94689648222380574</v>
      </c>
      <c r="E50" s="5" t="s">
        <v>4</v>
      </c>
      <c r="F50" s="5"/>
      <c r="G50">
        <f>((G90*G48)*(G49))-(G90*(1-G49))</f>
        <v>-0.92356572251677538</v>
      </c>
      <c r="I50" s="5" t="s">
        <v>4</v>
      </c>
      <c r="J50" s="5"/>
      <c r="K50">
        <f>((K90*K48)*(K49))-(K90*(1-K49))</f>
        <v>-0.94499235625966793</v>
      </c>
      <c r="M50" s="5" t="s">
        <v>4</v>
      </c>
      <c r="N50" s="5"/>
      <c r="O50">
        <f>((O90*O48)*(O49))-(O90*(1-O49))</f>
        <v>-0.94742614327739516</v>
      </c>
      <c r="Q50" t="s">
        <v>4</v>
      </c>
      <c r="S50">
        <f>((S90*S48)*(S49))-(S90*(1-S49))</f>
        <v>-0.9773135003220611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6.1428140420897792E-5</v>
      </c>
      <c r="E55" s="5" t="s">
        <v>8</v>
      </c>
      <c r="F55" s="5"/>
      <c r="G55" s="6">
        <f>D11</f>
        <v>8.8416280631303096E-5</v>
      </c>
      <c r="I55" s="5" t="s">
        <v>8</v>
      </c>
      <c r="J55" s="5"/>
      <c r="K55" s="6">
        <f>E11</f>
        <v>6.3630761301817457E-5</v>
      </c>
      <c r="M55" s="5" t="s">
        <v>8</v>
      </c>
      <c r="N55" s="5"/>
      <c r="O55" s="6">
        <f>F11</f>
        <v>3.0528870587629429E-5</v>
      </c>
      <c r="Q55" t="s">
        <v>8</v>
      </c>
      <c r="S55" s="2">
        <f>G11</f>
        <v>1.0985393545766112E-5</v>
      </c>
      <c r="U55" s="5" t="s">
        <v>8</v>
      </c>
      <c r="V55" s="5"/>
      <c r="W55" s="6">
        <f>H11</f>
        <v>3.1623540349182755E-6</v>
      </c>
      <c r="Y55" s="5" t="s">
        <v>8</v>
      </c>
      <c r="Z55" s="5"/>
      <c r="AA55" s="6">
        <f>I11</f>
        <v>7.586196920256725E-7</v>
      </c>
    </row>
    <row r="56" spans="1:27" x14ac:dyDescent="0.2">
      <c r="A56" t="s">
        <v>4</v>
      </c>
      <c r="C56">
        <f>((C96*C54)*(C55))-(C96*(1-C55))</f>
        <v>-0.97843872271226495</v>
      </c>
      <c r="E56" s="5" t="s">
        <v>4</v>
      </c>
      <c r="F56" s="5"/>
      <c r="G56">
        <f>((G96*G54)*(G55))-(G96*(1-G55))</f>
        <v>-0.97780751356154294</v>
      </c>
      <c r="I56" s="5" t="s">
        <v>4</v>
      </c>
      <c r="J56" s="5"/>
      <c r="K56">
        <f>((K96*K54)*(K55))-(K96*(1-K55))</f>
        <v>-0.98084714084815294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L5:N5">
    <cfRule type="cellIs" dxfId="41" priority="1" operator="lessThan">
      <formula>0</formula>
    </cfRule>
    <cfRule type="cellIs" dxfId="40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{9A151AD1-150A-B649-9637-2CDD6C2A339B}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{8DD9A6D1-5F02-5942-A781-92B1FA3B9E3C}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151AD1-150A-B649-9637-2CDD6C2A3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8DD9A6D1-5F02-5942-A781-92B1FA3B9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C1D0-CE6E-2542-9997-12682C8CC99B}">
  <dimension ref="A1:AA9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0.56768300000000005</v>
      </c>
      <c r="B2">
        <v>0.50133779999999994</v>
      </c>
      <c r="K2" t="s">
        <v>5</v>
      </c>
    </row>
    <row r="3" spans="1:25" x14ac:dyDescent="0.2">
      <c r="B3" t="s">
        <v>3</v>
      </c>
      <c r="K3" t="s">
        <v>7</v>
      </c>
      <c r="L3">
        <v>0.5</v>
      </c>
      <c r="M3">
        <v>5.4</v>
      </c>
      <c r="N3">
        <v>3.4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0.29775667208613726</v>
      </c>
      <c r="M4">
        <f>SUM(C6:C11,D7:D11,E8:E11,F9:F11,G10:G11,H11)</f>
        <v>0.25400292739367397</v>
      </c>
      <c r="N4">
        <f>SUM(C5,D6,E7,F8,G9,H10,I11)</f>
        <v>0.44823708181182625</v>
      </c>
    </row>
    <row r="5" spans="1:25" x14ac:dyDescent="0.2">
      <c r="B5">
        <v>0</v>
      </c>
      <c r="C5">
        <f>(_xlfn.POISSON.DIST(0,A2,FALSE)*_xlfn.POISSON.DIST(0,B2,FALSE))</f>
        <v>0.34334455585653184</v>
      </c>
      <c r="D5">
        <f>_xlfn.POISSON.DIST(1,A2,FALSE)*_xlfn.POISSON.DIST(0,B2,FALSE)</f>
        <v>0.1949108675023036</v>
      </c>
      <c r="E5">
        <f>(_xlfn.POISSON.DIST(2,A2,FALSE)*_xlfn.POISSON.DIST(0,B2,FALSE))</f>
        <v>5.5323792998155104E-2</v>
      </c>
      <c r="F5">
        <f>(_xlfn.POISSON.DIST(3,A2,FALSE)*_xlfn.POISSON.DIST(0,B2,FALSE))</f>
        <v>1.0468792260190563E-2</v>
      </c>
      <c r="G5">
        <f>(_xlfn.POISSON.DIST(4,A2,FALSE)*_xlfn.POISSON.DIST(0,B2,FALSE))</f>
        <v>1.4857388491604398E-3</v>
      </c>
      <c r="H5">
        <f>(_xlfn.POISSON.DIST(5,A2,FALSE)*_xlfn.POISSON.DIST(0,B2,FALSE))</f>
        <v>1.6868573742158922E-4</v>
      </c>
      <c r="I5">
        <f>(_xlfn.POISSON.DIST(6,A2,FALSE)*_xlfn.POISSON.DIST(0,B2,FALSE))</f>
        <v>1.5960004246116675E-5</v>
      </c>
      <c r="J5">
        <f>SUM(C5:I5)</f>
        <v>0.60571839320800935</v>
      </c>
      <c r="K5" t="s">
        <v>4</v>
      </c>
      <c r="L5">
        <f>(J1*L3*L4)-(J1*(1-L4))</f>
        <v>-0.55336499187079402</v>
      </c>
      <c r="M5">
        <f>(J1*M3*M4)-(J1*(1-M4))</f>
        <v>0.62561873531951351</v>
      </c>
      <c r="N5">
        <f>(J1*N3*N4)-(J1*(1-N4))</f>
        <v>0.97224315997203536</v>
      </c>
    </row>
    <row r="6" spans="1:25" x14ac:dyDescent="0.2">
      <c r="B6">
        <v>1</v>
      </c>
      <c r="C6">
        <f>(_xlfn.POISSON.DIST(0,A2,FALSE)*_xlfn.POISSON.DIST(1,B2,FALSE))</f>
        <v>0.17213160427509078</v>
      </c>
      <c r="D6">
        <f>_xlfn.POISSON.DIST(1,A2,FALSE)*_xlfn.POISSON.DIST(1,B2,FALSE)</f>
        <v>9.7716185509696379E-2</v>
      </c>
      <c r="E6">
        <f>(_xlfn.POISSON.DIST(2,A2,FALSE)*_xlfn.POISSON.DIST(1,B2,FALSE))</f>
        <v>2.7735908669350481E-2</v>
      </c>
      <c r="F6">
        <f>(_xlfn.POISSON.DIST(3,A2,FALSE)*_xlfn.POISSON.DIST(1,B2,FALSE))</f>
        <v>5.2484012803809639E-3</v>
      </c>
      <c r="G6">
        <f>(_xlfn.POISSON.DIST(4,A2,FALSE)*_xlfn.POISSON.DIST(1,B2,FALSE))</f>
        <v>7.4485704601262668E-4</v>
      </c>
      <c r="H6">
        <f>(_xlfn.POISSON.DIST(5,A2,FALSE)*_xlfn.POISSON.DIST(1,B2,FALSE))</f>
        <v>8.4568536490317212E-5</v>
      </c>
      <c r="I6">
        <f>(_xlfn.POISSON.DIST(6,A2,FALSE)*_xlfn.POISSON.DIST(1,B2,FALSE))</f>
        <v>8.0013534167387912E-6</v>
      </c>
      <c r="J6">
        <f t="shared" ref="J6:J11" si="0">SUM(C6:I6)</f>
        <v>0.30366952667043828</v>
      </c>
    </row>
    <row r="7" spans="1:25" x14ac:dyDescent="0.2">
      <c r="B7">
        <v>2</v>
      </c>
      <c r="C7">
        <f>(_xlfn.POISSON.DIST(0,A2,FALSE)*_xlfn.POISSON.DIST(2,B2,FALSE))</f>
        <v>4.3148039898872295E-2</v>
      </c>
      <c r="D7">
        <f>_xlfn.POISSON.DIST(1,A2,FALSE)*_xlfn.POISSON.DIST(2,B2,FALSE)</f>
        <v>2.4494408733911524E-2</v>
      </c>
      <c r="E7">
        <f>(_xlfn.POISSON.DIST(2,A2,FALSE)*_xlfn.POISSON.DIST(2,B2,FALSE))</f>
        <v>6.9525297166465484E-3</v>
      </c>
      <c r="F7">
        <f>(_xlfn.POISSON.DIST(3,A2,FALSE)*_xlfn.POISSON.DIST(2,B2,FALSE))</f>
        <v>1.3156109757116877E-3</v>
      </c>
      <c r="G7">
        <f>(_xlfn.POISSON.DIST(4,A2,FALSE)*_xlfn.POISSON.DIST(2,B2,FALSE))</f>
        <v>1.8671249638123449E-4</v>
      </c>
      <c r="H7">
        <f>(_xlfn.POISSON.DIST(5,A2,FALSE)*_xlfn.POISSON.DIST(2,B2,FALSE))</f>
        <v>2.1198702016637672E-5</v>
      </c>
      <c r="I7">
        <f>(_xlfn.POISSON.DIST(6,A2,FALSE)*_xlfn.POISSON.DIST(2,B2,FALSE))</f>
        <v>2.0056904594851541E-6</v>
      </c>
      <c r="J7">
        <f t="shared" si="0"/>
        <v>7.6120506213999406E-2</v>
      </c>
    </row>
    <row r="8" spans="1:25" x14ac:dyDescent="0.2">
      <c r="B8">
        <v>3</v>
      </c>
      <c r="C8">
        <f>(_xlfn.POISSON.DIST(0,A2,FALSE)*_xlfn.POISSON.DIST(3,B2,FALSE))</f>
        <v>7.2105811324042869E-3</v>
      </c>
      <c r="D8">
        <f>_xlfn.POISSON.DIST(1,A2,FALSE)*_xlfn.POISSON.DIST(3,B2,FALSE)</f>
        <v>4.0933243289866632E-3</v>
      </c>
      <c r="E8">
        <f>(_xlfn.POISSON.DIST(2,A2,FALSE)*_xlfn.POISSON.DIST(3,B2,FALSE))</f>
        <v>1.161855317526068E-3</v>
      </c>
      <c r="F8">
        <f>(_xlfn.POISSON.DIST(3,A2,FALSE)*_xlfn.POISSON.DIST(3,B2,FALSE))</f>
        <v>2.1985517073971699E-4</v>
      </c>
      <c r="G8">
        <f>(_xlfn.POISSON.DIST(4,A2,FALSE)*_xlfn.POISSON.DIST(3,B2,FALSE))</f>
        <v>3.120201072275869E-5</v>
      </c>
      <c r="H8">
        <f>(_xlfn.POISSON.DIST(5,A2,FALSE)*_xlfn.POISSON.DIST(3,B2,FALSE))</f>
        <v>3.5425702106255647E-6</v>
      </c>
      <c r="I8">
        <f>(_xlfn.POISSON.DIST(6,A2,FALSE)*_xlfn.POISSON.DIST(3,B2,FALSE))</f>
        <v>3.3517614747975879E-7</v>
      </c>
      <c r="J8">
        <f t="shared" si="0"/>
        <v>1.2720695706737598E-2</v>
      </c>
    </row>
    <row r="9" spans="1:25" x14ac:dyDescent="0.2">
      <c r="B9">
        <v>4</v>
      </c>
      <c r="C9">
        <f>(_xlfn.POISSON.DIST(0,A2,FALSE)*_xlfn.POISSON.DIST(4,B2,FALSE))</f>
        <v>9.0373422041026795E-4</v>
      </c>
      <c r="D9">
        <f>_xlfn.POISSON.DIST(1,A2,FALSE)*_xlfn.POISSON.DIST(4,B2,FALSE)</f>
        <v>5.1303455344516231E-4</v>
      </c>
      <c r="E9">
        <f>(_xlfn.POISSON.DIST(2,A2,FALSE)*_xlfn.POISSON.DIST(4,B2,FALSE))</f>
        <v>1.4562049720170502E-4</v>
      </c>
      <c r="F9">
        <f>(_xlfn.POISSON.DIST(3,A2,FALSE)*_xlfn.POISSON.DIST(4,B2,FALSE))</f>
        <v>2.7555426904318509E-5</v>
      </c>
      <c r="G9">
        <f>(_xlfn.POISSON.DIST(4,A2,FALSE)*_xlfn.POISSON.DIST(4,B2,FALSE))</f>
        <v>3.9106868528310603E-6</v>
      </c>
      <c r="H9">
        <f>(_xlfn.POISSON.DIST(5,A2,FALSE)*_xlfn.POISSON.DIST(4,B2,FALSE))</f>
        <v>4.440060889351391E-7</v>
      </c>
      <c r="I9">
        <f>(_xlfn.POISSON.DIST(6,A2,FALSE)*_xlfn.POISSON.DIST(4,B2,FALSE))</f>
        <v>4.2009118097494432E-8</v>
      </c>
      <c r="J9">
        <f t="shared" si="0"/>
        <v>1.5943414000213179E-3</v>
      </c>
    </row>
    <row r="10" spans="1:25" x14ac:dyDescent="0.2">
      <c r="B10">
        <v>5</v>
      </c>
      <c r="C10">
        <f>(_xlfn.POISSON.DIST(0,A2,FALSE)*_xlfn.POISSON.DIST(5,B2,FALSE))</f>
        <v>9.0615225169039771E-5</v>
      </c>
      <c r="D10">
        <f>_xlfn.POISSON.DIST(1,A2,FALSE)*_xlfn.POISSON.DIST(5,B2,FALSE)</f>
        <v>5.1440722869636019E-5</v>
      </c>
      <c r="E10">
        <f>(_xlfn.POISSON.DIST(2,A2,FALSE)*_xlfn.POISSON.DIST(5,B2,FALSE))</f>
        <v>1.4601011940401792E-5</v>
      </c>
      <c r="F10">
        <f>(_xlfn.POISSON.DIST(3,A2,FALSE)*_xlfn.POISSON.DIST(5,B2,FALSE))</f>
        <v>2.7629154204543704E-6</v>
      </c>
      <c r="G10">
        <f>(_xlfn.POISSON.DIST(4,A2,FALSE)*_xlfn.POISSON.DIST(5,B2,FALSE))</f>
        <v>3.9211502865744957E-7</v>
      </c>
      <c r="H10">
        <f>(_xlfn.POISSON.DIST(5,A2,FALSE)*_xlfn.POISSON.DIST(5,B2,FALSE))</f>
        <v>4.4519407162669399E-8</v>
      </c>
      <c r="I10">
        <f>(_xlfn.POISSON.DIST(6,A2,FALSE)*_xlfn.POISSON.DIST(5,B2,FALSE))</f>
        <v>4.2121517693876092E-9</v>
      </c>
      <c r="J10">
        <f t="shared" si="0"/>
        <v>1.5986072198712146E-4</v>
      </c>
    </row>
    <row r="11" spans="1:25" x14ac:dyDescent="0.2">
      <c r="B11">
        <v>6</v>
      </c>
      <c r="C11">
        <f>(_xlfn.POISSON.DIST(0,A2,FALSE)*_xlfn.POISSON.DIST(6,B2,FALSE))</f>
        <v>7.5714729387918387E-6</v>
      </c>
      <c r="D11">
        <f>_xlfn.POISSON.DIST(1,A2,FALSE)*_xlfn.POISSON.DIST(6,B2,FALSE)</f>
        <v>4.2981964723121686E-6</v>
      </c>
      <c r="E11">
        <f>(_xlfn.POISSON.DIST(2,A2,FALSE)*_xlfn.POISSON.DIST(6,B2,FALSE))</f>
        <v>1.2200065339957942E-6</v>
      </c>
      <c r="F11">
        <f>(_xlfn.POISSON.DIST(3,A2,FALSE)*_xlfn.POISSON.DIST(6,B2,FALSE))</f>
        <v>2.3085898974611152E-7</v>
      </c>
      <c r="G11">
        <f>(_xlfn.POISSON.DIST(4,A2,FALSE)*_xlfn.POISSON.DIST(6,B2,FALSE))</f>
        <v>3.2763680969010455E-8</v>
      </c>
      <c r="H11">
        <f>(_xlfn.POISSON.DIST(5,A2,FALSE)*_xlfn.POISSON.DIST(6,B2,FALSE))</f>
        <v>3.7198769407061531E-9</v>
      </c>
      <c r="I11">
        <f>(_xlfn.POISSON.DIST(6,A2,FALSE)*_xlfn.POISSON.DIST(6,B2,FALSE))</f>
        <v>3.5195181688848191E-10</v>
      </c>
      <c r="J11">
        <f t="shared" si="0"/>
        <v>1.3357370444572516E-5</v>
      </c>
    </row>
    <row r="12" spans="1:25" x14ac:dyDescent="0.2">
      <c r="C12" s="1">
        <f>SUM(C5:C11)</f>
        <v>0.56683670208141734</v>
      </c>
      <c r="D12" s="1">
        <f t="shared" ref="D12:I12" si="1">SUM(D5:D11)</f>
        <v>0.32178355954768523</v>
      </c>
      <c r="E12" s="1">
        <f t="shared" si="1"/>
        <v>9.13355282173543E-2</v>
      </c>
      <c r="F12" s="1">
        <f t="shared" si="1"/>
        <v>1.728320888833745E-2</v>
      </c>
      <c r="G12" s="1">
        <f t="shared" si="1"/>
        <v>2.4528459678395172E-3</v>
      </c>
      <c r="H12" s="1">
        <f t="shared" si="1"/>
        <v>2.7848779151220821E-4</v>
      </c>
      <c r="I12" s="1">
        <f t="shared" si="1"/>
        <v>2.6348797491504152E-5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13</v>
      </c>
      <c r="E18" t="s">
        <v>7</v>
      </c>
      <c r="G18" s="2">
        <v>6.75</v>
      </c>
      <c r="I18" t="s">
        <v>7</v>
      </c>
      <c r="K18" s="2">
        <v>6.75</v>
      </c>
      <c r="M18" t="s">
        <v>7</v>
      </c>
      <c r="O18" s="2">
        <v>10</v>
      </c>
      <c r="Q18" t="s">
        <v>7</v>
      </c>
      <c r="S18" s="2">
        <v>20</v>
      </c>
      <c r="U18" t="s">
        <v>7</v>
      </c>
      <c r="W18" s="2">
        <v>40</v>
      </c>
      <c r="Y18" t="s">
        <v>7</v>
      </c>
      <c r="AA18" s="2">
        <v>100</v>
      </c>
    </row>
    <row r="19" spans="1:27" x14ac:dyDescent="0.2">
      <c r="A19" t="s">
        <v>8</v>
      </c>
      <c r="C19" s="2">
        <f>C5</f>
        <v>0.34334455585653184</v>
      </c>
      <c r="E19" t="s">
        <v>8</v>
      </c>
      <c r="G19" s="2">
        <f>D5</f>
        <v>0.1949108675023036</v>
      </c>
      <c r="I19" t="s">
        <v>8</v>
      </c>
      <c r="K19" s="2">
        <f>E5</f>
        <v>5.5323792998155104E-2</v>
      </c>
      <c r="M19" t="s">
        <v>8</v>
      </c>
      <c r="O19" s="2">
        <f>F5</f>
        <v>1.0468792260190563E-2</v>
      </c>
      <c r="Q19" t="s">
        <v>8</v>
      </c>
      <c r="S19" s="2">
        <f>G5</f>
        <v>1.4857388491604398E-3</v>
      </c>
      <c r="U19" t="s">
        <v>8</v>
      </c>
      <c r="W19" s="2">
        <f>H5</f>
        <v>1.6868573742158922E-4</v>
      </c>
      <c r="Y19" t="s">
        <v>8</v>
      </c>
      <c r="AA19" s="2">
        <f>I5</f>
        <v>1.5960004246116675E-5</v>
      </c>
    </row>
    <row r="20" spans="1:27" x14ac:dyDescent="0.2">
      <c r="A20" t="s">
        <v>4</v>
      </c>
      <c r="C20">
        <f>((C60*C18)*(C19))-(C60*(1-C19))</f>
        <v>3.8068237819914454</v>
      </c>
      <c r="E20" t="s">
        <v>4</v>
      </c>
      <c r="G20">
        <f>((G60*G18)*(G19))-(G60*(1-G19))</f>
        <v>0.51055922314285296</v>
      </c>
      <c r="I20" t="s">
        <v>4</v>
      </c>
      <c r="K20">
        <f>((K60*K18)*(K19))-(K60*(1-K19))</f>
        <v>-0.5712406042642979</v>
      </c>
      <c r="M20" t="s">
        <v>4</v>
      </c>
      <c r="O20">
        <f>((O60*O18)*(O19))-(O60*(1-O19))</f>
        <v>-0.88484328513790378</v>
      </c>
      <c r="Q20" t="s">
        <v>4</v>
      </c>
      <c r="S20">
        <f>((S60*S18)*(S19))-(S60*(1-S19))</f>
        <v>-0.96879948416763073</v>
      </c>
      <c r="U20" t="s">
        <v>4</v>
      </c>
      <c r="W20">
        <f>((W60*W18)*(W19))-(W60*(1-W19))</f>
        <v>-0.99308388476571485</v>
      </c>
      <c r="Y20" t="s">
        <v>4</v>
      </c>
      <c r="AA20">
        <f>((AA60*AA18)*(AA19))-(AA60*(1-AA19))</f>
        <v>-0.99838803957114219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16</v>
      </c>
      <c r="E24" s="5" t="s">
        <v>7</v>
      </c>
      <c r="F24" s="5"/>
      <c r="G24" s="6">
        <v>7.5</v>
      </c>
      <c r="I24" s="5" t="s">
        <v>7</v>
      </c>
      <c r="J24" s="5"/>
      <c r="K24" s="6">
        <v>7</v>
      </c>
      <c r="M24" s="5" t="s">
        <v>7</v>
      </c>
      <c r="N24" s="5"/>
      <c r="O24" s="7">
        <v>10</v>
      </c>
      <c r="Q24" t="s">
        <v>7</v>
      </c>
      <c r="S24" s="2">
        <v>20</v>
      </c>
      <c r="U24" s="5" t="s">
        <v>7</v>
      </c>
      <c r="V24" s="5"/>
      <c r="W24" s="6">
        <v>50</v>
      </c>
      <c r="Y24" s="5" t="s">
        <v>7</v>
      </c>
      <c r="Z24" s="5"/>
      <c r="AA24" s="6">
        <v>100</v>
      </c>
    </row>
    <row r="25" spans="1:27" x14ac:dyDescent="0.2">
      <c r="A25" t="s">
        <v>8</v>
      </c>
      <c r="C25" s="2">
        <f>C6</f>
        <v>0.17213160427509078</v>
      </c>
      <c r="E25" s="5" t="s">
        <v>8</v>
      </c>
      <c r="F25" s="5"/>
      <c r="G25" s="6">
        <f>D6</f>
        <v>9.7716185509696379E-2</v>
      </c>
      <c r="I25" s="5" t="s">
        <v>8</v>
      </c>
      <c r="J25" s="5"/>
      <c r="K25" s="6">
        <f>E6</f>
        <v>2.7735908669350481E-2</v>
      </c>
      <c r="M25" s="5" t="s">
        <v>8</v>
      </c>
      <c r="N25" s="5"/>
      <c r="O25" s="6">
        <f>F6</f>
        <v>5.2484012803809639E-3</v>
      </c>
      <c r="Q25" t="s">
        <v>8</v>
      </c>
      <c r="S25" s="2">
        <f>G6</f>
        <v>7.4485704601262668E-4</v>
      </c>
      <c r="U25" s="5" t="s">
        <v>8</v>
      </c>
      <c r="V25" s="5"/>
      <c r="W25" s="6">
        <f>H6</f>
        <v>8.4568536490317212E-5</v>
      </c>
      <c r="Y25" s="5" t="s">
        <v>8</v>
      </c>
      <c r="Z25" s="5"/>
      <c r="AA25" s="6">
        <f>I6</f>
        <v>8.0013534167387912E-6</v>
      </c>
    </row>
    <row r="26" spans="1:27" x14ac:dyDescent="0.2">
      <c r="A26" t="s">
        <v>4</v>
      </c>
      <c r="C26">
        <f>((C66*C24)*(C25))-(C66*(1-C25))</f>
        <v>1.9262372726765431</v>
      </c>
      <c r="E26" s="5" t="s">
        <v>4</v>
      </c>
      <c r="F26" s="5"/>
      <c r="G26">
        <f>((G66*G24)*(G25))-(G66*(1-G25))</f>
        <v>-0.16941242316758076</v>
      </c>
      <c r="I26" s="5" t="s">
        <v>4</v>
      </c>
      <c r="J26" s="5"/>
      <c r="K26">
        <f>((K66*K24)*(K25))-(K66*(1-K25))</f>
        <v>-0.77811273064519615</v>
      </c>
      <c r="M26" s="5" t="s">
        <v>4</v>
      </c>
      <c r="N26" s="5"/>
      <c r="O26">
        <f>((O66*O24)*(O25))-(O66*(1-O25))</f>
        <v>-0.94226758591580939</v>
      </c>
      <c r="Q26" t="s">
        <v>4</v>
      </c>
      <c r="S26">
        <f>((S66*S24)*(S25))-(S66*(1-S25))</f>
        <v>-0.9843580020337348</v>
      </c>
      <c r="U26" s="5" t="s">
        <v>4</v>
      </c>
      <c r="V26" s="5"/>
      <c r="W26">
        <f>((W66*W24)*(W25))-(W66*(1-W25))</f>
        <v>-0.99568700463899384</v>
      </c>
      <c r="Y26" s="5" t="s">
        <v>4</v>
      </c>
      <c r="Z26" s="5"/>
      <c r="AA26">
        <f>((AA66*AA24)*(AA25))-(AA66*(1-AA25))</f>
        <v>-0.99919186330490939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35</v>
      </c>
      <c r="E30" s="5" t="s">
        <v>7</v>
      </c>
      <c r="F30" s="5"/>
      <c r="G30" s="6">
        <v>18</v>
      </c>
      <c r="I30" s="5" t="s">
        <v>7</v>
      </c>
      <c r="J30" s="5"/>
      <c r="K30" s="6">
        <v>15</v>
      </c>
      <c r="M30" s="5" t="s">
        <v>7</v>
      </c>
      <c r="N30" s="5"/>
      <c r="O30" s="6">
        <v>22</v>
      </c>
      <c r="Q30" t="s">
        <v>7</v>
      </c>
      <c r="S30" s="2">
        <v>40</v>
      </c>
      <c r="U30" s="5" t="s">
        <v>7</v>
      </c>
      <c r="V30" s="5"/>
      <c r="W30" s="6">
        <v>80</v>
      </c>
      <c r="Y30" s="5" t="s">
        <v>7</v>
      </c>
      <c r="Z30" s="5"/>
      <c r="AA30" s="6">
        <v>200</v>
      </c>
    </row>
    <row r="31" spans="1:27" x14ac:dyDescent="0.2">
      <c r="A31" t="s">
        <v>8</v>
      </c>
      <c r="C31" s="2">
        <f>C7</f>
        <v>4.3148039898872295E-2</v>
      </c>
      <c r="E31" s="5" t="s">
        <v>8</v>
      </c>
      <c r="F31" s="5"/>
      <c r="G31" s="6">
        <f>D7</f>
        <v>2.4494408733911524E-2</v>
      </c>
      <c r="I31" s="5" t="s">
        <v>8</v>
      </c>
      <c r="J31" s="5"/>
      <c r="K31" s="6">
        <f>E7</f>
        <v>6.9525297166465484E-3</v>
      </c>
      <c r="M31" s="5" t="s">
        <v>8</v>
      </c>
      <c r="N31" s="5"/>
      <c r="O31" s="6">
        <f>F7</f>
        <v>1.3156109757116877E-3</v>
      </c>
      <c r="Q31" t="s">
        <v>8</v>
      </c>
      <c r="S31" s="2">
        <f>G7</f>
        <v>1.8671249638123449E-4</v>
      </c>
      <c r="U31" s="5" t="s">
        <v>8</v>
      </c>
      <c r="V31" s="5"/>
      <c r="W31" s="6">
        <f>H7</f>
        <v>2.1198702016637672E-5</v>
      </c>
      <c r="Y31" s="5" t="s">
        <v>8</v>
      </c>
      <c r="Z31" s="5"/>
      <c r="AA31" s="6">
        <f>I7</f>
        <v>2.0056904594851541E-6</v>
      </c>
    </row>
    <row r="32" spans="1:27" x14ac:dyDescent="0.2">
      <c r="A32" t="s">
        <v>4</v>
      </c>
      <c r="C32">
        <f>((C72*C30)*(C31))-(C72*(1-C31))</f>
        <v>0.55332943635940268</v>
      </c>
      <c r="E32" s="5" t="s">
        <v>4</v>
      </c>
      <c r="F32" s="5"/>
      <c r="G32">
        <f>((G72*G30)*(G31))-(G72*(1-G31))</f>
        <v>-0.53460623405568108</v>
      </c>
      <c r="I32" s="5" t="s">
        <v>4</v>
      </c>
      <c r="J32" s="5"/>
      <c r="K32">
        <f>((K72*K30)*(K31))-(K72*(1-K31))</f>
        <v>-0.88875952453365525</v>
      </c>
      <c r="M32" s="5" t="s">
        <v>4</v>
      </c>
      <c r="N32" s="5"/>
      <c r="O32">
        <f>((O72*O30)*(O31))-(O72*(1-O31))</f>
        <v>-0.96974094755863127</v>
      </c>
      <c r="Q32" t="s">
        <v>4</v>
      </c>
      <c r="S32">
        <f>((S72*S30)*(S31))-(S72*(1-S31))</f>
        <v>-0.99234478764836942</v>
      </c>
      <c r="U32" s="5" t="s">
        <v>4</v>
      </c>
      <c r="V32" s="5"/>
      <c r="W32">
        <f>((W72*W30)*(W31))-(W72*(1-W31))</f>
        <v>-0.9982829051366523</v>
      </c>
      <c r="Y32" s="5" t="s">
        <v>4</v>
      </c>
      <c r="Z32" s="5"/>
      <c r="AA32">
        <f>((AA72*AA30)*(AA31))-(AA72*(1-AA31))</f>
        <v>-0.99959685621764349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100</v>
      </c>
      <c r="E36" s="5" t="s">
        <v>7</v>
      </c>
      <c r="F36" s="5"/>
      <c r="G36" s="6">
        <v>50</v>
      </c>
      <c r="I36" s="5" t="s">
        <v>7</v>
      </c>
      <c r="J36" s="5"/>
      <c r="K36" s="6">
        <v>50</v>
      </c>
      <c r="M36" s="5" t="s">
        <v>7</v>
      </c>
      <c r="N36" s="5"/>
      <c r="O36" s="6">
        <v>60</v>
      </c>
      <c r="Q36" t="s">
        <v>7</v>
      </c>
      <c r="S36" s="2">
        <v>100</v>
      </c>
      <c r="U36" s="5" t="s">
        <v>7</v>
      </c>
      <c r="V36" s="5"/>
      <c r="W36" s="6">
        <v>200</v>
      </c>
      <c r="Y36" s="5" t="s">
        <v>7</v>
      </c>
      <c r="Z36" s="5"/>
      <c r="AA36" s="6">
        <v>350</v>
      </c>
    </row>
    <row r="37" spans="1:27" x14ac:dyDescent="0.2">
      <c r="A37" t="s">
        <v>8</v>
      </c>
      <c r="C37" s="2">
        <f>C8</f>
        <v>7.2105811324042869E-3</v>
      </c>
      <c r="E37" s="5" t="s">
        <v>8</v>
      </c>
      <c r="F37" s="5"/>
      <c r="G37" s="6">
        <f>D8</f>
        <v>4.0933243289866632E-3</v>
      </c>
      <c r="I37" s="5" t="s">
        <v>8</v>
      </c>
      <c r="J37" s="5"/>
      <c r="K37" s="6">
        <f>E8</f>
        <v>1.161855317526068E-3</v>
      </c>
      <c r="M37" s="5" t="s">
        <v>8</v>
      </c>
      <c r="N37" s="5"/>
      <c r="O37" s="6">
        <f>F8</f>
        <v>2.1985517073971699E-4</v>
      </c>
      <c r="Q37" t="s">
        <v>8</v>
      </c>
      <c r="S37" s="2">
        <f>G8</f>
        <v>3.120201072275869E-5</v>
      </c>
      <c r="U37" s="5" t="s">
        <v>8</v>
      </c>
      <c r="V37" s="5"/>
      <c r="W37" s="6">
        <f>H8</f>
        <v>3.5425702106255647E-6</v>
      </c>
      <c r="Y37" s="5" t="s">
        <v>8</v>
      </c>
      <c r="Z37" s="5"/>
      <c r="AA37" s="6">
        <f>I8</f>
        <v>3.3517614747975879E-7</v>
      </c>
    </row>
    <row r="38" spans="1:27" x14ac:dyDescent="0.2">
      <c r="A38" t="s">
        <v>4</v>
      </c>
      <c r="C38">
        <f>((C78*C36)*(C37))-(C78*(1-C37))</f>
        <v>-0.27173130562716707</v>
      </c>
      <c r="E38" s="5" t="s">
        <v>4</v>
      </c>
      <c r="F38" s="5"/>
      <c r="G38">
        <f>((G78*G36)*(G37))-(G78*(1-G37))</f>
        <v>-0.79124045922168018</v>
      </c>
      <c r="I38" s="5" t="s">
        <v>4</v>
      </c>
      <c r="J38" s="5"/>
      <c r="K38">
        <f>((K78*K36)*(K37))-(K78*(1-K37))</f>
        <v>-0.94074537880617048</v>
      </c>
      <c r="M38" s="5" t="s">
        <v>4</v>
      </c>
      <c r="N38" s="5"/>
      <c r="O38">
        <f>((O78*O36)*(O37))-(O78*(1-O37))</f>
        <v>-0.98658883458487723</v>
      </c>
      <c r="Q38" t="s">
        <v>4</v>
      </c>
      <c r="S38">
        <f>((S78*S36)*(S37))-(S78*(1-S37))</f>
        <v>-0.99684859691700145</v>
      </c>
      <c r="U38" s="5" t="s">
        <v>4</v>
      </c>
      <c r="V38" s="5"/>
      <c r="W38">
        <f>((W78*W36)*(W37))-(W78*(1-W37))</f>
        <v>-0.99928794338766425</v>
      </c>
      <c r="Y38" s="5" t="s">
        <v>4</v>
      </c>
      <c r="Z38" s="5"/>
      <c r="AA38">
        <f>((AA78*AA36)*(AA37))-(AA78*(1-AA37))</f>
        <v>-0.99988235317223462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200</v>
      </c>
      <c r="E42" s="5" t="s">
        <v>7</v>
      </c>
      <c r="F42" s="5"/>
      <c r="G42" s="6">
        <v>125</v>
      </c>
      <c r="I42" s="5" t="s">
        <v>7</v>
      </c>
      <c r="J42" s="5"/>
      <c r="K42" s="6">
        <v>125</v>
      </c>
      <c r="M42" s="5" t="s">
        <v>7</v>
      </c>
      <c r="N42" s="5"/>
      <c r="O42" s="6">
        <v>200</v>
      </c>
      <c r="Q42" t="s">
        <v>7</v>
      </c>
      <c r="S42" s="2">
        <v>200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9.0373422041026795E-4</v>
      </c>
      <c r="E43" s="5" t="s">
        <v>8</v>
      </c>
      <c r="F43" s="5"/>
      <c r="G43" s="6">
        <f>D9</f>
        <v>5.1303455344516231E-4</v>
      </c>
      <c r="I43" s="5" t="s">
        <v>8</v>
      </c>
      <c r="J43" s="5"/>
      <c r="K43" s="6">
        <f>E9</f>
        <v>1.4562049720170502E-4</v>
      </c>
      <c r="M43" s="5" t="s">
        <v>8</v>
      </c>
      <c r="N43" s="5"/>
      <c r="O43" s="6">
        <f>F9</f>
        <v>2.7555426904318509E-5</v>
      </c>
      <c r="Q43" t="s">
        <v>8</v>
      </c>
      <c r="S43" s="2">
        <f>G9</f>
        <v>3.9106868528310603E-6</v>
      </c>
      <c r="U43" s="5" t="s">
        <v>8</v>
      </c>
      <c r="V43" s="5"/>
      <c r="W43" s="6">
        <f>H9</f>
        <v>4.440060889351391E-7</v>
      </c>
      <c r="Y43" s="5" t="s">
        <v>8</v>
      </c>
      <c r="Z43" s="5"/>
      <c r="AA43" s="6">
        <f>I9</f>
        <v>4.2009118097494432E-8</v>
      </c>
    </row>
    <row r="44" spans="1:27" x14ac:dyDescent="0.2">
      <c r="A44" t="s">
        <v>4</v>
      </c>
      <c r="C44">
        <f>((C84*C42)*(C43))-(C84*(1-C43))</f>
        <v>-0.81834942169753622</v>
      </c>
      <c r="E44" s="5" t="s">
        <v>4</v>
      </c>
      <c r="F44" s="5"/>
      <c r="G44">
        <f>((G84*G42)*(G43))-(G84*(1-G43))</f>
        <v>-0.93535764626590945</v>
      </c>
      <c r="I44" s="5" t="s">
        <v>4</v>
      </c>
      <c r="J44" s="5"/>
      <c r="K44">
        <f>((K84*K42)*(K43))-(K84*(1-K43))</f>
        <v>-0.98165181735258522</v>
      </c>
      <c r="M44" s="5" t="s">
        <v>4</v>
      </c>
      <c r="N44" s="5"/>
      <c r="O44">
        <f>((O84*O42)*(O43))-(O84*(1-O43))</f>
        <v>-0.99446135919223189</v>
      </c>
      <c r="Q44" t="s">
        <v>4</v>
      </c>
      <c r="S44">
        <f>((S84*S42)*(S43))-(S84*(1-S43))</f>
        <v>-0.999213951942581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400</v>
      </c>
      <c r="E48" s="5" t="s">
        <v>7</v>
      </c>
      <c r="F48" s="5"/>
      <c r="G48" s="6">
        <v>350</v>
      </c>
      <c r="I48" s="5" t="s">
        <v>7</v>
      </c>
      <c r="J48" s="5"/>
      <c r="K48" s="6">
        <v>350</v>
      </c>
      <c r="M48" s="5" t="s">
        <v>7</v>
      </c>
      <c r="N48" s="5"/>
      <c r="O48" s="6">
        <v>350</v>
      </c>
      <c r="Q48" t="s">
        <v>7</v>
      </c>
      <c r="S48" s="2">
        <v>350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9.0615225169039771E-5</v>
      </c>
      <c r="E49" s="5" t="s">
        <v>8</v>
      </c>
      <c r="F49" s="5"/>
      <c r="G49" s="6">
        <f>D10</f>
        <v>5.1440722869636019E-5</v>
      </c>
      <c r="I49" s="5" t="s">
        <v>8</v>
      </c>
      <c r="J49" s="5"/>
      <c r="K49" s="6">
        <f>E10</f>
        <v>1.4601011940401792E-5</v>
      </c>
      <c r="M49" s="5" t="s">
        <v>8</v>
      </c>
      <c r="N49" s="5"/>
      <c r="O49">
        <f>F10</f>
        <v>2.7629154204543704E-6</v>
      </c>
      <c r="Q49" t="s">
        <v>8</v>
      </c>
      <c r="S49" s="2">
        <f>G10</f>
        <v>3.9211502865744957E-7</v>
      </c>
      <c r="U49" s="5" t="s">
        <v>8</v>
      </c>
      <c r="V49" s="5"/>
      <c r="W49" s="6">
        <f>H10</f>
        <v>4.4519407162669399E-8</v>
      </c>
      <c r="Y49" s="5" t="s">
        <v>8</v>
      </c>
      <c r="Z49" s="5"/>
      <c r="AA49" s="6">
        <f>I10</f>
        <v>4.2121517693876092E-9</v>
      </c>
    </row>
    <row r="50" spans="1:27" x14ac:dyDescent="0.2">
      <c r="A50" t="s">
        <v>4</v>
      </c>
      <c r="C50">
        <f>((C90*C48)*(C49))-(C90*(1-C49))</f>
        <v>-0.96366329470721501</v>
      </c>
      <c r="E50" s="5" t="s">
        <v>4</v>
      </c>
      <c r="F50" s="5"/>
      <c r="G50">
        <f>((G90*G48)*(G49))-(G90*(1-G49))</f>
        <v>-0.98194430627275775</v>
      </c>
      <c r="I50" s="5" t="s">
        <v>4</v>
      </c>
      <c r="J50" s="5"/>
      <c r="K50">
        <f>((K90*K48)*(K49))-(K90*(1-K49))</f>
        <v>-0.99487504480891897</v>
      </c>
      <c r="M50" s="5" t="s">
        <v>4</v>
      </c>
      <c r="N50" s="5"/>
      <c r="O50">
        <f>((O90*O48)*(O49))-(O90*(1-O49))</f>
        <v>-0.99903021668742054</v>
      </c>
      <c r="Q50" t="s">
        <v>4</v>
      </c>
      <c r="S50">
        <f>((S90*S48)*(S49))-(S90*(1-S49))</f>
        <v>-0.99986236762494118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500</v>
      </c>
      <c r="E54" s="5" t="s">
        <v>7</v>
      </c>
      <c r="F54" s="5"/>
      <c r="G54" s="6">
        <v>400</v>
      </c>
      <c r="I54" s="5" t="s">
        <v>7</v>
      </c>
      <c r="J54" s="5"/>
      <c r="K54" s="6">
        <v>400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7.5714729387918387E-6</v>
      </c>
      <c r="E55" s="5" t="s">
        <v>8</v>
      </c>
      <c r="F55" s="5"/>
      <c r="G55" s="6">
        <f>D11</f>
        <v>4.2981964723121686E-6</v>
      </c>
      <c r="I55" s="5" t="s">
        <v>8</v>
      </c>
      <c r="J55" s="5"/>
      <c r="K55" s="6">
        <f>E11</f>
        <v>1.2200065339957942E-6</v>
      </c>
      <c r="M55" s="5" t="s">
        <v>8</v>
      </c>
      <c r="N55" s="5"/>
      <c r="O55" s="6">
        <f>F11</f>
        <v>2.3085898974611152E-7</v>
      </c>
      <c r="Q55" t="s">
        <v>8</v>
      </c>
      <c r="S55" s="2">
        <f>G11</f>
        <v>3.2763680969010455E-8</v>
      </c>
      <c r="U55" s="5" t="s">
        <v>8</v>
      </c>
      <c r="V55" s="5"/>
      <c r="W55" s="6">
        <f>H11</f>
        <v>3.7198769407061531E-9</v>
      </c>
      <c r="Y55" s="5" t="s">
        <v>8</v>
      </c>
      <c r="Z55" s="5"/>
      <c r="AA55" s="6">
        <f>I11</f>
        <v>3.5195181688848191E-10</v>
      </c>
    </row>
    <row r="56" spans="1:27" x14ac:dyDescent="0.2">
      <c r="A56" t="s">
        <v>4</v>
      </c>
      <c r="C56">
        <f>((C96*C54)*(C55))-(C96*(1-C55))</f>
        <v>-0.99620669205766521</v>
      </c>
      <c r="E56" s="5" t="s">
        <v>4</v>
      </c>
      <c r="F56" s="5"/>
      <c r="G56">
        <f>((G96*G54)*(G55))-(G96*(1-G55))</f>
        <v>-0.99827642321460286</v>
      </c>
      <c r="I56" s="5" t="s">
        <v>4</v>
      </c>
      <c r="J56" s="5"/>
      <c r="K56">
        <f>((K96*K54)*(K55))-(K96*(1-K55))</f>
        <v>-0.99951077737986771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{BE5B4ED9-1810-1447-B2B5-55FC582AA5DA}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{77BABC71-CE9D-404D-BF7E-FA3976DF69BD}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3" priority="1" operator="lessThan">
      <formula>0</formula>
    </cfRule>
    <cfRule type="cellIs" dxfId="2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B4ED9-1810-1447-B2B5-55FC582AA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77BABC71-CE9D-404D-BF7E-FA3976DF6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42E1-56B5-0F47-A874-EABA3CB603C4}">
  <dimension ref="A1:AA96"/>
  <sheetViews>
    <sheetView workbookViewId="0">
      <selection sqref="A1:XFD1048576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2.5418232999999999</v>
      </c>
      <c r="B2">
        <v>1.7273052</v>
      </c>
      <c r="K2" t="s">
        <v>5</v>
      </c>
    </row>
    <row r="3" spans="1:25" x14ac:dyDescent="0.2">
      <c r="B3" t="s">
        <v>3</v>
      </c>
      <c r="K3" t="s">
        <v>7</v>
      </c>
      <c r="L3">
        <v>1.3</v>
      </c>
      <c r="M3">
        <v>2.1</v>
      </c>
      <c r="N3">
        <v>2.4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0.54071558444196277</v>
      </c>
      <c r="M4">
        <f>SUM(C6:C11,D7:D11,E8:E11,F9:F11,G10:G11,H11)</f>
        <v>0.25530311530863681</v>
      </c>
      <c r="N4">
        <f>SUM(C5,D6,E7,F8,G9,H10,I11)</f>
        <v>0.18657881579493715</v>
      </c>
    </row>
    <row r="5" spans="1:25" x14ac:dyDescent="0.2">
      <c r="B5">
        <v>0</v>
      </c>
      <c r="C5">
        <f>(_xlfn.POISSON.DIST(0,A2,FALSE)*_xlfn.POISSON.DIST(0,B2,FALSE))</f>
        <v>1.3993973588567023E-2</v>
      </c>
      <c r="D5">
        <f>_xlfn.POISSON.DIST(1,A2,FALSE)*_xlfn.POISSON.DIST(0,B2,FALSE)</f>
        <v>3.5570208127004274E-2</v>
      </c>
      <c r="E5">
        <f>(_xlfn.POISSON.DIST(2,A2,FALSE)*_xlfn.POISSON.DIST(0,B2,FALSE))</f>
        <v>4.5206591901534414E-2</v>
      </c>
      <c r="F5">
        <f>(_xlfn.POISSON.DIST(3,A2,FALSE)*_xlfn.POISSON.DIST(0,B2,FALSE))</f>
        <v>3.8302389536303827E-2</v>
      </c>
      <c r="G5">
        <f>(_xlfn.POISSON.DIST(4,A2,FALSE)*_xlfn.POISSON.DIST(0,B2,FALSE))</f>
        <v>2.4339476542263316E-2</v>
      </c>
      <c r="H5">
        <f>(_xlfn.POISSON.DIST(5,A2,FALSE)*_xlfn.POISSON.DIST(0,B2,FALSE))</f>
        <v>1.2373329716985664E-2</v>
      </c>
      <c r="I5">
        <f>(_xlfn.POISSON.DIST(6,A2,FALSE)*_xlfn.POISSON.DIST(0,B2,FALSE))</f>
        <v>5.2418029622027604E-3</v>
      </c>
      <c r="J5">
        <f>SUM(C5:I5)</f>
        <v>0.17502777237486125</v>
      </c>
      <c r="K5" t="s">
        <v>4</v>
      </c>
      <c r="L5">
        <f>(J1*L3*L4)-(J1*(1-L4))</f>
        <v>0.24364584421651436</v>
      </c>
      <c r="M5">
        <f>(J1*M3*M4)-(J1*(1-M4))</f>
        <v>-0.20856034254322586</v>
      </c>
      <c r="N5">
        <f>(J1*N3*N4)-(J1*(1-N4))</f>
        <v>-0.36563202629721364</v>
      </c>
    </row>
    <row r="6" spans="1:25" x14ac:dyDescent="0.2">
      <c r="B6">
        <v>1</v>
      </c>
      <c r="C6">
        <f>(_xlfn.POISSON.DIST(0,A2,FALSE)*_xlfn.POISSON.DIST(1,B2,FALSE))</f>
        <v>2.4171863348194478E-2</v>
      </c>
      <c r="D6">
        <f>_xlfn.POISSON.DIST(1,A2,FALSE)*_xlfn.POISSON.DIST(1,B2,FALSE)</f>
        <v>6.1440605462856741E-2</v>
      </c>
      <c r="E6">
        <f>(_xlfn.POISSON.DIST(2,A2,FALSE)*_xlfn.POISSON.DIST(1,B2,FALSE))</f>
        <v>7.8085581265798287E-2</v>
      </c>
      <c r="F6">
        <f>(_xlfn.POISSON.DIST(3,A2,FALSE)*_xlfn.POISSON.DIST(1,B2,FALSE))</f>
        <v>6.6159916618483181E-2</v>
      </c>
      <c r="G6">
        <f>(_xlfn.POISSON.DIST(4,A2,FALSE)*_xlfn.POISSON.DIST(1,B2,FALSE))</f>
        <v>4.204170439672944E-2</v>
      </c>
      <c r="H6">
        <f>(_xlfn.POISSON.DIST(5,A2,FALSE)*_xlfn.POISSON.DIST(1,B2,FALSE))</f>
        <v>2.1372516761463865E-2</v>
      </c>
      <c r="I6">
        <f>(_xlfn.POISSON.DIST(6,A2,FALSE)*_xlfn.POISSON.DIST(1,B2,FALSE))</f>
        <v>9.0541935139882308E-3</v>
      </c>
      <c r="J6">
        <f t="shared" ref="J6:J11" si="0">SUM(C6:I6)</f>
        <v>0.30232638136751422</v>
      </c>
    </row>
    <row r="7" spans="1:25" x14ac:dyDescent="0.2">
      <c r="B7">
        <v>2</v>
      </c>
      <c r="C7">
        <f>(_xlfn.POISSON.DIST(0,A2,FALSE)*_xlfn.POISSON.DIST(2,B2,FALSE))</f>
        <v>2.087609262751287E-2</v>
      </c>
      <c r="D7">
        <f>_xlfn.POISSON.DIST(1,A2,FALSE)*_xlfn.POISSON.DIST(2,B2,FALSE)</f>
        <v>5.3063338653570442E-2</v>
      </c>
      <c r="E7">
        <f>(_xlfn.POISSON.DIST(2,A2,FALSE)*_xlfn.POISSON.DIST(2,B2,FALSE))</f>
        <v>6.7438815282717987E-2</v>
      </c>
      <c r="F7">
        <f>(_xlfn.POISSON.DIST(3,A2,FALSE)*_xlfn.POISSON.DIST(2,B2,FALSE))</f>
        <v>5.7139184003336223E-2</v>
      </c>
      <c r="G7">
        <f>(_xlfn.POISSON.DIST(4,A2,FALSE)*_xlfn.POISSON.DIST(2,B2,FALSE))</f>
        <v>3.6309427310666824E-2</v>
      </c>
      <c r="H7">
        <f>(_xlfn.POISSON.DIST(5,A2,FALSE)*_xlfn.POISSON.DIST(2,B2,FALSE))</f>
        <v>1.845842966958185E-2</v>
      </c>
      <c r="I7">
        <f>(_xlfn.POISSON.DIST(6,A2,FALSE)*_xlfn.POISSON.DIST(2,B2,FALSE))</f>
        <v>7.8196777692590737E-3</v>
      </c>
      <c r="J7">
        <f t="shared" si="0"/>
        <v>0.26110496531664529</v>
      </c>
    </row>
    <row r="8" spans="1:25" x14ac:dyDescent="0.2">
      <c r="B8">
        <v>3</v>
      </c>
      <c r="C8">
        <f>(_xlfn.POISSON.DIST(0,A2,FALSE)*_xlfn.POISSON.DIST(3,B2,FALSE))</f>
        <v>1.2019794450394883E-2</v>
      </c>
      <c r="D8">
        <f>_xlfn.POISSON.DIST(1,A2,FALSE)*_xlfn.POISSON.DIST(3,B2,FALSE)</f>
        <v>3.055219359522441E-2</v>
      </c>
      <c r="E8">
        <f>(_xlfn.POISSON.DIST(2,A2,FALSE)*_xlfn.POISSON.DIST(3,B2,FALSE))</f>
        <v>3.8829138773226093E-2</v>
      </c>
      <c r="F8">
        <f>(_xlfn.POISSON.DIST(3,A2,FALSE)*_xlfn.POISSON.DIST(3,B2,FALSE))</f>
        <v>3.2898936550906491E-2</v>
      </c>
      <c r="G8">
        <f>(_xlfn.POISSON.DIST(4,A2,FALSE)*_xlfn.POISSON.DIST(3,B2,FALSE))</f>
        <v>2.0905820867578941E-2</v>
      </c>
      <c r="H8">
        <f>(_xlfn.POISSON.DIST(5,A2,FALSE)*_xlfn.POISSON.DIST(3,B2,FALSE))</f>
        <v>1.0627780517367673E-2</v>
      </c>
      <c r="I8">
        <f>(_xlfn.POISSON.DIST(6,A2,FALSE)*_xlfn.POISSON.DIST(3,B2,FALSE))</f>
        <v>4.5023233577218668E-3</v>
      </c>
      <c r="J8">
        <f t="shared" si="0"/>
        <v>0.15033598811242035</v>
      </c>
    </row>
    <row r="9" spans="1:25" x14ac:dyDescent="0.2">
      <c r="B9">
        <v>4</v>
      </c>
      <c r="C9">
        <f>(_xlfn.POISSON.DIST(0,A2,FALSE)*_xlfn.POISSON.DIST(4,B2,FALSE))</f>
        <v>5.1904633642745543E-3</v>
      </c>
      <c r="D9">
        <f>_xlfn.POISSON.DIST(1,A2,FALSE)*_xlfn.POISSON.DIST(4,B2,FALSE)</f>
        <v>1.319324071710945E-2</v>
      </c>
      <c r="E9">
        <f>(_xlfn.POISSON.DIST(2,A2,FALSE)*_xlfn.POISSON.DIST(4,B2,FALSE))</f>
        <v>1.6767443328628756E-2</v>
      </c>
      <c r="F9">
        <f>(_xlfn.POISSON.DIST(3,A2,FALSE)*_xlfn.POISSON.DIST(4,B2,FALSE))</f>
        <v>1.4206626044712709E-2</v>
      </c>
      <c r="G9">
        <f>(_xlfn.POISSON.DIST(4,A2,FALSE)*_xlfn.POISSON.DIST(4,B2,FALSE))</f>
        <v>9.0276832737094023E-3</v>
      </c>
      <c r="H9">
        <f>(_xlfn.POISSON.DIST(5,A2,FALSE)*_xlfn.POISSON.DIST(4,B2,FALSE))</f>
        <v>4.5893551380269664E-3</v>
      </c>
      <c r="I9">
        <f>(_xlfn.POISSON.DIST(6,A2,FALSE)*_xlfn.POISSON.DIST(4,B2,FALSE))</f>
        <v>1.9442216369686095E-3</v>
      </c>
      <c r="J9">
        <f t="shared" si="0"/>
        <v>6.4919033503430451E-2</v>
      </c>
    </row>
    <row r="10" spans="1:25" x14ac:dyDescent="0.2">
      <c r="B10">
        <v>5</v>
      </c>
      <c r="C10">
        <f>(_xlfn.POISSON.DIST(0,A2,FALSE)*_xlfn.POISSON.DIST(5,B2,FALSE))</f>
        <v>1.7931028719041862E-3</v>
      </c>
      <c r="D10">
        <f>_xlfn.POISSON.DIST(1,A2,FALSE)*_xlfn.POISSON.DIST(5,B2,FALSE)</f>
        <v>4.5577506591029764E-3</v>
      </c>
      <c r="E10">
        <f>(_xlfn.POISSON.DIST(2,A2,FALSE)*_xlfn.POISSON.DIST(5,B2,FALSE))</f>
        <v>5.7924984104491522E-3</v>
      </c>
      <c r="F10">
        <f>(_xlfn.POISSON.DIST(3,A2,FALSE)*_xlfn.POISSON.DIST(5,B2,FALSE))</f>
        <v>4.9078358082975384E-3</v>
      </c>
      <c r="G10">
        <f>(_xlfn.POISSON.DIST(4,A2,FALSE)*_xlfn.POISSON.DIST(5,B2,FALSE))</f>
        <v>3.1187128525262545E-3</v>
      </c>
      <c r="H10">
        <f>(_xlfn.POISSON.DIST(5,A2,FALSE)*_xlfn.POISSON.DIST(5,B2,FALSE))</f>
        <v>1.5854433989121392E-3</v>
      </c>
      <c r="I10">
        <f>(_xlfn.POISSON.DIST(6,A2,FALSE)*_xlfn.POISSON.DIST(5,B2,FALSE))</f>
        <v>6.716528286976782E-4</v>
      </c>
      <c r="J10">
        <f t="shared" si="0"/>
        <v>2.2426996829889925E-2</v>
      </c>
    </row>
    <row r="11" spans="1:25" x14ac:dyDescent="0.2">
      <c r="B11">
        <v>6</v>
      </c>
      <c r="C11">
        <f>(_xlfn.POISSON.DIST(0,A2,FALSE)*_xlfn.POISSON.DIST(6,B2,FALSE))</f>
        <v>5.1620598579583943E-4</v>
      </c>
      <c r="D11">
        <f>_xlfn.POISSON.DIST(1,A2,FALSE)*_xlfn.POISSON.DIST(6,B2,FALSE)</f>
        <v>1.3121044022953339E-3</v>
      </c>
      <c r="E11">
        <f>(_xlfn.POISSON.DIST(2,A2,FALSE)*_xlfn.POISSON.DIST(6,B2,FALSE))</f>
        <v>1.6675687708934267E-3</v>
      </c>
      <c r="F11">
        <f>(_xlfn.POISSON.DIST(3,A2,FALSE)*_xlfn.POISSON.DIST(6,B2,FALSE))</f>
        <v>1.4128883854030911E-3</v>
      </c>
      <c r="G11">
        <f>(_xlfn.POISSON.DIST(4,A2,FALSE)*_xlfn.POISSON.DIST(6,B2,FALSE))</f>
        <v>8.9782815457923931E-4</v>
      </c>
      <c r="H11">
        <f>(_xlfn.POISSON.DIST(5,A2,FALSE)*_xlfn.POISSON.DIST(6,B2,FALSE))</f>
        <v>4.5642410454110237E-4</v>
      </c>
      <c r="I11">
        <f>(_xlfn.POISSON.DIST(6,A2,FALSE)*_xlfn.POISSON.DIST(6,B2,FALSE))</f>
        <v>1.9335823726736827E-4</v>
      </c>
      <c r="J11">
        <f t="shared" si="0"/>
        <v>6.4563780407754009E-3</v>
      </c>
    </row>
    <row r="12" spans="1:25" x14ac:dyDescent="0.2">
      <c r="C12" s="1">
        <f>SUM(C5:C11)</f>
        <v>7.8561496236643852E-2</v>
      </c>
      <c r="D12" s="1">
        <f t="shared" ref="D12:I12" si="1">SUM(D5:D11)</f>
        <v>0.19968944161716362</v>
      </c>
      <c r="E12" s="1">
        <f t="shared" si="1"/>
        <v>0.25378763773324808</v>
      </c>
      <c r="F12" s="1">
        <f t="shared" si="1"/>
        <v>0.21502777694744307</v>
      </c>
      <c r="G12" s="1">
        <f t="shared" si="1"/>
        <v>0.13664065339805342</v>
      </c>
      <c r="H12" s="1">
        <f t="shared" si="1"/>
        <v>6.9463279306879261E-2</v>
      </c>
      <c r="I12" s="1">
        <f t="shared" si="1"/>
        <v>2.9427230306105587E-2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10</v>
      </c>
      <c r="E18" t="s">
        <v>7</v>
      </c>
      <c r="G18" s="2">
        <v>8</v>
      </c>
      <c r="I18" t="s">
        <v>7</v>
      </c>
      <c r="K18" s="2">
        <v>11</v>
      </c>
      <c r="M18" t="s">
        <v>7</v>
      </c>
      <c r="O18" s="2">
        <v>22</v>
      </c>
      <c r="Q18" t="s">
        <v>7</v>
      </c>
      <c r="S18" s="2">
        <v>50</v>
      </c>
      <c r="U18" t="s">
        <v>7</v>
      </c>
      <c r="W18" s="2">
        <v>125</v>
      </c>
      <c r="Y18" t="s">
        <v>7</v>
      </c>
      <c r="AA18" s="2">
        <v>250</v>
      </c>
    </row>
    <row r="19" spans="1:27" x14ac:dyDescent="0.2">
      <c r="A19" t="s">
        <v>8</v>
      </c>
      <c r="C19" s="2">
        <f>C5</f>
        <v>1.3993973588567023E-2</v>
      </c>
      <c r="E19" t="s">
        <v>8</v>
      </c>
      <c r="G19" s="2">
        <f>D5</f>
        <v>3.5570208127004274E-2</v>
      </c>
      <c r="I19" t="s">
        <v>8</v>
      </c>
      <c r="K19" s="2">
        <f>E5</f>
        <v>4.5206591901534414E-2</v>
      </c>
      <c r="M19" t="s">
        <v>8</v>
      </c>
      <c r="O19" s="2">
        <f>F5</f>
        <v>3.8302389536303827E-2</v>
      </c>
      <c r="Q19" t="s">
        <v>8</v>
      </c>
      <c r="S19" s="2">
        <f>G5</f>
        <v>2.4339476542263316E-2</v>
      </c>
      <c r="U19" t="s">
        <v>8</v>
      </c>
      <c r="W19" s="2">
        <f>H5</f>
        <v>1.2373329716985664E-2</v>
      </c>
      <c r="Y19" t="s">
        <v>8</v>
      </c>
      <c r="AA19" s="2">
        <f>I5</f>
        <v>5.2418029622027604E-3</v>
      </c>
    </row>
    <row r="20" spans="1:27" x14ac:dyDescent="0.2">
      <c r="A20" t="s">
        <v>4</v>
      </c>
      <c r="C20">
        <f>((C60*C18)*(C19))-(C60*(1-C19))</f>
        <v>-0.84606629052576277</v>
      </c>
      <c r="E20" t="s">
        <v>4</v>
      </c>
      <c r="G20">
        <f>((G60*G18)*(G19))-(G60*(1-G19))</f>
        <v>-0.67986812685696152</v>
      </c>
      <c r="I20" t="s">
        <v>4</v>
      </c>
      <c r="K20">
        <f>((K60*K18)*(K19))-(K60*(1-K19))</f>
        <v>-0.45752089718158701</v>
      </c>
      <c r="M20" t="s">
        <v>4</v>
      </c>
      <c r="O20">
        <f>((O60*O18)*(O19))-(O60*(1-O19))</f>
        <v>-0.11904504066501198</v>
      </c>
      <c r="Q20" t="s">
        <v>4</v>
      </c>
      <c r="S20">
        <f>((S60*S18)*(S19))-(S60*(1-S19))</f>
        <v>0.24131330365542913</v>
      </c>
      <c r="U20" t="s">
        <v>4</v>
      </c>
      <c r="W20">
        <f>((W60*W18)*(W19))-(W60*(1-W19))</f>
        <v>0.55903954434019365</v>
      </c>
      <c r="Y20" t="s">
        <v>4</v>
      </c>
      <c r="AA20">
        <f>((AA60*AA18)*(AA19))-(AA60*(1-AA19))</f>
        <v>0.315692543512893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5.5</v>
      </c>
      <c r="I24" s="5" t="s">
        <v>7</v>
      </c>
      <c r="J24" s="5"/>
      <c r="K24" s="6">
        <v>8</v>
      </c>
      <c r="M24" s="5" t="s">
        <v>7</v>
      </c>
      <c r="N24" s="5"/>
      <c r="O24" s="7">
        <v>16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250</v>
      </c>
    </row>
    <row r="25" spans="1:27" x14ac:dyDescent="0.2">
      <c r="A25" t="s">
        <v>8</v>
      </c>
      <c r="C25" s="2">
        <f>C6</f>
        <v>2.4171863348194478E-2</v>
      </c>
      <c r="E25" s="5" t="s">
        <v>8</v>
      </c>
      <c r="F25" s="5"/>
      <c r="G25" s="6">
        <f>D6</f>
        <v>6.1440605462856741E-2</v>
      </c>
      <c r="I25" s="5" t="s">
        <v>8</v>
      </c>
      <c r="J25" s="5"/>
      <c r="K25" s="6">
        <f>E6</f>
        <v>7.8085581265798287E-2</v>
      </c>
      <c r="M25" s="5" t="s">
        <v>8</v>
      </c>
      <c r="N25" s="5"/>
      <c r="O25" s="6">
        <f>F6</f>
        <v>6.6159916618483181E-2</v>
      </c>
      <c r="Q25" t="s">
        <v>8</v>
      </c>
      <c r="S25" s="2">
        <f>G6</f>
        <v>4.204170439672944E-2</v>
      </c>
      <c r="U25" s="5" t="s">
        <v>8</v>
      </c>
      <c r="V25" s="5"/>
      <c r="W25" s="6">
        <f>H6</f>
        <v>2.1372516761463865E-2</v>
      </c>
      <c r="Y25" s="5" t="s">
        <v>8</v>
      </c>
      <c r="Z25" s="5"/>
      <c r="AA25" s="6">
        <f>I6</f>
        <v>9.0541935139882308E-3</v>
      </c>
    </row>
    <row r="26" spans="1:27" x14ac:dyDescent="0.2">
      <c r="A26" t="s">
        <v>4</v>
      </c>
      <c r="C26">
        <f>((C66*C24)*(C25))-(C66*(1-C25))</f>
        <v>-0.73410950316986079</v>
      </c>
      <c r="E26" s="5" t="s">
        <v>4</v>
      </c>
      <c r="F26" s="5"/>
      <c r="G26">
        <f>((G66*G24)*(G25))-(G66*(1-G25))</f>
        <v>-0.60063606449143114</v>
      </c>
      <c r="I26" s="5" t="s">
        <v>4</v>
      </c>
      <c r="J26" s="5"/>
      <c r="K26">
        <f>((K66*K24)*(K25))-(K66*(1-K25))</f>
        <v>-0.29722976860781536</v>
      </c>
      <c r="M26" s="5" t="s">
        <v>4</v>
      </c>
      <c r="N26" s="5"/>
      <c r="O26">
        <f>((O66*O24)*(O25))-(O66*(1-O25))</f>
        <v>0.12471858251421408</v>
      </c>
      <c r="Q26" t="s">
        <v>4</v>
      </c>
      <c r="S26">
        <f>((S66*S24)*(S25))-(S66*(1-S25))</f>
        <v>0.72370988026590699</v>
      </c>
      <c r="U26" s="5" t="s">
        <v>4</v>
      </c>
      <c r="V26" s="5"/>
      <c r="W26">
        <f>((W66*W24)*(W25))-(W66*(1-W25))</f>
        <v>1.1586241929078502</v>
      </c>
      <c r="Y26" s="5" t="s">
        <v>4</v>
      </c>
      <c r="Z26" s="5"/>
      <c r="AA26">
        <f>((AA66*AA24)*(AA25))-(AA66*(1-AA25))</f>
        <v>1.2726025720110461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16</v>
      </c>
      <c r="E30" s="5" t="s">
        <v>7</v>
      </c>
      <c r="F30" s="5"/>
      <c r="G30" s="6">
        <v>10</v>
      </c>
      <c r="I30" s="5" t="s">
        <v>7</v>
      </c>
      <c r="J30" s="5"/>
      <c r="K30" s="6">
        <v>11</v>
      </c>
      <c r="M30" s="5" t="s">
        <v>7</v>
      </c>
      <c r="N30" s="5"/>
      <c r="O30" s="6">
        <v>22</v>
      </c>
      <c r="Q30" t="s">
        <v>7</v>
      </c>
      <c r="S30" s="2">
        <v>60</v>
      </c>
      <c r="U30" s="5" t="s">
        <v>7</v>
      </c>
      <c r="V30" s="5"/>
      <c r="W30" s="6">
        <v>125</v>
      </c>
      <c r="Y30" s="5" t="s">
        <v>7</v>
      </c>
      <c r="Z30" s="5"/>
      <c r="AA30" s="6">
        <v>250</v>
      </c>
    </row>
    <row r="31" spans="1:27" x14ac:dyDescent="0.2">
      <c r="A31" t="s">
        <v>8</v>
      </c>
      <c r="C31" s="2">
        <f>C7</f>
        <v>2.087609262751287E-2</v>
      </c>
      <c r="E31" s="5" t="s">
        <v>8</v>
      </c>
      <c r="F31" s="5"/>
      <c r="G31" s="6">
        <f>D7</f>
        <v>5.3063338653570442E-2</v>
      </c>
      <c r="I31" s="5" t="s">
        <v>8</v>
      </c>
      <c r="J31" s="5"/>
      <c r="K31" s="6">
        <f>E7</f>
        <v>6.7438815282717987E-2</v>
      </c>
      <c r="M31" s="5" t="s">
        <v>8</v>
      </c>
      <c r="N31" s="5"/>
      <c r="O31" s="6">
        <f>F7</f>
        <v>5.7139184003336223E-2</v>
      </c>
      <c r="Q31" t="s">
        <v>8</v>
      </c>
      <c r="S31" s="2">
        <f>G7</f>
        <v>3.6309427310666824E-2</v>
      </c>
      <c r="U31" s="5" t="s">
        <v>8</v>
      </c>
      <c r="V31" s="5"/>
      <c r="W31" s="6">
        <f>H7</f>
        <v>1.845842966958185E-2</v>
      </c>
      <c r="Y31" s="5" t="s">
        <v>8</v>
      </c>
      <c r="Z31" s="5"/>
      <c r="AA31" s="6">
        <f>I7</f>
        <v>7.8196777692590737E-3</v>
      </c>
    </row>
    <row r="32" spans="1:27" x14ac:dyDescent="0.2">
      <c r="A32" t="s">
        <v>4</v>
      </c>
      <c r="C32">
        <f>((C72*C30)*(C31))-(C72*(1-C31))</f>
        <v>-0.64510642533228113</v>
      </c>
      <c r="E32" s="5" t="s">
        <v>4</v>
      </c>
      <c r="F32" s="5"/>
      <c r="G32">
        <f>((G72*G30)*(G31))-(G72*(1-G31))</f>
        <v>-0.41630327481072504</v>
      </c>
      <c r="I32" s="5" t="s">
        <v>4</v>
      </c>
      <c r="J32" s="5"/>
      <c r="K32">
        <f>((K72*K30)*(K31))-(K72*(1-K31))</f>
        <v>-0.1907342166073841</v>
      </c>
      <c r="M32" s="5" t="s">
        <v>4</v>
      </c>
      <c r="N32" s="5"/>
      <c r="O32">
        <f>((O72*O30)*(O31))-(O72*(1-O31))</f>
        <v>0.31420123207673312</v>
      </c>
      <c r="Q32" t="s">
        <v>4</v>
      </c>
      <c r="S32">
        <f>((S72*S30)*(S31))-(S72*(1-S31))</f>
        <v>1.2148750659506764</v>
      </c>
      <c r="U32" s="5" t="s">
        <v>4</v>
      </c>
      <c r="V32" s="5"/>
      <c r="W32">
        <f>((W72*W30)*(W31))-(W72*(1-W31))</f>
        <v>1.3257621383673133</v>
      </c>
      <c r="Y32" s="5" t="s">
        <v>4</v>
      </c>
      <c r="Z32" s="5"/>
      <c r="AA32">
        <f>((AA72*AA30)*(AA31))-(AA72*(1-AA31))</f>
        <v>0.96273912008402751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35</v>
      </c>
      <c r="E36" s="5" t="s">
        <v>7</v>
      </c>
      <c r="F36" s="5"/>
      <c r="G36" s="6">
        <v>22</v>
      </c>
      <c r="I36" s="5" t="s">
        <v>7</v>
      </c>
      <c r="J36" s="5"/>
      <c r="K36" s="6">
        <v>29</v>
      </c>
      <c r="M36" s="5" t="s">
        <v>7</v>
      </c>
      <c r="N36" s="5"/>
      <c r="O36" s="6">
        <v>40</v>
      </c>
      <c r="Q36" t="s">
        <v>7</v>
      </c>
      <c r="S36" s="2">
        <v>100</v>
      </c>
      <c r="U36" s="5" t="s">
        <v>7</v>
      </c>
      <c r="V36" s="5"/>
      <c r="W36" s="6">
        <v>250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1.2019794450394883E-2</v>
      </c>
      <c r="E37" s="5" t="s">
        <v>8</v>
      </c>
      <c r="F37" s="5"/>
      <c r="G37" s="6">
        <f>D8</f>
        <v>3.055219359522441E-2</v>
      </c>
      <c r="I37" s="5" t="s">
        <v>8</v>
      </c>
      <c r="J37" s="5"/>
      <c r="K37" s="6">
        <f>E8</f>
        <v>3.8829138773226093E-2</v>
      </c>
      <c r="M37" s="5" t="s">
        <v>8</v>
      </c>
      <c r="N37" s="5"/>
      <c r="O37" s="6">
        <f>F8</f>
        <v>3.2898936550906491E-2</v>
      </c>
      <c r="Q37" t="s">
        <v>8</v>
      </c>
      <c r="S37" s="2">
        <f>G8</f>
        <v>2.0905820867578941E-2</v>
      </c>
      <c r="U37" s="5" t="s">
        <v>8</v>
      </c>
      <c r="V37" s="5"/>
      <c r="W37" s="6">
        <f>H8</f>
        <v>1.0627780517367673E-2</v>
      </c>
      <c r="Y37" s="5" t="s">
        <v>8</v>
      </c>
      <c r="Z37" s="5"/>
      <c r="AA37" s="6">
        <f>I8</f>
        <v>4.5023233577218668E-3</v>
      </c>
    </row>
    <row r="38" spans="1:27" x14ac:dyDescent="0.2">
      <c r="A38" t="s">
        <v>4</v>
      </c>
      <c r="C38">
        <f>((C78*C36)*(C37))-(C78*(1-C37))</f>
        <v>-0.56728739978578413</v>
      </c>
      <c r="E38" s="5" t="s">
        <v>4</v>
      </c>
      <c r="F38" s="5"/>
      <c r="G38">
        <f>((G78*G36)*(G37))-(G78*(1-G37))</f>
        <v>-0.29729954730983854</v>
      </c>
      <c r="I38" s="5" t="s">
        <v>4</v>
      </c>
      <c r="J38" s="5"/>
      <c r="K38">
        <f>((K78*K36)*(K37))-(K78*(1-K37))</f>
        <v>0.16487416319678283</v>
      </c>
      <c r="M38" s="5" t="s">
        <v>4</v>
      </c>
      <c r="N38" s="5"/>
      <c r="O38">
        <f>((O78*O36)*(O37))-(O78*(1-O37))</f>
        <v>0.34885639858716599</v>
      </c>
      <c r="Q38" t="s">
        <v>4</v>
      </c>
      <c r="S38">
        <f>((S78*S36)*(S37))-(S78*(1-S37))</f>
        <v>1.1114879076254731</v>
      </c>
      <c r="U38" s="5" t="s">
        <v>4</v>
      </c>
      <c r="V38" s="5"/>
      <c r="W38">
        <f>((W78*W36)*(W37))-(W78*(1-W37))</f>
        <v>1.667572909859286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80</v>
      </c>
      <c r="E42" s="5" t="s">
        <v>7</v>
      </c>
      <c r="F42" s="5"/>
      <c r="G42" s="6">
        <v>60</v>
      </c>
      <c r="I42" s="5" t="s">
        <v>7</v>
      </c>
      <c r="J42" s="5"/>
      <c r="K42" s="6">
        <v>70</v>
      </c>
      <c r="M42" s="5" t="s">
        <v>7</v>
      </c>
      <c r="N42" s="5"/>
      <c r="O42" s="6">
        <v>100</v>
      </c>
      <c r="Q42" t="s">
        <v>7</v>
      </c>
      <c r="S42" s="2">
        <v>200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5.1904633642745543E-3</v>
      </c>
      <c r="E43" s="5" t="s">
        <v>8</v>
      </c>
      <c r="F43" s="5"/>
      <c r="G43" s="6">
        <f>D9</f>
        <v>1.319324071710945E-2</v>
      </c>
      <c r="I43" s="5" t="s">
        <v>8</v>
      </c>
      <c r="J43" s="5"/>
      <c r="K43" s="6">
        <f>E9</f>
        <v>1.6767443328628756E-2</v>
      </c>
      <c r="M43" s="5" t="s">
        <v>8</v>
      </c>
      <c r="N43" s="5"/>
      <c r="O43" s="6">
        <f>F9</f>
        <v>1.4206626044712709E-2</v>
      </c>
      <c r="Q43" t="s">
        <v>8</v>
      </c>
      <c r="S43" s="2">
        <f>G9</f>
        <v>9.0276832737094023E-3</v>
      </c>
      <c r="U43" s="5" t="s">
        <v>8</v>
      </c>
      <c r="V43" s="5"/>
      <c r="W43" s="6">
        <f>H9</f>
        <v>4.5893551380269664E-3</v>
      </c>
      <c r="Y43" s="5" t="s">
        <v>8</v>
      </c>
      <c r="Z43" s="5"/>
      <c r="AA43" s="6">
        <f>I9</f>
        <v>1.9442216369686095E-3</v>
      </c>
    </row>
    <row r="44" spans="1:27" x14ac:dyDescent="0.2">
      <c r="A44" t="s">
        <v>4</v>
      </c>
      <c r="C44">
        <f>((C84*C42)*(C43))-(C84*(1-C43))</f>
        <v>-0.57957246749376112</v>
      </c>
      <c r="E44" s="5" t="s">
        <v>4</v>
      </c>
      <c r="F44" s="5"/>
      <c r="G44">
        <f>((G84*G42)*(G43))-(G84*(1-G43))</f>
        <v>-0.19521231625632351</v>
      </c>
      <c r="I44" s="5" t="s">
        <v>4</v>
      </c>
      <c r="J44" s="5"/>
      <c r="K44">
        <f>((K84*K42)*(K43))-(K84*(1-K43))</f>
        <v>0.19048847633264165</v>
      </c>
      <c r="M44" s="5" t="s">
        <v>4</v>
      </c>
      <c r="N44" s="5"/>
      <c r="O44">
        <f>((O84*O42)*(O43))-(O84*(1-O43))</f>
        <v>0.43486923051598358</v>
      </c>
      <c r="Q44" t="s">
        <v>4</v>
      </c>
      <c r="S44">
        <f>((S84*S42)*(S43))-(S84*(1-S43))</f>
        <v>0.81456433801558992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200</v>
      </c>
      <c r="E48" s="5" t="s">
        <v>7</v>
      </c>
      <c r="F48" s="5"/>
      <c r="G48" s="6">
        <v>200</v>
      </c>
      <c r="I48" s="5" t="s">
        <v>7</v>
      </c>
      <c r="J48" s="5"/>
      <c r="K48" s="6">
        <v>200</v>
      </c>
      <c r="M48" s="5" t="s">
        <v>7</v>
      </c>
      <c r="N48" s="5"/>
      <c r="O48" s="6">
        <v>250</v>
      </c>
      <c r="Q48" t="s">
        <v>7</v>
      </c>
      <c r="S48" s="2">
        <v>250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1.7931028719041862E-3</v>
      </c>
      <c r="E49" s="5" t="s">
        <v>8</v>
      </c>
      <c r="F49" s="5"/>
      <c r="G49" s="6">
        <f>D10</f>
        <v>4.5577506591029764E-3</v>
      </c>
      <c r="I49" s="5" t="s">
        <v>8</v>
      </c>
      <c r="J49" s="5"/>
      <c r="K49" s="6">
        <f>E10</f>
        <v>5.7924984104491522E-3</v>
      </c>
      <c r="M49" s="5" t="s">
        <v>8</v>
      </c>
      <c r="N49" s="5"/>
      <c r="O49">
        <f>F10</f>
        <v>4.9078358082975384E-3</v>
      </c>
      <c r="Q49" t="s">
        <v>8</v>
      </c>
      <c r="S49" s="2">
        <f>G10</f>
        <v>3.1187128525262545E-3</v>
      </c>
      <c r="U49" s="5" t="s">
        <v>8</v>
      </c>
      <c r="V49" s="5"/>
      <c r="W49" s="6">
        <f>H10</f>
        <v>1.5854433989121392E-3</v>
      </c>
      <c r="Y49" s="5" t="s">
        <v>8</v>
      </c>
      <c r="Z49" s="5"/>
      <c r="AA49" s="6">
        <f>I10</f>
        <v>6.716528286976782E-4</v>
      </c>
    </row>
    <row r="50" spans="1:27" x14ac:dyDescent="0.2">
      <c r="A50" t="s">
        <v>4</v>
      </c>
      <c r="C50">
        <f>((C90*C48)*(C49))-(C90*(1-C49))</f>
        <v>-0.63958632274725868</v>
      </c>
      <c r="E50" s="5" t="s">
        <v>4</v>
      </c>
      <c r="F50" s="5"/>
      <c r="G50">
        <f>((G90*G48)*(G49))-(G90*(1-G49))</f>
        <v>-8.3892117520301679E-2</v>
      </c>
      <c r="I50" s="5" t="s">
        <v>4</v>
      </c>
      <c r="J50" s="5"/>
      <c r="K50">
        <f>((K90*K48)*(K49))-(K90*(1-K49))</f>
        <v>0.16429218050027949</v>
      </c>
      <c r="M50" s="5" t="s">
        <v>4</v>
      </c>
      <c r="N50" s="5"/>
      <c r="O50">
        <f>((O90*O48)*(O49))-(O90*(1-O49))</f>
        <v>0.23186678788268222</v>
      </c>
      <c r="Q50" t="s">
        <v>4</v>
      </c>
      <c r="S50">
        <f>((S90*S48)*(S49))-(S90*(1-S49))</f>
        <v>-0.2172030740159101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350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5.1620598579583943E-4</v>
      </c>
      <c r="E55" s="5" t="s">
        <v>8</v>
      </c>
      <c r="F55" s="5"/>
      <c r="G55" s="6">
        <f>D11</f>
        <v>1.3121044022953339E-3</v>
      </c>
      <c r="I55" s="5" t="s">
        <v>8</v>
      </c>
      <c r="J55" s="5"/>
      <c r="K55" s="6">
        <f>E11</f>
        <v>1.6675687708934267E-3</v>
      </c>
      <c r="M55" s="5" t="s">
        <v>8</v>
      </c>
      <c r="N55" s="5"/>
      <c r="O55" s="6">
        <f>F11</f>
        <v>1.4128883854030911E-3</v>
      </c>
      <c r="Q55" t="s">
        <v>8</v>
      </c>
      <c r="S55" s="2">
        <f>G11</f>
        <v>8.9782815457923931E-4</v>
      </c>
      <c r="U55" s="5" t="s">
        <v>8</v>
      </c>
      <c r="V55" s="5"/>
      <c r="W55" s="6">
        <f>H11</f>
        <v>4.5642410454110237E-4</v>
      </c>
      <c r="Y55" s="5" t="s">
        <v>8</v>
      </c>
      <c r="Z55" s="5"/>
      <c r="AA55" s="6">
        <f>I11</f>
        <v>1.9335823726736827E-4</v>
      </c>
    </row>
    <row r="56" spans="1:27" x14ac:dyDescent="0.2">
      <c r="A56" t="s">
        <v>4</v>
      </c>
      <c r="C56">
        <f>((C96*C54)*(C55))-(C96*(1-C55))</f>
        <v>-0.81881169898566042</v>
      </c>
      <c r="E56" s="5" t="s">
        <v>4</v>
      </c>
      <c r="F56" s="5"/>
      <c r="G56">
        <f>((G96*G54)*(G55))-(G96*(1-G55))</f>
        <v>-0.53945135479433781</v>
      </c>
      <c r="I56" s="5" t="s">
        <v>4</v>
      </c>
      <c r="J56" s="5"/>
      <c r="K56">
        <f>((K96*K54)*(K55))-(K96*(1-K55))</f>
        <v>-0.49806179996107847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{ACDD46FB-DB6D-A341-AD68-6173B468E967}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{5F155C6B-8049-2849-97B3-7753609B3C7E}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DD46FB-DB6D-A341-AD68-6173B468E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5F155C6B-8049-2849-97B3-7753609B3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E5CD-1307-2D4F-B92B-C5297A52E312}">
  <dimension ref="A1:AA96"/>
  <sheetViews>
    <sheetView workbookViewId="0">
      <selection activeCell="G17" sqref="G17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1.3584282999999999</v>
      </c>
      <c r="B2">
        <v>0.37615510000000002</v>
      </c>
      <c r="K2" t="s">
        <v>5</v>
      </c>
    </row>
    <row r="3" spans="1:25" x14ac:dyDescent="0.2">
      <c r="B3" t="s">
        <v>3</v>
      </c>
      <c r="K3" t="s">
        <v>7</v>
      </c>
      <c r="L3">
        <v>1.3</v>
      </c>
      <c r="M3">
        <v>2.25</v>
      </c>
      <c r="N3">
        <v>2.1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0.6190826339509099</v>
      </c>
      <c r="M4">
        <f>SUM(C6:C11,D7:D11,E8:E11,F9:F11,G10:G11,H11)</f>
        <v>0.10155215966530518</v>
      </c>
      <c r="N4">
        <f>SUM(C5,D6,E7,F8,G9,H10,I11)</f>
        <v>0.27884285975864653</v>
      </c>
    </row>
    <row r="5" spans="1:25" x14ac:dyDescent="0.2">
      <c r="B5">
        <v>0</v>
      </c>
      <c r="C5">
        <f>(_xlfn.POISSON.DIST(0,A2,FALSE)*_xlfn.POISSON.DIST(0,B2,FALSE))</f>
        <v>0.176473703919523</v>
      </c>
      <c r="D5">
        <f>_xlfn.POISSON.DIST(1,A2,FALSE)*_xlfn.POISSON.DIST(0,B2,FALSE)</f>
        <v>0.23972687361010095</v>
      </c>
      <c r="E5">
        <f>(_xlfn.POISSON.DIST(2,A2,FALSE)*_xlfn.POISSON.DIST(0,B2,FALSE))</f>
        <v>0.16282588469124215</v>
      </c>
      <c r="F5">
        <f>(_xlfn.POISSON.DIST(3,A2,FALSE)*_xlfn.POISSON.DIST(0,B2,FALSE))</f>
        <v>7.372909657904006E-2</v>
      </c>
      <c r="G5">
        <f>(_xlfn.POISSON.DIST(4,A2,FALSE)*_xlfn.POISSON.DIST(0,B2,FALSE))</f>
        <v>2.5038922831600297E-2</v>
      </c>
      <c r="H5">
        <f>(_xlfn.POISSON.DIST(5,A2,FALSE)*_xlfn.POISSON.DIST(0,B2,FALSE))</f>
        <v>6.8027162751923944E-3</v>
      </c>
      <c r="I5">
        <f>(_xlfn.POISSON.DIST(6,A2,FALSE)*_xlfn.POISSON.DIST(0,B2,FALSE))</f>
        <v>1.5401670508486559E-3</v>
      </c>
      <c r="J5">
        <f>SUM(C5:I5)</f>
        <v>0.6861373649575474</v>
      </c>
      <c r="K5" t="s">
        <v>4</v>
      </c>
      <c r="L5">
        <f>(J1*L3*L4)-(J1*(1-L4))</f>
        <v>0.42389005808709279</v>
      </c>
      <c r="M5">
        <f>(J1*M3*M4)-(J1*(1-M4))</f>
        <v>-0.66995548108775815</v>
      </c>
      <c r="N5">
        <f>(J1*N3*N4)-(J1*(1-N4))</f>
        <v>-0.13558713474819573</v>
      </c>
    </row>
    <row r="6" spans="1:25" x14ac:dyDescent="0.2">
      <c r="B6">
        <v>1</v>
      </c>
      <c r="C6">
        <f>(_xlfn.POISSON.DIST(0,A2,FALSE)*_xlfn.POISSON.DIST(1,B2,FALSE))</f>
        <v>6.6381483745218559E-2</v>
      </c>
      <c r="D6">
        <f>_xlfn.POISSON.DIST(1,A2,FALSE)*_xlfn.POISSON.DIST(1,B2,FALSE)</f>
        <v>9.0174486115494876E-2</v>
      </c>
      <c r="E6">
        <f>(_xlfn.POISSON.DIST(2,A2,FALSE)*_xlfn.POISSON.DIST(1,B2,FALSE))</f>
        <v>6.1247786938622664E-2</v>
      </c>
      <c r="F6">
        <f>(_xlfn.POISSON.DIST(3,A2,FALSE)*_xlfn.POISSON.DIST(1,B2,FALSE))</f>
        <v>2.773357569659847E-2</v>
      </c>
      <c r="G6">
        <f>(_xlfn.POISSON.DIST(4,A2,FALSE)*_xlfn.POISSON.DIST(1,B2,FALSE))</f>
        <v>9.4185185216128925E-3</v>
      </c>
      <c r="H6">
        <f>(_xlfn.POISSON.DIST(5,A2,FALSE)*_xlfn.POISSON.DIST(1,B2,FALSE))</f>
        <v>2.5588764207666228E-3</v>
      </c>
      <c r="I6">
        <f>(_xlfn.POISSON.DIST(6,A2,FALSE)*_xlfn.POISSON.DIST(1,B2,FALSE))</f>
        <v>5.7934169102868125E-4</v>
      </c>
      <c r="J6">
        <f t="shared" ref="J6:J11" si="0">SUM(C6:I6)</f>
        <v>0.2580940691293428</v>
      </c>
    </row>
    <row r="7" spans="1:25" x14ac:dyDescent="0.2">
      <c r="B7">
        <v>2</v>
      </c>
      <c r="C7">
        <f>(_xlfn.POISSON.DIST(0,A2,FALSE)*_xlfn.POISSON.DIST(2,B2,FALSE))</f>
        <v>1.2484866828165532E-2</v>
      </c>
      <c r="D7">
        <f>_xlfn.POISSON.DIST(1,A2,FALSE)*_xlfn.POISSON.DIST(2,B2,FALSE)</f>
        <v>1.6959796421111294E-2</v>
      </c>
      <c r="E7">
        <f>(_xlfn.POISSON.DIST(2,A2,FALSE)*_xlfn.POISSON.DIST(2,B2,FALSE))</f>
        <v>1.1519333710338151E-2</v>
      </c>
      <c r="F7">
        <f>(_xlfn.POISSON.DIST(3,A2,FALSE)*_xlfn.POISSON.DIST(2,B2,FALSE))</f>
        <v>5.216062969755784E-3</v>
      </c>
      <c r="G7">
        <f>(_xlfn.POISSON.DIST(4,A2,FALSE)*_xlfn.POISSON.DIST(2,B2,FALSE))</f>
        <v>1.771411888174575E-3</v>
      </c>
      <c r="H7">
        <f>(_xlfn.POISSON.DIST(5,A2,FALSE)*_xlfn.POISSON.DIST(2,B2,FALSE))</f>
        <v>4.812672079705555E-4</v>
      </c>
      <c r="I7">
        <f>(_xlfn.POISSON.DIST(6,A2,FALSE)*_xlfn.POISSON.DIST(2,B2,FALSE))</f>
        <v>1.0896116586153135E-4</v>
      </c>
      <c r="J7">
        <f t="shared" si="0"/>
        <v>4.8541700191377421E-2</v>
      </c>
    </row>
    <row r="8" spans="1:25" x14ac:dyDescent="0.2">
      <c r="B8">
        <v>3</v>
      </c>
      <c r="C8">
        <f>(_xlfn.POISSON.DIST(0,A2,FALSE)*_xlfn.POISSON.DIST(3,B2,FALSE))</f>
        <v>1.5654154434117638E-3</v>
      </c>
      <c r="D8">
        <f>_xlfn.POISSON.DIST(1,A2,FALSE)*_xlfn.POISSON.DIST(3,B2,FALSE)</f>
        <v>2.1265046395875882E-3</v>
      </c>
      <c r="E8">
        <f>(_xlfn.POISSON.DIST(2,A2,FALSE)*_xlfn.POISSON.DIST(3,B2,FALSE))</f>
        <v>1.4443520412485403E-3</v>
      </c>
      <c r="F8">
        <f>(_xlfn.POISSON.DIST(3,A2,FALSE)*_xlfn.POISSON.DIST(3,B2,FALSE))</f>
        <v>6.5401622933159494E-4</v>
      </c>
      <c r="G8">
        <f>(_xlfn.POISSON.DIST(4,A2,FALSE)*_xlfn.POISSON.DIST(3,B2,FALSE))</f>
        <v>2.2210853864583214E-4</v>
      </c>
      <c r="H8">
        <f>(_xlfn.POISSON.DIST(5,A2,FALSE)*_xlfn.POISSON.DIST(3,B2,FALSE))</f>
        <v>6.0343704913628399E-5</v>
      </c>
      <c r="I8">
        <f>(_xlfn.POISSON.DIST(6,A2,FALSE)*_xlfn.POISSON.DIST(3,B2,FALSE))</f>
        <v>1.3662099413586979E-5</v>
      </c>
      <c r="J8">
        <f t="shared" si="0"/>
        <v>6.0864026965525347E-3</v>
      </c>
    </row>
    <row r="9" spans="1:25" x14ac:dyDescent="0.2">
      <c r="B9">
        <v>4</v>
      </c>
      <c r="C9">
        <f>(_xlfn.POISSON.DIST(0,A2,FALSE)*_xlfn.POISSON.DIST(4,B2,FALSE))</f>
        <v>1.4720975066452401E-4</v>
      </c>
      <c r="D9">
        <f>_xlfn.POISSON.DIST(1,A2,FALSE)*_xlfn.POISSON.DIST(4,B2,FALSE)</f>
        <v>1.9997389133863321E-4</v>
      </c>
      <c r="E9">
        <f>(_xlfn.POISSON.DIST(2,A2,FALSE)*_xlfn.POISSON.DIST(4,B2,FALSE))</f>
        <v>1.3582509662776214E-4</v>
      </c>
      <c r="F9">
        <f>(_xlfn.POISSON.DIST(3,A2,FALSE)*_xlfn.POISSON.DIST(4,B2,FALSE))</f>
        <v>6.150288503646223E-5</v>
      </c>
      <c r="G9">
        <f>(_xlfn.POISSON.DIST(4,A2,FALSE)*_xlfn.POISSON.DIST(4,B2,FALSE))</f>
        <v>2.0886814891294206E-5</v>
      </c>
      <c r="H9">
        <f>(_xlfn.POISSON.DIST(5,A2,FALSE)*_xlfn.POISSON.DIST(4,B2,FALSE))</f>
        <v>5.6746480890390932E-6</v>
      </c>
      <c r="I9">
        <f>(_xlfn.POISSON.DIST(6,A2,FALSE)*_xlfn.POISSON.DIST(4,B2,FALSE))</f>
        <v>1.2847670927819372E-6</v>
      </c>
      <c r="J9">
        <f t="shared" si="0"/>
        <v>5.7235785374049693E-4</v>
      </c>
    </row>
    <row r="10" spans="1:25" x14ac:dyDescent="0.2">
      <c r="B10">
        <v>5</v>
      </c>
      <c r="C10">
        <f>(_xlfn.POISSON.DIST(0,A2,FALSE)*_xlfn.POISSON.DIST(5,B2,FALSE))</f>
        <v>1.1074739696437822E-5</v>
      </c>
      <c r="D10">
        <f>_xlfn.POISSON.DIST(1,A2,FALSE)*_xlfn.POISSON.DIST(5,B2,FALSE)</f>
        <v>1.5044239818774547E-5</v>
      </c>
      <c r="E10">
        <f>(_xlfn.POISSON.DIST(2,A2,FALSE)*_xlfn.POISSON.DIST(5,B2,FALSE))</f>
        <v>1.0218260560905108E-5</v>
      </c>
      <c r="F10">
        <f>(_xlfn.POISSON.DIST(3,A2,FALSE)*_xlfn.POISSON.DIST(5,B2,FALSE))</f>
        <v>4.6269247742357919E-6</v>
      </c>
      <c r="G10">
        <f>(_xlfn.POISSON.DIST(4,A2,FALSE)*_xlfn.POISSON.DIST(5,B2,FALSE))</f>
        <v>1.5713363888232527E-6</v>
      </c>
      <c r="H10">
        <f>(_xlfn.POISSON.DIST(5,A2,FALSE)*_xlfn.POISSON.DIST(5,B2,FALSE))</f>
        <v>4.2690956387946193E-7</v>
      </c>
      <c r="I10">
        <f>(_xlfn.POISSON.DIST(6,A2,FALSE)*_xlfn.POISSON.DIST(5,B2,FALSE))</f>
        <v>9.6654338852419807E-8</v>
      </c>
      <c r="J10">
        <f t="shared" si="0"/>
        <v>4.3059065141908403E-5</v>
      </c>
    </row>
    <row r="11" spans="1:25" x14ac:dyDescent="0.2">
      <c r="B11">
        <v>6</v>
      </c>
      <c r="C11">
        <f>(_xlfn.POISSON.DIST(0,A2,FALSE)*_xlfn.POISSON.DIST(6,B2,FALSE))</f>
        <v>6.9430330299792337E-7</v>
      </c>
      <c r="D11">
        <f>_xlfn.POISSON.DIST(1,A2,FALSE)*_xlfn.POISSON.DIST(6,B2,FALSE)</f>
        <v>9.4316125557585396E-7</v>
      </c>
      <c r="E11">
        <f>(_xlfn.POISSON.DIST(2,A2,FALSE)*_xlfn.POISSON.DIST(6,B2,FALSE))</f>
        <v>6.4060847051888643E-7</v>
      </c>
      <c r="F11">
        <f>(_xlfn.POISSON.DIST(3,A2,FALSE)*_xlfn.POISSON.DIST(6,B2,FALSE))</f>
        <v>2.9007355852419041E-7</v>
      </c>
      <c r="G11">
        <f>(_xlfn.POISSON.DIST(4,A2,FALSE)*_xlfn.POISSON.DIST(6,B2,FALSE))</f>
        <v>9.8511032745241621E-8</v>
      </c>
      <c r="H11">
        <f>(_xlfn.POISSON.DIST(5,A2,FALSE)*_xlfn.POISSON.DIST(6,B2,FALSE))</f>
        <v>2.6764034948672575E-8</v>
      </c>
      <c r="I11">
        <f>(_xlfn.POISSON.DIST(6,A2,FALSE)*_xlfn.POISSON.DIST(6,B2,FALSE))</f>
        <v>6.0595037494109787E-9</v>
      </c>
      <c r="J11">
        <f t="shared" si="0"/>
        <v>2.6994811590601801E-6</v>
      </c>
    </row>
    <row r="12" spans="1:25" x14ac:dyDescent="0.2">
      <c r="C12" s="1">
        <f>SUM(C5:C11)</f>
        <v>0.2570644487299828</v>
      </c>
      <c r="D12" s="1">
        <f t="shared" ref="D12:I12" si="1">SUM(D5:D11)</f>
        <v>0.3492036220787077</v>
      </c>
      <c r="E12" s="1">
        <f t="shared" si="1"/>
        <v>0.23718404134711069</v>
      </c>
      <c r="F12" s="1">
        <f t="shared" si="1"/>
        <v>0.10739917135809512</v>
      </c>
      <c r="G12" s="1">
        <f t="shared" si="1"/>
        <v>3.6473518442346461E-2</v>
      </c>
      <c r="H12" s="1">
        <f t="shared" si="1"/>
        <v>9.9093319305310693E-3</v>
      </c>
      <c r="I12" s="1">
        <f t="shared" si="1"/>
        <v>2.2435194880878395E-3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0.176473703919523</v>
      </c>
      <c r="E19" t="s">
        <v>8</v>
      </c>
      <c r="G19" s="2">
        <f>D5</f>
        <v>0.23972687361010095</v>
      </c>
      <c r="I19" t="s">
        <v>8</v>
      </c>
      <c r="K19" s="2">
        <f>E5</f>
        <v>0.16282588469124215</v>
      </c>
      <c r="M19" t="s">
        <v>8</v>
      </c>
      <c r="O19" s="2">
        <f>F5</f>
        <v>7.372909657904006E-2</v>
      </c>
      <c r="Q19" t="s">
        <v>8</v>
      </c>
      <c r="S19" s="2">
        <f>G5</f>
        <v>2.5038922831600297E-2</v>
      </c>
      <c r="U19" t="s">
        <v>8</v>
      </c>
      <c r="W19" s="2">
        <f>H5</f>
        <v>6.8027162751923944E-3</v>
      </c>
      <c r="Y19" t="s">
        <v>8</v>
      </c>
      <c r="AA19" s="2">
        <f>I5</f>
        <v>1.5401670508486559E-3</v>
      </c>
    </row>
    <row r="20" spans="1:27" x14ac:dyDescent="0.2">
      <c r="A20" t="s">
        <v>4</v>
      </c>
      <c r="C20">
        <f>((C60*C18)*(C19))-(C60*(1-C19))</f>
        <v>1.2941581509537989</v>
      </c>
      <c r="E20" t="s">
        <v>4</v>
      </c>
      <c r="G20">
        <f>((G60*G18)*(G19))-(G60*(1-G19))</f>
        <v>1.6369956097111102</v>
      </c>
      <c r="I20" t="s">
        <v>4</v>
      </c>
      <c r="K20">
        <f>((K60*K18)*(K19))-(K60*(1-K19))</f>
        <v>1.2795623856773903</v>
      </c>
      <c r="M20" t="s">
        <v>4</v>
      </c>
      <c r="O20">
        <f>((O60*O18)*(O19))-(O60*(1-O19))</f>
        <v>0.9169565110550415</v>
      </c>
      <c r="Q20" t="s">
        <v>4</v>
      </c>
      <c r="S20">
        <f>((S60*S18)*(S19))-(S60*(1-S19))</f>
        <v>0.52737429272761804</v>
      </c>
      <c r="U20" t="s">
        <v>4</v>
      </c>
      <c r="W20">
        <f>((W60*W18)*(W19))-(W60*(1-W19))</f>
        <v>-0.14285774932575834</v>
      </c>
      <c r="Y20" t="s">
        <v>4</v>
      </c>
      <c r="AA20">
        <f>((AA60*AA18)*(AA19))-(AA60*(1-AA19))</f>
        <v>-0.38239301260968894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6.6381483745218559E-2</v>
      </c>
      <c r="E25" s="5" t="s">
        <v>8</v>
      </c>
      <c r="F25" s="5"/>
      <c r="G25" s="6">
        <f>D6</f>
        <v>9.0174486115494876E-2</v>
      </c>
      <c r="I25" s="5" t="s">
        <v>8</v>
      </c>
      <c r="J25" s="5"/>
      <c r="K25" s="6">
        <f>E6</f>
        <v>6.1247786938622664E-2</v>
      </c>
      <c r="M25" s="5" t="s">
        <v>8</v>
      </c>
      <c r="N25" s="5"/>
      <c r="O25" s="6">
        <f>F6</f>
        <v>2.773357569659847E-2</v>
      </c>
      <c r="Q25" t="s">
        <v>8</v>
      </c>
      <c r="S25" s="2">
        <f>G6</f>
        <v>9.4185185216128925E-3</v>
      </c>
      <c r="U25" s="5" t="s">
        <v>8</v>
      </c>
      <c r="V25" s="5"/>
      <c r="W25" s="6">
        <f>H6</f>
        <v>2.5588764207666228E-3</v>
      </c>
      <c r="Y25" s="5" t="s">
        <v>8</v>
      </c>
      <c r="Z25" s="5"/>
      <c r="AA25" s="6">
        <f>I6</f>
        <v>5.7934169102868125E-4</v>
      </c>
    </row>
    <row r="26" spans="1:27" x14ac:dyDescent="0.2">
      <c r="A26" t="s">
        <v>4</v>
      </c>
      <c r="C26">
        <f>((C66*C24)*(C25))-(C66*(1-C25))</f>
        <v>-0.26980367880259581</v>
      </c>
      <c r="E26" s="5" t="s">
        <v>4</v>
      </c>
      <c r="F26" s="5"/>
      <c r="G26">
        <f>((G66*G24)*(G25))-(G66*(1-G25))</f>
        <v>-0.38681349441463486</v>
      </c>
      <c r="I26" s="5" t="s">
        <v>4</v>
      </c>
      <c r="J26" s="5"/>
      <c r="K26">
        <f>((K66*K24)*(K25))-(K66*(1-K25))</f>
        <v>-0.41814602408308466</v>
      </c>
      <c r="M26" s="5" t="s">
        <v>4</v>
      </c>
      <c r="N26" s="5"/>
      <c r="O26">
        <f>((O66*O24)*(O25))-(O66*(1-O25))</f>
        <v>-0.47306206176462906</v>
      </c>
      <c r="Q26" t="s">
        <v>4</v>
      </c>
      <c r="S26">
        <f>((S66*S24)*(S25))-(S66*(1-S25))</f>
        <v>-0.61384074061387139</v>
      </c>
      <c r="U26" s="5" t="s">
        <v>4</v>
      </c>
      <c r="V26" s="5"/>
      <c r="W26">
        <f>((W66*W24)*(W25))-(W66*(1-W25))</f>
        <v>-0.74155348150257117</v>
      </c>
      <c r="Y26" s="5" t="s">
        <v>4</v>
      </c>
      <c r="Z26" s="5"/>
      <c r="AA26">
        <f>((AA66*AA24)*(AA25))-(AA66*(1-AA25))</f>
        <v>-0.88355232010323503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1.2484866828165532E-2</v>
      </c>
      <c r="E31" s="5" t="s">
        <v>8</v>
      </c>
      <c r="F31" s="5"/>
      <c r="G31" s="6">
        <f>D7</f>
        <v>1.6959796421111294E-2</v>
      </c>
      <c r="I31" s="5" t="s">
        <v>8</v>
      </c>
      <c r="J31" s="5"/>
      <c r="K31" s="6">
        <f>E7</f>
        <v>1.1519333710338151E-2</v>
      </c>
      <c r="M31" s="5" t="s">
        <v>8</v>
      </c>
      <c r="N31" s="5"/>
      <c r="O31" s="6">
        <f>F7</f>
        <v>5.216062969755784E-3</v>
      </c>
      <c r="Q31" t="s">
        <v>8</v>
      </c>
      <c r="S31" s="2">
        <f>G7</f>
        <v>1.771411888174575E-3</v>
      </c>
      <c r="U31" s="5" t="s">
        <v>8</v>
      </c>
      <c r="V31" s="5"/>
      <c r="W31" s="6">
        <f>H7</f>
        <v>4.812672079705555E-4</v>
      </c>
      <c r="Y31" s="5" t="s">
        <v>8</v>
      </c>
      <c r="Z31" s="5"/>
      <c r="AA31" s="6">
        <f>I7</f>
        <v>1.0896116586153135E-4</v>
      </c>
    </row>
    <row r="32" spans="1:27" x14ac:dyDescent="0.2">
      <c r="A32" t="s">
        <v>4</v>
      </c>
      <c r="C32">
        <f>((C72*C30)*(C31))-(C72*(1-C31))</f>
        <v>-0.8127269975775171</v>
      </c>
      <c r="E32" s="5" t="s">
        <v>4</v>
      </c>
      <c r="F32" s="5"/>
      <c r="G32">
        <f>((G72*G30)*(G31))-(G72*(1-G31))</f>
        <v>-0.83040203578888705</v>
      </c>
      <c r="I32" s="5" t="s">
        <v>4</v>
      </c>
      <c r="J32" s="5"/>
      <c r="K32">
        <f>((K72*K30)*(K31))-(K72*(1-K31))</f>
        <v>-0.9758093992082898</v>
      </c>
      <c r="M32" s="5" t="s">
        <v>4</v>
      </c>
      <c r="N32" s="5"/>
      <c r="O32">
        <f>((O72*O30)*(O31))-(O72*(1-O31))</f>
        <v>-0.88003055169561706</v>
      </c>
      <c r="Q32" t="s">
        <v>4</v>
      </c>
      <c r="S32">
        <f>((S72*S30)*(S31))-(S72*(1-S31))</f>
        <v>-0.90965799370309675</v>
      </c>
      <c r="U32" s="5" t="s">
        <v>4</v>
      </c>
      <c r="V32" s="5"/>
      <c r="W32">
        <f>((W72*W30)*(W31))-(W72*(1-W31))</f>
        <v>-0.93936033179570999</v>
      </c>
      <c r="Y32" s="5" t="s">
        <v>4</v>
      </c>
      <c r="Z32" s="5"/>
      <c r="AA32">
        <f>((AA72*AA30)*(AA31))-(AA72*(1-AA31))</f>
        <v>-0.96720268907567908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1.5654154434117638E-3</v>
      </c>
      <c r="E37" s="5" t="s">
        <v>8</v>
      </c>
      <c r="F37" s="5"/>
      <c r="G37" s="6">
        <f>D8</f>
        <v>2.1265046395875882E-3</v>
      </c>
      <c r="I37" s="5" t="s">
        <v>8</v>
      </c>
      <c r="J37" s="5"/>
      <c r="K37" s="6">
        <f>E8</f>
        <v>1.4443520412485403E-3</v>
      </c>
      <c r="M37" s="5" t="s">
        <v>8</v>
      </c>
      <c r="N37" s="5"/>
      <c r="O37" s="6">
        <f>F8</f>
        <v>6.5401622933159494E-4</v>
      </c>
      <c r="Q37" t="s">
        <v>8</v>
      </c>
      <c r="S37" s="2">
        <f>G8</f>
        <v>2.2210853864583214E-4</v>
      </c>
      <c r="U37" s="5" t="s">
        <v>8</v>
      </c>
      <c r="V37" s="5"/>
      <c r="W37" s="6">
        <f>H8</f>
        <v>6.0343704913628399E-5</v>
      </c>
      <c r="Y37" s="5" t="s">
        <v>8</v>
      </c>
      <c r="Z37" s="5"/>
      <c r="AA37" s="6">
        <f>I8</f>
        <v>1.3662099413586979E-5</v>
      </c>
    </row>
    <row r="38" spans="1:27" x14ac:dyDescent="0.2">
      <c r="A38" t="s">
        <v>4</v>
      </c>
      <c r="C38">
        <f>((C78*C36)*(C37))-(C78*(1-C37))</f>
        <v>-0.95303753669764713</v>
      </c>
      <c r="E38" s="5" t="s">
        <v>4</v>
      </c>
      <c r="F38" s="5"/>
      <c r="G38">
        <f>((G78*G36)*(G37))-(G78*(1-G37))</f>
        <v>-0.95534340256866057</v>
      </c>
      <c r="I38" s="5" t="s">
        <v>4</v>
      </c>
      <c r="J38" s="5"/>
      <c r="K38">
        <f>((K78*K36)*(K37))-(K78*(1-K37))</f>
        <v>-0.96677990305128358</v>
      </c>
      <c r="M38" s="5" t="s">
        <v>4</v>
      </c>
      <c r="N38" s="5"/>
      <c r="O38">
        <f>((O78*O36)*(O37))-(O78*(1-O37))</f>
        <v>-0.97318533459740464</v>
      </c>
      <c r="Q38" t="s">
        <v>4</v>
      </c>
      <c r="S38">
        <f>((S78*S36)*(S37))-(S78*(1-S37))</f>
        <v>-0.98200920836968764</v>
      </c>
      <c r="U38" s="5" t="s">
        <v>4</v>
      </c>
      <c r="V38" s="5"/>
      <c r="W38">
        <f>((W78*W36)*(W37))-(W78*(1-W37))</f>
        <v>-0.98787091531236071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1.4720975066452401E-4</v>
      </c>
      <c r="E43" s="5" t="s">
        <v>8</v>
      </c>
      <c r="F43" s="5"/>
      <c r="G43" s="6">
        <f>D9</f>
        <v>1.9997389133863321E-4</v>
      </c>
      <c r="I43" s="5" t="s">
        <v>8</v>
      </c>
      <c r="J43" s="5"/>
      <c r="K43" s="6">
        <f>E9</f>
        <v>1.3582509662776214E-4</v>
      </c>
      <c r="M43" s="5" t="s">
        <v>8</v>
      </c>
      <c r="N43" s="5"/>
      <c r="O43" s="6">
        <f>F9</f>
        <v>6.150288503646223E-5</v>
      </c>
      <c r="Q43" t="s">
        <v>8</v>
      </c>
      <c r="S43" s="2">
        <f>G9</f>
        <v>2.0886814891294206E-5</v>
      </c>
      <c r="U43" s="5" t="s">
        <v>8</v>
      </c>
      <c r="V43" s="5"/>
      <c r="W43" s="6">
        <f>H9</f>
        <v>5.6746480890390932E-6</v>
      </c>
      <c r="Y43" s="5" t="s">
        <v>8</v>
      </c>
      <c r="Z43" s="5"/>
      <c r="AA43" s="6">
        <f>I9</f>
        <v>1.2847670927819372E-6</v>
      </c>
    </row>
    <row r="44" spans="1:27" x14ac:dyDescent="0.2">
      <c r="A44" t="s">
        <v>4</v>
      </c>
      <c r="C44">
        <f>((C84*C42)*(C43))-(C84*(1-C43))</f>
        <v>-0.99013694670547692</v>
      </c>
      <c r="E44" s="5" t="s">
        <v>4</v>
      </c>
      <c r="F44" s="5"/>
      <c r="G44">
        <f>((G84*G42)*(G43))-(G84*(1-G43))</f>
        <v>-0.98980133154172967</v>
      </c>
      <c r="I44" s="5" t="s">
        <v>4</v>
      </c>
      <c r="J44" s="5"/>
      <c r="K44">
        <f>((K84*K42)*(K43))-(K84*(1-K43))</f>
        <v>-0.99089971852593994</v>
      </c>
      <c r="M44" s="5" t="s">
        <v>4</v>
      </c>
      <c r="N44" s="5"/>
      <c r="O44">
        <f>((O84*O42)*(O43))-(O84*(1-O43))</f>
        <v>-0.99225063648540579</v>
      </c>
      <c r="Q44" t="s">
        <v>4</v>
      </c>
      <c r="S44">
        <f>((S84*S42)*(S43))-(S84*(1-S43))</f>
        <v>-0.99736826132369694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1.1074739696437822E-5</v>
      </c>
      <c r="E49" s="5" t="s">
        <v>8</v>
      </c>
      <c r="F49" s="5"/>
      <c r="G49" s="6">
        <f>D10</f>
        <v>1.5044239818774547E-5</v>
      </c>
      <c r="I49" s="5" t="s">
        <v>8</v>
      </c>
      <c r="J49" s="5"/>
      <c r="K49" s="6">
        <f>E10</f>
        <v>1.0218260560905108E-5</v>
      </c>
      <c r="M49" s="5" t="s">
        <v>8</v>
      </c>
      <c r="N49" s="5"/>
      <c r="O49">
        <f>F10</f>
        <v>4.6269247742357919E-6</v>
      </c>
      <c r="Q49" t="s">
        <v>8</v>
      </c>
      <c r="S49" s="2">
        <f>G10</f>
        <v>1.5713363888232527E-6</v>
      </c>
      <c r="U49" s="5" t="s">
        <v>8</v>
      </c>
      <c r="V49" s="5"/>
      <c r="W49" s="6">
        <f>H10</f>
        <v>4.2690956387946193E-7</v>
      </c>
      <c r="Y49" s="5" t="s">
        <v>8</v>
      </c>
      <c r="Z49" s="5"/>
      <c r="AA49" s="6">
        <f>I10</f>
        <v>9.6654338852419807E-8</v>
      </c>
    </row>
    <row r="50" spans="1:27" x14ac:dyDescent="0.2">
      <c r="A50" t="s">
        <v>4</v>
      </c>
      <c r="C50">
        <f>((C90*C48)*(C49))-(C90*(1-C49))</f>
        <v>-0.99860458279824882</v>
      </c>
      <c r="E50" s="5" t="s">
        <v>4</v>
      </c>
      <c r="F50" s="5"/>
      <c r="G50">
        <f>((G90*G48)*(G49))-(G90*(1-G49))</f>
        <v>-0.99810442578283443</v>
      </c>
      <c r="I50" s="5" t="s">
        <v>4</v>
      </c>
      <c r="J50" s="5"/>
      <c r="K50">
        <f>((K90*K48)*(K49))-(K90*(1-K49))</f>
        <v>-0.99871249916932592</v>
      </c>
      <c r="M50" s="5" t="s">
        <v>4</v>
      </c>
      <c r="N50" s="5"/>
      <c r="O50">
        <f>((O90*O48)*(O49))-(O90*(1-O49))</f>
        <v>-0.99883864188166682</v>
      </c>
      <c r="Q50" t="s">
        <v>4</v>
      </c>
      <c r="S50">
        <f>((S90*S48)*(S49))-(S90*(1-S49))</f>
        <v>-0.99952702774696423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6.9430330299792337E-7</v>
      </c>
      <c r="E55" s="5" t="s">
        <v>8</v>
      </c>
      <c r="F55" s="5"/>
      <c r="G55" s="6">
        <f>D11</f>
        <v>9.4316125557585396E-7</v>
      </c>
      <c r="I55" s="5" t="s">
        <v>8</v>
      </c>
      <c r="J55" s="5"/>
      <c r="K55" s="6">
        <f>E11</f>
        <v>6.4060847051888643E-7</v>
      </c>
      <c r="M55" s="5" t="s">
        <v>8</v>
      </c>
      <c r="N55" s="5"/>
      <c r="O55" s="6">
        <f>F11</f>
        <v>2.9007355852419041E-7</v>
      </c>
      <c r="Q55" t="s">
        <v>8</v>
      </c>
      <c r="S55" s="2">
        <f>G11</f>
        <v>9.8511032745241621E-8</v>
      </c>
      <c r="U55" s="5" t="s">
        <v>8</v>
      </c>
      <c r="V55" s="5"/>
      <c r="W55" s="6">
        <f>H11</f>
        <v>2.6764034948672575E-8</v>
      </c>
      <c r="Y55" s="5" t="s">
        <v>8</v>
      </c>
      <c r="Z55" s="5"/>
      <c r="AA55" s="6">
        <f>I11</f>
        <v>6.0595037494109787E-9</v>
      </c>
    </row>
    <row r="56" spans="1:27" x14ac:dyDescent="0.2">
      <c r="A56" t="s">
        <v>4</v>
      </c>
      <c r="C56">
        <f>((C96*C54)*(C55))-(C96*(1-C55))</f>
        <v>-0.99975629954064782</v>
      </c>
      <c r="E56" s="5" t="s">
        <v>4</v>
      </c>
      <c r="F56" s="5"/>
      <c r="G56">
        <f>((G96*G54)*(G55))-(G96*(1-G55))</f>
        <v>-0.99976326652485048</v>
      </c>
      <c r="I56" s="5" t="s">
        <v>4</v>
      </c>
      <c r="J56" s="5"/>
      <c r="K56">
        <f>((K96*K54)*(K55))-(K96*(1-K55))</f>
        <v>-0.99980717685037379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L5:N5">
    <cfRule type="cellIs" dxfId="39" priority="1" operator="lessThan">
      <formula>0</formula>
    </cfRule>
    <cfRule type="cellIs" dxfId="38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{EEB8F6AC-B9A8-6946-917A-4380426CEE8C}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{0E7217B0-C747-244C-A418-7A3CEEA5DFCF}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B8F6AC-B9A8-6946-917A-4380426CE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0E7217B0-C747-244C-A418-7A3CEEA5D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36B5-AE20-2C4E-8D26-9008EE558B0A}">
  <dimension ref="A1:AA96"/>
  <sheetViews>
    <sheetView topLeftCell="H1" workbookViewId="0">
      <selection activeCell="M12" sqref="M1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1.1287625999999999</v>
      </c>
      <c r="B2">
        <v>0.33162219999999998</v>
      </c>
      <c r="K2" t="s">
        <v>5</v>
      </c>
    </row>
    <row r="3" spans="1:25" x14ac:dyDescent="0.2">
      <c r="B3" t="s">
        <v>3</v>
      </c>
      <c r="K3" t="s">
        <v>7</v>
      </c>
      <c r="L3">
        <f>100/300</f>
        <v>0.33333333333333331</v>
      </c>
      <c r="M3">
        <v>7.05</v>
      </c>
      <c r="N3">
        <v>4.6500000000000004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0.56386481946638722</v>
      </c>
      <c r="M4">
        <f>SUM(C6:C11,D7:D11,E8:E11,F9:F11,G10:G11,H11)</f>
        <v>0.10843815551409992</v>
      </c>
      <c r="N4">
        <f>SUM(C5,D6,E7,F8,G9,H10,I11)</f>
        <v>0.32752301525194255</v>
      </c>
    </row>
    <row r="5" spans="1:25" x14ac:dyDescent="0.2">
      <c r="B5">
        <v>0</v>
      </c>
      <c r="C5">
        <f>(_xlfn.POISSON.DIST(0,A2,FALSE)*_xlfn.POISSON.DIST(0,B2,FALSE))</f>
        <v>0.23214692740277101</v>
      </c>
      <c r="D5">
        <f>_xlfn.POISSON.DIST(1,A2,FALSE)*_xlfn.POISSON.DIST(0,B2,FALSE)</f>
        <v>0.26203876935716303</v>
      </c>
      <c r="E5">
        <f>(_xlfn.POISSON.DIST(2,A2,FALSE)*_xlfn.POISSON.DIST(0,B2,FALSE))</f>
        <v>0.14788978130019584</v>
      </c>
      <c r="F5">
        <f>(_xlfn.POISSON.DIST(3,A2,FALSE)*_xlfn.POISSON.DIST(0,B2,FALSE))</f>
        <v>5.5644151351280154E-2</v>
      </c>
      <c r="G5">
        <f>(_xlfn.POISSON.DIST(4,A2,FALSE)*_xlfn.POISSON.DIST(0,B2,FALSE))</f>
        <v>1.570225923851612E-2</v>
      </c>
      <c r="H5">
        <f>(_xlfn.POISSON.DIST(5,A2,FALSE)*_xlfn.POISSON.DIST(0,B2,FALSE))</f>
        <v>3.5448245927882974E-3</v>
      </c>
      <c r="I5">
        <f>(_xlfn.POISSON.DIST(6,A2,FALSE)*_xlfn.POISSON.DIST(0,B2,FALSE))</f>
        <v>6.6687757064994263E-4</v>
      </c>
      <c r="J5">
        <f>SUM(C5:I5)</f>
        <v>0.71763359081336442</v>
      </c>
      <c r="K5" t="s">
        <v>4</v>
      </c>
      <c r="L5">
        <f>(J1*L3*L4)-(J1*(1-L4))</f>
        <v>-0.2481802407114837</v>
      </c>
      <c r="M5">
        <f>(J1*M3*M4)-(J1*(1-M4))</f>
        <v>-0.12707284811149555</v>
      </c>
      <c r="N5">
        <f>(J1*N3*N4)-(J1*(1-N4))</f>
        <v>0.85050503617347561</v>
      </c>
    </row>
    <row r="6" spans="1:25" x14ac:dyDescent="0.2">
      <c r="B6">
        <v>1</v>
      </c>
      <c r="C6">
        <f>(_xlfn.POISSON.DIST(0,A2,FALSE)*_xlfn.POISSON.DIST(1,B2,FALSE))</f>
        <v>7.6985074788547214E-2</v>
      </c>
      <c r="D6">
        <f>_xlfn.POISSON.DIST(1,A2,FALSE)*_xlfn.POISSON.DIST(1,B2,FALSE)</f>
        <v>8.6897873179514987E-2</v>
      </c>
      <c r="E6">
        <f>(_xlfn.POISSON.DIST(2,A2,FALSE)*_xlfn.POISSON.DIST(1,B2,FALSE))</f>
        <v>4.9043534632289804E-2</v>
      </c>
      <c r="F6">
        <f>(_xlfn.POISSON.DIST(3,A2,FALSE)*_xlfn.POISSON.DIST(1,B2,FALSE))</f>
        <v>1.8452835888244496E-2</v>
      </c>
      <c r="G6">
        <f>(_xlfn.POISSON.DIST(4,A2,FALSE)*_xlfn.POISSON.DIST(1,B2,FALSE))</f>
        <v>5.2072177536470407E-3</v>
      </c>
      <c r="H6">
        <f>(_xlfn.POISSON.DIST(5,A2,FALSE)*_xlfn.POISSON.DIST(1,B2,FALSE))</f>
        <v>1.1755425300745592E-3</v>
      </c>
      <c r="I6">
        <f>(_xlfn.POISSON.DIST(6,A2,FALSE)*_xlfn.POISSON.DIST(1,B2,FALSE))</f>
        <v>2.2115140710958939E-4</v>
      </c>
      <c r="J6">
        <f t="shared" ref="J6:J11" si="0">SUM(C6:I6)</f>
        <v>0.23798323017942771</v>
      </c>
    </row>
    <row r="7" spans="1:25" x14ac:dyDescent="0.2">
      <c r="B7">
        <v>2</v>
      </c>
      <c r="C7">
        <f>(_xlfn.POISSON.DIST(0,A2,FALSE)*_xlfn.POISSON.DIST(2,B2,FALSE))</f>
        <v>1.2764979934271278E-2</v>
      </c>
      <c r="D7">
        <f>_xlfn.POISSON.DIST(1,A2,FALSE)*_xlfn.POISSON.DIST(2,B2,FALSE)</f>
        <v>1.4408631939555874E-2</v>
      </c>
      <c r="E7">
        <f>(_xlfn.POISSON.DIST(2,A2,FALSE)*_xlfn.POISSON.DIST(2,B2,FALSE))</f>
        <v>8.1319624252680651E-3</v>
      </c>
      <c r="F7">
        <f>(_xlfn.POISSON.DIST(3,A2,FALSE)*_xlfn.POISSON.DIST(2,B2,FALSE))</f>
        <v>3.0596850167492963E-3</v>
      </c>
      <c r="G7">
        <f>(_xlfn.POISSON.DIST(4,A2,FALSE)*_xlfn.POISSON.DIST(2,B2,FALSE))</f>
        <v>8.6341450367174468E-4</v>
      </c>
      <c r="H7">
        <f>(_xlfn.POISSON.DIST(5,A2,FALSE)*_xlfn.POISSON.DIST(2,B2,FALSE))</f>
        <v>1.949180000084457E-4</v>
      </c>
      <c r="I7">
        <f>(_xlfn.POISSON.DIST(6,A2,FALSE)*_xlfn.POISSON.DIST(2,B2,FALSE))</f>
        <v>3.6669358079388831E-5</v>
      </c>
      <c r="J7">
        <f t="shared" si="0"/>
        <v>3.9460261177604088E-2</v>
      </c>
      <c r="L7">
        <v>1.95</v>
      </c>
      <c r="M7">
        <f>100/265</f>
        <v>0.37735849056603776</v>
      </c>
      <c r="O7">
        <f>100/110</f>
        <v>0.90909090909090906</v>
      </c>
      <c r="P7">
        <f>100/240</f>
        <v>0.41666666666666669</v>
      </c>
      <c r="R7">
        <v>1.6</v>
      </c>
    </row>
    <row r="8" spans="1:25" x14ac:dyDescent="0.2">
      <c r="B8">
        <v>3</v>
      </c>
      <c r="C8">
        <f>(_xlfn.POISSON.DIST(0,A2,FALSE)*_xlfn.POISSON.DIST(3,B2,FALSE))</f>
        <v>1.411050242919632E-3</v>
      </c>
      <c r="D8">
        <f>_xlfn.POISSON.DIST(1,A2,FALSE)*_xlfn.POISSON.DIST(3,B2,FALSE)</f>
        <v>1.5927407409285952E-3</v>
      </c>
      <c r="E8">
        <f>(_xlfn.POISSON.DIST(2,A2,FALSE)*_xlfn.POISSON.DIST(3,B2,FALSE))</f>
        <v>8.9891308992824377E-4</v>
      </c>
      <c r="F8">
        <f>(_xlfn.POISSON.DIST(3,A2,FALSE)*_xlfn.POISSON.DIST(3,B2,FALSE))</f>
        <v>3.3821982552047951E-4</v>
      </c>
      <c r="G8">
        <f>(_xlfn.POISSON.DIST(4,A2,FALSE)*_xlfn.POISSON.DIST(3,B2,FALSE))</f>
        <v>9.5442472406510664E-5</v>
      </c>
      <c r="H8">
        <f>(_xlfn.POISSON.DIST(5,A2,FALSE)*_xlfn.POISSON.DIST(3,B2,FALSE))</f>
        <v>2.1546378660800259E-5</v>
      </c>
      <c r="I8">
        <f>(_xlfn.POISSON.DIST(6,A2,FALSE)*_xlfn.POISSON.DIST(3,B2,FALSE))</f>
        <v>4.0534577329582329E-6</v>
      </c>
      <c r="J8">
        <f t="shared" si="0"/>
        <v>4.3619662080972193E-3</v>
      </c>
      <c r="L8">
        <v>0.41</v>
      </c>
      <c r="M8">
        <v>0.77</v>
      </c>
      <c r="O8">
        <v>0.66</v>
      </c>
      <c r="P8">
        <v>0.72</v>
      </c>
      <c r="R8">
        <v>0.41</v>
      </c>
    </row>
    <row r="9" spans="1:25" x14ac:dyDescent="0.2">
      <c r="B9">
        <v>4</v>
      </c>
      <c r="C9">
        <f>(_xlfn.POISSON.DIST(0,A2,FALSE)*_xlfn.POISSON.DIST(4,B2,FALSE))</f>
        <v>1.169838964668857E-4</v>
      </c>
      <c r="D9">
        <f>_xlfn.POISSON.DIST(1,A2,FALSE)*_xlfn.POISSON.DIST(4,B2,FALSE)</f>
        <v>1.3204704713409268E-4</v>
      </c>
      <c r="E9">
        <f>(_xlfn.POISSON.DIST(2,A2,FALSE)*_xlfn.POISSON.DIST(4,B2,FALSE))</f>
        <v>7.4524884122700513E-5</v>
      </c>
      <c r="F9">
        <f>(_xlfn.POISSON.DIST(3,A2,FALSE)*_xlfn.POISSON.DIST(4,B2,FALSE))</f>
        <v>2.8040300655679388E-5</v>
      </c>
      <c r="G9">
        <f>(_xlfn.POISSON.DIST(4,A2,FALSE)*_xlfn.POISSON.DIST(4,B2,FALSE))</f>
        <v>7.9127106682215904E-6</v>
      </c>
      <c r="H9">
        <f>(_xlfn.POISSON.DIST(5,A2,FALSE)*_xlfn.POISSON.DIST(4,B2,FALSE))</f>
        <v>1.786314373381909E-6</v>
      </c>
      <c r="I9">
        <f>(_xlfn.POISSON.DIST(6,A2,FALSE)*_xlfn.POISSON.DIST(4,B2,FALSE))</f>
        <v>3.3605414275265541E-7</v>
      </c>
      <c r="J9">
        <f t="shared" si="0"/>
        <v>3.6163120756371449E-4</v>
      </c>
      <c r="L9">
        <f>(L7*L8)-(1-L8)</f>
        <v>0.20949999999999991</v>
      </c>
      <c r="M9">
        <f>(M7*M8)-(1-M8)</f>
        <v>6.0566037735849121E-2</v>
      </c>
      <c r="O9">
        <f>(O7*O8)-(1-O8)</f>
        <v>0.26</v>
      </c>
      <c r="P9">
        <f>(P7*P8)-(1-P8)</f>
        <v>1.9999999999999962E-2</v>
      </c>
      <c r="R9">
        <f>(R7*R8)-(1-R8)</f>
        <v>6.5999999999999948E-2</v>
      </c>
    </row>
    <row r="10" spans="1:25" x14ac:dyDescent="0.2">
      <c r="B10">
        <v>5</v>
      </c>
      <c r="C10">
        <f>(_xlfn.POISSON.DIST(0,A2,FALSE)*_xlfn.POISSON.DIST(5,B2,FALSE))</f>
        <v>7.7588914221841771E-6</v>
      </c>
      <c r="D10">
        <f>_xlfn.POISSON.DIST(1,A2,FALSE)*_xlfn.POISSON.DIST(5,B2,FALSE)</f>
        <v>8.757946454822307E-6</v>
      </c>
      <c r="E10">
        <f>(_xlfn.POISSON.DIST(2,A2,FALSE)*_xlfn.POISSON.DIST(5,B2,FALSE))</f>
        <v>4.9428212055030055E-6</v>
      </c>
      <c r="F10">
        <f>(_xlfn.POISSON.DIST(3,A2,FALSE)*_xlfn.POISSON.DIST(5,B2,FALSE))</f>
        <v>1.8597572384195692E-6</v>
      </c>
      <c r="G10">
        <f>(_xlfn.POISSON.DIST(4,A2,FALSE)*_xlfn.POISSON.DIST(5,B2,FALSE))</f>
        <v>5.2480610395182304E-7</v>
      </c>
      <c r="H10">
        <f>(_xlfn.POISSON.DIST(5,A2,FALSE)*_xlfn.POISSON.DIST(5,B2,FALSE))</f>
        <v>1.1847630047850608E-7</v>
      </c>
      <c r="I10">
        <f>(_xlfn.POISSON.DIST(6,A2,FALSE)*_xlfn.POISSON.DIST(5,B2,FALSE))</f>
        <v>2.2288602827749939E-8</v>
      </c>
      <c r="J10">
        <f t="shared" si="0"/>
        <v>2.3984987328187136E-5</v>
      </c>
    </row>
    <row r="11" spans="1:25" x14ac:dyDescent="0.2">
      <c r="B11">
        <v>6</v>
      </c>
      <c r="C11">
        <f>(_xlfn.POISSON.DIST(0,A2,FALSE)*_xlfn.POISSON.DIST(6,B2,FALSE))</f>
        <v>4.2883677383097369E-7</v>
      </c>
      <c r="D11">
        <f>_xlfn.POISSON.DIST(1,A2,FALSE)*_xlfn.POISSON.DIST(6,B2,FALSE)</f>
        <v>4.8405491180506169E-7</v>
      </c>
      <c r="E11">
        <f>(_xlfn.POISSON.DIST(2,A2,FALSE)*_xlfn.POISSON.DIST(6,B2,FALSE))</f>
        <v>2.7319154039592612E-7</v>
      </c>
      <c r="F11">
        <f>(_xlfn.POISSON.DIST(3,A2,FALSE)*_xlfn.POISSON.DIST(6,B2,FALSE))</f>
        <v>1.0278946447843688E-7</v>
      </c>
      <c r="G11">
        <f>(_xlfn.POISSON.DIST(4,A2,FALSE)*_xlfn.POISSON.DIST(6,B2,FALSE))</f>
        <v>2.9006225794322008E-8</v>
      </c>
      <c r="H11">
        <f>(_xlfn.POISSON.DIST(5,A2,FALSE)*_xlfn.POISSON.DIST(6,B2,FALSE))</f>
        <v>6.5482285687571982E-9</v>
      </c>
      <c r="I11">
        <f>(_xlfn.POISSON.DIST(6,A2,FALSE)*_xlfn.POISSON.DIST(6,B2,FALSE))</f>
        <v>1.2318992507774412E-9</v>
      </c>
      <c r="J11">
        <f t="shared" si="0"/>
        <v>1.3256590441242548E-6</v>
      </c>
    </row>
    <row r="12" spans="1:25" x14ac:dyDescent="0.2">
      <c r="C12" s="1">
        <f>SUM(C5:C11)</f>
        <v>0.32343320399317199</v>
      </c>
      <c r="D12" s="1">
        <f t="shared" ref="D12:I12" si="1">SUM(D5:D11)</f>
        <v>0.36507930426566321</v>
      </c>
      <c r="E12" s="1">
        <f t="shared" si="1"/>
        <v>0.20604393234455054</v>
      </c>
      <c r="F12" s="1">
        <f t="shared" si="1"/>
        <v>7.7524894929153015E-2</v>
      </c>
      <c r="G12" s="1">
        <f t="shared" si="1"/>
        <v>2.1876800491239381E-2</v>
      </c>
      <c r="H12" s="1">
        <f t="shared" si="1"/>
        <v>4.9387428404345322E-3</v>
      </c>
      <c r="I12" s="1">
        <f t="shared" si="1"/>
        <v>9.2911136821671031E-4</v>
      </c>
      <c r="M12">
        <f>100/250</f>
        <v>0.4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0.23214692740277101</v>
      </c>
      <c r="E19" t="s">
        <v>8</v>
      </c>
      <c r="G19" s="2">
        <f>D5</f>
        <v>0.26203876935716303</v>
      </c>
      <c r="I19" t="s">
        <v>8</v>
      </c>
      <c r="K19" s="2">
        <f>E5</f>
        <v>0.14788978130019584</v>
      </c>
      <c r="M19" t="s">
        <v>8</v>
      </c>
      <c r="O19" s="2">
        <f>F5</f>
        <v>5.5644151351280154E-2</v>
      </c>
      <c r="Q19" t="s">
        <v>8</v>
      </c>
      <c r="S19" s="2">
        <f>G5</f>
        <v>1.570225923851612E-2</v>
      </c>
      <c r="U19" t="s">
        <v>8</v>
      </c>
      <c r="W19" s="2">
        <f>H5</f>
        <v>3.5448245927882974E-3</v>
      </c>
      <c r="Y19" t="s">
        <v>8</v>
      </c>
      <c r="AA19" s="2">
        <f>I5</f>
        <v>6.6687757064994263E-4</v>
      </c>
    </row>
    <row r="20" spans="1:27" x14ac:dyDescent="0.2">
      <c r="A20" t="s">
        <v>4</v>
      </c>
      <c r="C20">
        <f>((C60*C18)*(C19))-(C60*(1-C19))</f>
        <v>2.0179100562360235</v>
      </c>
      <c r="E20" t="s">
        <v>4</v>
      </c>
      <c r="G20">
        <f>((G60*G18)*(G19))-(G60*(1-G19))</f>
        <v>1.8824264629287935</v>
      </c>
      <c r="I20" t="s">
        <v>4</v>
      </c>
      <c r="K20">
        <f>((K60*K18)*(K19))-(K60*(1-K19))</f>
        <v>1.0704569382027418</v>
      </c>
      <c r="M20" t="s">
        <v>4</v>
      </c>
      <c r="O20">
        <f>((O60*O18)*(O19))-(O60*(1-O19))</f>
        <v>0.44674793513328415</v>
      </c>
      <c r="Q20" t="s">
        <v>4</v>
      </c>
      <c r="S20">
        <f>((S60*S18)*(S19))-(S60*(1-S19))</f>
        <v>-4.2162186450516725E-2</v>
      </c>
      <c r="U20" t="s">
        <v>4</v>
      </c>
      <c r="W20">
        <f>((W60*W18)*(W19))-(W60*(1-W19))</f>
        <v>-0.55335210130867463</v>
      </c>
      <c r="Y20" t="s">
        <v>4</v>
      </c>
      <c r="AA20">
        <f>((AA60*AA18)*(AA19))-(AA60*(1-AA19))</f>
        <v>-0.73258209416937303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7.6985074788547214E-2</v>
      </c>
      <c r="E25" s="5" t="s">
        <v>8</v>
      </c>
      <c r="F25" s="5"/>
      <c r="G25" s="6">
        <f>D6</f>
        <v>8.6897873179514987E-2</v>
      </c>
      <c r="I25" s="5" t="s">
        <v>8</v>
      </c>
      <c r="J25" s="5"/>
      <c r="K25" s="6">
        <f>E6</f>
        <v>4.9043534632289804E-2</v>
      </c>
      <c r="M25" s="5" t="s">
        <v>8</v>
      </c>
      <c r="N25" s="5"/>
      <c r="O25" s="6">
        <f>F6</f>
        <v>1.8452835888244496E-2</v>
      </c>
      <c r="Q25" t="s">
        <v>8</v>
      </c>
      <c r="S25" s="2">
        <f>G6</f>
        <v>5.2072177536470407E-3</v>
      </c>
      <c r="U25" s="5" t="s">
        <v>8</v>
      </c>
      <c r="V25" s="5"/>
      <c r="W25" s="6">
        <f>H6</f>
        <v>1.1755425300745592E-3</v>
      </c>
      <c r="Y25" s="5" t="s">
        <v>8</v>
      </c>
      <c r="Z25" s="5"/>
      <c r="AA25" s="6">
        <f>I6</f>
        <v>2.2115140710958939E-4</v>
      </c>
    </row>
    <row r="26" spans="1:27" x14ac:dyDescent="0.2">
      <c r="A26" t="s">
        <v>4</v>
      </c>
      <c r="C26">
        <f>((C66*C24)*(C25))-(C66*(1-C25))</f>
        <v>-0.15316417732598064</v>
      </c>
      <c r="E26" s="5" t="s">
        <v>4</v>
      </c>
      <c r="F26" s="5"/>
      <c r="G26">
        <f>((G66*G24)*(G25))-(G66*(1-G25))</f>
        <v>-0.40909446237929803</v>
      </c>
      <c r="I26" s="5" t="s">
        <v>4</v>
      </c>
      <c r="J26" s="5"/>
      <c r="K26">
        <f>((K66*K24)*(K25))-(K66*(1-K25))</f>
        <v>-0.53408642099324677</v>
      </c>
      <c r="M26" s="5" t="s">
        <v>4</v>
      </c>
      <c r="N26" s="5"/>
      <c r="O26">
        <f>((O66*O24)*(O25))-(O66*(1-O25))</f>
        <v>-0.64939611812335452</v>
      </c>
      <c r="Q26" t="s">
        <v>4</v>
      </c>
      <c r="S26">
        <f>((S66*S24)*(S25))-(S66*(1-S25))</f>
        <v>-0.78650407210047124</v>
      </c>
      <c r="U26" s="5" t="s">
        <v>4</v>
      </c>
      <c r="V26" s="5"/>
      <c r="W26">
        <f>((W66*W24)*(W25))-(W66*(1-W25))</f>
        <v>-0.88127020446246951</v>
      </c>
      <c r="Y26" s="5" t="s">
        <v>4</v>
      </c>
      <c r="Z26" s="5"/>
      <c r="AA26">
        <f>((AA66*AA24)*(AA25))-(AA66*(1-AA25))</f>
        <v>-0.95554856717097258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1.2764979934271278E-2</v>
      </c>
      <c r="E31" s="5" t="s">
        <v>8</v>
      </c>
      <c r="F31" s="5"/>
      <c r="G31" s="6">
        <f>D7</f>
        <v>1.4408631939555874E-2</v>
      </c>
      <c r="I31" s="5" t="s">
        <v>8</v>
      </c>
      <c r="J31" s="5"/>
      <c r="K31" s="6">
        <f>E7</f>
        <v>8.1319624252680651E-3</v>
      </c>
      <c r="M31" s="5" t="s">
        <v>8</v>
      </c>
      <c r="N31" s="5"/>
      <c r="O31" s="6">
        <f>F7</f>
        <v>3.0596850167492963E-3</v>
      </c>
      <c r="Q31" t="s">
        <v>8</v>
      </c>
      <c r="S31" s="2">
        <f>G7</f>
        <v>8.6341450367174468E-4</v>
      </c>
      <c r="U31" s="5" t="s">
        <v>8</v>
      </c>
      <c r="V31" s="5"/>
      <c r="W31" s="6">
        <f>H7</f>
        <v>1.949180000084457E-4</v>
      </c>
      <c r="Y31" s="5" t="s">
        <v>8</v>
      </c>
      <c r="Z31" s="5"/>
      <c r="AA31" s="6">
        <f>I7</f>
        <v>3.6669358079388831E-5</v>
      </c>
    </row>
    <row r="32" spans="1:27" x14ac:dyDescent="0.2">
      <c r="A32" t="s">
        <v>4</v>
      </c>
      <c r="C32">
        <f>((C72*C30)*(C31))-(C72*(1-C31))</f>
        <v>-0.80852530098593078</v>
      </c>
      <c r="E32" s="5" t="s">
        <v>4</v>
      </c>
      <c r="F32" s="5"/>
      <c r="G32">
        <f>((G72*G30)*(G31))-(G72*(1-G31))</f>
        <v>-0.85591368060444128</v>
      </c>
      <c r="I32" s="5" t="s">
        <v>4</v>
      </c>
      <c r="J32" s="5"/>
      <c r="K32">
        <f>((K72*K30)*(K31))-(K72*(1-K31))</f>
        <v>-0.98292287890693708</v>
      </c>
      <c r="M32" s="5" t="s">
        <v>4</v>
      </c>
      <c r="N32" s="5"/>
      <c r="O32">
        <f>((O72*O30)*(O31))-(O72*(1-O31))</f>
        <v>-0.9296272446147662</v>
      </c>
      <c r="Q32" t="s">
        <v>4</v>
      </c>
      <c r="S32">
        <f>((S72*S30)*(S31))-(S72*(1-S31))</f>
        <v>-0.955965860312741</v>
      </c>
      <c r="U32" s="5" t="s">
        <v>4</v>
      </c>
      <c r="V32" s="5"/>
      <c r="W32">
        <f>((W72*W30)*(W31))-(W72*(1-W31))</f>
        <v>-0.97544033199893576</v>
      </c>
      <c r="Y32" s="5" t="s">
        <v>4</v>
      </c>
      <c r="Z32" s="5"/>
      <c r="AA32">
        <f>((AA72*AA30)*(AA31))-(AA72*(1-AA31))</f>
        <v>-0.98896252321810385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1.411050242919632E-3</v>
      </c>
      <c r="E37" s="5" t="s">
        <v>8</v>
      </c>
      <c r="F37" s="5"/>
      <c r="G37" s="6">
        <f>D8</f>
        <v>1.5927407409285952E-3</v>
      </c>
      <c r="I37" s="5" t="s">
        <v>8</v>
      </c>
      <c r="J37" s="5"/>
      <c r="K37" s="6">
        <f>E8</f>
        <v>8.9891308992824377E-4</v>
      </c>
      <c r="M37" s="5" t="s">
        <v>8</v>
      </c>
      <c r="N37" s="5"/>
      <c r="O37" s="6">
        <f>F8</f>
        <v>3.3821982552047951E-4</v>
      </c>
      <c r="Q37" t="s">
        <v>8</v>
      </c>
      <c r="S37" s="2">
        <f>G8</f>
        <v>9.5442472406510664E-5</v>
      </c>
      <c r="U37" s="5" t="s">
        <v>8</v>
      </c>
      <c r="V37" s="5"/>
      <c r="W37" s="6">
        <f>H8</f>
        <v>2.1546378660800259E-5</v>
      </c>
      <c r="Y37" s="5" t="s">
        <v>8</v>
      </c>
      <c r="Z37" s="5"/>
      <c r="AA37" s="6">
        <f>I8</f>
        <v>4.0534577329582329E-6</v>
      </c>
    </row>
    <row r="38" spans="1:27" x14ac:dyDescent="0.2">
      <c r="A38" t="s">
        <v>4</v>
      </c>
      <c r="C38">
        <f>((C78*C36)*(C37))-(C78*(1-C37))</f>
        <v>-0.95766849271241106</v>
      </c>
      <c r="E38" s="5" t="s">
        <v>4</v>
      </c>
      <c r="F38" s="5"/>
      <c r="G38">
        <f>((G78*G36)*(G37))-(G78*(1-G37))</f>
        <v>-0.96655244444049948</v>
      </c>
      <c r="I38" s="5" t="s">
        <v>4</v>
      </c>
      <c r="J38" s="5"/>
      <c r="K38">
        <f>((K78*K36)*(K37))-(K78*(1-K37))</f>
        <v>-0.97932499893165037</v>
      </c>
      <c r="M38" s="5" t="s">
        <v>4</v>
      </c>
      <c r="N38" s="5"/>
      <c r="O38">
        <f>((O78*O36)*(O37))-(O78*(1-O37))</f>
        <v>-0.98613298715366027</v>
      </c>
      <c r="Q38" t="s">
        <v>4</v>
      </c>
      <c r="S38">
        <f>((S78*S36)*(S37))-(S78*(1-S37))</f>
        <v>-0.99226915973507257</v>
      </c>
      <c r="U38" s="5" t="s">
        <v>4</v>
      </c>
      <c r="V38" s="5"/>
      <c r="W38">
        <f>((W78*W36)*(W37))-(W78*(1-W37))</f>
        <v>-0.99566917788917919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1.169838964668857E-4</v>
      </c>
      <c r="E43" s="5" t="s">
        <v>8</v>
      </c>
      <c r="F43" s="5"/>
      <c r="G43" s="6">
        <f>D9</f>
        <v>1.3204704713409268E-4</v>
      </c>
      <c r="I43" s="5" t="s">
        <v>8</v>
      </c>
      <c r="J43" s="5"/>
      <c r="K43" s="6">
        <f>E9</f>
        <v>7.4524884122700513E-5</v>
      </c>
      <c r="M43" s="5" t="s">
        <v>8</v>
      </c>
      <c r="N43" s="5"/>
      <c r="O43" s="6">
        <f>F9</f>
        <v>2.8040300655679388E-5</v>
      </c>
      <c r="Q43" t="s">
        <v>8</v>
      </c>
      <c r="S43" s="2">
        <f>G9</f>
        <v>7.9127106682215904E-6</v>
      </c>
      <c r="U43" s="5" t="s">
        <v>8</v>
      </c>
      <c r="V43" s="5"/>
      <c r="W43" s="6">
        <f>H9</f>
        <v>1.786314373381909E-6</v>
      </c>
      <c r="Y43" s="5" t="s">
        <v>8</v>
      </c>
      <c r="Z43" s="5"/>
      <c r="AA43" s="6">
        <f>I9</f>
        <v>3.3605414275265541E-7</v>
      </c>
    </row>
    <row r="44" spans="1:27" x14ac:dyDescent="0.2">
      <c r="A44" t="s">
        <v>4</v>
      </c>
      <c r="C44">
        <f>((C84*C42)*(C43))-(C84*(1-C43))</f>
        <v>-0.99216207893671871</v>
      </c>
      <c r="E44" s="5" t="s">
        <v>4</v>
      </c>
      <c r="F44" s="5"/>
      <c r="G44">
        <f>((G84*G42)*(G43))-(G84*(1-G43))</f>
        <v>-0.99326560059616131</v>
      </c>
      <c r="I44" s="5" t="s">
        <v>4</v>
      </c>
      <c r="J44" s="5"/>
      <c r="K44">
        <f>((K84*K42)*(K43))-(K84*(1-K43))</f>
        <v>-0.99500683276377899</v>
      </c>
      <c r="M44" s="5" t="s">
        <v>4</v>
      </c>
      <c r="N44" s="5"/>
      <c r="O44">
        <f>((O84*O42)*(O43))-(O84*(1-O43))</f>
        <v>-0.9964669221173843</v>
      </c>
      <c r="Q44" t="s">
        <v>4</v>
      </c>
      <c r="S44">
        <f>((S84*S42)*(S43))-(S84*(1-S43))</f>
        <v>-0.99900299845580409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7.7588914221841771E-6</v>
      </c>
      <c r="E49" s="5" t="s">
        <v>8</v>
      </c>
      <c r="F49" s="5"/>
      <c r="G49" s="6">
        <f>D10</f>
        <v>8.757946454822307E-6</v>
      </c>
      <c r="I49" s="5" t="s">
        <v>8</v>
      </c>
      <c r="J49" s="5"/>
      <c r="K49" s="6">
        <f>E10</f>
        <v>4.9428212055030055E-6</v>
      </c>
      <c r="M49" s="5" t="s">
        <v>8</v>
      </c>
      <c r="N49" s="5"/>
      <c r="O49">
        <f>F10</f>
        <v>1.8597572384195692E-6</v>
      </c>
      <c r="Q49" t="s">
        <v>8</v>
      </c>
      <c r="S49" s="2">
        <f>G10</f>
        <v>5.2480610395182304E-7</v>
      </c>
      <c r="U49" s="5" t="s">
        <v>8</v>
      </c>
      <c r="V49" s="5"/>
      <c r="W49" s="6">
        <f>H10</f>
        <v>1.1847630047850608E-7</v>
      </c>
      <c r="Y49" s="5" t="s">
        <v>8</v>
      </c>
      <c r="Z49" s="5"/>
      <c r="AA49" s="6">
        <f>I10</f>
        <v>2.2288602827749939E-8</v>
      </c>
    </row>
    <row r="50" spans="1:27" x14ac:dyDescent="0.2">
      <c r="A50" t="s">
        <v>4</v>
      </c>
      <c r="C50">
        <f>((C90*C48)*(C49))-(C90*(1-C49))</f>
        <v>-0.99902237968080476</v>
      </c>
      <c r="E50" s="5" t="s">
        <v>4</v>
      </c>
      <c r="F50" s="5"/>
      <c r="G50">
        <f>((G90*G48)*(G49))-(G90*(1-G49))</f>
        <v>-0.9988964987466924</v>
      </c>
      <c r="I50" s="5" t="s">
        <v>4</v>
      </c>
      <c r="J50" s="5"/>
      <c r="K50">
        <f>((K90*K48)*(K49))-(K90*(1-K49))</f>
        <v>-0.99937720452810652</v>
      </c>
      <c r="M50" s="5" t="s">
        <v>4</v>
      </c>
      <c r="N50" s="5"/>
      <c r="O50">
        <f>((O90*O48)*(O49))-(O90*(1-O49))</f>
        <v>-0.99953320093315667</v>
      </c>
      <c r="Q50" t="s">
        <v>4</v>
      </c>
      <c r="S50">
        <f>((S90*S48)*(S49))-(S90*(1-S49))</f>
        <v>-0.99984203336271049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4.2883677383097369E-7</v>
      </c>
      <c r="E55" s="5" t="s">
        <v>8</v>
      </c>
      <c r="F55" s="5"/>
      <c r="G55" s="6">
        <f>D11</f>
        <v>4.8405491180506169E-7</v>
      </c>
      <c r="I55" s="5" t="s">
        <v>8</v>
      </c>
      <c r="J55" s="5"/>
      <c r="K55" s="6">
        <f>E11</f>
        <v>2.7319154039592612E-7</v>
      </c>
      <c r="M55" s="5" t="s">
        <v>8</v>
      </c>
      <c r="N55" s="5"/>
      <c r="O55" s="6">
        <f>F11</f>
        <v>1.0278946447843688E-7</v>
      </c>
      <c r="Q55" t="s">
        <v>8</v>
      </c>
      <c r="S55" s="2">
        <f>G11</f>
        <v>2.9006225794322008E-8</v>
      </c>
      <c r="U55" s="5" t="s">
        <v>8</v>
      </c>
      <c r="V55" s="5"/>
      <c r="W55" s="6">
        <f>H11</f>
        <v>6.5482285687571982E-9</v>
      </c>
      <c r="Y55" s="5" t="s">
        <v>8</v>
      </c>
      <c r="Z55" s="5"/>
      <c r="AA55" s="6">
        <f>I11</f>
        <v>1.2318992507774412E-9</v>
      </c>
    </row>
    <row r="56" spans="1:27" x14ac:dyDescent="0.2">
      <c r="A56" t="s">
        <v>4</v>
      </c>
      <c r="C56">
        <f>((C96*C54)*(C55))-(C96*(1-C55))</f>
        <v>-0.99984947829238524</v>
      </c>
      <c r="E56" s="5" t="s">
        <v>4</v>
      </c>
      <c r="F56" s="5"/>
      <c r="G56">
        <f>((G96*G54)*(G55))-(G96*(1-G55))</f>
        <v>-0.99987850221713692</v>
      </c>
      <c r="I56" s="5" t="s">
        <v>4</v>
      </c>
      <c r="J56" s="5"/>
      <c r="K56">
        <f>((K96*K54)*(K55))-(K96*(1-K55))</f>
        <v>-0.9999177693463408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L5:N5">
    <cfRule type="cellIs" dxfId="37" priority="5" operator="lessThan">
      <formula>0</formula>
    </cfRule>
    <cfRule type="cellIs" dxfId="36" priority="6" operator="greaterThan">
      <formula>0</formula>
    </cfRule>
    <cfRule type="colorScale" priority="7">
      <colorScale>
        <cfvo type="min"/>
        <cfvo type="max"/>
        <color rgb="FFFF0000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{8824BA3C-6DD5-7C4F-8B69-7A06B709AB26}</x14:id>
        </ext>
      </extLst>
    </cfRule>
  </conditionalFormatting>
  <conditionalFormatting sqref="J5:J1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{94EAC25C-7351-C842-9E2D-FCD5060FEDF2}</x14:id>
        </ext>
      </extLst>
    </cfRule>
  </conditionalFormatting>
  <conditionalFormatting sqref="C20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9:S9">
    <cfRule type="cellIs" dxfId="35" priority="1" operator="lessThan">
      <formula>0</formula>
    </cfRule>
    <cfRule type="cellIs" dxfId="34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BA3C-6DD5-7C4F-8B69-7A06B709A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94EAC25C-7351-C842-9E2D-FCD5060FE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03CF-9A77-C347-BEDF-D72AD8607378}">
  <dimension ref="A1:AA96"/>
  <sheetViews>
    <sheetView topLeftCell="D1" workbookViewId="0">
      <selection activeCell="L4" sqref="L4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0.69823040000000003</v>
      </c>
      <c r="B2">
        <v>0.47128019999999998</v>
      </c>
      <c r="K2" t="s">
        <v>5</v>
      </c>
    </row>
    <row r="3" spans="1:25" x14ac:dyDescent="0.2">
      <c r="B3" t="s">
        <v>3</v>
      </c>
      <c r="K3" t="s">
        <v>7</v>
      </c>
      <c r="L3">
        <v>1.7</v>
      </c>
      <c r="M3">
        <v>1.5</v>
      </c>
      <c r="N3">
        <v>2.25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0.36174286753508084</v>
      </c>
      <c r="M4">
        <f>SUM(C6:C11,D7:D11,E8:E11,F9:F11,G10:G11,H11)</f>
        <v>0.2168291897541435</v>
      </c>
      <c r="N4">
        <f>SUM(C5,D6,E7,F8,G9,H10,I11)</f>
        <v>0.4214185224710803</v>
      </c>
    </row>
    <row r="5" spans="1:25" x14ac:dyDescent="0.2">
      <c r="B5">
        <v>0</v>
      </c>
      <c r="C5">
        <f>(_xlfn.POISSON.DIST(0,A2,FALSE)*_xlfn.POISSON.DIST(0,B2,FALSE))</f>
        <v>0.31051887202096373</v>
      </c>
      <c r="D5">
        <f>_xlfn.POISSON.DIST(1,A2,FALSE)*_xlfn.POISSON.DIST(0,B2,FALSE)</f>
        <v>0.21681371621874632</v>
      </c>
      <c r="E5">
        <f>(_xlfn.POISSON.DIST(2,A2,FALSE)*_xlfn.POISSON.DIST(0,B2,FALSE))</f>
        <v>7.5692963900450869E-2</v>
      </c>
      <c r="F5">
        <f>(_xlfn.POISSON.DIST(3,A2,FALSE)*_xlfn.POISSON.DIST(0,B2,FALSE))</f>
        <v>1.7617042820465792E-2</v>
      </c>
      <c r="G5">
        <f>(_xlfn.POISSON.DIST(4,A2,FALSE)*_xlfn.POISSON.DIST(0,B2,FALSE))</f>
        <v>3.0751887138377389E-3</v>
      </c>
      <c r="H5">
        <f>(_xlfn.POISSON.DIST(5,A2,FALSE)*_xlfn.POISSON.DIST(0,B2,FALSE))</f>
        <v>4.2943804914768216E-4</v>
      </c>
      <c r="I5">
        <f>(_xlfn.POISSON.DIST(6,A2,FALSE)*_xlfn.POISSON.DIST(0,B2,FALSE))</f>
        <v>4.9974450138600947E-5</v>
      </c>
      <c r="J5">
        <f>SUM(C5:I5)</f>
        <v>0.62419719617375069</v>
      </c>
      <c r="K5" t="s">
        <v>4</v>
      </c>
      <c r="L5">
        <f>(J1*L3*L4)-(J1*(1-L4))</f>
        <v>-2.3294257655281703E-2</v>
      </c>
      <c r="M5">
        <f>(J1*M3*M4)-(J1*(1-M4))</f>
        <v>-0.45792702561464127</v>
      </c>
      <c r="N5">
        <f>(J1*N3*N4)-(J1*(1-N4))</f>
        <v>0.36961019803101092</v>
      </c>
    </row>
    <row r="6" spans="1:25" x14ac:dyDescent="0.2">
      <c r="B6">
        <v>1</v>
      </c>
      <c r="C6">
        <f>(_xlfn.POISSON.DIST(0,A2,FALSE)*_xlfn.POISSON.DIST(1,B2,FALSE))</f>
        <v>0.14634139610981417</v>
      </c>
      <c r="D6">
        <f>_xlfn.POISSON.DIST(1,A2,FALSE)*_xlfn.POISSON.DIST(1,B2,FALSE)</f>
        <v>0.10218001154231399</v>
      </c>
      <c r="E6">
        <f>(_xlfn.POISSON.DIST(2,A2,FALSE)*_xlfn.POISSON.DIST(1,B2,FALSE))</f>
        <v>3.5672595165597253E-2</v>
      </c>
      <c r="F6">
        <f>(_xlfn.POISSON.DIST(3,A2,FALSE)*_xlfn.POISSON.DIST(1,B2,FALSE))</f>
        <v>8.3025634638376807E-3</v>
      </c>
      <c r="G6">
        <f>(_xlfn.POISSON.DIST(4,A2,FALSE)*_xlfn.POISSON.DIST(1,B2,FALSE))</f>
        <v>1.4492755520951921E-3</v>
      </c>
      <c r="H6">
        <f>(_xlfn.POISSON.DIST(5,A2,FALSE)*_xlfn.POISSON.DIST(1,B2,FALSE))</f>
        <v>2.0238564968992943E-4</v>
      </c>
      <c r="I6">
        <f>(_xlfn.POISSON.DIST(6,A2,FALSE)*_xlfn.POISSON.DIST(1,B2,FALSE))</f>
        <v>2.3551968856209875E-5</v>
      </c>
      <c r="J6">
        <f t="shared" ref="J6:J11" si="0">SUM(C6:I6)</f>
        <v>0.29417177945220441</v>
      </c>
    </row>
    <row r="7" spans="1:25" x14ac:dyDescent="0.2">
      <c r="B7">
        <v>2</v>
      </c>
      <c r="C7">
        <f>(_xlfn.POISSON.DIST(0,A2,FALSE)*_xlfn.POISSON.DIST(2,B2,FALSE))</f>
        <v>3.4483901213456215E-2</v>
      </c>
      <c r="D7">
        <f>_xlfn.POISSON.DIST(1,A2,FALSE)*_xlfn.POISSON.DIST(2,B2,FALSE)</f>
        <v>2.407770813783202E-2</v>
      </c>
      <c r="E7">
        <f>(_xlfn.POISSON.DIST(2,A2,FALSE)*_xlfn.POISSON.DIST(2,B2,FALSE))</f>
        <v>8.405893892080853E-3</v>
      </c>
      <c r="F7">
        <f>(_xlfn.POISSON.DIST(3,A2,FALSE)*_xlfn.POISSON.DIST(2,B2,FALSE))</f>
        <v>1.9564168848750572E-3</v>
      </c>
      <c r="G7">
        <f>(_xlfn.POISSON.DIST(4,A2,FALSE)*_xlfn.POISSON.DIST(2,B2,FALSE))</f>
        <v>3.4150743602326622E-4</v>
      </c>
      <c r="H7">
        <f>(_xlfn.POISSON.DIST(5,A2,FALSE)*_xlfn.POISSON.DIST(2,B2,FALSE))</f>
        <v>4.7690174731499932E-5</v>
      </c>
      <c r="I7">
        <f>(_xlfn.POISSON.DIST(6,A2,FALSE)*_xlfn.POISSON.DIST(2,B2,FALSE))</f>
        <v>5.5497882964741806E-6</v>
      </c>
      <c r="J7">
        <f t="shared" si="0"/>
        <v>6.9318667527295375E-2</v>
      </c>
    </row>
    <row r="8" spans="1:25" x14ac:dyDescent="0.2">
      <c r="B8">
        <v>3</v>
      </c>
      <c r="C8">
        <f>(_xlfn.POISSON.DIST(0,A2,FALSE)*_xlfn.POISSON.DIST(3,B2,FALSE))</f>
        <v>5.4171932868859636E-3</v>
      </c>
      <c r="D8">
        <f>_xlfn.POISSON.DIST(1,A2,FALSE)*_xlfn.POISSON.DIST(3,B2,FALSE)</f>
        <v>3.7824490355797004E-3</v>
      </c>
      <c r="E8">
        <f>(_xlfn.POISSON.DIST(2,A2,FALSE)*_xlfn.POISSON.DIST(3,B2,FALSE))</f>
        <v>1.3205104515462143E-3</v>
      </c>
      <c r="F8">
        <f>(_xlfn.POISSON.DIST(3,A2,FALSE)*_xlfn.POISSON.DIST(3,B2,FALSE))</f>
        <v>3.0734018026243136E-4</v>
      </c>
      <c r="G8">
        <f>(_xlfn.POISSON.DIST(4,A2,FALSE)*_xlfn.POISSON.DIST(3,B2,FALSE))</f>
        <v>5.3648564250177369E-5</v>
      </c>
      <c r="H8">
        <f>(_xlfn.POISSON.DIST(5,A2,FALSE)*_xlfn.POISSON.DIST(3,B2,FALSE))</f>
        <v>7.4918116951654117E-6</v>
      </c>
      <c r="I8">
        <f>(_xlfn.POISSON.DIST(6,A2,FALSE)*_xlfn.POISSON.DIST(3,B2,FALSE))</f>
        <v>8.7183511277333701E-7</v>
      </c>
      <c r="J8">
        <f t="shared" si="0"/>
        <v>1.0889505165332427E-2</v>
      </c>
    </row>
    <row r="9" spans="1:25" x14ac:dyDescent="0.2">
      <c r="B9">
        <v>4</v>
      </c>
      <c r="C9">
        <f>(_xlfn.POISSON.DIST(0,A2,FALSE)*_xlfn.POISSON.DIST(4,B2,FALSE))</f>
        <v>6.3825398392056848E-4</v>
      </c>
      <c r="D9">
        <f>_xlfn.POISSON.DIST(1,A2,FALSE)*_xlfn.POISSON.DIST(4,B2,FALSE)</f>
        <v>4.4564833449445203E-4</v>
      </c>
      <c r="E9">
        <f>(_xlfn.POISSON.DIST(2,A2,FALSE)*_xlfn.POISSON.DIST(4,B2,FALSE))</f>
        <v>1.5558260742669754E-4</v>
      </c>
      <c r="F9">
        <f>(_xlfn.POISSON.DIST(3,A2,FALSE)*_xlfn.POISSON.DIST(4,B2,FALSE))</f>
        <v>3.621083540552867E-5</v>
      </c>
      <c r="G9">
        <f>(_xlfn.POISSON.DIST(4,A2,FALSE)*_xlfn.POISSON.DIST(4,B2,FALSE))</f>
        <v>6.32087652238411E-6</v>
      </c>
      <c r="H9">
        <f>(_xlfn.POISSON.DIST(5,A2,FALSE)*_xlfn.POISSON.DIST(4,B2,FALSE))</f>
        <v>8.8268562851497347E-7</v>
      </c>
      <c r="I9">
        <f>(_xlfn.POISSON.DIST(6,A2,FALSE)*_xlfn.POISSON.DIST(4,B2,FALSE))</f>
        <v>1.027196565787102E-7</v>
      </c>
      <c r="J9">
        <f t="shared" si="0"/>
        <v>1.2830020430547246E-3</v>
      </c>
    </row>
    <row r="10" spans="1:25" x14ac:dyDescent="0.2">
      <c r="B10">
        <v>5</v>
      </c>
      <c r="C10">
        <f>(_xlfn.POISSON.DIST(0,A2,FALSE)*_xlfn.POISSON.DIST(5,B2,FALSE))</f>
        <v>6.0159293038576482E-5</v>
      </c>
      <c r="D10">
        <f>_xlfn.POISSON.DIST(1,A2,FALSE)*_xlfn.POISSON.DIST(5,B2,FALSE)</f>
        <v>4.2005047242042467E-5</v>
      </c>
      <c r="E10">
        <f>(_xlfn.POISSON.DIST(2,A2,FALSE)*_xlfn.POISSON.DIST(5,B2,FALSE))</f>
        <v>1.4664600468915105E-5</v>
      </c>
      <c r="F10">
        <f>(_xlfn.POISSON.DIST(3,A2,FALSE)*_xlfn.POISSON.DIST(5,B2,FALSE))</f>
        <v>3.413089950416928E-6</v>
      </c>
      <c r="G10">
        <f>(_xlfn.POISSON.DIST(4,A2,FALSE)*_xlfn.POISSON.DIST(5,B2,FALSE))</f>
        <v>5.9578079032889777E-7</v>
      </c>
      <c r="H10">
        <f>(_xlfn.POISSON.DIST(5,A2,FALSE)*_xlfn.POISSON.DIST(5,B2,FALSE))</f>
        <v>8.3198451908732504E-8</v>
      </c>
      <c r="I10">
        <f>(_xlfn.POISSON.DIST(6,A2,FALSE)*_xlfn.POISSON.DIST(5,B2,FALSE))</f>
        <v>9.6819480592691753E-9</v>
      </c>
      <c r="J10">
        <f t="shared" si="0"/>
        <v>1.2093069189024786E-4</v>
      </c>
    </row>
    <row r="11" spans="1:25" x14ac:dyDescent="0.2">
      <c r="B11">
        <v>6</v>
      </c>
      <c r="C11">
        <f>(_xlfn.POISSON.DIST(0,A2,FALSE)*_xlfn.POISSON.DIST(6,B2,FALSE))</f>
        <v>4.7253139425131506E-6</v>
      </c>
      <c r="D11">
        <f>_xlfn.POISSON.DIST(1,A2,FALSE)*_xlfn.POISSON.DIST(6,B2,FALSE)</f>
        <v>3.2993578442065338E-6</v>
      </c>
      <c r="E11">
        <f>(_xlfn.POISSON.DIST(2,A2,FALSE)*_xlfn.POISSON.DIST(6,B2,FALSE))</f>
        <v>1.1518559736517328E-6</v>
      </c>
      <c r="F11">
        <f>(_xlfn.POISSON.DIST(3,A2,FALSE)*_xlfn.POISSON.DIST(6,B2,FALSE))</f>
        <v>2.6808695240841305E-7</v>
      </c>
      <c r="G11">
        <f>(_xlfn.POISSON.DIST(4,A2,FALSE)*_xlfn.POISSON.DIST(6,B2,FALSE))</f>
        <v>4.6796615003726785E-8</v>
      </c>
      <c r="H11">
        <f>(_xlfn.POISSON.DIST(5,A2,FALSE)*_xlfn.POISSON.DIST(6,B2,FALSE))</f>
        <v>6.5349638425396336E-9</v>
      </c>
      <c r="I11">
        <f>(_xlfn.POISSON.DIST(6,A2,FALSE)*_xlfn.POISSON.DIST(6,B2,FALSE))</f>
        <v>7.6048506962699737E-10</v>
      </c>
      <c r="J11">
        <f t="shared" si="0"/>
        <v>9.4987067766957234E-6</v>
      </c>
    </row>
    <row r="12" spans="1:25" x14ac:dyDescent="0.2">
      <c r="C12" s="1">
        <f>SUM(C5:C11)</f>
        <v>0.49746450122202179</v>
      </c>
      <c r="D12" s="1">
        <f t="shared" ref="D12:I12" si="1">SUM(D5:D11)</f>
        <v>0.34734483767405272</v>
      </c>
      <c r="E12" s="1">
        <f t="shared" si="1"/>
        <v>0.12126336247354444</v>
      </c>
      <c r="F12" s="1">
        <f t="shared" si="1"/>
        <v>2.8223255361749314E-2</v>
      </c>
      <c r="G12" s="1">
        <f t="shared" si="1"/>
        <v>4.9265837201340921E-3</v>
      </c>
      <c r="H12" s="1">
        <f t="shared" si="1"/>
        <v>6.8797810430854325E-4</v>
      </c>
      <c r="I12" s="1">
        <f t="shared" si="1"/>
        <v>8.0061204493765947E-5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0.31051887202096373</v>
      </c>
      <c r="E19" t="s">
        <v>8</v>
      </c>
      <c r="G19" s="2">
        <f>D5</f>
        <v>0.21681371621874632</v>
      </c>
      <c r="I19" t="s">
        <v>8</v>
      </c>
      <c r="K19" s="2">
        <f>E5</f>
        <v>7.5692963900450869E-2</v>
      </c>
      <c r="M19" t="s">
        <v>8</v>
      </c>
      <c r="O19" s="2">
        <f>F5</f>
        <v>1.7617042820465792E-2</v>
      </c>
      <c r="Q19" t="s">
        <v>8</v>
      </c>
      <c r="S19" s="2">
        <f>G5</f>
        <v>3.0751887138377389E-3</v>
      </c>
      <c r="U19" t="s">
        <v>8</v>
      </c>
      <c r="W19" s="2">
        <f>H5</f>
        <v>4.2943804914768216E-4</v>
      </c>
      <c r="Y19" t="s">
        <v>8</v>
      </c>
      <c r="AA19" s="2">
        <f>I5</f>
        <v>4.9974450138600947E-5</v>
      </c>
    </row>
    <row r="20" spans="1:27" x14ac:dyDescent="0.2">
      <c r="A20" t="s">
        <v>4</v>
      </c>
      <c r="C20">
        <f>((C60*C18)*(C19))-(C60*(1-C19))</f>
        <v>3.0367453362725287</v>
      </c>
      <c r="E20" t="s">
        <v>4</v>
      </c>
      <c r="G20">
        <f>((G60*G18)*(G19))-(G60*(1-G19))</f>
        <v>1.3849508784062095</v>
      </c>
      <c r="I20" t="s">
        <v>4</v>
      </c>
      <c r="K20">
        <f>((K60*K18)*(K19))-(K60*(1-K19))</f>
        <v>5.9701494606312133E-2</v>
      </c>
      <c r="M20" t="s">
        <v>4</v>
      </c>
      <c r="O20">
        <f>((O60*O18)*(O19))-(O60*(1-O19))</f>
        <v>-0.54195688666788944</v>
      </c>
      <c r="Q20" t="s">
        <v>4</v>
      </c>
      <c r="S20">
        <f>((S60*S18)*(S19))-(S60*(1-S19))</f>
        <v>-0.812413488455898</v>
      </c>
      <c r="U20" t="s">
        <v>4</v>
      </c>
      <c r="W20">
        <f>((W60*W18)*(W19))-(W60*(1-W19))</f>
        <v>-0.94589080580739204</v>
      </c>
      <c r="Y20" t="s">
        <v>4</v>
      </c>
      <c r="AA20">
        <f>((AA60*AA18)*(AA19))-(AA60*(1-AA19))</f>
        <v>-0.97996024549442107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0.14634139610981417</v>
      </c>
      <c r="E25" s="5" t="s">
        <v>8</v>
      </c>
      <c r="F25" s="5"/>
      <c r="G25" s="6">
        <f>D6</f>
        <v>0.10218001154231399</v>
      </c>
      <c r="I25" s="5" t="s">
        <v>8</v>
      </c>
      <c r="J25" s="5"/>
      <c r="K25" s="6">
        <f>E6</f>
        <v>3.5672595165597253E-2</v>
      </c>
      <c r="M25" s="5" t="s">
        <v>8</v>
      </c>
      <c r="N25" s="5"/>
      <c r="O25" s="6">
        <f>F6</f>
        <v>8.3025634638376807E-3</v>
      </c>
      <c r="Q25" t="s">
        <v>8</v>
      </c>
      <c r="S25" s="2">
        <f>G6</f>
        <v>1.4492755520951921E-3</v>
      </c>
      <c r="U25" s="5" t="s">
        <v>8</v>
      </c>
      <c r="V25" s="5"/>
      <c r="W25" s="6">
        <f>H6</f>
        <v>2.0238564968992943E-4</v>
      </c>
      <c r="Y25" s="5" t="s">
        <v>8</v>
      </c>
      <c r="Z25" s="5"/>
      <c r="AA25" s="6">
        <f>I6</f>
        <v>2.3551968856209875E-5</v>
      </c>
    </row>
    <row r="26" spans="1:27" x14ac:dyDescent="0.2">
      <c r="A26" t="s">
        <v>4</v>
      </c>
      <c r="C26">
        <f>((C66*C24)*(C25))-(C66*(1-C25))</f>
        <v>0.60975535720795571</v>
      </c>
      <c r="E26" s="5" t="s">
        <v>4</v>
      </c>
      <c r="F26" s="5"/>
      <c r="G26">
        <f>((G66*G24)*(G25))-(G66*(1-G25))</f>
        <v>-0.30517592151226491</v>
      </c>
      <c r="I26" s="5" t="s">
        <v>4</v>
      </c>
      <c r="J26" s="5"/>
      <c r="K26">
        <f>((K66*K24)*(K25))-(K66*(1-K25))</f>
        <v>-0.66111034592682605</v>
      </c>
      <c r="M26" s="5" t="s">
        <v>4</v>
      </c>
      <c r="N26" s="5"/>
      <c r="O26">
        <f>((O66*O24)*(O25))-(O66*(1-O25))</f>
        <v>-0.842251294187084</v>
      </c>
      <c r="Q26" t="s">
        <v>4</v>
      </c>
      <c r="S26">
        <f>((S66*S24)*(S25))-(S66*(1-S25))</f>
        <v>-0.94057970236409716</v>
      </c>
      <c r="U26" s="5" t="s">
        <v>4</v>
      </c>
      <c r="V26" s="5"/>
      <c r="W26">
        <f>((W66*W24)*(W25))-(W66*(1-W25))</f>
        <v>-0.97955904938131722</v>
      </c>
      <c r="Y26" s="5" t="s">
        <v>4</v>
      </c>
      <c r="Z26" s="5"/>
      <c r="AA26">
        <f>((AA66*AA24)*(AA25))-(AA66*(1-AA25))</f>
        <v>-0.99526605425990189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3.4483901213456215E-2</v>
      </c>
      <c r="E31" s="5" t="s">
        <v>8</v>
      </c>
      <c r="F31" s="5"/>
      <c r="G31" s="6">
        <f>D7</f>
        <v>2.407770813783202E-2</v>
      </c>
      <c r="I31" s="5" t="s">
        <v>8</v>
      </c>
      <c r="J31" s="5"/>
      <c r="K31" s="6">
        <f>E7</f>
        <v>8.405893892080853E-3</v>
      </c>
      <c r="M31" s="5" t="s">
        <v>8</v>
      </c>
      <c r="N31" s="5"/>
      <c r="O31" s="6">
        <f>F7</f>
        <v>1.9564168848750572E-3</v>
      </c>
      <c r="Q31" t="s">
        <v>8</v>
      </c>
      <c r="S31" s="2">
        <f>G7</f>
        <v>3.4150743602326622E-4</v>
      </c>
      <c r="U31" s="5" t="s">
        <v>8</v>
      </c>
      <c r="V31" s="5"/>
      <c r="W31" s="6">
        <f>H7</f>
        <v>4.7690174731499932E-5</v>
      </c>
      <c r="Y31" s="5" t="s">
        <v>8</v>
      </c>
      <c r="Z31" s="5"/>
      <c r="AA31" s="6">
        <f>I7</f>
        <v>5.5497882964741806E-6</v>
      </c>
    </row>
    <row r="32" spans="1:27" x14ac:dyDescent="0.2">
      <c r="A32" t="s">
        <v>4</v>
      </c>
      <c r="C32">
        <f>((C72*C30)*(C31))-(C72*(1-C31))</f>
        <v>-0.48274148179815674</v>
      </c>
      <c r="E32" s="5" t="s">
        <v>4</v>
      </c>
      <c r="F32" s="5"/>
      <c r="G32">
        <f>((G72*G30)*(G31))-(G72*(1-G31))</f>
        <v>-0.75922291862167979</v>
      </c>
      <c r="I32" s="5" t="s">
        <v>4</v>
      </c>
      <c r="J32" s="5"/>
      <c r="K32">
        <f>((K72*K30)*(K31))-(K72*(1-K31))</f>
        <v>-0.98234762282663013</v>
      </c>
      <c r="M32" s="5" t="s">
        <v>4</v>
      </c>
      <c r="N32" s="5"/>
      <c r="O32">
        <f>((O72*O30)*(O31))-(O72*(1-O31))</f>
        <v>-0.95500241164787369</v>
      </c>
      <c r="Q32" t="s">
        <v>4</v>
      </c>
      <c r="S32">
        <f>((S72*S30)*(S31))-(S72*(1-S31))</f>
        <v>-0.9825831207628134</v>
      </c>
      <c r="U32" s="5" t="s">
        <v>4</v>
      </c>
      <c r="V32" s="5"/>
      <c r="W32">
        <f>((W72*W30)*(W31))-(W72*(1-W31))</f>
        <v>-0.99399103798383104</v>
      </c>
      <c r="Y32" s="5" t="s">
        <v>4</v>
      </c>
      <c r="Z32" s="5"/>
      <c r="AA32">
        <f>((AA72*AA30)*(AA31))-(AA72*(1-AA31))</f>
        <v>-0.99832951372276124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5.4171932868859636E-3</v>
      </c>
      <c r="E37" s="5" t="s">
        <v>8</v>
      </c>
      <c r="F37" s="5"/>
      <c r="G37" s="6">
        <f>D8</f>
        <v>3.7824490355797004E-3</v>
      </c>
      <c r="I37" s="5" t="s">
        <v>8</v>
      </c>
      <c r="J37" s="5"/>
      <c r="K37" s="6">
        <f>E8</f>
        <v>1.3205104515462143E-3</v>
      </c>
      <c r="M37" s="5" t="s">
        <v>8</v>
      </c>
      <c r="N37" s="5"/>
      <c r="O37" s="6">
        <f>F8</f>
        <v>3.0734018026243136E-4</v>
      </c>
      <c r="Q37" t="s">
        <v>8</v>
      </c>
      <c r="S37" s="2">
        <f>G8</f>
        <v>5.3648564250177369E-5</v>
      </c>
      <c r="U37" s="5" t="s">
        <v>8</v>
      </c>
      <c r="V37" s="5"/>
      <c r="W37" s="6">
        <f>H8</f>
        <v>7.4918116951654117E-6</v>
      </c>
      <c r="Y37" s="5" t="s">
        <v>8</v>
      </c>
      <c r="Z37" s="5"/>
      <c r="AA37" s="6">
        <f>I8</f>
        <v>8.7183511277333701E-7</v>
      </c>
    </row>
    <row r="38" spans="1:27" x14ac:dyDescent="0.2">
      <c r="A38" t="s">
        <v>4</v>
      </c>
      <c r="C38">
        <f>((C78*C36)*(C37))-(C78*(1-C37))</f>
        <v>-0.83748420139342117</v>
      </c>
      <c r="E38" s="5" t="s">
        <v>4</v>
      </c>
      <c r="F38" s="5"/>
      <c r="G38">
        <f>((G78*G36)*(G37))-(G78*(1-G37))</f>
        <v>-0.92056857025282635</v>
      </c>
      <c r="I38" s="5" t="s">
        <v>4</v>
      </c>
      <c r="J38" s="5"/>
      <c r="K38">
        <f>((K78*K36)*(K37))-(K78*(1-K37))</f>
        <v>-0.96962825961443699</v>
      </c>
      <c r="M38" s="5" t="s">
        <v>4</v>
      </c>
      <c r="N38" s="5"/>
      <c r="O38">
        <f>((O78*O36)*(O37))-(O78*(1-O37))</f>
        <v>-0.98739905260924032</v>
      </c>
      <c r="Q38" t="s">
        <v>4</v>
      </c>
      <c r="S38">
        <f>((S78*S36)*(S37))-(S78*(1-S37))</f>
        <v>-0.99565446629573562</v>
      </c>
      <c r="U38" s="5" t="s">
        <v>4</v>
      </c>
      <c r="V38" s="5"/>
      <c r="W38">
        <f>((W78*W36)*(W37))-(W78*(1-W37))</f>
        <v>-0.99849414584927176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6.3825398392056848E-4</v>
      </c>
      <c r="E43" s="5" t="s">
        <v>8</v>
      </c>
      <c r="F43" s="5"/>
      <c r="G43" s="6">
        <f>D9</f>
        <v>4.4564833449445203E-4</v>
      </c>
      <c r="I43" s="5" t="s">
        <v>8</v>
      </c>
      <c r="J43" s="5"/>
      <c r="K43" s="6">
        <f>E9</f>
        <v>1.5558260742669754E-4</v>
      </c>
      <c r="M43" s="5" t="s">
        <v>8</v>
      </c>
      <c r="N43" s="5"/>
      <c r="O43" s="6">
        <f>F9</f>
        <v>3.621083540552867E-5</v>
      </c>
      <c r="Q43" t="s">
        <v>8</v>
      </c>
      <c r="S43" s="2">
        <f>G9</f>
        <v>6.32087652238411E-6</v>
      </c>
      <c r="U43" s="5" t="s">
        <v>8</v>
      </c>
      <c r="V43" s="5"/>
      <c r="W43" s="6">
        <f>H9</f>
        <v>8.8268562851497347E-7</v>
      </c>
      <c r="Y43" s="5" t="s">
        <v>8</v>
      </c>
      <c r="Z43" s="5"/>
      <c r="AA43" s="6">
        <f>I9</f>
        <v>1.027196565787102E-7</v>
      </c>
    </row>
    <row r="44" spans="1:27" x14ac:dyDescent="0.2">
      <c r="A44" t="s">
        <v>4</v>
      </c>
      <c r="C44">
        <f>((C84*C42)*(C43))-(C84*(1-C43))</f>
        <v>-0.95723698307732186</v>
      </c>
      <c r="E44" s="5" t="s">
        <v>4</v>
      </c>
      <c r="F44" s="5"/>
      <c r="G44">
        <f>((G84*G42)*(G43))-(G84*(1-G43))</f>
        <v>-0.9772719349407829</v>
      </c>
      <c r="I44" s="5" t="s">
        <v>4</v>
      </c>
      <c r="J44" s="5"/>
      <c r="K44">
        <f>((K84*K42)*(K43))-(K84*(1-K43))</f>
        <v>-0.98957596530241132</v>
      </c>
      <c r="M44" s="5" t="s">
        <v>4</v>
      </c>
      <c r="N44" s="5"/>
      <c r="O44">
        <f>((O84*O42)*(O43))-(O84*(1-O43))</f>
        <v>-0.99543743473890345</v>
      </c>
      <c r="Q44" t="s">
        <v>4</v>
      </c>
      <c r="S44">
        <f>((S84*S42)*(S43))-(S84*(1-S43))</f>
        <v>-0.99920356955817957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6.0159293038576482E-5</v>
      </c>
      <c r="E49" s="5" t="s">
        <v>8</v>
      </c>
      <c r="F49" s="5"/>
      <c r="G49" s="6">
        <f>D10</f>
        <v>4.2005047242042467E-5</v>
      </c>
      <c r="I49" s="5" t="s">
        <v>8</v>
      </c>
      <c r="J49" s="5"/>
      <c r="K49" s="6">
        <f>E10</f>
        <v>1.4664600468915105E-5</v>
      </c>
      <c r="M49" s="5" t="s">
        <v>8</v>
      </c>
      <c r="N49" s="5"/>
      <c r="O49">
        <f>F10</f>
        <v>3.413089950416928E-6</v>
      </c>
      <c r="Q49" t="s">
        <v>8</v>
      </c>
      <c r="S49" s="2">
        <f>G10</f>
        <v>5.9578079032889777E-7</v>
      </c>
      <c r="U49" s="5" t="s">
        <v>8</v>
      </c>
      <c r="V49" s="5"/>
      <c r="W49" s="6">
        <f>H10</f>
        <v>8.3198451908732504E-8</v>
      </c>
      <c r="Y49" s="5" t="s">
        <v>8</v>
      </c>
      <c r="Z49" s="5"/>
      <c r="AA49" s="6">
        <f>I10</f>
        <v>9.6819480592691753E-9</v>
      </c>
    </row>
    <row r="50" spans="1:27" x14ac:dyDescent="0.2">
      <c r="A50" t="s">
        <v>4</v>
      </c>
      <c r="C50">
        <f>((C90*C48)*(C49))-(C90*(1-C49))</f>
        <v>-0.99241992907713938</v>
      </c>
      <c r="E50" s="5" t="s">
        <v>4</v>
      </c>
      <c r="F50" s="5"/>
      <c r="G50">
        <f>((G90*G48)*(G49))-(G90*(1-G49))</f>
        <v>-0.9947073640475026</v>
      </c>
      <c r="I50" s="5" t="s">
        <v>4</v>
      </c>
      <c r="J50" s="5"/>
      <c r="K50">
        <f>((K90*K48)*(K49))-(K90*(1-K49))</f>
        <v>-0.99815226034091664</v>
      </c>
      <c r="M50" s="5" t="s">
        <v>4</v>
      </c>
      <c r="N50" s="5"/>
      <c r="O50">
        <f>((O90*O48)*(O49))-(O90*(1-O49))</f>
        <v>-0.99914331442244531</v>
      </c>
      <c r="Q50" t="s">
        <v>4</v>
      </c>
      <c r="S50">
        <f>((S90*S48)*(S49))-(S90*(1-S49))</f>
        <v>-0.99982066998211094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4.7253139425131506E-6</v>
      </c>
      <c r="E55" s="5" t="s">
        <v>8</v>
      </c>
      <c r="F55" s="5"/>
      <c r="G55" s="6">
        <f>D11</f>
        <v>3.2993578442065338E-6</v>
      </c>
      <c r="I55" s="5" t="s">
        <v>8</v>
      </c>
      <c r="J55" s="5"/>
      <c r="K55" s="6">
        <f>E11</f>
        <v>1.1518559736517328E-6</v>
      </c>
      <c r="M55" s="5" t="s">
        <v>8</v>
      </c>
      <c r="N55" s="5"/>
      <c r="O55" s="6">
        <f>F11</f>
        <v>2.6808695240841305E-7</v>
      </c>
      <c r="Q55" t="s">
        <v>8</v>
      </c>
      <c r="S55" s="2">
        <f>G11</f>
        <v>4.6796615003726785E-8</v>
      </c>
      <c r="U55" s="5" t="s">
        <v>8</v>
      </c>
      <c r="V55" s="5"/>
      <c r="W55" s="6">
        <f>H11</f>
        <v>6.5349638425396336E-9</v>
      </c>
      <c r="Y55" s="5" t="s">
        <v>8</v>
      </c>
      <c r="Z55" s="5"/>
      <c r="AA55" s="6">
        <f>I11</f>
        <v>7.6048506962699737E-10</v>
      </c>
    </row>
    <row r="56" spans="1:27" x14ac:dyDescent="0.2">
      <c r="A56" t="s">
        <v>4</v>
      </c>
      <c r="C56">
        <f>((C96*C54)*(C55))-(C96*(1-C55))</f>
        <v>-0.99834141480617788</v>
      </c>
      <c r="E56" s="5" t="s">
        <v>4</v>
      </c>
      <c r="F56" s="5"/>
      <c r="G56">
        <f>((G96*G54)*(G55))-(G96*(1-G55))</f>
        <v>-0.99917186118110424</v>
      </c>
      <c r="I56" s="5" t="s">
        <v>4</v>
      </c>
      <c r="J56" s="5"/>
      <c r="K56">
        <f>((K96*K54)*(K55))-(K96*(1-K55))</f>
        <v>-0.99965329135193093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L5:N5">
    <cfRule type="cellIs" dxfId="33" priority="1" operator="lessThan">
      <formula>0</formula>
    </cfRule>
    <cfRule type="cellIs" dxfId="32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{896F4AFC-3DB6-DF44-897C-A5E692694F37}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{3FF837B9-94C3-2C44-8528-938F6DE4FA71}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F4AFC-3DB6-DF44-897C-A5E692694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3FF837B9-94C3-2C44-8528-938F6DE4F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1114-B413-A046-914B-895F5104467B}">
  <dimension ref="A1:AA96"/>
  <sheetViews>
    <sheetView workbookViewId="0">
      <selection sqref="A1:XFD1048576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1.70852</v>
      </c>
      <c r="B2">
        <v>1.752564</v>
      </c>
      <c r="K2" t="s">
        <v>5</v>
      </c>
    </row>
    <row r="3" spans="1:25" x14ac:dyDescent="0.2">
      <c r="B3" t="s">
        <v>3</v>
      </c>
      <c r="K3" t="s">
        <v>7</v>
      </c>
      <c r="L3">
        <f>100/177</f>
        <v>0.56497175141242939</v>
      </c>
      <c r="M3">
        <v>7.5</v>
      </c>
      <c r="N3">
        <v>2.25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0.37692631335074145</v>
      </c>
      <c r="M4">
        <f>SUM(C6:C11,D7:D11,E8:E11,F9:F11,G10:G11,H11)</f>
        <v>0.3947932353077771</v>
      </c>
      <c r="N4">
        <f>SUM(C5,D6,E7,F8,G9,H10,I11)</f>
        <v>0.22413786303613115</v>
      </c>
    </row>
    <row r="5" spans="1:25" x14ac:dyDescent="0.2">
      <c r="B5">
        <v>0</v>
      </c>
      <c r="C5">
        <f>(_xlfn.POISSON.DIST(0,A2,FALSE)*_xlfn.POISSON.DIST(0,B2,FALSE))</f>
        <v>3.1395710615534492E-2</v>
      </c>
      <c r="D5">
        <f>_xlfn.POISSON.DIST(1,A2,FALSE)*_xlfn.POISSON.DIST(0,B2,FALSE)</f>
        <v>5.3640199500852991E-2</v>
      </c>
      <c r="E5">
        <f>(_xlfn.POISSON.DIST(2,A2,FALSE)*_xlfn.POISSON.DIST(0,B2,FALSE))</f>
        <v>4.5822676825598686E-2</v>
      </c>
      <c r="F5">
        <f>(_xlfn.POISSON.DIST(3,A2,FALSE)*_xlfn.POISSON.DIST(0,B2,FALSE))</f>
        <v>2.6096319936690617E-2</v>
      </c>
      <c r="G5">
        <f>(_xlfn.POISSON.DIST(4,A2,FALSE)*_xlfn.POISSON.DIST(0,B2,FALSE))</f>
        <v>1.1146521134558668E-2</v>
      </c>
      <c r="H5">
        <f>(_xlfn.POISSON.DIST(5,A2,FALSE)*_xlfn.POISSON.DIST(0,B2,FALSE))</f>
        <v>3.8088108577632334E-3</v>
      </c>
      <c r="I5">
        <f>(_xlfn.POISSON.DIST(6,A2,FALSE)*_xlfn.POISSON.DIST(0,B2,FALSE))</f>
        <v>1.0845715877842736E-3</v>
      </c>
      <c r="J5">
        <f>SUM(C5:I5)</f>
        <v>0.17299481045878295</v>
      </c>
      <c r="K5" t="s">
        <v>4</v>
      </c>
      <c r="L5">
        <f>(J1*L3*L4)-(J1*(1-L4))</f>
        <v>-0.41012096724205999</v>
      </c>
      <c r="M5">
        <f>(J1*M3*M4)-(J1*(1-M4))</f>
        <v>2.3557425001161056</v>
      </c>
      <c r="N5">
        <f>(J1*N3*N4)-(J1*(1-N4))</f>
        <v>-0.27155194513257375</v>
      </c>
    </row>
    <row r="6" spans="1:25" x14ac:dyDescent="0.2">
      <c r="B6">
        <v>1</v>
      </c>
      <c r="C6">
        <f>(_xlfn.POISSON.DIST(0,A2,FALSE)*_xlfn.POISSON.DIST(1,B2,FALSE))</f>
        <v>5.5022992179203596E-2</v>
      </c>
      <c r="D6">
        <f>_xlfn.POISSON.DIST(1,A2,FALSE)*_xlfn.POISSON.DIST(1,B2,FALSE)</f>
        <v>9.4007882598012932E-2</v>
      </c>
      <c r="E6">
        <f>(_xlfn.POISSON.DIST(2,A2,FALSE)*_xlfn.POISSON.DIST(1,B2,FALSE))</f>
        <v>8.0307173788178546E-2</v>
      </c>
      <c r="F6">
        <f>(_xlfn.POISSON.DIST(3,A2,FALSE)*_xlfn.POISSON.DIST(1,B2,FALSE))</f>
        <v>4.5735470853526264E-2</v>
      </c>
      <c r="G6">
        <f>(_xlfn.POISSON.DIST(4,A2,FALSE)*_xlfn.POISSON.DIST(1,B2,FALSE))</f>
        <v>1.953499166566668E-2</v>
      </c>
      <c r="H6">
        <f>(_xlfn.POISSON.DIST(5,A2,FALSE)*_xlfn.POISSON.DIST(1,B2,FALSE))</f>
        <v>6.6751847921249644E-3</v>
      </c>
      <c r="I6">
        <f>(_xlfn.POISSON.DIST(6,A2,FALSE)*_xlfn.POISSON.DIST(1,B2,FALSE))</f>
        <v>1.9007811201735578E-3</v>
      </c>
      <c r="J6">
        <f t="shared" ref="J6:J11" si="0">SUM(C6:I6)</f>
        <v>0.30318447699688655</v>
      </c>
    </row>
    <row r="7" spans="1:25" x14ac:dyDescent="0.2">
      <c r="B7">
        <v>2</v>
      </c>
      <c r="C7">
        <f>(_xlfn.POISSON.DIST(0,A2,FALSE)*_xlfn.POISSON.DIST(2,B2,FALSE))</f>
        <v>4.8215657632776888E-2</v>
      </c>
      <c r="D7">
        <f>_xlfn.POISSON.DIST(1,A2,FALSE)*_xlfn.POISSON.DIST(2,B2,FALSE)</f>
        <v>8.237741537875197E-2</v>
      </c>
      <c r="E7">
        <f>(_xlfn.POISSON.DIST(2,A2,FALSE)*_xlfn.POISSON.DIST(2,B2,FALSE))</f>
        <v>7.037173086145268E-2</v>
      </c>
      <c r="F7">
        <f>(_xlfn.POISSON.DIST(3,A2,FALSE)*_xlfn.POISSON.DIST(2,B2,FALSE))</f>
        <v>4.0077169870469706E-2</v>
      </c>
      <c r="G7">
        <f>(_xlfn.POISSON.DIST(4,A2,FALSE)*_xlfn.POISSON.DIST(2,B2,FALSE))</f>
        <v>1.7118161566773732E-2</v>
      </c>
      <c r="H7">
        <f>(_xlfn.POISSON.DIST(5,A2,FALSE)*_xlfn.POISSON.DIST(2,B2,FALSE))</f>
        <v>5.8493442800128482E-3</v>
      </c>
      <c r="I7">
        <f>(_xlfn.POISSON.DIST(6,A2,FALSE)*_xlfn.POISSON.DIST(2,B2,FALSE))</f>
        <v>1.6656202815479258E-3</v>
      </c>
      <c r="J7">
        <f t="shared" si="0"/>
        <v>0.26567509987178572</v>
      </c>
    </row>
    <row r="8" spans="1:25" x14ac:dyDescent="0.2">
      <c r="B8">
        <v>3</v>
      </c>
      <c r="C8">
        <f>(_xlfn.POISSON.DIST(0,A2,FALSE)*_xlfn.POISSON.DIST(3,B2,FALSE))</f>
        <v>2.8167008601176664E-2</v>
      </c>
      <c r="D8">
        <f>_xlfn.POISSON.DIST(1,A2,FALSE)*_xlfn.POISSON.DIST(3,B2,FALSE)</f>
        <v>4.8123897535282352E-2</v>
      </c>
      <c r="E8">
        <f>(_xlfn.POISSON.DIST(2,A2,FALSE)*_xlfn.POISSON.DIST(3,B2,FALSE))</f>
        <v>4.1110320708490314E-2</v>
      </c>
      <c r="F8">
        <f>(_xlfn.POISSON.DIST(3,A2,FALSE)*_xlfn.POISSON.DIST(3,B2,FALSE))</f>
        <v>2.3412601712289954E-2</v>
      </c>
      <c r="G8">
        <f>(_xlfn.POISSON.DIST(4,A2,FALSE)*_xlfn.POISSON.DIST(3,B2,FALSE))</f>
        <v>1.0000224569370412E-2</v>
      </c>
      <c r="H8">
        <f>(_xlfn.POISSON.DIST(5,A2,FALSE)*_xlfn.POISSON.DIST(3,B2,FALSE))</f>
        <v>3.4171167362521456E-3</v>
      </c>
      <c r="I8">
        <f>(_xlfn.POISSON.DIST(6,A2,FALSE)*_xlfn.POISSON.DIST(3,B2,FALSE))</f>
        <v>9.730353810369196E-4</v>
      </c>
      <c r="J8">
        <f t="shared" si="0"/>
        <v>0.15520420524389875</v>
      </c>
    </row>
    <row r="9" spans="1:25" x14ac:dyDescent="0.2">
      <c r="B9">
        <v>4</v>
      </c>
      <c r="C9">
        <f>(_xlfn.POISSON.DIST(0,A2,FALSE)*_xlfn.POISSON.DIST(4,B2,FALSE))</f>
        <v>1.2341121315528144E-2</v>
      </c>
      <c r="D9">
        <f>_xlfn.POISSON.DIST(1,A2,FALSE)*_xlfn.POISSON.DIST(4,B2,FALSE)</f>
        <v>2.1085052590006145E-2</v>
      </c>
      <c r="E9">
        <f>(_xlfn.POISSON.DIST(2,A2,FALSE)*_xlfn.POISSON.DIST(4,B2,FALSE))</f>
        <v>1.8012117025538652E-2</v>
      </c>
      <c r="F9">
        <f>(_xlfn.POISSON.DIST(3,A2,FALSE)*_xlfn.POISSON.DIST(4,B2,FALSE))</f>
        <v>1.0258020726824432E-2</v>
      </c>
      <c r="G9">
        <f>(_xlfn.POISSON.DIST(4,A2,FALSE)*_xlfn.POISSON.DIST(4,B2,FALSE))</f>
        <v>4.3815083930485209E-3</v>
      </c>
      <c r="H9">
        <f>(_xlfn.POISSON.DIST(5,A2,FALSE)*_xlfn.POISSON.DIST(4,B2,FALSE))</f>
        <v>1.4971789439382512E-3</v>
      </c>
      <c r="I9">
        <f>(_xlfn.POISSON.DIST(6,A2,FALSE)*_xlfn.POISSON.DIST(4,B2,FALSE))</f>
        <v>4.2632669488289692E-4</v>
      </c>
      <c r="J9">
        <f t="shared" si="0"/>
        <v>6.8001325689767037E-2</v>
      </c>
    </row>
    <row r="10" spans="1:25" x14ac:dyDescent="0.2">
      <c r="B10">
        <v>5</v>
      </c>
      <c r="C10">
        <f>(_xlfn.POISSON.DIST(0,A2,FALSE)*_xlfn.POISSON.DIST(5,B2,FALSE))</f>
        <v>4.3257209874454482E-3</v>
      </c>
      <c r="D10">
        <f>_xlfn.POISSON.DIST(1,A2,FALSE)*_xlfn.POISSON.DIST(5,B2,FALSE)</f>
        <v>7.3905808214702979E-3</v>
      </c>
      <c r="E10">
        <f>(_xlfn.POISSON.DIST(2,A2,FALSE)*_xlfn.POISSON.DIST(5,B2,FALSE))</f>
        <v>6.3134775725492177E-3</v>
      </c>
      <c r="F10">
        <f>(_xlfn.POISSON.DIST(3,A2,FALSE)*_xlfn.POISSON.DIST(5,B2,FALSE))</f>
        <v>3.5955675674172629E-3</v>
      </c>
      <c r="G10">
        <f>(_xlfn.POISSON.DIST(4,A2,FALSE)*_xlfn.POISSON.DIST(5,B2,FALSE))</f>
        <v>1.535774775070936E-3</v>
      </c>
      <c r="H10">
        <f>(_xlfn.POISSON.DIST(5,A2,FALSE)*_xlfn.POISSON.DIST(5,B2,FALSE))</f>
        <v>5.2478038374083888E-4</v>
      </c>
      <c r="I10">
        <f>(_xlfn.POISSON.DIST(6,A2,FALSE)*_xlfn.POISSON.DIST(5,B2,FALSE))</f>
        <v>1.4943296353814973E-4</v>
      </c>
      <c r="J10">
        <f t="shared" si="0"/>
        <v>2.3835335071232151E-2</v>
      </c>
    </row>
    <row r="11" spans="1:25" x14ac:dyDescent="0.2">
      <c r="B11">
        <v>6</v>
      </c>
      <c r="C11">
        <f>(_xlfn.POISSON.DIST(0,A2,FALSE)*_xlfn.POISSON.DIST(6,B2,FALSE))</f>
        <v>1.2635171461068931E-3</v>
      </c>
      <c r="D11">
        <f>_xlfn.POISSON.DIST(1,A2,FALSE)*_xlfn.POISSON.DIST(6,B2,FALSE)</f>
        <v>2.1587443144665489E-3</v>
      </c>
      <c r="E11">
        <f>(_xlfn.POISSON.DIST(2,A2,FALSE)*_xlfn.POISSON.DIST(6,B2,FALSE))</f>
        <v>1.8441289180761947E-3</v>
      </c>
      <c r="F11">
        <f>(_xlfn.POISSON.DIST(3,A2,FALSE)*_xlfn.POISSON.DIST(6,B2,FALSE))</f>
        <v>1.0502437130371798E-3</v>
      </c>
      <c r="G11">
        <f>(_xlfn.POISSON.DIST(4,A2,FALSE)*_xlfn.POISSON.DIST(6,B2,FALSE))</f>
        <v>4.485905971495708E-4</v>
      </c>
      <c r="H11">
        <f>(_xlfn.POISSON.DIST(5,A2,FALSE)*_xlfn.POISSON.DIST(6,B2,FALSE))</f>
        <v>1.5328520140839687E-4</v>
      </c>
      <c r="I11">
        <f>(_xlfn.POISSON.DIST(6,A2,FALSE)*_xlfn.POISSON.DIST(6,B2,FALSE))</f>
        <v>4.3648472051712382E-5</v>
      </c>
      <c r="J11">
        <f t="shared" si="0"/>
        <v>6.9621583622964962E-3</v>
      </c>
    </row>
    <row r="12" spans="1:25" x14ac:dyDescent="0.2">
      <c r="C12" s="1">
        <f>SUM(C5:C11)</f>
        <v>0.18073172847777211</v>
      </c>
      <c r="D12" s="1">
        <f t="shared" ref="D12:I12" si="1">SUM(D5:D11)</f>
        <v>0.30878377273884328</v>
      </c>
      <c r="E12" s="1">
        <f t="shared" si="1"/>
        <v>0.26378162569988434</v>
      </c>
      <c r="F12" s="1">
        <f t="shared" si="1"/>
        <v>0.15022539438025545</v>
      </c>
      <c r="G12" s="1">
        <f t="shared" si="1"/>
        <v>6.4165772701638521E-2</v>
      </c>
      <c r="H12" s="1">
        <f t="shared" si="1"/>
        <v>2.1925701195240684E-2</v>
      </c>
      <c r="I12" s="1">
        <f t="shared" si="1"/>
        <v>6.2434165010154365E-3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3.1395710615534492E-2</v>
      </c>
      <c r="E19" t="s">
        <v>8</v>
      </c>
      <c r="G19" s="2">
        <f>D5</f>
        <v>5.3640199500852991E-2</v>
      </c>
      <c r="I19" t="s">
        <v>8</v>
      </c>
      <c r="K19" s="2">
        <f>E5</f>
        <v>4.5822676825598686E-2</v>
      </c>
      <c r="M19" t="s">
        <v>8</v>
      </c>
      <c r="O19" s="2">
        <f>F5</f>
        <v>2.6096319936690617E-2</v>
      </c>
      <c r="Q19" t="s">
        <v>8</v>
      </c>
      <c r="S19" s="2">
        <f>G5</f>
        <v>1.1146521134558668E-2</v>
      </c>
      <c r="U19" t="s">
        <v>8</v>
      </c>
      <c r="W19" s="2">
        <f>H5</f>
        <v>3.8088108577632334E-3</v>
      </c>
      <c r="Y19" t="s">
        <v>8</v>
      </c>
      <c r="AA19" s="2">
        <f>I5</f>
        <v>1.0845715877842736E-3</v>
      </c>
    </row>
    <row r="20" spans="1:27" x14ac:dyDescent="0.2">
      <c r="A20" t="s">
        <v>4</v>
      </c>
      <c r="C20">
        <f>((C60*C18)*(C19))-(C60*(1-C19))</f>
        <v>-0.59185576199805157</v>
      </c>
      <c r="E20" t="s">
        <v>4</v>
      </c>
      <c r="G20">
        <f>((G60*G18)*(G19))-(G60*(1-G19))</f>
        <v>-0.40995780549061711</v>
      </c>
      <c r="I20" t="s">
        <v>4</v>
      </c>
      <c r="K20">
        <f>((K60*K18)*(K19))-(K60*(1-K19))</f>
        <v>-0.35848252444161832</v>
      </c>
      <c r="M20" t="s">
        <v>4</v>
      </c>
      <c r="O20">
        <f>((O60*O18)*(O19))-(O60*(1-O19))</f>
        <v>-0.32149568164604403</v>
      </c>
      <c r="Q20" t="s">
        <v>4</v>
      </c>
      <c r="S20">
        <f>((S60*S18)*(S19))-(S60*(1-S19))</f>
        <v>-0.32006221079192121</v>
      </c>
      <c r="U20" t="s">
        <v>4</v>
      </c>
      <c r="W20">
        <f>((W60*W18)*(W19))-(W60*(1-W19))</f>
        <v>-0.52008983192183256</v>
      </c>
      <c r="Y20" t="s">
        <v>4</v>
      </c>
      <c r="AA20">
        <f>((AA60*AA18)*(AA19))-(AA60*(1-AA19))</f>
        <v>-0.5650867932985062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5.5022992179203596E-2</v>
      </c>
      <c r="E25" s="5" t="s">
        <v>8</v>
      </c>
      <c r="F25" s="5"/>
      <c r="G25" s="6">
        <f>D6</f>
        <v>9.4007882598012932E-2</v>
      </c>
      <c r="I25" s="5" t="s">
        <v>8</v>
      </c>
      <c r="J25" s="5"/>
      <c r="K25" s="6">
        <f>E6</f>
        <v>8.0307173788178546E-2</v>
      </c>
      <c r="M25" s="5" t="s">
        <v>8</v>
      </c>
      <c r="N25" s="5"/>
      <c r="O25" s="6">
        <f>F6</f>
        <v>4.5735470853526264E-2</v>
      </c>
      <c r="Q25" t="s">
        <v>8</v>
      </c>
      <c r="S25" s="2">
        <f>G6</f>
        <v>1.953499166566668E-2</v>
      </c>
      <c r="U25" s="5" t="s">
        <v>8</v>
      </c>
      <c r="V25" s="5"/>
      <c r="W25" s="6">
        <f>H6</f>
        <v>6.6751847921249644E-3</v>
      </c>
      <c r="Y25" s="5" t="s">
        <v>8</v>
      </c>
      <c r="Z25" s="5"/>
      <c r="AA25" s="6">
        <f>I6</f>
        <v>1.9007811201735578E-3</v>
      </c>
    </row>
    <row r="26" spans="1:27" x14ac:dyDescent="0.2">
      <c r="A26" t="s">
        <v>4</v>
      </c>
      <c r="C26">
        <f>((C66*C24)*(C25))-(C66*(1-C25))</f>
        <v>-0.39474708602876041</v>
      </c>
      <c r="E26" s="5" t="s">
        <v>4</v>
      </c>
      <c r="F26" s="5"/>
      <c r="G26">
        <f>((G66*G24)*(G25))-(G66*(1-G25))</f>
        <v>-0.36074639833351207</v>
      </c>
      <c r="I26" s="5" t="s">
        <v>4</v>
      </c>
      <c r="J26" s="5"/>
      <c r="K26">
        <f>((K66*K24)*(K25))-(K66*(1-K25))</f>
        <v>-0.23708184901230378</v>
      </c>
      <c r="M26" s="5" t="s">
        <v>4</v>
      </c>
      <c r="N26" s="5"/>
      <c r="O26">
        <f>((O66*O24)*(O25))-(O66*(1-O25))</f>
        <v>-0.13102605378300103</v>
      </c>
      <c r="Q26" t="s">
        <v>4</v>
      </c>
      <c r="S26">
        <f>((S66*S24)*(S25))-(S66*(1-S25))</f>
        <v>-0.19906534170766621</v>
      </c>
      <c r="U26" s="5" t="s">
        <v>4</v>
      </c>
      <c r="V26" s="5"/>
      <c r="W26">
        <f>((W66*W24)*(W25))-(W66*(1-W25))</f>
        <v>-0.32580633599537867</v>
      </c>
      <c r="Y26" s="5" t="s">
        <v>4</v>
      </c>
      <c r="Z26" s="5"/>
      <c r="AA26">
        <f>((AA66*AA24)*(AA25))-(AA66*(1-AA25))</f>
        <v>-0.61794299484511495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4.8215657632776888E-2</v>
      </c>
      <c r="E31" s="5" t="s">
        <v>8</v>
      </c>
      <c r="F31" s="5"/>
      <c r="G31" s="6">
        <f>D7</f>
        <v>8.237741537875197E-2</v>
      </c>
      <c r="I31" s="5" t="s">
        <v>8</v>
      </c>
      <c r="J31" s="5"/>
      <c r="K31" s="6">
        <f>E7</f>
        <v>7.037173086145268E-2</v>
      </c>
      <c r="M31" s="5" t="s">
        <v>8</v>
      </c>
      <c r="N31" s="5"/>
      <c r="O31" s="6">
        <f>F7</f>
        <v>4.0077169870469706E-2</v>
      </c>
      <c r="Q31" t="s">
        <v>8</v>
      </c>
      <c r="S31" s="2">
        <f>G7</f>
        <v>1.7118161566773732E-2</v>
      </c>
      <c r="U31" s="5" t="s">
        <v>8</v>
      </c>
      <c r="V31" s="5"/>
      <c r="W31" s="6">
        <f>H7</f>
        <v>5.8493442800128482E-3</v>
      </c>
      <c r="Y31" s="5" t="s">
        <v>8</v>
      </c>
      <c r="Z31" s="5"/>
      <c r="AA31" s="6">
        <f>I7</f>
        <v>1.6656202815479258E-3</v>
      </c>
    </row>
    <row r="32" spans="1:27" x14ac:dyDescent="0.2">
      <c r="A32" t="s">
        <v>4</v>
      </c>
      <c r="C32">
        <f>((C72*C30)*(C31))-(C72*(1-C31))</f>
        <v>-0.27676513550834669</v>
      </c>
      <c r="E32" s="5" t="s">
        <v>4</v>
      </c>
      <c r="F32" s="5"/>
      <c r="G32">
        <f>((G72*G30)*(G31))-(G72*(1-G31))</f>
        <v>-0.17622584621248027</v>
      </c>
      <c r="I32" s="5" t="s">
        <v>4</v>
      </c>
      <c r="J32" s="5"/>
      <c r="K32">
        <f>((K72*K30)*(K31))-(K72*(1-K31))</f>
        <v>-0.85221936519094943</v>
      </c>
      <c r="M32" s="5" t="s">
        <v>4</v>
      </c>
      <c r="N32" s="5"/>
      <c r="O32">
        <f>((O72*O30)*(O31))-(O72*(1-O31))</f>
        <v>-7.8225092979196775E-2</v>
      </c>
      <c r="Q32" t="s">
        <v>4</v>
      </c>
      <c r="S32">
        <f>((S72*S30)*(S31))-(S72*(1-S31))</f>
        <v>-0.12697376009453976</v>
      </c>
      <c r="U32" s="5" t="s">
        <v>4</v>
      </c>
      <c r="V32" s="5"/>
      <c r="W32">
        <f>((W72*W30)*(W31))-(W72*(1-W31))</f>
        <v>-0.26298262071838119</v>
      </c>
      <c r="Y32" s="5" t="s">
        <v>4</v>
      </c>
      <c r="Z32" s="5"/>
      <c r="AA32">
        <f>((AA72*AA30)*(AA31))-(AA72*(1-AA31))</f>
        <v>-0.49864829525407434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2.8167008601176664E-2</v>
      </c>
      <c r="E37" s="5" t="s">
        <v>8</v>
      </c>
      <c r="F37" s="5"/>
      <c r="G37" s="6">
        <f>D8</f>
        <v>4.8123897535282352E-2</v>
      </c>
      <c r="I37" s="5" t="s">
        <v>8</v>
      </c>
      <c r="J37" s="5"/>
      <c r="K37" s="6">
        <f>E8</f>
        <v>4.1110320708490314E-2</v>
      </c>
      <c r="M37" s="5" t="s">
        <v>8</v>
      </c>
      <c r="N37" s="5"/>
      <c r="O37" s="6">
        <f>F8</f>
        <v>2.3412601712289954E-2</v>
      </c>
      <c r="Q37" t="s">
        <v>8</v>
      </c>
      <c r="S37" s="2">
        <f>G8</f>
        <v>1.0000224569370412E-2</v>
      </c>
      <c r="U37" s="5" t="s">
        <v>8</v>
      </c>
      <c r="V37" s="5"/>
      <c r="W37" s="6">
        <f>H8</f>
        <v>3.4171167362521456E-3</v>
      </c>
      <c r="Y37" s="5" t="s">
        <v>8</v>
      </c>
      <c r="Z37" s="5"/>
      <c r="AA37" s="6">
        <f>I8</f>
        <v>9.730353810369196E-4</v>
      </c>
    </row>
    <row r="38" spans="1:27" x14ac:dyDescent="0.2">
      <c r="A38" t="s">
        <v>4</v>
      </c>
      <c r="C38">
        <f>((C78*C36)*(C37))-(C78*(1-C37))</f>
        <v>-0.15498974196470006</v>
      </c>
      <c r="E38" s="5" t="s">
        <v>4</v>
      </c>
      <c r="F38" s="5"/>
      <c r="G38">
        <f>((G78*G36)*(G37))-(G78*(1-G37))</f>
        <v>1.0601848240929357E-2</v>
      </c>
      <c r="I38" s="5" t="s">
        <v>4</v>
      </c>
      <c r="J38" s="5"/>
      <c r="K38">
        <f>((K78*K36)*(K37))-(K78*(1-K37))</f>
        <v>-5.4462623704722768E-2</v>
      </c>
      <c r="M38" s="5" t="s">
        <v>4</v>
      </c>
      <c r="N38" s="5"/>
      <c r="O38">
        <f>((O78*O36)*(O37))-(O78*(1-O37))</f>
        <v>-4.0083329796111844E-2</v>
      </c>
      <c r="Q38" t="s">
        <v>4</v>
      </c>
      <c r="S38">
        <f>((S78*S36)*(S37))-(S78*(1-S37))</f>
        <v>-0.18998180988099655</v>
      </c>
      <c r="U38" s="5" t="s">
        <v>4</v>
      </c>
      <c r="V38" s="5"/>
      <c r="W38">
        <f>((W78*W36)*(W37))-(W78*(1-W37))</f>
        <v>-0.31315953601331881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1.2341121315528144E-2</v>
      </c>
      <c r="E43" s="5" t="s">
        <v>8</v>
      </c>
      <c r="F43" s="5"/>
      <c r="G43" s="6">
        <f>D9</f>
        <v>2.1085052590006145E-2</v>
      </c>
      <c r="I43" s="5" t="s">
        <v>8</v>
      </c>
      <c r="J43" s="5"/>
      <c r="K43" s="6">
        <f>E9</f>
        <v>1.8012117025538652E-2</v>
      </c>
      <c r="M43" s="5" t="s">
        <v>8</v>
      </c>
      <c r="N43" s="5"/>
      <c r="O43" s="6">
        <f>F9</f>
        <v>1.0258020726824432E-2</v>
      </c>
      <c r="Q43" t="s">
        <v>8</v>
      </c>
      <c r="S43" s="2">
        <f>G9</f>
        <v>4.3815083930485209E-3</v>
      </c>
      <c r="U43" s="5" t="s">
        <v>8</v>
      </c>
      <c r="V43" s="5"/>
      <c r="W43" s="6">
        <f>H9</f>
        <v>1.4971789439382512E-3</v>
      </c>
      <c r="Y43" s="5" t="s">
        <v>8</v>
      </c>
      <c r="Z43" s="5"/>
      <c r="AA43" s="6">
        <f>I9</f>
        <v>4.2632669488289692E-4</v>
      </c>
    </row>
    <row r="44" spans="1:27" x14ac:dyDescent="0.2">
      <c r="A44" t="s">
        <v>4</v>
      </c>
      <c r="C44">
        <f>((C84*C42)*(C43))-(C84*(1-C43))</f>
        <v>-0.17314487185961436</v>
      </c>
      <c r="E44" s="5" t="s">
        <v>4</v>
      </c>
      <c r="F44" s="5"/>
      <c r="G44">
        <f>((G84*G42)*(G43))-(G84*(1-G43))</f>
        <v>7.5337682090313329E-2</v>
      </c>
      <c r="I44" s="5" t="s">
        <v>4</v>
      </c>
      <c r="J44" s="5"/>
      <c r="K44">
        <f>((K84*K42)*(K43))-(K84*(1-K43))</f>
        <v>0.2068118407110896</v>
      </c>
      <c r="M44" s="5" t="s">
        <v>4</v>
      </c>
      <c r="N44" s="5"/>
      <c r="O44">
        <f>((O84*O42)*(O43))-(O84*(1-O43))</f>
        <v>0.29251061157987845</v>
      </c>
      <c r="Q44" t="s">
        <v>4</v>
      </c>
      <c r="S44">
        <f>((S84*S42)*(S43))-(S84*(1-S43))</f>
        <v>-0.44792994247588636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4.3257209874454482E-3</v>
      </c>
      <c r="E49" s="5" t="s">
        <v>8</v>
      </c>
      <c r="F49" s="5"/>
      <c r="G49" s="6">
        <f>D10</f>
        <v>7.3905808214702979E-3</v>
      </c>
      <c r="I49" s="5" t="s">
        <v>8</v>
      </c>
      <c r="J49" s="5"/>
      <c r="K49" s="6">
        <f>E10</f>
        <v>6.3134775725492177E-3</v>
      </c>
      <c r="M49" s="5" t="s">
        <v>8</v>
      </c>
      <c r="N49" s="5"/>
      <c r="O49">
        <f>F10</f>
        <v>3.5955675674172629E-3</v>
      </c>
      <c r="Q49" t="s">
        <v>8</v>
      </c>
      <c r="S49" s="2">
        <f>G10</f>
        <v>1.535774775070936E-3</v>
      </c>
      <c r="U49" s="5" t="s">
        <v>8</v>
      </c>
      <c r="V49" s="5"/>
      <c r="W49" s="6">
        <f>H10</f>
        <v>5.2478038374083888E-4</v>
      </c>
      <c r="Y49" s="5" t="s">
        <v>8</v>
      </c>
      <c r="Z49" s="5"/>
      <c r="AA49" s="6">
        <f>I10</f>
        <v>1.4943296353814973E-4</v>
      </c>
    </row>
    <row r="50" spans="1:27" x14ac:dyDescent="0.2">
      <c r="A50" t="s">
        <v>4</v>
      </c>
      <c r="C50">
        <f>((C90*C48)*(C49))-(C90*(1-C49))</f>
        <v>-0.4549591555818735</v>
      </c>
      <c r="E50" s="5" t="s">
        <v>4</v>
      </c>
      <c r="F50" s="5"/>
      <c r="G50">
        <f>((G90*G48)*(G49))-(G90*(1-G49))</f>
        <v>-6.8786816494742498E-2</v>
      </c>
      <c r="I50" s="5" t="s">
        <v>4</v>
      </c>
      <c r="J50" s="5"/>
      <c r="K50">
        <f>((K90*K48)*(K49))-(K90*(1-K49))</f>
        <v>-0.20450182585879861</v>
      </c>
      <c r="M50" s="5" t="s">
        <v>4</v>
      </c>
      <c r="N50" s="5"/>
      <c r="O50">
        <f>((O90*O48)*(O49))-(O90*(1-O49))</f>
        <v>-9.7512540578266971E-2</v>
      </c>
      <c r="Q50" t="s">
        <v>4</v>
      </c>
      <c r="S50">
        <f>((S90*S48)*(S49))-(S90*(1-S49))</f>
        <v>-0.53773179270364824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1.2635171461068931E-3</v>
      </c>
      <c r="E55" s="5" t="s">
        <v>8</v>
      </c>
      <c r="F55" s="5"/>
      <c r="G55" s="6">
        <f>D11</f>
        <v>2.1587443144665489E-3</v>
      </c>
      <c r="I55" s="5" t="s">
        <v>8</v>
      </c>
      <c r="J55" s="5"/>
      <c r="K55" s="6">
        <f>E11</f>
        <v>1.8441289180761947E-3</v>
      </c>
      <c r="M55" s="5" t="s">
        <v>8</v>
      </c>
      <c r="N55" s="5"/>
      <c r="O55" s="6">
        <f>F11</f>
        <v>1.0502437130371798E-3</v>
      </c>
      <c r="Q55" t="s">
        <v>8</v>
      </c>
      <c r="S55" s="2">
        <f>G11</f>
        <v>4.485905971495708E-4</v>
      </c>
      <c r="U55" s="5" t="s">
        <v>8</v>
      </c>
      <c r="V55" s="5"/>
      <c r="W55" s="6">
        <f>H11</f>
        <v>1.5328520140839687E-4</v>
      </c>
      <c r="Y55" s="5" t="s">
        <v>8</v>
      </c>
      <c r="Z55" s="5"/>
      <c r="AA55" s="6">
        <f>I11</f>
        <v>4.3648472051712382E-5</v>
      </c>
    </row>
    <row r="56" spans="1:27" x14ac:dyDescent="0.2">
      <c r="A56" t="s">
        <v>4</v>
      </c>
      <c r="C56">
        <f>((C96*C54)*(C55))-(C96*(1-C55))</f>
        <v>-0.55650548171648051</v>
      </c>
      <c r="E56" s="5" t="s">
        <v>4</v>
      </c>
      <c r="F56" s="5"/>
      <c r="G56">
        <f>((G96*G54)*(G55))-(G96*(1-G55))</f>
        <v>-0.4581551770688963</v>
      </c>
      <c r="I56" s="5" t="s">
        <v>4</v>
      </c>
      <c r="J56" s="5"/>
      <c r="K56">
        <f>((K96*K54)*(K55))-(K96*(1-K55))</f>
        <v>-0.4449171956590654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L5:N5">
    <cfRule type="cellIs" dxfId="31" priority="1" operator="lessThan">
      <formula>0</formula>
    </cfRule>
    <cfRule type="cellIs" dxfId="30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{0147CCFD-95B4-2F4D-A5EB-B9804DE0BDEA}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{D7DB0DFE-45DE-F843-A482-982C508551EF}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47CCFD-95B4-2F4D-A5EB-B9804DE0B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D7DB0DFE-45DE-F843-A482-982C50855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658C-9DBF-DA4D-B69A-53DAB03E55C1}">
  <dimension ref="A1:AA96"/>
  <sheetViews>
    <sheetView workbookViewId="0">
      <selection activeCell="C1" sqref="A1:XFD1048576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1.2172749</v>
      </c>
      <c r="B2">
        <v>1.2285478000000001</v>
      </c>
      <c r="K2" t="s">
        <v>5</v>
      </c>
    </row>
    <row r="3" spans="1:25" x14ac:dyDescent="0.2">
      <c r="B3" t="s">
        <v>3</v>
      </c>
      <c r="K3" t="s">
        <v>7</v>
      </c>
      <c r="L3">
        <f>100/177</f>
        <v>0.56497175141242939</v>
      </c>
      <c r="M3">
        <v>7.5</v>
      </c>
      <c r="N3">
        <v>2.25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0.36024178845688465</v>
      </c>
      <c r="M4">
        <f>SUM(C6:C11,D7:D11,E8:E11,F9:F11,G10:G11,H11)</f>
        <v>0.36565050629971635</v>
      </c>
      <c r="N4">
        <f>SUM(C5,D6,E7,F8,G9,H10,I11)</f>
        <v>0.27354546923575179</v>
      </c>
    </row>
    <row r="5" spans="1:25" x14ac:dyDescent="0.2">
      <c r="B5">
        <v>0</v>
      </c>
      <c r="C5">
        <f>(_xlfn.POISSON.DIST(0,A2,FALSE)*_xlfn.POISSON.DIST(0,B2,FALSE))</f>
        <v>8.6654814652154799E-2</v>
      </c>
      <c r="D5">
        <f>_xlfn.POISSON.DIST(1,A2,FALSE)*_xlfn.POISSON.DIST(0,B2,FALSE)</f>
        <v>0.10548273084022028</v>
      </c>
      <c r="E5">
        <f>(_xlfn.POISSON.DIST(2,A2,FALSE)*_xlfn.POISSON.DIST(0,B2,FALSE))</f>
        <v>6.4200740317628041E-2</v>
      </c>
      <c r="F5">
        <f>(_xlfn.POISSON.DIST(3,A2,FALSE)*_xlfn.POISSON.DIST(0,B2,FALSE))</f>
        <v>2.604998325002221E-2</v>
      </c>
      <c r="G5">
        <f>(_xlfn.POISSON.DIST(4,A2,FALSE)*_xlfn.POISSON.DIST(0,B2,FALSE))</f>
        <v>7.9274976889181226E-3</v>
      </c>
      <c r="H5">
        <f>(_xlfn.POISSON.DIST(5,A2,FALSE)*_xlfn.POISSON.DIST(0,B2,FALSE))</f>
        <v>1.9299887913056049E-3</v>
      </c>
      <c r="I5">
        <f>(_xlfn.POISSON.DIST(6,A2,FALSE)*_xlfn.POISSON.DIST(0,B2,FALSE))</f>
        <v>3.9155448548960849E-4</v>
      </c>
      <c r="J5">
        <f>SUM(C5:I5)</f>
        <v>0.29263731002573867</v>
      </c>
      <c r="K5" t="s">
        <v>4</v>
      </c>
      <c r="L5">
        <f>(J1*L3*L4)-(J1*(1-L4))</f>
        <v>-0.43623177738668328</v>
      </c>
      <c r="M5">
        <f>(J1*M3*M4)-(J1*(1-M4))</f>
        <v>2.108029303547589</v>
      </c>
      <c r="N5">
        <f>(J1*N3*N4)-(J1*(1-N4))</f>
        <v>-0.11097722498380669</v>
      </c>
    </row>
    <row r="6" spans="1:25" x14ac:dyDescent="0.2">
      <c r="B6">
        <v>1</v>
      </c>
      <c r="C6">
        <f>(_xlfn.POISSON.DIST(0,A2,FALSE)*_xlfn.POISSON.DIST(1,B2,FALSE))</f>
        <v>0.10645958190031254</v>
      </c>
      <c r="D6">
        <f>_xlfn.POISSON.DIST(1,A2,FALSE)*_xlfn.POISSON.DIST(1,B2,FALSE)</f>
        <v>0.12959057691174478</v>
      </c>
      <c r="E6">
        <f>(_xlfn.POISSON.DIST(2,A2,FALSE)*_xlfn.POISSON.DIST(1,B2,FALSE))</f>
        <v>7.8873678275593245E-2</v>
      </c>
      <c r="F6">
        <f>(_xlfn.POISSON.DIST(3,A2,FALSE)*_xlfn.POISSON.DIST(1,B2,FALSE))</f>
        <v>3.2003649611851641E-2</v>
      </c>
      <c r="G6">
        <f>(_xlfn.POISSON.DIST(4,A2,FALSE)*_xlfn.POISSON.DIST(1,B2,FALSE))</f>
        <v>9.739309845225445E-3</v>
      </c>
      <c r="H6">
        <f>(_xlfn.POISSON.DIST(5,A2,FALSE)*_xlfn.POISSON.DIST(1,B2,FALSE))</f>
        <v>2.3710834835831605E-3</v>
      </c>
      <c r="I6">
        <f>(_xlfn.POISSON.DIST(6,A2,FALSE)*_xlfn.POISSON.DIST(1,B2,FALSE))</f>
        <v>4.8104340172839042E-4</v>
      </c>
      <c r="J6">
        <f t="shared" ref="J6:J11" si="0">SUM(C6:I6)</f>
        <v>0.35951892343003922</v>
      </c>
    </row>
    <row r="7" spans="1:25" x14ac:dyDescent="0.2">
      <c r="B7">
        <v>2</v>
      </c>
      <c r="C7">
        <f>(_xlfn.POISSON.DIST(0,A2,FALSE)*_xlfn.POISSON.DIST(2,B2,FALSE))</f>
        <v>6.5395342566274425E-2</v>
      </c>
      <c r="D7">
        <f>_xlfn.POISSON.DIST(1,A2,FALSE)*_xlfn.POISSON.DIST(2,B2,FALSE)</f>
        <v>7.9604109082827446E-2</v>
      </c>
      <c r="E7">
        <f>(_xlfn.POISSON.DIST(2,A2,FALSE)*_xlfn.POISSON.DIST(2,B2,FALSE))</f>
        <v>4.8450041961693953E-2</v>
      </c>
      <c r="F7">
        <f>(_xlfn.POISSON.DIST(3,A2,FALSE)*_xlfn.POISSON.DIST(2,B2,FALSE))</f>
        <v>1.96590066613056E-2</v>
      </c>
      <c r="G7">
        <f>(_xlfn.POISSON.DIST(4,A2,FALSE)*_xlfn.POISSON.DIST(2,B2,FALSE))</f>
        <v>5.9826038419350325E-3</v>
      </c>
      <c r="H7">
        <f>(_xlfn.POISSON.DIST(5,A2,FALSE)*_xlfn.POISSON.DIST(2,B2,FALSE))</f>
        <v>1.4564946986862144E-3</v>
      </c>
      <c r="I7">
        <f>(_xlfn.POISSON.DIST(6,A2,FALSE)*_xlfn.POISSON.DIST(2,B2,FALSE))</f>
        <v>2.9549240644896526E-4</v>
      </c>
      <c r="J7">
        <f t="shared" si="0"/>
        <v>0.22084309121917164</v>
      </c>
    </row>
    <row r="8" spans="1:25" x14ac:dyDescent="0.2">
      <c r="B8">
        <v>3</v>
      </c>
      <c r="C8">
        <f>(_xlfn.POISSON.DIST(0,A2,FALSE)*_xlfn.POISSON.DIST(3,B2,FALSE))</f>
        <v>2.6780434746680931E-2</v>
      </c>
      <c r="D8">
        <f>_xlfn.POISSON.DIST(1,A2,FALSE)*_xlfn.POISSON.DIST(3,B2,FALSE)</f>
        <v>3.2599151028222556E-2</v>
      </c>
      <c r="E8">
        <f>(_xlfn.POISSON.DIST(2,A2,FALSE)*_xlfn.POISSON.DIST(3,B2,FALSE))</f>
        <v>1.9841064153982263E-2</v>
      </c>
      <c r="F8">
        <f>(_xlfn.POISSON.DIST(3,A2,FALSE)*_xlfn.POISSON.DIST(3,B2,FALSE))</f>
        <v>8.0506764613107792E-3</v>
      </c>
      <c r="G8">
        <f>(_xlfn.POISSON.DIST(4,A2,FALSE)*_xlfn.POISSON.DIST(3,B2,FALSE))</f>
        <v>2.4499715960936102E-3</v>
      </c>
      <c r="H8">
        <f>(_xlfn.POISSON.DIST(5,A2,FALSE)*_xlfn.POISSON.DIST(3,B2,FALSE))</f>
        <v>5.9645778592753713E-4</v>
      </c>
      <c r="I8">
        <f>(_xlfn.POISSON.DIST(6,A2,FALSE)*_xlfn.POISSON.DIST(3,B2,FALSE))</f>
        <v>1.2100884861986068E-4</v>
      </c>
      <c r="J8">
        <f t="shared" si="0"/>
        <v>9.0438764620837539E-2</v>
      </c>
    </row>
    <row r="9" spans="1:25" x14ac:dyDescent="0.2">
      <c r="B9">
        <v>4</v>
      </c>
      <c r="C9">
        <f>(_xlfn.POISSON.DIST(0,A2,FALSE)*_xlfn.POISSON.DIST(4,B2,FALSE))</f>
        <v>8.2252610477696036E-3</v>
      </c>
      <c r="D9">
        <f>_xlfn.POISSON.DIST(1,A2,FALSE)*_xlfn.POISSON.DIST(4,B2,FALSE)</f>
        <v>1.001240381939764E-2</v>
      </c>
      <c r="E9">
        <f>(_xlfn.POISSON.DIST(2,A2,FALSE)*_xlfn.POISSON.DIST(4,B2,FALSE))</f>
        <v>6.0939239290084416E-3</v>
      </c>
      <c r="F9">
        <f>(_xlfn.POISSON.DIST(3,A2,FALSE)*_xlfn.POISSON.DIST(4,B2,FALSE))</f>
        <v>2.4726602137637855E-3</v>
      </c>
      <c r="G9">
        <f>(_xlfn.POISSON.DIST(4,A2,FALSE)*_xlfn.POISSON.DIST(4,B2,FALSE))</f>
        <v>7.5247680361082336E-4</v>
      </c>
      <c r="H9">
        <f>(_xlfn.POISSON.DIST(5,A2,FALSE)*_xlfn.POISSON.DIST(4,B2,FALSE))</f>
        <v>1.8319422517353666E-4</v>
      </c>
      <c r="I9">
        <f>(_xlfn.POISSON.DIST(6,A2,FALSE)*_xlfn.POISSON.DIST(4,B2,FALSE))</f>
        <v>3.7166288688115713E-5</v>
      </c>
      <c r="J9">
        <f t="shared" si="0"/>
        <v>2.7777086327411944E-2</v>
      </c>
    </row>
    <row r="10" spans="1:25" x14ac:dyDescent="0.2">
      <c r="B10">
        <v>5</v>
      </c>
      <c r="C10">
        <f>(_xlfn.POISSON.DIST(0,A2,FALSE)*_xlfn.POISSON.DIST(5,B2,FALSE))</f>
        <v>2.0210252729326067E-3</v>
      </c>
      <c r="D10">
        <f>_xlfn.POISSON.DIST(1,A2,FALSE)*_xlfn.POISSON.DIST(5,B2,FALSE)</f>
        <v>2.4601433370065122E-3</v>
      </c>
      <c r="E10">
        <f>(_xlfn.POISSON.DIST(2,A2,FALSE)*_xlfn.POISSON.DIST(5,B2,FALSE))</f>
        <v>1.4973353672701345E-3</v>
      </c>
      <c r="F10">
        <f>(_xlfn.POISSON.DIST(3,A2,FALSE)*_xlfn.POISSON.DIST(5,B2,FALSE))</f>
        <v>6.0755625315340534E-4</v>
      </c>
      <c r="G10">
        <f>(_xlfn.POISSON.DIST(4,A2,FALSE)*_xlfn.POISSON.DIST(5,B2,FALSE))</f>
        <v>1.8489074432542172E-4</v>
      </c>
      <c r="H10">
        <f>(_xlfn.POISSON.DIST(5,A2,FALSE)*_xlfn.POISSON.DIST(5,B2,FALSE))</f>
        <v>4.501257246193059E-5</v>
      </c>
      <c r="I10">
        <f>(_xlfn.POISSON.DIST(6,A2,FALSE)*_xlfn.POISSON.DIST(5,B2,FALSE))</f>
        <v>9.1321124403898846E-6</v>
      </c>
      <c r="J10">
        <f t="shared" si="0"/>
        <v>6.8250956595904012E-3</v>
      </c>
    </row>
    <row r="11" spans="1:25" x14ac:dyDescent="0.2">
      <c r="B11">
        <v>6</v>
      </c>
      <c r="C11">
        <f>(_xlfn.POISSON.DIST(0,A2,FALSE)*_xlfn.POISSON.DIST(6,B2,FALSE))</f>
        <v>4.1382102546762544E-4</v>
      </c>
      <c r="D11">
        <f>_xlfn.POISSON.DIST(1,A2,FALSE)*_xlfn.POISSON.DIST(6,B2,FALSE)</f>
        <v>5.0373394739400127E-4</v>
      </c>
      <c r="E11">
        <f>(_xlfn.POISSON.DIST(2,A2,FALSE)*_xlfn.POISSON.DIST(6,B2,FALSE))</f>
        <v>3.0659134522031912E-4</v>
      </c>
      <c r="F11">
        <f>(_xlfn.POISSON.DIST(3,A2,FALSE)*_xlfn.POISSON.DIST(6,B2,FALSE))</f>
        <v>1.2440198303130981E-4</v>
      </c>
      <c r="G11">
        <f>(_xlfn.POISSON.DIST(4,A2,FALSE)*_xlfn.POISSON.DIST(6,B2,FALSE))</f>
        <v>3.7857852863559865E-5</v>
      </c>
      <c r="H11">
        <f>(_xlfn.POISSON.DIST(5,A2,FALSE)*_xlfn.POISSON.DIST(6,B2,FALSE))</f>
        <v>9.2166828117408978E-6</v>
      </c>
      <c r="I11">
        <f>(_xlfn.POISSON.DIST(6,A2,FALSE)*_xlfn.POISSON.DIST(6,B2,FALSE))</f>
        <v>1.8698727746656029E-6</v>
      </c>
      <c r="J11">
        <f t="shared" si="0"/>
        <v>1.3974927095632219E-3</v>
      </c>
    </row>
    <row r="12" spans="1:25" x14ac:dyDescent="0.2">
      <c r="C12" s="1">
        <f>SUM(C5:C11)</f>
        <v>0.2959502812115925</v>
      </c>
      <c r="D12" s="1">
        <f t="shared" ref="D12:I12" si="1">SUM(D5:D11)</f>
        <v>0.36025284896681325</v>
      </c>
      <c r="E12" s="1">
        <f t="shared" si="1"/>
        <v>0.21926337535039642</v>
      </c>
      <c r="F12" s="1">
        <f t="shared" si="1"/>
        <v>8.896793443443872E-2</v>
      </c>
      <c r="G12" s="1">
        <f t="shared" si="1"/>
        <v>2.7074608372972014E-2</v>
      </c>
      <c r="H12" s="1">
        <f t="shared" si="1"/>
        <v>6.5914482399497248E-3</v>
      </c>
      <c r="I12" s="1">
        <f t="shared" si="1"/>
        <v>1.3372674161899959E-3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8.6654814652154799E-2</v>
      </c>
      <c r="E19" t="s">
        <v>8</v>
      </c>
      <c r="G19" s="2">
        <f>D5</f>
        <v>0.10548273084022028</v>
      </c>
      <c r="I19" t="s">
        <v>8</v>
      </c>
      <c r="K19" s="2">
        <f>E5</f>
        <v>6.4200740317628041E-2</v>
      </c>
      <c r="M19" t="s">
        <v>8</v>
      </c>
      <c r="O19" s="2">
        <f>F5</f>
        <v>2.604998325002221E-2</v>
      </c>
      <c r="Q19" t="s">
        <v>8</v>
      </c>
      <c r="S19" s="2">
        <f>G5</f>
        <v>7.9274976889181226E-3</v>
      </c>
      <c r="U19" t="s">
        <v>8</v>
      </c>
      <c r="W19" s="2">
        <f>H5</f>
        <v>1.9299887913056049E-3</v>
      </c>
      <c r="Y19" t="s">
        <v>8</v>
      </c>
      <c r="AA19" s="2">
        <f>I5</f>
        <v>3.9155448548960849E-4</v>
      </c>
    </row>
    <row r="20" spans="1:27" x14ac:dyDescent="0.2">
      <c r="A20" t="s">
        <v>4</v>
      </c>
      <c r="C20">
        <f>((C60*C18)*(C19))-(C60*(1-C19))</f>
        <v>0.12651259047801244</v>
      </c>
      <c r="E20" t="s">
        <v>4</v>
      </c>
      <c r="G20">
        <f>((G60*G18)*(G19))-(G60*(1-G19))</f>
        <v>0.16031003924242315</v>
      </c>
      <c r="I20" t="s">
        <v>4</v>
      </c>
      <c r="K20">
        <f>((K60*K18)*(K19))-(K60*(1-K19))</f>
        <v>-0.10118963555320748</v>
      </c>
      <c r="M20" t="s">
        <v>4</v>
      </c>
      <c r="O20">
        <f>((O60*O18)*(O19))-(O60*(1-O19))</f>
        <v>-0.32270043549942262</v>
      </c>
      <c r="Q20" t="s">
        <v>4</v>
      </c>
      <c r="S20">
        <f>((S60*S18)*(S19))-(S60*(1-S19))</f>
        <v>-0.51642264097599455</v>
      </c>
      <c r="U20" t="s">
        <v>4</v>
      </c>
      <c r="W20">
        <f>((W60*W18)*(W19))-(W60*(1-W19))</f>
        <v>-0.75682141229549382</v>
      </c>
      <c r="Y20" t="s">
        <v>4</v>
      </c>
      <c r="AA20">
        <f>((AA60*AA18)*(AA19))-(AA60*(1-AA19))</f>
        <v>-0.84298665131866701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0.10645958190031254</v>
      </c>
      <c r="E25" s="5" t="s">
        <v>8</v>
      </c>
      <c r="F25" s="5"/>
      <c r="G25" s="6">
        <f>D6</f>
        <v>0.12959057691174478</v>
      </c>
      <c r="I25" s="5" t="s">
        <v>8</v>
      </c>
      <c r="J25" s="5"/>
      <c r="K25" s="6">
        <f>E6</f>
        <v>7.8873678275593245E-2</v>
      </c>
      <c r="M25" s="5" t="s">
        <v>8</v>
      </c>
      <c r="N25" s="5"/>
      <c r="O25" s="6">
        <f>F6</f>
        <v>3.2003649611851641E-2</v>
      </c>
      <c r="Q25" t="s">
        <v>8</v>
      </c>
      <c r="S25" s="2">
        <f>G6</f>
        <v>9.739309845225445E-3</v>
      </c>
      <c r="U25" s="5" t="s">
        <v>8</v>
      </c>
      <c r="V25" s="5"/>
      <c r="W25" s="6">
        <f>H6</f>
        <v>2.3710834835831605E-3</v>
      </c>
      <c r="Y25" s="5" t="s">
        <v>8</v>
      </c>
      <c r="Z25" s="5"/>
      <c r="AA25" s="6">
        <f>I6</f>
        <v>4.8104340172839042E-4</v>
      </c>
    </row>
    <row r="26" spans="1:27" x14ac:dyDescent="0.2">
      <c r="A26" t="s">
        <v>4</v>
      </c>
      <c r="C26">
        <f>((C66*C24)*(C25))-(C66*(1-C25))</f>
        <v>0.17105540090343807</v>
      </c>
      <c r="E26" s="5" t="s">
        <v>4</v>
      </c>
      <c r="F26" s="5"/>
      <c r="G26">
        <f>((G66*G24)*(G25))-(G66*(1-G25))</f>
        <v>-0.11878407700013549</v>
      </c>
      <c r="I26" s="5" t="s">
        <v>4</v>
      </c>
      <c r="J26" s="5"/>
      <c r="K26">
        <f>((K66*K24)*(K25))-(K66*(1-K25))</f>
        <v>-0.25070005638186421</v>
      </c>
      <c r="M26" s="5" t="s">
        <v>4</v>
      </c>
      <c r="N26" s="5"/>
      <c r="O26">
        <f>((O66*O24)*(O25))-(O66*(1-O25))</f>
        <v>-0.3919306573748188</v>
      </c>
      <c r="Q26" t="s">
        <v>4</v>
      </c>
      <c r="S26">
        <f>((S66*S24)*(S25))-(S66*(1-S25))</f>
        <v>-0.60068829634575671</v>
      </c>
      <c r="U26" s="5" t="s">
        <v>4</v>
      </c>
      <c r="V26" s="5"/>
      <c r="W26">
        <f>((W66*W24)*(W25))-(W66*(1-W25))</f>
        <v>-0.76052056815810076</v>
      </c>
      <c r="Y26" s="5" t="s">
        <v>4</v>
      </c>
      <c r="Z26" s="5"/>
      <c r="AA26">
        <f>((AA66*AA24)*(AA25))-(AA66*(1-AA25))</f>
        <v>-0.90331027625259352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6.5395342566274425E-2</v>
      </c>
      <c r="E31" s="5" t="s">
        <v>8</v>
      </c>
      <c r="F31" s="5"/>
      <c r="G31" s="6">
        <f>D7</f>
        <v>7.9604109082827446E-2</v>
      </c>
      <c r="I31" s="5" t="s">
        <v>8</v>
      </c>
      <c r="J31" s="5"/>
      <c r="K31" s="6">
        <f>E7</f>
        <v>4.8450041961693953E-2</v>
      </c>
      <c r="M31" s="5" t="s">
        <v>8</v>
      </c>
      <c r="N31" s="5"/>
      <c r="O31" s="6">
        <f>F7</f>
        <v>1.96590066613056E-2</v>
      </c>
      <c r="Q31" t="s">
        <v>8</v>
      </c>
      <c r="S31" s="2">
        <f>G7</f>
        <v>5.9826038419350325E-3</v>
      </c>
      <c r="U31" s="5" t="s">
        <v>8</v>
      </c>
      <c r="V31" s="5"/>
      <c r="W31" s="6">
        <f>H7</f>
        <v>1.4564946986862144E-3</v>
      </c>
      <c r="Y31" s="5" t="s">
        <v>8</v>
      </c>
      <c r="Z31" s="5"/>
      <c r="AA31" s="6">
        <f>I7</f>
        <v>2.9549240644896526E-4</v>
      </c>
    </row>
    <row r="32" spans="1:27" x14ac:dyDescent="0.2">
      <c r="A32" t="s">
        <v>4</v>
      </c>
      <c r="C32">
        <f>((C72*C30)*(C31))-(C72*(1-C31))</f>
        <v>-1.9069861505883634E-2</v>
      </c>
      <c r="E32" s="5" t="s">
        <v>4</v>
      </c>
      <c r="F32" s="5"/>
      <c r="G32">
        <f>((G72*G30)*(G31))-(G72*(1-G31))</f>
        <v>-0.20395890917172554</v>
      </c>
      <c r="I32" s="5" t="s">
        <v>4</v>
      </c>
      <c r="J32" s="5"/>
      <c r="K32">
        <f>((K72*K30)*(K31))-(K72*(1-K31))</f>
        <v>-0.8982549118804426</v>
      </c>
      <c r="M32" s="5" t="s">
        <v>4</v>
      </c>
      <c r="N32" s="5"/>
      <c r="O32">
        <f>((O72*O30)*(O31))-(O72*(1-O31))</f>
        <v>-0.54784284678997119</v>
      </c>
      <c r="Q32" t="s">
        <v>4</v>
      </c>
      <c r="S32">
        <f>((S72*S30)*(S31))-(S72*(1-S31))</f>
        <v>-0.69488720406131332</v>
      </c>
      <c r="U32" s="5" t="s">
        <v>4</v>
      </c>
      <c r="V32" s="5"/>
      <c r="W32">
        <f>((W72*W30)*(W31))-(W72*(1-W31))</f>
        <v>-0.81648166796553689</v>
      </c>
      <c r="Y32" s="5" t="s">
        <v>4</v>
      </c>
      <c r="Z32" s="5"/>
      <c r="AA32">
        <f>((AA72*AA30)*(AA31))-(AA72*(1-AA31))</f>
        <v>-0.91105678565886139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2.6780434746680931E-2</v>
      </c>
      <c r="E37" s="5" t="s">
        <v>8</v>
      </c>
      <c r="F37" s="5"/>
      <c r="G37" s="6">
        <f>D8</f>
        <v>3.2599151028222556E-2</v>
      </c>
      <c r="I37" s="5" t="s">
        <v>8</v>
      </c>
      <c r="J37" s="5"/>
      <c r="K37" s="6">
        <f>E8</f>
        <v>1.9841064153982263E-2</v>
      </c>
      <c r="M37" s="5" t="s">
        <v>8</v>
      </c>
      <c r="N37" s="5"/>
      <c r="O37" s="6">
        <f>F8</f>
        <v>8.0506764613107792E-3</v>
      </c>
      <c r="Q37" t="s">
        <v>8</v>
      </c>
      <c r="S37" s="2">
        <f>G8</f>
        <v>2.4499715960936102E-3</v>
      </c>
      <c r="U37" s="5" t="s">
        <v>8</v>
      </c>
      <c r="V37" s="5"/>
      <c r="W37" s="6">
        <f>H8</f>
        <v>5.9645778592753713E-4</v>
      </c>
      <c r="Y37" s="5" t="s">
        <v>8</v>
      </c>
      <c r="Z37" s="5"/>
      <c r="AA37" s="6">
        <f>I8</f>
        <v>1.2100884861986068E-4</v>
      </c>
    </row>
    <row r="38" spans="1:27" x14ac:dyDescent="0.2">
      <c r="A38" t="s">
        <v>4</v>
      </c>
      <c r="C38">
        <f>((C78*C36)*(C37))-(C78*(1-C37))</f>
        <v>-0.19658695759957212</v>
      </c>
      <c r="E38" s="5" t="s">
        <v>4</v>
      </c>
      <c r="F38" s="5"/>
      <c r="G38">
        <f>((G78*G36)*(G37))-(G78*(1-G37))</f>
        <v>-0.31541782840732635</v>
      </c>
      <c r="I38" s="5" t="s">
        <v>4</v>
      </c>
      <c r="J38" s="5"/>
      <c r="K38">
        <f>((K78*K36)*(K37))-(K78*(1-K37))</f>
        <v>-0.54365552445840803</v>
      </c>
      <c r="M38" s="5" t="s">
        <v>4</v>
      </c>
      <c r="N38" s="5"/>
      <c r="O38">
        <f>((O78*O36)*(O37))-(O78*(1-O37))</f>
        <v>-0.66992226508625807</v>
      </c>
      <c r="Q38" t="s">
        <v>4</v>
      </c>
      <c r="S38">
        <f>((S78*S36)*(S37))-(S78*(1-S37))</f>
        <v>-0.80155230071641759</v>
      </c>
      <c r="U38" s="5" t="s">
        <v>4</v>
      </c>
      <c r="V38" s="5"/>
      <c r="W38">
        <f>((W78*W36)*(W37))-(W78*(1-W37))</f>
        <v>-0.88011198502856502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8.2252610477696036E-3</v>
      </c>
      <c r="E43" s="5" t="s">
        <v>8</v>
      </c>
      <c r="F43" s="5"/>
      <c r="G43" s="6">
        <f>D9</f>
        <v>1.001240381939764E-2</v>
      </c>
      <c r="I43" s="5" t="s">
        <v>8</v>
      </c>
      <c r="J43" s="5"/>
      <c r="K43" s="6">
        <f>E9</f>
        <v>6.0939239290084416E-3</v>
      </c>
      <c r="M43" s="5" t="s">
        <v>8</v>
      </c>
      <c r="N43" s="5"/>
      <c r="O43" s="6">
        <f>F9</f>
        <v>2.4726602137637855E-3</v>
      </c>
      <c r="Q43" t="s">
        <v>8</v>
      </c>
      <c r="S43" s="2">
        <f>G9</f>
        <v>7.5247680361082336E-4</v>
      </c>
      <c r="U43" s="5" t="s">
        <v>8</v>
      </c>
      <c r="V43" s="5"/>
      <c r="W43" s="6">
        <f>H9</f>
        <v>1.8319422517353666E-4</v>
      </c>
      <c r="Y43" s="5" t="s">
        <v>8</v>
      </c>
      <c r="Z43" s="5"/>
      <c r="AA43" s="6">
        <f>I9</f>
        <v>3.7166288688115713E-5</v>
      </c>
    </row>
    <row r="44" spans="1:27" x14ac:dyDescent="0.2">
      <c r="A44" t="s">
        <v>4</v>
      </c>
      <c r="C44">
        <f>((C84*C42)*(C43))-(C84*(1-C43))</f>
        <v>-0.44890750979943661</v>
      </c>
      <c r="E44" s="5" t="s">
        <v>4</v>
      </c>
      <c r="F44" s="5"/>
      <c r="G44">
        <f>((G84*G42)*(G43))-(G84*(1-G43))</f>
        <v>-0.48936740521072042</v>
      </c>
      <c r="I44" s="5" t="s">
        <v>4</v>
      </c>
      <c r="J44" s="5"/>
      <c r="K44">
        <f>((K84*K42)*(K43))-(K84*(1-K43))</f>
        <v>-0.5917070967564344</v>
      </c>
      <c r="M44" s="5" t="s">
        <v>4</v>
      </c>
      <c r="N44" s="5"/>
      <c r="O44">
        <f>((O84*O42)*(O43))-(O84*(1-O43))</f>
        <v>-0.68844481306576299</v>
      </c>
      <c r="Q44" t="s">
        <v>4</v>
      </c>
      <c r="S44">
        <f>((S84*S42)*(S43))-(S84*(1-S43))</f>
        <v>-0.90518792274503634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2.0210252729326067E-3</v>
      </c>
      <c r="E49" s="5" t="s">
        <v>8</v>
      </c>
      <c r="F49" s="5"/>
      <c r="G49" s="6">
        <f>D10</f>
        <v>2.4601433370065122E-3</v>
      </c>
      <c r="I49" s="5" t="s">
        <v>8</v>
      </c>
      <c r="J49" s="5"/>
      <c r="K49" s="6">
        <f>E10</f>
        <v>1.4973353672701345E-3</v>
      </c>
      <c r="M49" s="5" t="s">
        <v>8</v>
      </c>
      <c r="N49" s="5"/>
      <c r="O49">
        <f>F10</f>
        <v>6.0755625315340534E-4</v>
      </c>
      <c r="Q49" t="s">
        <v>8</v>
      </c>
      <c r="S49" s="2">
        <f>G10</f>
        <v>1.8489074432542172E-4</v>
      </c>
      <c r="U49" s="5" t="s">
        <v>8</v>
      </c>
      <c r="V49" s="5"/>
      <c r="W49" s="6">
        <f>H10</f>
        <v>4.501257246193059E-5</v>
      </c>
      <c r="Y49" s="5" t="s">
        <v>8</v>
      </c>
      <c r="Z49" s="5"/>
      <c r="AA49" s="6">
        <f>I10</f>
        <v>9.1321124403898846E-6</v>
      </c>
    </row>
    <row r="50" spans="1:27" x14ac:dyDescent="0.2">
      <c r="A50" t="s">
        <v>4</v>
      </c>
      <c r="C50">
        <f>((C90*C48)*(C49))-(C90*(1-C49))</f>
        <v>-0.74535081561049155</v>
      </c>
      <c r="E50" s="5" t="s">
        <v>4</v>
      </c>
      <c r="F50" s="5"/>
      <c r="G50">
        <f>((G90*G48)*(G49))-(G90*(1-G49))</f>
        <v>-0.69002193953717939</v>
      </c>
      <c r="I50" s="5" t="s">
        <v>4</v>
      </c>
      <c r="J50" s="5"/>
      <c r="K50">
        <f>((K90*K48)*(K49))-(K90*(1-K49))</f>
        <v>-0.811335743723963</v>
      </c>
      <c r="M50" s="5" t="s">
        <v>4</v>
      </c>
      <c r="N50" s="5"/>
      <c r="O50">
        <f>((O90*O48)*(O49))-(O90*(1-O49))</f>
        <v>-0.84750338045849527</v>
      </c>
      <c r="Q50" t="s">
        <v>4</v>
      </c>
      <c r="S50">
        <f>((S90*S48)*(S49))-(S90*(1-S49))</f>
        <v>-0.94434788595804808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4.1382102546762544E-4</v>
      </c>
      <c r="E55" s="5" t="s">
        <v>8</v>
      </c>
      <c r="F55" s="5"/>
      <c r="G55" s="6">
        <f>D11</f>
        <v>5.0373394739400127E-4</v>
      </c>
      <c r="I55" s="5" t="s">
        <v>8</v>
      </c>
      <c r="J55" s="5"/>
      <c r="K55" s="6">
        <f>E11</f>
        <v>3.0659134522031912E-4</v>
      </c>
      <c r="M55" s="5" t="s">
        <v>8</v>
      </c>
      <c r="N55" s="5"/>
      <c r="O55" s="6">
        <f>F11</f>
        <v>1.2440198303130981E-4</v>
      </c>
      <c r="Q55" t="s">
        <v>8</v>
      </c>
      <c r="S55" s="2">
        <f>G11</f>
        <v>3.7857852863559865E-5</v>
      </c>
      <c r="U55" s="5" t="s">
        <v>8</v>
      </c>
      <c r="V55" s="5"/>
      <c r="W55" s="6">
        <f>H11</f>
        <v>9.2166828117408978E-6</v>
      </c>
      <c r="Y55" s="5" t="s">
        <v>8</v>
      </c>
      <c r="Z55" s="5"/>
      <c r="AA55" s="6">
        <f>I11</f>
        <v>1.8698727746656029E-6</v>
      </c>
    </row>
    <row r="56" spans="1:27" x14ac:dyDescent="0.2">
      <c r="A56" t="s">
        <v>4</v>
      </c>
      <c r="C56">
        <f>((C96*C54)*(C55))-(C96*(1-C55))</f>
        <v>-0.8547488200608635</v>
      </c>
      <c r="E56" s="5" t="s">
        <v>4</v>
      </c>
      <c r="F56" s="5"/>
      <c r="G56">
        <f>((G96*G54)*(G55))-(G96*(1-G55))</f>
        <v>-0.87356277920410563</v>
      </c>
      <c r="I56" s="5" t="s">
        <v>4</v>
      </c>
      <c r="J56" s="5"/>
      <c r="K56">
        <f>((K96*K54)*(K55))-(K96*(1-K55))</f>
        <v>-0.907716005088684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{7CDAA6CD-E43D-F448-AA7F-675F26095E0A}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{F070A00B-C296-EC43-99AE-565D58B3AD06}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29" priority="1" operator="lessThan">
      <formula>0</formula>
    </cfRule>
    <cfRule type="cellIs" dxfId="28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DAA6CD-E43D-F448-AA7F-675F26095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F070A00B-C296-EC43-99AE-565D58B3A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1A5D-93DA-7949-A34F-E5576B4BB922}">
  <dimension ref="A1:AA96"/>
  <sheetViews>
    <sheetView workbookViewId="0">
      <selection activeCell="L14" sqref="L14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0.67260770000000003</v>
      </c>
      <c r="B2">
        <v>0.90490510000000002</v>
      </c>
      <c r="K2" t="s">
        <v>5</v>
      </c>
    </row>
    <row r="3" spans="1:25" x14ac:dyDescent="0.2">
      <c r="B3" t="s">
        <v>3</v>
      </c>
      <c r="K3" t="s">
        <v>7</v>
      </c>
      <c r="L3">
        <v>2.5</v>
      </c>
      <c r="M3">
        <v>1.2</v>
      </c>
      <c r="N3">
        <v>2.25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0.25703728342098736</v>
      </c>
      <c r="M4">
        <f>SUM(C6:C11,D7:D11,E8:E11,F9:F11,G10:G11,H11)</f>
        <v>0.3902777035794609</v>
      </c>
      <c r="N4">
        <f>SUM(C5,D6,E7,F8,G9,H10,I11)</f>
        <v>0.35263324069395136</v>
      </c>
    </row>
    <row r="5" spans="1:25" x14ac:dyDescent="0.2">
      <c r="B5">
        <v>0</v>
      </c>
      <c r="C5">
        <f>(_xlfn.POISSON.DIST(0,A2,FALSE)*_xlfn.POISSON.DIST(0,B2,FALSE))</f>
        <v>0.20648803709551605</v>
      </c>
      <c r="D5">
        <f>_xlfn.POISSON.DIST(1,A2,FALSE)*_xlfn.POISSON.DIST(0,B2,FALSE)</f>
        <v>0.13888544370832973</v>
      </c>
      <c r="E5">
        <f>(_xlfn.POISSON.DIST(2,A2,FALSE)*_xlfn.POISSON.DIST(0,B2,FALSE))</f>
        <v>4.6707709428069566E-2</v>
      </c>
      <c r="F5">
        <f>(_xlfn.POISSON.DIST(3,A2,FALSE)*_xlfn.POISSON.DIST(0,B2,FALSE))</f>
        <v>1.0471988336894065E-2</v>
      </c>
      <c r="G5">
        <f>(_xlfn.POISSON.DIST(4,A2,FALSE)*_xlfn.POISSON.DIST(0,B2,FALSE))</f>
        <v>1.7608849974262849E-3</v>
      </c>
      <c r="H5">
        <f>(_xlfn.POISSON.DIST(5,A2,FALSE)*_xlfn.POISSON.DIST(0,B2,FALSE))</f>
        <v>2.3687696161668004E-4</v>
      </c>
      <c r="I5">
        <f>(_xlfn.POISSON.DIST(6,A2,FALSE)*_xlfn.POISSON.DIST(0,B2,FALSE))</f>
        <v>2.6554211389330563E-5</v>
      </c>
      <c r="J5">
        <f>SUM(C5:I5)</f>
        <v>0.40457749473924165</v>
      </c>
      <c r="K5" t="s">
        <v>4</v>
      </c>
      <c r="L5">
        <f>(J1*L3*L4)-(J1*(1-L4))</f>
        <v>-0.10036950802654432</v>
      </c>
      <c r="M5">
        <f>(J1*M3*M4)-(J1*(1-M4))</f>
        <v>-0.14138905212518604</v>
      </c>
      <c r="N5">
        <f>(J1*N3*N4)-(J1*(1-N4))</f>
        <v>0.14605803225534197</v>
      </c>
    </row>
    <row r="6" spans="1:25" x14ac:dyDescent="0.2">
      <c r="B6">
        <v>1</v>
      </c>
      <c r="C6">
        <f>(_xlfn.POISSON.DIST(0,A2,FALSE)*_xlfn.POISSON.DIST(1,B2,FALSE))</f>
        <v>0.18685207785672164</v>
      </c>
      <c r="D6">
        <f>_xlfn.POISSON.DIST(1,A2,FALSE)*_xlfn.POISSON.DIST(1,B2,FALSE)</f>
        <v>0.12567814632743049</v>
      </c>
      <c r="E6">
        <f>(_xlfn.POISSON.DIST(2,A2,FALSE)*_xlfn.POISSON.DIST(1,B2,FALSE))</f>
        <v>4.2266044470778232E-2</v>
      </c>
      <c r="F6">
        <f>(_xlfn.POISSON.DIST(3,A2,FALSE)*_xlfn.POISSON.DIST(1,B2,FALSE))</f>
        <v>9.4761556531959557E-3</v>
      </c>
      <c r="G6">
        <f>(_xlfn.POISSON.DIST(4,A2,FALSE)*_xlfn.POISSON.DIST(1,B2,FALSE))</f>
        <v>1.5934338146845321E-3</v>
      </c>
      <c r="H6">
        <f>(_xlfn.POISSON.DIST(5,A2,FALSE)*_xlfn.POISSON.DIST(1,B2,FALSE))</f>
        <v>2.1435117063943801E-4</v>
      </c>
      <c r="I6">
        <f>(_xlfn.POISSON.DIST(6,A2,FALSE)*_xlfn.POISSON.DIST(1,B2,FALSE))</f>
        <v>2.4029041312683312E-5</v>
      </c>
      <c r="J6">
        <f t="shared" ref="J6:J11" si="0">SUM(C6:I6)</f>
        <v>0.36610423833476297</v>
      </c>
    </row>
    <row r="7" spans="1:25" x14ac:dyDescent="0.2">
      <c r="B7">
        <v>2</v>
      </c>
      <c r="C7">
        <f>(_xlfn.POISSON.DIST(0,A2,FALSE)*_xlfn.POISSON.DIST(2,B2,FALSE))</f>
        <v>8.4541699099072248E-2</v>
      </c>
      <c r="D7">
        <f>_xlfn.POISSON.DIST(1,A2,FALSE)*_xlfn.POISSON.DIST(2,B2,FALSE)</f>
        <v>5.6863397785119056E-2</v>
      </c>
      <c r="E7">
        <f>(_xlfn.POISSON.DIST(2,A2,FALSE)*_xlfn.POISSON.DIST(2,B2,FALSE))</f>
        <v>1.9123379599217012E-2</v>
      </c>
      <c r="F7">
        <f>(_xlfn.POISSON.DIST(3,A2,FALSE)*_xlfn.POISSON.DIST(2,B2,FALSE))</f>
        <v>4.2875107894854263E-3</v>
      </c>
      <c r="G7">
        <f>(_xlfn.POISSON.DIST(4,A2,FALSE)*_xlfn.POISSON.DIST(2,B2,FALSE))</f>
        <v>7.2095319271024401E-4</v>
      </c>
      <c r="H7">
        <f>(_xlfn.POISSON.DIST(5,A2,FALSE)*_xlfn.POISSON.DIST(2,B2,FALSE))</f>
        <v>9.6983733751298859E-5</v>
      </c>
      <c r="I7">
        <f>(_xlfn.POISSON.DIST(6,A2,FALSE)*_xlfn.POISSON.DIST(2,B2,FALSE))</f>
        <v>1.0872001015978912E-5</v>
      </c>
      <c r="J7">
        <f t="shared" si="0"/>
        <v>0.16564479620037126</v>
      </c>
    </row>
    <row r="8" spans="1:25" x14ac:dyDescent="0.2">
      <c r="B8">
        <v>3</v>
      </c>
      <c r="C8">
        <f>(_xlfn.POISSON.DIST(0,A2,FALSE)*_xlfn.POISSON.DIST(3,B2,FALSE))</f>
        <v>2.5500738225805297E-2</v>
      </c>
      <c r="D8">
        <f>_xlfn.POISSON.DIST(1,A2,FALSE)*_xlfn.POISSON.DIST(3,B2,FALSE)</f>
        <v>1.7151992886360982E-2</v>
      </c>
      <c r="E8">
        <f>(_xlfn.POISSON.DIST(2,A2,FALSE)*_xlfn.POISSON.DIST(3,B2,FALSE))</f>
        <v>5.7682812428558111E-3</v>
      </c>
      <c r="F8">
        <f>(_xlfn.POISSON.DIST(3,A2,FALSE)*_xlfn.POISSON.DIST(3,B2,FALSE))</f>
        <v>1.293263459903463E-3</v>
      </c>
      <c r="G8">
        <f>(_xlfn.POISSON.DIST(4,A2,FALSE)*_xlfn.POISSON.DIST(3,B2,FALSE))</f>
        <v>2.1746474031492756E-4</v>
      </c>
      <c r="H8">
        <f>(_xlfn.POISSON.DIST(5,A2,FALSE)*_xlfn.POISSON.DIST(3,B2,FALSE))</f>
        <v>2.925369176286416E-5</v>
      </c>
      <c r="I8">
        <f>(_xlfn.POISSON.DIST(6,A2,FALSE)*_xlfn.POISSON.DIST(3,B2,FALSE))</f>
        <v>3.2793763888548331E-6</v>
      </c>
      <c r="J8">
        <f t="shared" si="0"/>
        <v>4.9964273623392196E-2</v>
      </c>
    </row>
    <row r="9" spans="1:25" x14ac:dyDescent="0.2">
      <c r="B9">
        <v>4</v>
      </c>
      <c r="C9">
        <f>(_xlfn.POISSON.DIST(0,A2,FALSE)*_xlfn.POISSON.DIST(4,B2,FALSE))</f>
        <v>5.7689370185740408E-3</v>
      </c>
      <c r="D9">
        <f>_xlfn.POISSON.DIST(1,A2,FALSE)*_xlfn.POISSON.DIST(4,B2,FALSE)</f>
        <v>3.880231459507943E-3</v>
      </c>
      <c r="E9">
        <f>(_xlfn.POISSON.DIST(2,A2,FALSE)*_xlfn.POISSON.DIST(4,B2,FALSE))</f>
        <v>1.3049367787236403E-3</v>
      </c>
      <c r="F9">
        <f>(_xlfn.POISSON.DIST(3,A2,FALSE)*_xlfn.POISSON.DIST(4,B2,FALSE))</f>
        <v>2.9257017512757225E-4</v>
      </c>
      <c r="G9">
        <f>(_xlfn.POISSON.DIST(4,A2,FALSE)*_xlfn.POISSON.DIST(4,B2,FALSE))</f>
        <v>4.9196238145288382E-5</v>
      </c>
      <c r="H9">
        <f>(_xlfn.POISSON.DIST(5,A2,FALSE)*_xlfn.POISSON.DIST(4,B2,FALSE))</f>
        <v>6.6179537175109418E-6</v>
      </c>
      <c r="I9">
        <f>(_xlfn.POISSON.DIST(6,A2,FALSE)*_xlfn.POISSON.DIST(4,B2,FALSE))</f>
        <v>7.4188110477358037E-7</v>
      </c>
      <c r="J9">
        <f t="shared" si="0"/>
        <v>1.1303231504900769E-2</v>
      </c>
    </row>
    <row r="10" spans="1:25" x14ac:dyDescent="0.2">
      <c r="B10">
        <v>5</v>
      </c>
      <c r="C10">
        <f>(_xlfn.POISSON.DIST(0,A2,FALSE)*_xlfn.POISSON.DIST(5,B2,FALSE))</f>
        <v>1.0440681059372891E-3</v>
      </c>
      <c r="D10">
        <f>_xlfn.POISSON.DIST(1,A2,FALSE)*_xlfn.POISSON.DIST(5,B2,FALSE)</f>
        <v>7.0224824737783636E-4</v>
      </c>
      <c r="E10">
        <f>(_xlfn.POISSON.DIST(2,A2,FALSE)*_xlfn.POISSON.DIST(5,B2,FALSE))</f>
        <v>2.361687892489188E-4</v>
      </c>
      <c r="F10">
        <f>(_xlfn.POISSON.DIST(3,A2,FALSE)*_xlfn.POISSON.DIST(5,B2,FALSE))</f>
        <v>5.2949648716166672E-5</v>
      </c>
      <c r="G10">
        <f>(_xlfn.POISSON.DIST(4,A2,FALSE)*_xlfn.POISSON.DIST(5,B2,FALSE))</f>
        <v>8.9035853596972027E-6</v>
      </c>
      <c r="H10">
        <f>(_xlfn.POISSON.DIST(5,A2,FALSE)*_xlfn.POISSON.DIST(5,B2,FALSE))</f>
        <v>1.1977240141079224E-6</v>
      </c>
      <c r="I10">
        <f>(_xlfn.POISSON.DIST(6,A2,FALSE)*_xlfn.POISSON.DIST(5,B2,FALSE))</f>
        <v>1.3426639906064948E-7</v>
      </c>
      <c r="J10">
        <f t="shared" si="0"/>
        <v>2.0456703670530766E-3</v>
      </c>
    </row>
    <row r="11" spans="1:25" x14ac:dyDescent="0.2">
      <c r="B11">
        <v>6</v>
      </c>
      <c r="C11">
        <f>(_xlfn.POISSON.DIST(0,A2,FALSE)*_xlfn.POISSON.DIST(6,B2,FALSE))</f>
        <v>1.5746375896833216E-4</v>
      </c>
      <c r="D11">
        <f>_xlfn.POISSON.DIST(1,A2,FALSE)*_xlfn.POISSON.DIST(6,B2,FALSE)</f>
        <v>1.0591133675304427E-4</v>
      </c>
      <c r="E11">
        <f>(_xlfn.POISSON.DIST(2,A2,FALSE)*_xlfn.POISSON.DIST(6,B2,FALSE))</f>
        <v>3.5618390308695286E-5</v>
      </c>
      <c r="F11">
        <f>(_xlfn.POISSON.DIST(3,A2,FALSE)*_xlfn.POISSON.DIST(6,B2,FALSE))</f>
        <v>7.9857345277446098E-6</v>
      </c>
      <c r="G11">
        <f>(_xlfn.POISSON.DIST(4,A2,FALSE)*_xlfn.POISSON.DIST(6,B2,FALSE))</f>
        <v>1.3428166333792219E-6</v>
      </c>
      <c r="H11">
        <f>(_xlfn.POISSON.DIST(5,A2,FALSE)*_xlfn.POISSON.DIST(6,B2,FALSE))</f>
        <v>1.8063776145978845E-7</v>
      </c>
      <c r="I11">
        <f>(_xlfn.POISSON.DIST(6,A2,FALSE)*_xlfn.POISSON.DIST(6,B2,FALSE))</f>
        <v>2.0249724878102815E-8</v>
      </c>
      <c r="J11">
        <f t="shared" si="0"/>
        <v>3.0852292467753342E-4</v>
      </c>
    </row>
    <row r="12" spans="1:25" x14ac:dyDescent="0.2">
      <c r="C12" s="1">
        <f>SUM(C5:C11)</f>
        <v>0.51035302116059489</v>
      </c>
      <c r="D12" s="1">
        <f t="shared" ref="D12:I12" si="1">SUM(D5:D11)</f>
        <v>0.34326737175087912</v>
      </c>
      <c r="E12" s="1">
        <f t="shared" si="1"/>
        <v>0.11544213869920185</v>
      </c>
      <c r="F12" s="1">
        <f t="shared" si="1"/>
        <v>2.5882423797850392E-2</v>
      </c>
      <c r="G12" s="1">
        <f t="shared" si="1"/>
        <v>4.3521793852743552E-3</v>
      </c>
      <c r="H12" s="1">
        <f t="shared" si="1"/>
        <v>5.8546187326335975E-4</v>
      </c>
      <c r="I12" s="1">
        <f t="shared" si="1"/>
        <v>6.5631027335559959E-5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0.20648803709551605</v>
      </c>
      <c r="E19" t="s">
        <v>8</v>
      </c>
      <c r="G19" s="2">
        <f>D5</f>
        <v>0.13888544370832973</v>
      </c>
      <c r="I19" t="s">
        <v>8</v>
      </c>
      <c r="K19" s="2">
        <f>E5</f>
        <v>4.6707709428069566E-2</v>
      </c>
      <c r="M19" t="s">
        <v>8</v>
      </c>
      <c r="O19" s="2">
        <f>F5</f>
        <v>1.0471988336894065E-2</v>
      </c>
      <c r="Q19" t="s">
        <v>8</v>
      </c>
      <c r="S19" s="2">
        <f>G5</f>
        <v>1.7608849974262849E-3</v>
      </c>
      <c r="U19" t="s">
        <v>8</v>
      </c>
      <c r="W19" s="2">
        <f>H5</f>
        <v>2.3687696161668004E-4</v>
      </c>
      <c r="Y19" t="s">
        <v>8</v>
      </c>
      <c r="AA19" s="2">
        <f>I5</f>
        <v>2.6554211389330563E-5</v>
      </c>
    </row>
    <row r="20" spans="1:27" x14ac:dyDescent="0.2">
      <c r="A20" t="s">
        <v>4</v>
      </c>
      <c r="C20">
        <f>((C60*C18)*(C19))-(C60*(1-C19))</f>
        <v>1.6843444822417089</v>
      </c>
      <c r="E20" t="s">
        <v>4</v>
      </c>
      <c r="G20">
        <f>((G60*G18)*(G19))-(G60*(1-G19))</f>
        <v>0.52773988079162715</v>
      </c>
      <c r="I20" t="s">
        <v>4</v>
      </c>
      <c r="K20">
        <f>((K60*K18)*(K19))-(K60*(1-K19))</f>
        <v>-0.34609206800702608</v>
      </c>
      <c r="M20" t="s">
        <v>4</v>
      </c>
      <c r="O20">
        <f>((O60*O18)*(O19))-(O60*(1-O19))</f>
        <v>-0.72772830324075422</v>
      </c>
      <c r="Q20" t="s">
        <v>4</v>
      </c>
      <c r="S20">
        <f>((S60*S18)*(S19))-(S60*(1-S19))</f>
        <v>-0.89258601515699654</v>
      </c>
      <c r="U20" t="s">
        <v>4</v>
      </c>
      <c r="W20">
        <f>((W60*W18)*(W19))-(W60*(1-W19))</f>
        <v>-0.97015350283629831</v>
      </c>
      <c r="Y20" t="s">
        <v>4</v>
      </c>
      <c r="AA20">
        <f>((AA60*AA18)*(AA19))-(AA60*(1-AA19))</f>
        <v>-0.98935176123287849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0.18685207785672164</v>
      </c>
      <c r="E25" s="5" t="s">
        <v>8</v>
      </c>
      <c r="F25" s="5"/>
      <c r="G25" s="6">
        <f>D6</f>
        <v>0.12567814632743049</v>
      </c>
      <c r="I25" s="5" t="s">
        <v>8</v>
      </c>
      <c r="J25" s="5"/>
      <c r="K25" s="6">
        <f>E6</f>
        <v>4.2266044470778232E-2</v>
      </c>
      <c r="M25" s="5" t="s">
        <v>8</v>
      </c>
      <c r="N25" s="5"/>
      <c r="O25" s="6">
        <f>F6</f>
        <v>9.4761556531959557E-3</v>
      </c>
      <c r="Q25" t="s">
        <v>8</v>
      </c>
      <c r="S25" s="2">
        <f>G6</f>
        <v>1.5934338146845321E-3</v>
      </c>
      <c r="U25" s="5" t="s">
        <v>8</v>
      </c>
      <c r="V25" s="5"/>
      <c r="W25" s="6">
        <f>H6</f>
        <v>2.1435117063943801E-4</v>
      </c>
      <c r="Y25" s="5" t="s">
        <v>8</v>
      </c>
      <c r="Z25" s="5"/>
      <c r="AA25" s="6">
        <f>I6</f>
        <v>2.4029041312683312E-5</v>
      </c>
    </row>
    <row r="26" spans="1:27" x14ac:dyDescent="0.2">
      <c r="A26" t="s">
        <v>4</v>
      </c>
      <c r="C26">
        <f>((C66*C24)*(C25))-(C66*(1-C25))</f>
        <v>1.0553728564239382</v>
      </c>
      <c r="E26" s="5" t="s">
        <v>4</v>
      </c>
      <c r="F26" s="5"/>
      <c r="G26">
        <f>((G66*G24)*(G25))-(G66*(1-G25))</f>
        <v>-0.14538860497347272</v>
      </c>
      <c r="I26" s="5" t="s">
        <v>4</v>
      </c>
      <c r="J26" s="5"/>
      <c r="K26">
        <f>((K66*K24)*(K25))-(K66*(1-K25))</f>
        <v>-0.59847257752760685</v>
      </c>
      <c r="M26" s="5" t="s">
        <v>4</v>
      </c>
      <c r="N26" s="5"/>
      <c r="O26">
        <f>((O66*O24)*(O25))-(O66*(1-O25))</f>
        <v>-0.81995304258927693</v>
      </c>
      <c r="Q26" t="s">
        <v>4</v>
      </c>
      <c r="S26">
        <f>((S66*S24)*(S25))-(S66*(1-S25))</f>
        <v>-0.9346692135979342</v>
      </c>
      <c r="U26" s="5" t="s">
        <v>4</v>
      </c>
      <c r="V26" s="5"/>
      <c r="W26">
        <f>((W66*W24)*(W25))-(W66*(1-W25))</f>
        <v>-0.97835053176541675</v>
      </c>
      <c r="Y26" s="5" t="s">
        <v>4</v>
      </c>
      <c r="Z26" s="5"/>
      <c r="AA26">
        <f>((AA66*AA24)*(AA25))-(AA66*(1-AA25))</f>
        <v>-0.99517016269615066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8.4541699099072248E-2</v>
      </c>
      <c r="E31" s="5" t="s">
        <v>8</v>
      </c>
      <c r="F31" s="5"/>
      <c r="G31" s="6">
        <f>D7</f>
        <v>5.6863397785119056E-2</v>
      </c>
      <c r="I31" s="5" t="s">
        <v>8</v>
      </c>
      <c r="J31" s="5"/>
      <c r="K31" s="6">
        <f>E7</f>
        <v>1.9123379599217012E-2</v>
      </c>
      <c r="M31" s="5" t="s">
        <v>8</v>
      </c>
      <c r="N31" s="5"/>
      <c r="O31" s="6">
        <f>F7</f>
        <v>4.2875107894854263E-3</v>
      </c>
      <c r="Q31" t="s">
        <v>8</v>
      </c>
      <c r="S31" s="2">
        <f>G7</f>
        <v>7.2095319271024401E-4</v>
      </c>
      <c r="U31" s="5" t="s">
        <v>8</v>
      </c>
      <c r="V31" s="5"/>
      <c r="W31" s="6">
        <f>H7</f>
        <v>9.6983733751298859E-5</v>
      </c>
      <c r="Y31" s="5" t="s">
        <v>8</v>
      </c>
      <c r="Z31" s="5"/>
      <c r="AA31" s="6">
        <f>I7</f>
        <v>1.0872001015978912E-5</v>
      </c>
    </row>
    <row r="32" spans="1:27" x14ac:dyDescent="0.2">
      <c r="A32" t="s">
        <v>4</v>
      </c>
      <c r="C32">
        <f>((C72*C30)*(C31))-(C72*(1-C31))</f>
        <v>0.2681254864860837</v>
      </c>
      <c r="E32" s="5" t="s">
        <v>4</v>
      </c>
      <c r="F32" s="5"/>
      <c r="G32">
        <f>((G72*G30)*(G31))-(G72*(1-G31))</f>
        <v>-0.43136602214880948</v>
      </c>
      <c r="I32" s="5" t="s">
        <v>4</v>
      </c>
      <c r="J32" s="5"/>
      <c r="K32">
        <f>((K72*K30)*(K31))-(K72*(1-K31))</f>
        <v>-0.95984090284164425</v>
      </c>
      <c r="M32" s="5" t="s">
        <v>4</v>
      </c>
      <c r="N32" s="5"/>
      <c r="O32">
        <f>((O72*O30)*(O31))-(O72*(1-O31))</f>
        <v>-0.90138725184183521</v>
      </c>
      <c r="Q32" t="s">
        <v>4</v>
      </c>
      <c r="S32">
        <f>((S72*S30)*(S31))-(S72*(1-S31))</f>
        <v>-0.96323138717177759</v>
      </c>
      <c r="U32" s="5" t="s">
        <v>4</v>
      </c>
      <c r="V32" s="5"/>
      <c r="W32">
        <f>((W72*W30)*(W31))-(W72*(1-W31))</f>
        <v>-0.98778004954733634</v>
      </c>
      <c r="Y32" s="5" t="s">
        <v>4</v>
      </c>
      <c r="Z32" s="5"/>
      <c r="AA32">
        <f>((AA72*AA30)*(AA31))-(AA72*(1-AA31))</f>
        <v>-0.99672752769419026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2.5500738225805297E-2</v>
      </c>
      <c r="E37" s="5" t="s">
        <v>8</v>
      </c>
      <c r="F37" s="5"/>
      <c r="G37" s="6">
        <f>D8</f>
        <v>1.7151992886360982E-2</v>
      </c>
      <c r="I37" s="5" t="s">
        <v>8</v>
      </c>
      <c r="J37" s="5"/>
      <c r="K37" s="6">
        <f>E8</f>
        <v>5.7682812428558111E-3</v>
      </c>
      <c r="M37" s="5" t="s">
        <v>8</v>
      </c>
      <c r="N37" s="5"/>
      <c r="O37" s="6">
        <f>F8</f>
        <v>1.293263459903463E-3</v>
      </c>
      <c r="Q37" t="s">
        <v>8</v>
      </c>
      <c r="S37" s="2">
        <f>G8</f>
        <v>2.1746474031492756E-4</v>
      </c>
      <c r="U37" s="5" t="s">
        <v>8</v>
      </c>
      <c r="V37" s="5"/>
      <c r="W37" s="6">
        <f>H8</f>
        <v>2.925369176286416E-5</v>
      </c>
      <c r="Y37" s="5" t="s">
        <v>8</v>
      </c>
      <c r="Z37" s="5"/>
      <c r="AA37" s="6">
        <f>I8</f>
        <v>3.2793763888548331E-6</v>
      </c>
    </row>
    <row r="38" spans="1:27" x14ac:dyDescent="0.2">
      <c r="A38" t="s">
        <v>4</v>
      </c>
      <c r="C38">
        <f>((C78*C36)*(C37))-(C78*(1-C37))</f>
        <v>-0.23497785322584108</v>
      </c>
      <c r="E38" s="5" t="s">
        <v>4</v>
      </c>
      <c r="F38" s="5"/>
      <c r="G38">
        <f>((G78*G36)*(G37))-(G78*(1-G37))</f>
        <v>-0.63980814938641939</v>
      </c>
      <c r="I38" s="5" t="s">
        <v>4</v>
      </c>
      <c r="J38" s="5"/>
      <c r="K38">
        <f>((K78*K36)*(K37))-(K78*(1-K37))</f>
        <v>-0.86732953141431635</v>
      </c>
      <c r="M38" s="5" t="s">
        <v>4</v>
      </c>
      <c r="N38" s="5"/>
      <c r="O38">
        <f>((O78*O36)*(O37))-(O78*(1-O37))</f>
        <v>-0.94697619814395806</v>
      </c>
      <c r="Q38" t="s">
        <v>4</v>
      </c>
      <c r="S38">
        <f>((S78*S36)*(S37))-(S78*(1-S37))</f>
        <v>-0.98238535603449084</v>
      </c>
      <c r="U38" s="5" t="s">
        <v>4</v>
      </c>
      <c r="V38" s="5"/>
      <c r="W38">
        <f>((W78*W36)*(W37))-(W78*(1-W37))</f>
        <v>-0.99412000795566424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5.7689370185740408E-3</v>
      </c>
      <c r="E43" s="5" t="s">
        <v>8</v>
      </c>
      <c r="F43" s="5"/>
      <c r="G43" s="6">
        <f>D9</f>
        <v>3.880231459507943E-3</v>
      </c>
      <c r="I43" s="5" t="s">
        <v>8</v>
      </c>
      <c r="J43" s="5"/>
      <c r="K43" s="6">
        <f>E9</f>
        <v>1.3049367787236403E-3</v>
      </c>
      <c r="M43" s="5" t="s">
        <v>8</v>
      </c>
      <c r="N43" s="5"/>
      <c r="O43" s="6">
        <f>F9</f>
        <v>2.9257017512757225E-4</v>
      </c>
      <c r="Q43" t="s">
        <v>8</v>
      </c>
      <c r="S43" s="2">
        <f>G9</f>
        <v>4.9196238145288382E-5</v>
      </c>
      <c r="U43" s="5" t="s">
        <v>8</v>
      </c>
      <c r="V43" s="5"/>
      <c r="W43" s="6">
        <f>H9</f>
        <v>6.6179537175109418E-6</v>
      </c>
      <c r="Y43" s="5" t="s">
        <v>8</v>
      </c>
      <c r="Z43" s="5"/>
      <c r="AA43" s="6">
        <f>I9</f>
        <v>7.4188110477358037E-7</v>
      </c>
    </row>
    <row r="44" spans="1:27" x14ac:dyDescent="0.2">
      <c r="A44" t="s">
        <v>4</v>
      </c>
      <c r="C44">
        <f>((C84*C42)*(C43))-(C84*(1-C43))</f>
        <v>-0.61348121975553926</v>
      </c>
      <c r="E44" s="5" t="s">
        <v>4</v>
      </c>
      <c r="F44" s="5"/>
      <c r="G44">
        <f>((G84*G42)*(G43))-(G84*(1-G43))</f>
        <v>-0.80210819556509494</v>
      </c>
      <c r="I44" s="5" t="s">
        <v>4</v>
      </c>
      <c r="J44" s="5"/>
      <c r="K44">
        <f>((K84*K42)*(K43))-(K84*(1-K43))</f>
        <v>-0.91256923582551608</v>
      </c>
      <c r="M44" s="5" t="s">
        <v>4</v>
      </c>
      <c r="N44" s="5"/>
      <c r="O44">
        <f>((O84*O42)*(O43))-(O84*(1-O43))</f>
        <v>-0.96313615793392582</v>
      </c>
      <c r="Q44" t="s">
        <v>4</v>
      </c>
      <c r="S44">
        <f>((S84*S42)*(S43))-(S84*(1-S43))</f>
        <v>-0.99380127399369367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1.0440681059372891E-3</v>
      </c>
      <c r="E49" s="5" t="s">
        <v>8</v>
      </c>
      <c r="F49" s="5"/>
      <c r="G49" s="6">
        <f>D10</f>
        <v>7.0224824737783636E-4</v>
      </c>
      <c r="I49" s="5" t="s">
        <v>8</v>
      </c>
      <c r="J49" s="5"/>
      <c r="K49" s="6">
        <f>E10</f>
        <v>2.361687892489188E-4</v>
      </c>
      <c r="M49" s="5" t="s">
        <v>8</v>
      </c>
      <c r="N49" s="5"/>
      <c r="O49">
        <f>F10</f>
        <v>5.2949648716166672E-5</v>
      </c>
      <c r="Q49" t="s">
        <v>8</v>
      </c>
      <c r="S49" s="2">
        <f>G10</f>
        <v>8.9035853596972027E-6</v>
      </c>
      <c r="U49" s="5" t="s">
        <v>8</v>
      </c>
      <c r="V49" s="5"/>
      <c r="W49" s="6">
        <f>H10</f>
        <v>1.1977240141079224E-6</v>
      </c>
      <c r="Y49" s="5" t="s">
        <v>8</v>
      </c>
      <c r="Z49" s="5"/>
      <c r="AA49" s="6">
        <f>I10</f>
        <v>1.3426639906064948E-7</v>
      </c>
    </row>
    <row r="50" spans="1:27" x14ac:dyDescent="0.2">
      <c r="A50" t="s">
        <v>4</v>
      </c>
      <c r="C50">
        <f>((C90*C48)*(C49))-(C90*(1-C49))</f>
        <v>-0.86844741865190156</v>
      </c>
      <c r="E50" s="5" t="s">
        <v>4</v>
      </c>
      <c r="F50" s="5"/>
      <c r="G50">
        <f>((G90*G48)*(G49))-(G90*(1-G49))</f>
        <v>-0.91151672083039259</v>
      </c>
      <c r="I50" s="5" t="s">
        <v>4</v>
      </c>
      <c r="J50" s="5"/>
      <c r="K50">
        <f>((K90*K48)*(K49))-(K90*(1-K49))</f>
        <v>-0.97024273255463622</v>
      </c>
      <c r="M50" s="5" t="s">
        <v>4</v>
      </c>
      <c r="N50" s="5"/>
      <c r="O50">
        <f>((O90*O48)*(O49))-(O90*(1-O49))</f>
        <v>-0.98670963817224222</v>
      </c>
      <c r="Q50" t="s">
        <v>4</v>
      </c>
      <c r="S50">
        <f>((S90*S48)*(S49))-(S90*(1-S49))</f>
        <v>-0.99732002080673121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1.5746375896833216E-4</v>
      </c>
      <c r="E55" s="5" t="s">
        <v>8</v>
      </c>
      <c r="F55" s="5"/>
      <c r="G55" s="6">
        <f>D11</f>
        <v>1.0591133675304427E-4</v>
      </c>
      <c r="I55" s="5" t="s">
        <v>8</v>
      </c>
      <c r="J55" s="5"/>
      <c r="K55" s="6">
        <f>E11</f>
        <v>3.5618390308695286E-5</v>
      </c>
      <c r="M55" s="5" t="s">
        <v>8</v>
      </c>
      <c r="N55" s="5"/>
      <c r="O55" s="6">
        <f>F11</f>
        <v>7.9857345277446098E-6</v>
      </c>
      <c r="Q55" t="s">
        <v>8</v>
      </c>
      <c r="S55" s="2">
        <f>G11</f>
        <v>1.3428166333792219E-6</v>
      </c>
      <c r="U55" s="5" t="s">
        <v>8</v>
      </c>
      <c r="V55" s="5"/>
      <c r="W55" s="6">
        <f>H11</f>
        <v>1.8063776145978845E-7</v>
      </c>
      <c r="Y55" s="5" t="s">
        <v>8</v>
      </c>
      <c r="Z55" s="5"/>
      <c r="AA55" s="6">
        <f>I11</f>
        <v>2.0249724878102815E-8</v>
      </c>
    </row>
    <row r="56" spans="1:27" x14ac:dyDescent="0.2">
      <c r="A56" t="s">
        <v>4</v>
      </c>
      <c r="C56">
        <f>((C96*C54)*(C55))-(C96*(1-C55))</f>
        <v>-0.94473022060211542</v>
      </c>
      <c r="E56" s="5" t="s">
        <v>4</v>
      </c>
      <c r="F56" s="5"/>
      <c r="G56">
        <f>((G96*G54)*(G55))-(G96*(1-G55))</f>
        <v>-0.97341625447498581</v>
      </c>
      <c r="I56" s="5" t="s">
        <v>4</v>
      </c>
      <c r="J56" s="5"/>
      <c r="K56">
        <f>((K96*K54)*(K55))-(K96*(1-K55))</f>
        <v>-0.98927886451708269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{061D8D4C-D706-FE46-8A68-ACDED8A5822B}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{7BE119CE-65EB-E44A-84DB-0BC5D02CBD03}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27" priority="1" operator="lessThan">
      <formula>0</formula>
    </cfRule>
    <cfRule type="cellIs" dxfId="26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1D8D4C-D706-FE46-8A68-ACDED8A58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7BE119CE-65EB-E44A-84DB-0BC5D02CB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EB38-0FC9-B84D-8276-CD8B6637654D}">
  <dimension ref="A1:AA9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7" width="11.1640625" bestFit="1" customWidth="1"/>
    <col min="8" max="9" width="12.1640625" bestFit="1" customWidth="1"/>
    <col min="10" max="11" width="11.1640625" bestFit="1" customWidth="1"/>
    <col min="15" max="15" width="12.1640625" bestFit="1" customWidth="1"/>
    <col min="19" max="19" width="11" bestFit="1" customWidth="1"/>
    <col min="23" max="23" width="11" bestFit="1" customWidth="1"/>
    <col min="27" max="27" width="11" bestFit="1" customWidth="1"/>
  </cols>
  <sheetData>
    <row r="1" spans="1:25" x14ac:dyDescent="0.2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H1" t="s">
        <v>62</v>
      </c>
      <c r="J1">
        <v>1</v>
      </c>
      <c r="L1" t="s">
        <v>68</v>
      </c>
      <c r="M1" t="s">
        <v>69</v>
      </c>
      <c r="N1" t="s">
        <v>70</v>
      </c>
    </row>
    <row r="2" spans="1:25" x14ac:dyDescent="0.2">
      <c r="A2">
        <v>0.48883559999999998</v>
      </c>
      <c r="B2">
        <v>1.3477328</v>
      </c>
      <c r="K2" t="s">
        <v>5</v>
      </c>
    </row>
    <row r="3" spans="1:25" x14ac:dyDescent="0.2">
      <c r="B3" t="s">
        <v>3</v>
      </c>
      <c r="K3" t="s">
        <v>7</v>
      </c>
      <c r="L3">
        <v>2.5499999999999998</v>
      </c>
      <c r="M3">
        <v>1.07</v>
      </c>
      <c r="N3">
        <v>2.5499999999999998</v>
      </c>
    </row>
    <row r="4" spans="1:25" x14ac:dyDescent="0.2">
      <c r="A4" t="s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K4" t="s">
        <v>8</v>
      </c>
      <c r="L4">
        <f>SUM(D5:I5,E6:I6,F7:I7,G8:I8,H9:I9,I10)</f>
        <v>0.13424865872063232</v>
      </c>
      <c r="M4">
        <f>SUM(C6:C11,D7:D11,E8:E11,F9:F11,G10:G11,H11)</f>
        <v>0.58228471134455917</v>
      </c>
      <c r="N4">
        <f>SUM(C5,D6,E7,F8,G9,H10,I11)</f>
        <v>0.28296713270331408</v>
      </c>
    </row>
    <row r="5" spans="1:25" x14ac:dyDescent="0.2">
      <c r="B5">
        <v>0</v>
      </c>
      <c r="C5">
        <f>(_xlfn.POISSON.DIST(0,A2,FALSE)*_xlfn.POISSON.DIST(0,B2,FALSE))</f>
        <v>0.15936336016426716</v>
      </c>
      <c r="D5">
        <f>_xlfn.POISSON.DIST(1,A2,FALSE)*_xlfn.POISSON.DIST(0,B2,FALSE)</f>
        <v>7.7902483783915621E-2</v>
      </c>
      <c r="E5">
        <f>(_xlfn.POISSON.DIST(2,A2,FALSE)*_xlfn.POISSON.DIST(0,B2,FALSE))</f>
        <v>1.9040753701000331E-2</v>
      </c>
      <c r="F5">
        <f>(_xlfn.POISSON.DIST(3,A2,FALSE)*_xlfn.POISSON.DIST(0,B2,FALSE))</f>
        <v>3.1025994199602399E-3</v>
      </c>
      <c r="G5">
        <f>(_xlfn.POISSON.DIST(4,A2,FALSE)*_xlfn.POISSON.DIST(0,B2,FALSE))</f>
        <v>3.7916526225397883E-4</v>
      </c>
      <c r="H5">
        <f>(_xlfn.POISSON.DIST(5,A2,FALSE)*_xlfn.POISSON.DIST(0,B2,FALSE))</f>
        <v>3.7069895694616214E-5</v>
      </c>
      <c r="I5">
        <f>(_xlfn.POISSON.DIST(6,A2,FALSE)*_xlfn.POISSON.DIST(0,B2,FALSE))</f>
        <v>3.0201807839691897E-6</v>
      </c>
      <c r="J5">
        <f>SUM(C5:I5)</f>
        <v>0.25982845240787589</v>
      </c>
      <c r="K5" t="s">
        <v>4</v>
      </c>
      <c r="L5">
        <f>(J1*L3*L4)-(J1*(1-L4))</f>
        <v>-0.52341726154175527</v>
      </c>
      <c r="M5">
        <f>(J1*M3*M4)-(J1*(1-M4))</f>
        <v>0.20532935248323747</v>
      </c>
      <c r="N5">
        <f>(J1*N3*N4)-(J1*(1-N4))</f>
        <v>4.533321096764964E-3</v>
      </c>
    </row>
    <row r="6" spans="1:25" x14ac:dyDescent="0.2">
      <c r="B6">
        <v>1</v>
      </c>
      <c r="C6">
        <f>(_xlfn.POISSON.DIST(0,A2,FALSE)*_xlfn.POISSON.DIST(1,B2,FALSE))</f>
        <v>0.21477922761159621</v>
      </c>
      <c r="D6">
        <f>_xlfn.POISSON.DIST(1,A2,FALSE)*_xlfn.POISSON.DIST(1,B2,FALSE)</f>
        <v>0.10499173259705118</v>
      </c>
      <c r="E6">
        <f>(_xlfn.POISSON.DIST(2,A2,FALSE)*_xlfn.POISSON.DIST(1,B2,FALSE))</f>
        <v>2.5661848299559534E-2</v>
      </c>
      <c r="F6">
        <f>(_xlfn.POISSON.DIST(3,A2,FALSE)*_xlfn.POISSON.DIST(1,B2,FALSE))</f>
        <v>4.181475003541389E-3</v>
      </c>
      <c r="G6">
        <f>(_xlfn.POISSON.DIST(4,A2,FALSE)*_xlfn.POISSON.DIST(1,B2,FALSE))</f>
        <v>5.1101346056028907E-4</v>
      </c>
      <c r="H6">
        <f>(_xlfn.POISSON.DIST(5,A2,FALSE)*_xlfn.POISSON.DIST(1,B2,FALSE))</f>
        <v>4.9960314320213049E-5</v>
      </c>
      <c r="I6">
        <f>(_xlfn.POISSON.DIST(6,A2,FALSE)*_xlfn.POISSON.DIST(1,B2,FALSE))</f>
        <v>4.0703967044849907E-6</v>
      </c>
      <c r="J6">
        <f t="shared" ref="J6:J11" si="0">SUM(C6:I6)</f>
        <v>0.35017932768333326</v>
      </c>
    </row>
    <row r="7" spans="1:25" x14ac:dyDescent="0.2">
      <c r="B7">
        <v>2</v>
      </c>
      <c r="C7">
        <f>(_xlfn.POISSON.DIST(0,A2,FALSE)*_xlfn.POISSON.DIST(2,B2,FALSE))</f>
        <v>0.14473250490540698</v>
      </c>
      <c r="D7">
        <f>_xlfn.POISSON.DIST(1,A2,FALSE)*_xlfn.POISSON.DIST(2,B2,FALSE)</f>
        <v>7.0750400874937544E-2</v>
      </c>
      <c r="E7">
        <f>(_xlfn.POISSON.DIST(2,A2,FALSE)*_xlfn.POISSON.DIST(2,B2,FALSE))</f>
        <v>1.729265733097031E-2</v>
      </c>
      <c r="F7">
        <f>(_xlfn.POISSON.DIST(3,A2,FALSE)*_xlfn.POISSON.DIST(2,B2,FALSE))</f>
        <v>2.8177555073264243E-3</v>
      </c>
      <c r="G7">
        <f>(_xlfn.POISSON.DIST(4,A2,FALSE)*_xlfn.POISSON.DIST(2,B2,FALSE))</f>
        <v>3.4435480101930411E-4</v>
      </c>
      <c r="H7">
        <f>(_xlfn.POISSON.DIST(5,A2,FALSE)*_xlfn.POISSON.DIST(2,B2,FALSE))</f>
        <v>3.3666577153830424E-5</v>
      </c>
      <c r="I7">
        <f>(_xlfn.POISSON.DIST(6,A2,FALSE)*_xlfn.POISSON.DIST(2,B2,FALSE))</f>
        <v>2.742903573823165E-6</v>
      </c>
      <c r="J7">
        <f t="shared" si="0"/>
        <v>0.23597408290038821</v>
      </c>
    </row>
    <row r="8" spans="1:25" x14ac:dyDescent="0.2">
      <c r="B8">
        <v>3</v>
      </c>
      <c r="C8">
        <f>(_xlfn.POISSON.DIST(0,A2,FALSE)*_xlfn.POISSON.DIST(3,B2,FALSE))</f>
        <v>6.5020248029059285E-2</v>
      </c>
      <c r="D8">
        <f>_xlfn.POISSON.DIST(1,A2,FALSE)*_xlfn.POISSON.DIST(3,B2,FALSE)</f>
        <v>3.1784211957434007E-2</v>
      </c>
      <c r="E8">
        <f>(_xlfn.POISSON.DIST(2,A2,FALSE)*_xlfn.POISSON.DIST(3,B2,FALSE))</f>
        <v>7.7686271613697129E-3</v>
      </c>
      <c r="F8">
        <f>(_xlfn.POISSON.DIST(3,A2,FALSE)*_xlfn.POISSON.DIST(3,B2,FALSE))</f>
        <v>1.2658605065348205E-3</v>
      </c>
      <c r="G8">
        <f>(_xlfn.POISSON.DIST(4,A2,FALSE)*_xlfn.POISSON.DIST(3,B2,FALSE))</f>
        <v>1.5469942005706317E-4</v>
      </c>
      <c r="H8">
        <f>(_xlfn.POISSON.DIST(5,A2,FALSE)*_xlfn.POISSON.DIST(3,B2,FALSE))</f>
        <v>1.5124516764649301E-5</v>
      </c>
      <c r="I8">
        <f>(_xlfn.POISSON.DIST(6,A2,FALSE)*_xlfn.POISSON.DIST(3,B2,FALSE))</f>
        <v>1.2322337045595668E-6</v>
      </c>
      <c r="J8">
        <f t="shared" si="0"/>
        <v>0.10601000382492409</v>
      </c>
    </row>
    <row r="9" spans="1:25" x14ac:dyDescent="0.2">
      <c r="B9">
        <v>4</v>
      </c>
      <c r="C9">
        <f>(_xlfn.POISSON.DIST(0,A2,FALSE)*_xlfn.POISSON.DIST(4,B2,FALSE))</f>
        <v>2.1907480233224627E-2</v>
      </c>
      <c r="D9">
        <f>_xlfn.POISSON.DIST(1,A2,FALSE)*_xlfn.POISSON.DIST(4,B2,FALSE)</f>
        <v>1.0709156244296497E-2</v>
      </c>
      <c r="E9">
        <f>(_xlfn.POISSON.DIST(2,A2,FALSE)*_xlfn.POISSON.DIST(4,B2,FALSE))</f>
        <v>2.6175084090872122E-3</v>
      </c>
      <c r="F9">
        <f>(_xlfn.POISSON.DIST(3,A2,FALSE)*_xlfn.POISSON.DIST(4,B2,FALSE))</f>
        <v>4.2651043122039778E-4</v>
      </c>
      <c r="G9">
        <f>(_xlfn.POISSON.DIST(4,A2,FALSE)*_xlfn.POISSON.DIST(4,B2,FALSE))</f>
        <v>5.2123370637970451E-5</v>
      </c>
      <c r="H9">
        <f>(_xlfn.POISSON.DIST(5,A2,FALSE)*_xlfn.POISSON.DIST(4,B2,FALSE))</f>
        <v>5.0959518319669333E-6</v>
      </c>
      <c r="I9">
        <f>(_xlfn.POISSON.DIST(6,A2,FALSE)*_xlfn.POISSON.DIST(4,B2,FALSE))</f>
        <v>4.1518044522510924E-7</v>
      </c>
      <c r="J9">
        <f t="shared" si="0"/>
        <v>3.5718289820743897E-2</v>
      </c>
    </row>
    <row r="10" spans="1:25" x14ac:dyDescent="0.2">
      <c r="B10">
        <v>5</v>
      </c>
      <c r="C10">
        <f>(_xlfn.POISSON.DIST(0,A2,FALSE)*_xlfn.POISSON.DIST(5,B2,FALSE))</f>
        <v>5.9050859351336927E-3</v>
      </c>
      <c r="D10">
        <f>_xlfn.POISSON.DIST(1,A2,FALSE)*_xlfn.POISSON.DIST(5,B2,FALSE)</f>
        <v>2.8866162261526394E-3</v>
      </c>
      <c r="E10">
        <f>(_xlfn.POISSON.DIST(2,A2,FALSE)*_xlfn.POISSON.DIST(5,B2,FALSE))</f>
        <v>7.0554038744053056E-4</v>
      </c>
      <c r="F10">
        <f>(_xlfn.POISSON.DIST(3,A2,FALSE)*_xlfn.POISSON.DIST(5,B2,FALSE))</f>
        <v>1.1496441953957477E-4</v>
      </c>
      <c r="G10">
        <f>(_xlfn.POISSON.DIST(4,A2,FALSE)*_xlfn.POISSON.DIST(5,B2,FALSE))</f>
        <v>1.4049675251069934E-5</v>
      </c>
      <c r="H10">
        <f>(_xlfn.POISSON.DIST(5,A2,FALSE)*_xlfn.POISSON.DIST(5,B2,FALSE))</f>
        <v>1.3735962862323843E-6</v>
      </c>
      <c r="I10">
        <f>(_xlfn.POISSON.DIST(6,A2,FALSE)*_xlfn.POISSON.DIST(5,B2,FALSE))</f>
        <v>1.1191046078969657E-7</v>
      </c>
      <c r="J10">
        <f t="shared" si="0"/>
        <v>9.6277421502645299E-3</v>
      </c>
    </row>
    <row r="11" spans="1:25" x14ac:dyDescent="0.2">
      <c r="B11">
        <v>6</v>
      </c>
      <c r="C11">
        <f>(_xlfn.POISSON.DIST(0,A2,FALSE)*_xlfn.POISSON.DIST(6,B2,FALSE))</f>
        <v>1.3264130002663902E-3</v>
      </c>
      <c r="D11">
        <f>_xlfn.POISSON.DIST(1,A2,FALSE)*_xlfn.POISSON.DIST(6,B2,FALSE)</f>
        <v>6.4839789483302082E-4</v>
      </c>
      <c r="E11">
        <f>(_xlfn.POISSON.DIST(2,A2,FALSE)*_xlfn.POISSON.DIST(6,B2,FALSE))</f>
        <v>1.584799869797183E-4</v>
      </c>
      <c r="F11">
        <f>(_xlfn.POISSON.DIST(3,A2,FALSE)*_xlfn.POISSON.DIST(6,B2,FALSE))</f>
        <v>2.5823553174407603E-5</v>
      </c>
      <c r="G11">
        <f>(_xlfn.POISSON.DIST(4,A2,FALSE)*_xlfn.POISSON.DIST(6,B2,FALSE))</f>
        <v>3.1558680275358605E-6</v>
      </c>
      <c r="H11">
        <f>(_xlfn.POISSON.DIST(5,A2,FALSE)*_xlfn.POISSON.DIST(6,B2,FALSE))</f>
        <v>3.0854012815226177E-7</v>
      </c>
      <c r="I11">
        <f>(_xlfn.POISSON.DIST(6,A2,FALSE)*_xlfn.POISSON.DIST(6,B2,FALSE))</f>
        <v>2.5137566444897965E-8</v>
      </c>
      <c r="J11">
        <f t="shared" si="0"/>
        <v>2.1626039809756704E-3</v>
      </c>
    </row>
    <row r="12" spans="1:25" x14ac:dyDescent="0.2">
      <c r="C12" s="1">
        <f>SUM(C5:C11)</f>
        <v>0.6130343198789544</v>
      </c>
      <c r="D12" s="1">
        <f t="shared" ref="D12:I12" si="1">SUM(D5:D11)</f>
        <v>0.29967299957862059</v>
      </c>
      <c r="E12" s="1">
        <f t="shared" si="1"/>
        <v>7.324541527640735E-2</v>
      </c>
      <c r="F12" s="1">
        <f t="shared" si="1"/>
        <v>1.1934988841297253E-2</v>
      </c>
      <c r="G12" s="1">
        <f t="shared" si="1"/>
        <v>1.4585618578072115E-3</v>
      </c>
      <c r="H12" s="1">
        <f t="shared" si="1"/>
        <v>1.4259939217966058E-4</v>
      </c>
      <c r="I12" s="1">
        <f t="shared" si="1"/>
        <v>1.1617943239296615E-5</v>
      </c>
    </row>
    <row r="13" spans="1:25" x14ac:dyDescent="0.2">
      <c r="C13" s="1"/>
      <c r="D13" s="1"/>
      <c r="E13" s="1"/>
      <c r="F13" s="1"/>
      <c r="G13" s="1"/>
      <c r="H13" s="1"/>
      <c r="I13" s="1"/>
    </row>
    <row r="14" spans="1:25" x14ac:dyDescent="0.2">
      <c r="C14" s="1"/>
      <c r="D14" s="1"/>
      <c r="E14" s="1"/>
      <c r="F14" s="1"/>
      <c r="G14" s="1"/>
      <c r="H14" s="1"/>
      <c r="I14" s="1"/>
    </row>
    <row r="16" spans="1:25" x14ac:dyDescent="0.2">
      <c r="A16" t="s">
        <v>9</v>
      </c>
      <c r="E16" s="3" t="s">
        <v>16</v>
      </c>
      <c r="I16" s="3" t="s">
        <v>17</v>
      </c>
      <c r="M16" s="4" t="s">
        <v>18</v>
      </c>
      <c r="Q16" s="4" t="s">
        <v>19</v>
      </c>
      <c r="U16" s="4" t="s">
        <v>20</v>
      </c>
      <c r="Y16" s="4" t="s">
        <v>21</v>
      </c>
    </row>
    <row r="17" spans="1:27" x14ac:dyDescent="0.2">
      <c r="A17" t="s">
        <v>5</v>
      </c>
      <c r="C17" t="s">
        <v>6</v>
      </c>
      <c r="E17" t="s">
        <v>5</v>
      </c>
      <c r="G17" t="s">
        <v>6</v>
      </c>
      <c r="I17" t="s">
        <v>5</v>
      </c>
      <c r="K17" t="s">
        <v>6</v>
      </c>
      <c r="M17" t="s">
        <v>5</v>
      </c>
      <c r="O17" t="s">
        <v>6</v>
      </c>
      <c r="Q17" t="s">
        <v>5</v>
      </c>
      <c r="S17" t="s">
        <v>6</v>
      </c>
      <c r="U17" t="s">
        <v>5</v>
      </c>
      <c r="W17" t="s">
        <v>6</v>
      </c>
      <c r="Y17" t="s">
        <v>5</v>
      </c>
      <c r="AA17" t="s">
        <v>6</v>
      </c>
    </row>
    <row r="18" spans="1:27" x14ac:dyDescent="0.2">
      <c r="A18" t="s">
        <v>7</v>
      </c>
      <c r="C18" s="2">
        <v>12</v>
      </c>
      <c r="E18" t="s">
        <v>7</v>
      </c>
      <c r="G18" s="2">
        <v>10</v>
      </c>
      <c r="I18" t="s">
        <v>7</v>
      </c>
      <c r="K18" s="2">
        <v>13</v>
      </c>
      <c r="M18" t="s">
        <v>7</v>
      </c>
      <c r="O18" s="2">
        <v>25</v>
      </c>
      <c r="Q18" t="s">
        <v>7</v>
      </c>
      <c r="S18" s="2">
        <v>60</v>
      </c>
      <c r="U18" t="s">
        <v>7</v>
      </c>
      <c r="W18" s="2">
        <v>125</v>
      </c>
      <c r="Y18" t="s">
        <v>7</v>
      </c>
      <c r="AA18" s="2">
        <v>400</v>
      </c>
    </row>
    <row r="19" spans="1:27" x14ac:dyDescent="0.2">
      <c r="A19" t="s">
        <v>8</v>
      </c>
      <c r="C19" s="2">
        <f>C5</f>
        <v>0.15936336016426716</v>
      </c>
      <c r="E19" t="s">
        <v>8</v>
      </c>
      <c r="G19" s="2">
        <f>D5</f>
        <v>7.7902483783915621E-2</v>
      </c>
      <c r="I19" t="s">
        <v>8</v>
      </c>
      <c r="K19" s="2">
        <f>E5</f>
        <v>1.9040753701000331E-2</v>
      </c>
      <c r="M19" t="s">
        <v>8</v>
      </c>
      <c r="O19" s="2">
        <f>F5</f>
        <v>3.1025994199602399E-3</v>
      </c>
      <c r="Q19" t="s">
        <v>8</v>
      </c>
      <c r="S19" s="2">
        <f>G5</f>
        <v>3.7916526225397883E-4</v>
      </c>
      <c r="U19" t="s">
        <v>8</v>
      </c>
      <c r="W19" s="2">
        <f>H5</f>
        <v>3.7069895694616214E-5</v>
      </c>
      <c r="Y19" t="s">
        <v>8</v>
      </c>
      <c r="AA19" s="2">
        <f>I5</f>
        <v>3.0201807839691897E-6</v>
      </c>
    </row>
    <row r="20" spans="1:27" x14ac:dyDescent="0.2">
      <c r="A20" t="s">
        <v>4</v>
      </c>
      <c r="C20">
        <f>((C60*C18)*(C19))-(C60*(1-C19))</f>
        <v>1.0717236821354732</v>
      </c>
      <c r="E20" t="s">
        <v>4</v>
      </c>
      <c r="G20">
        <f>((G60*G18)*(G19))-(G60*(1-G19))</f>
        <v>-0.14307267837692816</v>
      </c>
      <c r="I20" t="s">
        <v>4</v>
      </c>
      <c r="K20">
        <f>((K60*K18)*(K19))-(K60*(1-K19))</f>
        <v>-0.73342944818599531</v>
      </c>
      <c r="M20" t="s">
        <v>4</v>
      </c>
      <c r="O20">
        <f>((O60*O18)*(O19))-(O60*(1-O19))</f>
        <v>-0.91933241508103369</v>
      </c>
      <c r="Q20" t="s">
        <v>4</v>
      </c>
      <c r="S20">
        <f>((S60*S18)*(S19))-(S60*(1-S19))</f>
        <v>-0.97687091900250722</v>
      </c>
      <c r="U20" t="s">
        <v>4</v>
      </c>
      <c r="W20">
        <f>((W60*W18)*(W19))-(W60*(1-W19))</f>
        <v>-0.99532919314247836</v>
      </c>
      <c r="Y20" t="s">
        <v>4</v>
      </c>
      <c r="AA20">
        <f>((AA60*AA18)*(AA19))-(AA60*(1-AA19))</f>
        <v>-0.99878890750562832</v>
      </c>
    </row>
    <row r="22" spans="1:27" x14ac:dyDescent="0.2">
      <c r="A22" t="s">
        <v>10</v>
      </c>
      <c r="E22" s="4" t="s">
        <v>22</v>
      </c>
      <c r="F22" s="5"/>
      <c r="G22" s="5"/>
      <c r="I22" s="4" t="s">
        <v>28</v>
      </c>
      <c r="J22" s="5"/>
      <c r="K22" s="5"/>
      <c r="M22" s="4" t="s">
        <v>29</v>
      </c>
      <c r="N22" s="5"/>
      <c r="O22" s="5"/>
      <c r="Q22" s="4" t="s">
        <v>30</v>
      </c>
      <c r="U22" s="4" t="s">
        <v>31</v>
      </c>
      <c r="V22" s="5"/>
      <c r="W22" s="5"/>
      <c r="Y22" s="4" t="s">
        <v>32</v>
      </c>
      <c r="Z22" s="5"/>
      <c r="AA22" s="5"/>
    </row>
    <row r="23" spans="1:27" x14ac:dyDescent="0.2">
      <c r="A23" t="s">
        <v>5</v>
      </c>
      <c r="C23" t="s">
        <v>6</v>
      </c>
      <c r="E23" s="5" t="s">
        <v>5</v>
      </c>
      <c r="F23" s="5"/>
      <c r="G23" s="5" t="s">
        <v>6</v>
      </c>
      <c r="I23" s="5" t="s">
        <v>5</v>
      </c>
      <c r="J23" s="5"/>
      <c r="K23" s="5" t="s">
        <v>6</v>
      </c>
      <c r="M23" s="5" t="s">
        <v>5</v>
      </c>
      <c r="N23" s="5"/>
      <c r="O23" s="5" t="s">
        <v>6</v>
      </c>
      <c r="Q23" t="s">
        <v>5</v>
      </c>
      <c r="S23" t="s">
        <v>6</v>
      </c>
      <c r="U23" s="5" t="s">
        <v>5</v>
      </c>
      <c r="V23" s="5"/>
      <c r="W23" s="5" t="s">
        <v>6</v>
      </c>
      <c r="Y23" s="5" t="s">
        <v>5</v>
      </c>
      <c r="Z23" s="5"/>
      <c r="AA23" s="5" t="s">
        <v>6</v>
      </c>
    </row>
    <row r="24" spans="1:27" x14ac:dyDescent="0.2">
      <c r="A24" t="s">
        <v>7</v>
      </c>
      <c r="C24" s="2">
        <v>10</v>
      </c>
      <c r="E24" s="5" t="s">
        <v>7</v>
      </c>
      <c r="F24" s="5"/>
      <c r="G24" s="6">
        <v>5.8</v>
      </c>
      <c r="I24" s="5" t="s">
        <v>7</v>
      </c>
      <c r="J24" s="5"/>
      <c r="K24" s="6">
        <v>8.5</v>
      </c>
      <c r="M24" s="5" t="s">
        <v>7</v>
      </c>
      <c r="N24" s="5"/>
      <c r="O24" s="7">
        <v>18</v>
      </c>
      <c r="Q24" t="s">
        <v>7</v>
      </c>
      <c r="S24" s="2">
        <v>40</v>
      </c>
      <c r="U24" s="5" t="s">
        <v>7</v>
      </c>
      <c r="V24" s="5"/>
      <c r="W24" s="6">
        <v>100</v>
      </c>
      <c r="Y24" s="5" t="s">
        <v>7</v>
      </c>
      <c r="Z24" s="5"/>
      <c r="AA24" s="6">
        <v>200</v>
      </c>
    </row>
    <row r="25" spans="1:27" x14ac:dyDescent="0.2">
      <c r="A25" t="s">
        <v>8</v>
      </c>
      <c r="C25" s="2">
        <f>C6</f>
        <v>0.21477922761159621</v>
      </c>
      <c r="E25" s="5" t="s">
        <v>8</v>
      </c>
      <c r="F25" s="5"/>
      <c r="G25" s="6">
        <f>D6</f>
        <v>0.10499173259705118</v>
      </c>
      <c r="I25" s="5" t="s">
        <v>8</v>
      </c>
      <c r="J25" s="5"/>
      <c r="K25" s="6">
        <f>E6</f>
        <v>2.5661848299559534E-2</v>
      </c>
      <c r="M25" s="5" t="s">
        <v>8</v>
      </c>
      <c r="N25" s="5"/>
      <c r="O25" s="6">
        <f>F6</f>
        <v>4.181475003541389E-3</v>
      </c>
      <c r="Q25" t="s">
        <v>8</v>
      </c>
      <c r="S25" s="2">
        <f>G6</f>
        <v>5.1101346056028907E-4</v>
      </c>
      <c r="U25" s="5" t="s">
        <v>8</v>
      </c>
      <c r="V25" s="5"/>
      <c r="W25" s="6">
        <f>H6</f>
        <v>4.9960314320213049E-5</v>
      </c>
      <c r="Y25" s="5" t="s">
        <v>8</v>
      </c>
      <c r="Z25" s="5"/>
      <c r="AA25" s="6">
        <f>I6</f>
        <v>4.0703967044849907E-6</v>
      </c>
    </row>
    <row r="26" spans="1:27" x14ac:dyDescent="0.2">
      <c r="A26" t="s">
        <v>4</v>
      </c>
      <c r="C26">
        <f>((C66*C24)*(C25))-(C66*(1-C25))</f>
        <v>1.3625715037275583</v>
      </c>
      <c r="E26" s="5" t="s">
        <v>4</v>
      </c>
      <c r="F26" s="5"/>
      <c r="G26">
        <f>((G66*G24)*(G25))-(G66*(1-G25))</f>
        <v>-0.28605621834005202</v>
      </c>
      <c r="I26" s="5" t="s">
        <v>4</v>
      </c>
      <c r="J26" s="5"/>
      <c r="K26">
        <f>((K66*K24)*(K25))-(K66*(1-K25))</f>
        <v>-0.7562124411541844</v>
      </c>
      <c r="M26" s="5" t="s">
        <v>4</v>
      </c>
      <c r="N26" s="5"/>
      <c r="O26">
        <f>((O66*O24)*(O25))-(O66*(1-O25))</f>
        <v>-0.92055197493271357</v>
      </c>
      <c r="Q26" t="s">
        <v>4</v>
      </c>
      <c r="S26">
        <f>((S66*S24)*(S25))-(S66*(1-S25))</f>
        <v>-0.97904844811702818</v>
      </c>
      <c r="U26" s="5" t="s">
        <v>4</v>
      </c>
      <c r="V26" s="5"/>
      <c r="W26">
        <f>((W66*W24)*(W25))-(W66*(1-W25))</f>
        <v>-0.99495400825365843</v>
      </c>
      <c r="Y26" s="5" t="s">
        <v>4</v>
      </c>
      <c r="Z26" s="5"/>
      <c r="AA26">
        <f>((AA66*AA24)*(AA25))-(AA66*(1-AA25))</f>
        <v>-0.99918185026239859</v>
      </c>
    </row>
    <row r="28" spans="1:27" x14ac:dyDescent="0.2">
      <c r="A28" t="s">
        <v>11</v>
      </c>
      <c r="E28" s="4" t="s">
        <v>23</v>
      </c>
      <c r="F28" s="5"/>
      <c r="G28" s="5"/>
      <c r="I28" s="4" t="s">
        <v>33</v>
      </c>
      <c r="J28" s="5"/>
      <c r="K28" s="5"/>
      <c r="M28" s="4" t="s">
        <v>34</v>
      </c>
      <c r="N28" s="5"/>
      <c r="O28" s="5"/>
      <c r="Q28" s="4" t="s">
        <v>35</v>
      </c>
      <c r="U28" s="4" t="s">
        <v>36</v>
      </c>
      <c r="V28" s="5"/>
      <c r="W28" s="5"/>
      <c r="Y28" s="4" t="s">
        <v>37</v>
      </c>
      <c r="Z28" s="5"/>
      <c r="AA28" s="5"/>
    </row>
    <row r="29" spans="1:27" x14ac:dyDescent="0.2">
      <c r="A29" t="s">
        <v>5</v>
      </c>
      <c r="C29" t="s">
        <v>6</v>
      </c>
      <c r="E29" s="5" t="s">
        <v>5</v>
      </c>
      <c r="F29" s="5"/>
      <c r="G29" s="5" t="s">
        <v>6</v>
      </c>
      <c r="I29" s="5" t="s">
        <v>5</v>
      </c>
      <c r="J29" s="5"/>
      <c r="K29" s="5" t="s">
        <v>6</v>
      </c>
      <c r="M29" s="5" t="s">
        <v>5</v>
      </c>
      <c r="N29" s="5"/>
      <c r="O29" s="5" t="s">
        <v>6</v>
      </c>
      <c r="Q29" t="s">
        <v>5</v>
      </c>
      <c r="S29" t="s">
        <v>6</v>
      </c>
      <c r="U29" s="5" t="s">
        <v>5</v>
      </c>
      <c r="V29" s="5"/>
      <c r="W29" s="5" t="s">
        <v>6</v>
      </c>
      <c r="Y29" s="5" t="s">
        <v>5</v>
      </c>
      <c r="Z29" s="5"/>
      <c r="AA29" s="5" t="s">
        <v>6</v>
      </c>
    </row>
    <row r="30" spans="1:27" x14ac:dyDescent="0.2">
      <c r="A30" t="s">
        <v>7</v>
      </c>
      <c r="C30" s="2">
        <v>14</v>
      </c>
      <c r="E30" s="5" t="s">
        <v>7</v>
      </c>
      <c r="F30" s="5"/>
      <c r="G30" s="6">
        <v>9</v>
      </c>
      <c r="I30" s="5" t="s">
        <v>7</v>
      </c>
      <c r="J30" s="5"/>
      <c r="K30" s="6">
        <v>1.1000000000000001</v>
      </c>
      <c r="M30" s="5" t="s">
        <v>7</v>
      </c>
      <c r="N30" s="5"/>
      <c r="O30" s="6">
        <v>22</v>
      </c>
      <c r="Q30" t="s">
        <v>7</v>
      </c>
      <c r="S30" s="2">
        <v>50</v>
      </c>
      <c r="U30" s="5" t="s">
        <v>7</v>
      </c>
      <c r="V30" s="5"/>
      <c r="W30" s="6">
        <v>125</v>
      </c>
      <c r="Y30" s="5" t="s">
        <v>7</v>
      </c>
      <c r="Z30" s="5"/>
      <c r="AA30" s="6">
        <v>300</v>
      </c>
    </row>
    <row r="31" spans="1:27" x14ac:dyDescent="0.2">
      <c r="A31" t="s">
        <v>8</v>
      </c>
      <c r="C31" s="2">
        <f>C7</f>
        <v>0.14473250490540698</v>
      </c>
      <c r="E31" s="5" t="s">
        <v>8</v>
      </c>
      <c r="F31" s="5"/>
      <c r="G31" s="6">
        <f>D7</f>
        <v>7.0750400874937544E-2</v>
      </c>
      <c r="I31" s="5" t="s">
        <v>8</v>
      </c>
      <c r="J31" s="5"/>
      <c r="K31" s="6">
        <f>E7</f>
        <v>1.729265733097031E-2</v>
      </c>
      <c r="M31" s="5" t="s">
        <v>8</v>
      </c>
      <c r="N31" s="5"/>
      <c r="O31" s="6">
        <f>F7</f>
        <v>2.8177555073264243E-3</v>
      </c>
      <c r="Q31" t="s">
        <v>8</v>
      </c>
      <c r="S31" s="2">
        <f>G7</f>
        <v>3.4435480101930411E-4</v>
      </c>
      <c r="U31" s="5" t="s">
        <v>8</v>
      </c>
      <c r="V31" s="5"/>
      <c r="W31" s="6">
        <f>H7</f>
        <v>3.3666577153830424E-5</v>
      </c>
      <c r="Y31" s="5" t="s">
        <v>8</v>
      </c>
      <c r="Z31" s="5"/>
      <c r="AA31" s="6">
        <f>I7</f>
        <v>2.742903573823165E-6</v>
      </c>
    </row>
    <row r="32" spans="1:27" x14ac:dyDescent="0.2">
      <c r="A32" t="s">
        <v>4</v>
      </c>
      <c r="C32">
        <f>((C72*C30)*(C31))-(C72*(1-C31))</f>
        <v>1.1709875735811051</v>
      </c>
      <c r="E32" s="5" t="s">
        <v>4</v>
      </c>
      <c r="F32" s="5"/>
      <c r="G32">
        <f>((G72*G30)*(G31))-(G72*(1-G31))</f>
        <v>-0.29249599125062453</v>
      </c>
      <c r="I32" s="5" t="s">
        <v>4</v>
      </c>
      <c r="J32" s="5"/>
      <c r="K32">
        <f>((K72*K30)*(K31))-(K72*(1-K31))</f>
        <v>-0.96368541960496235</v>
      </c>
      <c r="M32" s="5" t="s">
        <v>4</v>
      </c>
      <c r="N32" s="5"/>
      <c r="O32">
        <f>((O72*O30)*(O31))-(O72*(1-O31))</f>
        <v>-0.93519162333149219</v>
      </c>
      <c r="Q32" t="s">
        <v>4</v>
      </c>
      <c r="S32">
        <f>((S72*S30)*(S31))-(S72*(1-S31))</f>
        <v>-0.98243790514801543</v>
      </c>
      <c r="U32" s="5" t="s">
        <v>4</v>
      </c>
      <c r="V32" s="5"/>
      <c r="W32">
        <f>((W72*W30)*(W31))-(W72*(1-W31))</f>
        <v>-0.99575801127861729</v>
      </c>
      <c r="Y32" s="5" t="s">
        <v>4</v>
      </c>
      <c r="Z32" s="5"/>
      <c r="AA32">
        <f>((AA72*AA30)*(AA31))-(AA72*(1-AA31))</f>
        <v>-0.99917438602427922</v>
      </c>
    </row>
    <row r="34" spans="1:27" x14ac:dyDescent="0.2">
      <c r="A34" t="s">
        <v>12</v>
      </c>
      <c r="E34" s="4" t="s">
        <v>24</v>
      </c>
      <c r="F34" s="5"/>
      <c r="G34" s="5"/>
      <c r="I34" s="4" t="s">
        <v>38</v>
      </c>
      <c r="J34" s="5"/>
      <c r="K34" s="5"/>
      <c r="M34" s="4" t="s">
        <v>39</v>
      </c>
      <c r="N34" s="5"/>
      <c r="O34" s="5"/>
      <c r="Q34" s="4" t="s">
        <v>40</v>
      </c>
      <c r="U34" s="4" t="s">
        <v>41</v>
      </c>
      <c r="V34" s="5"/>
      <c r="W34" s="5"/>
      <c r="Y34" s="4" t="s">
        <v>42</v>
      </c>
      <c r="Z34" s="5"/>
      <c r="AA34" s="5"/>
    </row>
    <row r="35" spans="1:27" x14ac:dyDescent="0.2">
      <c r="A35" t="s">
        <v>5</v>
      </c>
      <c r="C35" t="s">
        <v>6</v>
      </c>
      <c r="E35" s="5" t="s">
        <v>5</v>
      </c>
      <c r="F35" s="5"/>
      <c r="G35" s="5" t="s">
        <v>6</v>
      </c>
      <c r="I35" s="5" t="s">
        <v>5</v>
      </c>
      <c r="J35" s="5"/>
      <c r="K35" s="5" t="s">
        <v>6</v>
      </c>
      <c r="M35" s="5" t="s">
        <v>5</v>
      </c>
      <c r="N35" s="5"/>
      <c r="O35" s="5" t="s">
        <v>6</v>
      </c>
      <c r="Q35" t="s">
        <v>5</v>
      </c>
      <c r="S35" t="s">
        <v>6</v>
      </c>
      <c r="U35" s="5" t="s">
        <v>5</v>
      </c>
      <c r="V35" s="5"/>
      <c r="W35" s="5" t="s">
        <v>6</v>
      </c>
      <c r="Y35" s="5" t="s">
        <v>5</v>
      </c>
      <c r="Z35" s="5"/>
      <c r="AA35" s="5" t="s">
        <v>6</v>
      </c>
    </row>
    <row r="36" spans="1:27" x14ac:dyDescent="0.2">
      <c r="A36" t="s">
        <v>7</v>
      </c>
      <c r="C36" s="2">
        <v>29</v>
      </c>
      <c r="E36" s="5" t="s">
        <v>7</v>
      </c>
      <c r="F36" s="5"/>
      <c r="G36" s="6">
        <v>20</v>
      </c>
      <c r="I36" s="5" t="s">
        <v>7</v>
      </c>
      <c r="J36" s="5"/>
      <c r="K36" s="6">
        <v>22</v>
      </c>
      <c r="M36" s="5" t="s">
        <v>7</v>
      </c>
      <c r="N36" s="5"/>
      <c r="O36" s="6">
        <v>40</v>
      </c>
      <c r="Q36" t="s">
        <v>7</v>
      </c>
      <c r="S36" s="2">
        <v>80</v>
      </c>
      <c r="U36" s="5" t="s">
        <v>7</v>
      </c>
      <c r="V36" s="5"/>
      <c r="W36" s="6">
        <v>200</v>
      </c>
      <c r="Y36" s="5" t="s">
        <v>7</v>
      </c>
      <c r="Z36" s="5"/>
      <c r="AA36" s="6" t="s">
        <v>65</v>
      </c>
    </row>
    <row r="37" spans="1:27" x14ac:dyDescent="0.2">
      <c r="A37" t="s">
        <v>8</v>
      </c>
      <c r="C37" s="2">
        <f>C8</f>
        <v>6.5020248029059285E-2</v>
      </c>
      <c r="E37" s="5" t="s">
        <v>8</v>
      </c>
      <c r="F37" s="5"/>
      <c r="G37" s="6">
        <f>D8</f>
        <v>3.1784211957434007E-2</v>
      </c>
      <c r="I37" s="5" t="s">
        <v>8</v>
      </c>
      <c r="J37" s="5"/>
      <c r="K37" s="6">
        <f>E8</f>
        <v>7.7686271613697129E-3</v>
      </c>
      <c r="M37" s="5" t="s">
        <v>8</v>
      </c>
      <c r="N37" s="5"/>
      <c r="O37" s="6">
        <f>F8</f>
        <v>1.2658605065348205E-3</v>
      </c>
      <c r="Q37" t="s">
        <v>8</v>
      </c>
      <c r="S37" s="2">
        <f>G8</f>
        <v>1.5469942005706317E-4</v>
      </c>
      <c r="U37" s="5" t="s">
        <v>8</v>
      </c>
      <c r="V37" s="5"/>
      <c r="W37" s="6">
        <f>H8</f>
        <v>1.5124516764649301E-5</v>
      </c>
      <c r="Y37" s="5" t="s">
        <v>8</v>
      </c>
      <c r="Z37" s="5"/>
      <c r="AA37" s="6">
        <f>I8</f>
        <v>1.2322337045595668E-6</v>
      </c>
    </row>
    <row r="38" spans="1:27" x14ac:dyDescent="0.2">
      <c r="A38" t="s">
        <v>4</v>
      </c>
      <c r="C38">
        <f>((C78*C36)*(C37))-(C78*(1-C37))</f>
        <v>0.95060744087177851</v>
      </c>
      <c r="E38" s="5" t="s">
        <v>4</v>
      </c>
      <c r="F38" s="5"/>
      <c r="G38">
        <f>((G78*G36)*(G37))-(G78*(1-G37))</f>
        <v>-0.33253154889388592</v>
      </c>
      <c r="I38" s="5" t="s">
        <v>4</v>
      </c>
      <c r="J38" s="5"/>
      <c r="K38">
        <f>((K78*K36)*(K37))-(K78*(1-K37))</f>
        <v>-0.82132157528849659</v>
      </c>
      <c r="M38" s="5" t="s">
        <v>4</v>
      </c>
      <c r="N38" s="5"/>
      <c r="O38">
        <f>((O78*O36)*(O37))-(O78*(1-O37))</f>
        <v>-0.94809971923207237</v>
      </c>
      <c r="Q38" t="s">
        <v>4</v>
      </c>
      <c r="S38">
        <f>((S78*S36)*(S37))-(S78*(1-S37))</f>
        <v>-0.98746934697537792</v>
      </c>
      <c r="U38" s="5" t="s">
        <v>4</v>
      </c>
      <c r="V38" s="5"/>
      <c r="W38">
        <f>((W78*W36)*(W37))-(W78*(1-W37))</f>
        <v>-0.99695997213030552</v>
      </c>
      <c r="Y38" s="5" t="s">
        <v>4</v>
      </c>
      <c r="Z38" s="5"/>
      <c r="AA38" t="e">
        <f>((AA78*AA36)*(AA37))-(AA78*(1-AA37))</f>
        <v>#VALUE!</v>
      </c>
    </row>
    <row r="40" spans="1:27" x14ac:dyDescent="0.2">
      <c r="A40" t="s">
        <v>13</v>
      </c>
      <c r="E40" s="4" t="s">
        <v>25</v>
      </c>
      <c r="F40" s="5"/>
      <c r="G40" s="5"/>
      <c r="I40" s="4" t="s">
        <v>43</v>
      </c>
      <c r="J40" s="5"/>
      <c r="K40" s="5"/>
      <c r="M40" s="4" t="s">
        <v>44</v>
      </c>
      <c r="N40" s="5"/>
      <c r="O40" s="5"/>
      <c r="Q40" s="4" t="s">
        <v>45</v>
      </c>
      <c r="U40" s="4" t="s">
        <v>46</v>
      </c>
      <c r="V40" s="5"/>
      <c r="W40" s="5"/>
      <c r="Y40" s="4" t="s">
        <v>47</v>
      </c>
      <c r="Z40" s="5"/>
      <c r="AA40" s="5"/>
    </row>
    <row r="41" spans="1:27" x14ac:dyDescent="0.2">
      <c r="A41" t="s">
        <v>5</v>
      </c>
      <c r="C41" t="s">
        <v>6</v>
      </c>
      <c r="E41" s="5" t="s">
        <v>5</v>
      </c>
      <c r="F41" s="5"/>
      <c r="G41" s="5" t="s">
        <v>6</v>
      </c>
      <c r="I41" s="5" t="s">
        <v>5</v>
      </c>
      <c r="J41" s="5"/>
      <c r="K41" s="5" t="s">
        <v>6</v>
      </c>
      <c r="M41" s="5" t="s">
        <v>5</v>
      </c>
      <c r="N41" s="5"/>
      <c r="O41" s="5" t="s">
        <v>6</v>
      </c>
      <c r="Q41" t="s">
        <v>5</v>
      </c>
      <c r="S41" t="s">
        <v>6</v>
      </c>
      <c r="U41" s="5" t="s">
        <v>5</v>
      </c>
      <c r="V41" s="5"/>
      <c r="W41" s="5" t="s">
        <v>6</v>
      </c>
      <c r="Y41" s="5" t="s">
        <v>5</v>
      </c>
      <c r="Z41" s="5"/>
      <c r="AA41" s="5" t="s">
        <v>6</v>
      </c>
    </row>
    <row r="42" spans="1:27" x14ac:dyDescent="0.2">
      <c r="A42" t="s">
        <v>7</v>
      </c>
      <c r="C42" s="2">
        <v>66</v>
      </c>
      <c r="E42" s="5" t="s">
        <v>7</v>
      </c>
      <c r="F42" s="5"/>
      <c r="G42" s="6">
        <v>50</v>
      </c>
      <c r="I42" s="5" t="s">
        <v>7</v>
      </c>
      <c r="J42" s="5"/>
      <c r="K42" s="6">
        <v>66</v>
      </c>
      <c r="M42" s="5" t="s">
        <v>7</v>
      </c>
      <c r="N42" s="5"/>
      <c r="O42" s="6">
        <v>125</v>
      </c>
      <c r="Q42" t="s">
        <v>7</v>
      </c>
      <c r="S42" s="2">
        <v>125</v>
      </c>
      <c r="U42" s="5" t="s">
        <v>7</v>
      </c>
      <c r="V42" s="5"/>
      <c r="W42" s="6" t="s">
        <v>65</v>
      </c>
      <c r="Y42" s="5" t="s">
        <v>7</v>
      </c>
      <c r="Z42" s="5"/>
      <c r="AA42" s="6" t="s">
        <v>65</v>
      </c>
    </row>
    <row r="43" spans="1:27" x14ac:dyDescent="0.2">
      <c r="A43" t="s">
        <v>8</v>
      </c>
      <c r="C43" s="2">
        <f>C9</f>
        <v>2.1907480233224627E-2</v>
      </c>
      <c r="E43" s="5" t="s">
        <v>8</v>
      </c>
      <c r="F43" s="5"/>
      <c r="G43" s="6">
        <f>D9</f>
        <v>1.0709156244296497E-2</v>
      </c>
      <c r="I43" s="5" t="s">
        <v>8</v>
      </c>
      <c r="J43" s="5"/>
      <c r="K43" s="6">
        <f>E9</f>
        <v>2.6175084090872122E-3</v>
      </c>
      <c r="M43" s="5" t="s">
        <v>8</v>
      </c>
      <c r="N43" s="5"/>
      <c r="O43" s="6">
        <f>F9</f>
        <v>4.2651043122039778E-4</v>
      </c>
      <c r="Q43" t="s">
        <v>8</v>
      </c>
      <c r="S43" s="2">
        <f>G9</f>
        <v>5.2123370637970451E-5</v>
      </c>
      <c r="U43" s="5" t="s">
        <v>8</v>
      </c>
      <c r="V43" s="5"/>
      <c r="W43" s="6">
        <f>H9</f>
        <v>5.0959518319669333E-6</v>
      </c>
      <c r="Y43" s="5" t="s">
        <v>8</v>
      </c>
      <c r="Z43" s="5"/>
      <c r="AA43" s="6">
        <f>I9</f>
        <v>4.1518044522510924E-7</v>
      </c>
    </row>
    <row r="44" spans="1:27" x14ac:dyDescent="0.2">
      <c r="A44" t="s">
        <v>4</v>
      </c>
      <c r="C44">
        <f>((C84*C42)*(C43))-(C84*(1-C43))</f>
        <v>0.46780117562605006</v>
      </c>
      <c r="E44" s="5" t="s">
        <v>4</v>
      </c>
      <c r="F44" s="5"/>
      <c r="G44">
        <f>((G84*G42)*(G43))-(G84*(1-G43))</f>
        <v>-0.45383303154087873</v>
      </c>
      <c r="I44" s="5" t="s">
        <v>4</v>
      </c>
      <c r="J44" s="5"/>
      <c r="K44">
        <f>((K84*K42)*(K43))-(K84*(1-K43))</f>
        <v>-0.82462693659115671</v>
      </c>
      <c r="M44" s="5" t="s">
        <v>4</v>
      </c>
      <c r="N44" s="5"/>
      <c r="O44">
        <f>((O84*O42)*(O43))-(O84*(1-O43))</f>
        <v>-0.94625968566622987</v>
      </c>
      <c r="Q44" t="s">
        <v>4</v>
      </c>
      <c r="S44">
        <f>((S84*S42)*(S43))-(S84*(1-S43))</f>
        <v>-0.99343245529961577</v>
      </c>
      <c r="U44" s="5" t="s">
        <v>4</v>
      </c>
      <c r="V44" s="5"/>
      <c r="W44" t="e">
        <f>((W84*W42)*(W43))-(W84*(1-W43))</f>
        <v>#VALUE!</v>
      </c>
      <c r="Y44" s="5" t="s">
        <v>4</v>
      </c>
      <c r="Z44" s="5"/>
      <c r="AA44" t="e">
        <f>((AA84*AA42)*(AA43))-(AA84*(1-AA43))</f>
        <v>#VALUE!</v>
      </c>
    </row>
    <row r="46" spans="1:27" x14ac:dyDescent="0.2">
      <c r="A46" t="s">
        <v>14</v>
      </c>
      <c r="E46" s="4" t="s">
        <v>26</v>
      </c>
      <c r="F46" s="5"/>
      <c r="G46" s="5"/>
      <c r="I46" s="4" t="s">
        <v>48</v>
      </c>
      <c r="J46" s="5"/>
      <c r="K46" s="5"/>
      <c r="M46" s="4" t="s">
        <v>49</v>
      </c>
      <c r="N46" s="5"/>
      <c r="O46" s="5"/>
      <c r="Q46" s="4" t="s">
        <v>50</v>
      </c>
      <c r="U46" s="4" t="s">
        <v>51</v>
      </c>
      <c r="V46" s="5"/>
      <c r="W46" s="5"/>
      <c r="Y46" s="4" t="s">
        <v>52</v>
      </c>
      <c r="Z46" s="5"/>
      <c r="AA46" s="5"/>
    </row>
    <row r="47" spans="1:27" x14ac:dyDescent="0.2">
      <c r="A47" t="s">
        <v>5</v>
      </c>
      <c r="C47" t="s">
        <v>67</v>
      </c>
      <c r="E47" s="5" t="s">
        <v>5</v>
      </c>
      <c r="F47" s="5"/>
      <c r="G47" s="5" t="s">
        <v>6</v>
      </c>
      <c r="I47" s="5" t="s">
        <v>5</v>
      </c>
      <c r="J47" s="5"/>
      <c r="K47" s="5" t="s">
        <v>6</v>
      </c>
      <c r="M47" s="5" t="s">
        <v>5</v>
      </c>
      <c r="N47" s="5"/>
      <c r="O47" s="5" t="s">
        <v>6</v>
      </c>
      <c r="Q47" t="s">
        <v>5</v>
      </c>
      <c r="S47" t="s">
        <v>6</v>
      </c>
      <c r="U47" s="5" t="s">
        <v>5</v>
      </c>
      <c r="V47" s="5"/>
      <c r="W47" s="5" t="s">
        <v>6</v>
      </c>
      <c r="Y47" s="5" t="s">
        <v>5</v>
      </c>
      <c r="Z47" s="5"/>
      <c r="AA47" s="5" t="s">
        <v>6</v>
      </c>
    </row>
    <row r="48" spans="1:27" x14ac:dyDescent="0.2">
      <c r="A48" t="s">
        <v>7</v>
      </c>
      <c r="C48" s="2">
        <v>125</v>
      </c>
      <c r="E48" s="5" t="s">
        <v>7</v>
      </c>
      <c r="F48" s="5"/>
      <c r="G48" s="6">
        <v>125</v>
      </c>
      <c r="I48" s="5" t="s">
        <v>7</v>
      </c>
      <c r="J48" s="5"/>
      <c r="K48" s="6">
        <v>125</v>
      </c>
      <c r="M48" s="5" t="s">
        <v>7</v>
      </c>
      <c r="N48" s="5"/>
      <c r="O48" s="6">
        <v>250</v>
      </c>
      <c r="Q48" t="s">
        <v>7</v>
      </c>
      <c r="S48" s="2">
        <v>300</v>
      </c>
      <c r="U48" s="5" t="s">
        <v>7</v>
      </c>
      <c r="V48" s="5"/>
      <c r="W48" s="6" t="s">
        <v>65</v>
      </c>
      <c r="Y48" s="5" t="s">
        <v>7</v>
      </c>
      <c r="Z48" s="5"/>
      <c r="AA48" s="6" t="s">
        <v>65</v>
      </c>
    </row>
    <row r="49" spans="1:27" x14ac:dyDescent="0.2">
      <c r="A49" t="s">
        <v>8</v>
      </c>
      <c r="C49" s="2">
        <f>C10</f>
        <v>5.9050859351336927E-3</v>
      </c>
      <c r="E49" s="5" t="s">
        <v>8</v>
      </c>
      <c r="F49" s="5"/>
      <c r="G49" s="6">
        <f>D10</f>
        <v>2.8866162261526394E-3</v>
      </c>
      <c r="I49" s="5" t="s">
        <v>8</v>
      </c>
      <c r="J49" s="5"/>
      <c r="K49" s="6">
        <f>E10</f>
        <v>7.0554038744053056E-4</v>
      </c>
      <c r="M49" s="5" t="s">
        <v>8</v>
      </c>
      <c r="N49" s="5"/>
      <c r="O49">
        <f>F10</f>
        <v>1.1496441953957477E-4</v>
      </c>
      <c r="Q49" t="s">
        <v>8</v>
      </c>
      <c r="S49" s="2">
        <f>G10</f>
        <v>1.4049675251069934E-5</v>
      </c>
      <c r="U49" s="5" t="s">
        <v>8</v>
      </c>
      <c r="V49" s="5"/>
      <c r="W49" s="6">
        <f>H10</f>
        <v>1.3735962862323843E-6</v>
      </c>
      <c r="Y49" s="5" t="s">
        <v>8</v>
      </c>
      <c r="Z49" s="5"/>
      <c r="AA49" s="6">
        <f>I10</f>
        <v>1.1191046078969657E-7</v>
      </c>
    </row>
    <row r="50" spans="1:27" x14ac:dyDescent="0.2">
      <c r="A50" t="s">
        <v>4</v>
      </c>
      <c r="C50">
        <f>((C90*C48)*(C49))-(C90*(1-C49))</f>
        <v>-0.25595917217315467</v>
      </c>
      <c r="E50" s="5" t="s">
        <v>4</v>
      </c>
      <c r="F50" s="5"/>
      <c r="G50">
        <f>((G90*G48)*(G49))-(G90*(1-G49))</f>
        <v>-0.63628635550476753</v>
      </c>
      <c r="I50" s="5" t="s">
        <v>4</v>
      </c>
      <c r="J50" s="5"/>
      <c r="K50">
        <f>((K90*K48)*(K49))-(K90*(1-K49))</f>
        <v>-0.91110191118249317</v>
      </c>
      <c r="M50" s="5" t="s">
        <v>4</v>
      </c>
      <c r="N50" s="5"/>
      <c r="O50">
        <f>((O90*O48)*(O49))-(O90*(1-O49))</f>
        <v>-0.9711439306955667</v>
      </c>
      <c r="Q50" t="s">
        <v>4</v>
      </c>
      <c r="S50">
        <f>((S90*S48)*(S49))-(S90*(1-S49))</f>
        <v>-0.99577104774942793</v>
      </c>
      <c r="U50" s="5" t="s">
        <v>4</v>
      </c>
      <c r="V50" s="5"/>
      <c r="W50" t="e">
        <f>((W90*W48)*(W49))-(W90*(1-W49))</f>
        <v>#VALUE!</v>
      </c>
      <c r="Y50" s="5" t="s">
        <v>4</v>
      </c>
      <c r="Z50" s="5"/>
      <c r="AA50" t="e">
        <f>((AA90*AA48)*(AA49))-(AA90*(1-AA49))</f>
        <v>#VALUE!</v>
      </c>
    </row>
    <row r="52" spans="1:27" x14ac:dyDescent="0.2">
      <c r="A52" t="s">
        <v>15</v>
      </c>
      <c r="E52" s="4" t="s">
        <v>27</v>
      </c>
      <c r="F52" s="5"/>
      <c r="G52" s="5"/>
      <c r="I52" s="4" t="s">
        <v>53</v>
      </c>
      <c r="J52" s="5"/>
      <c r="K52" s="5"/>
      <c r="M52" s="4" t="s">
        <v>54</v>
      </c>
      <c r="N52" s="5"/>
      <c r="O52" s="5"/>
      <c r="Q52" s="4" t="s">
        <v>55</v>
      </c>
      <c r="U52" s="4" t="s">
        <v>56</v>
      </c>
      <c r="V52" s="5"/>
      <c r="W52" s="5"/>
      <c r="Y52" s="4" t="s">
        <v>57</v>
      </c>
      <c r="Z52" s="5"/>
      <c r="AA52" s="5"/>
    </row>
    <row r="53" spans="1:27" x14ac:dyDescent="0.2">
      <c r="A53" t="s">
        <v>5</v>
      </c>
      <c r="C53" t="s">
        <v>67</v>
      </c>
      <c r="E53" s="5" t="s">
        <v>5</v>
      </c>
      <c r="F53" s="5"/>
      <c r="G53" s="5" t="s">
        <v>67</v>
      </c>
      <c r="I53" s="5" t="s">
        <v>5</v>
      </c>
      <c r="J53" s="5"/>
      <c r="K53" s="5" t="s">
        <v>6</v>
      </c>
      <c r="M53" s="5" t="s">
        <v>5</v>
      </c>
      <c r="N53" s="5"/>
      <c r="O53" s="5" t="s">
        <v>6</v>
      </c>
      <c r="Q53" t="s">
        <v>5</v>
      </c>
      <c r="S53" t="s">
        <v>6</v>
      </c>
      <c r="U53" s="5" t="s">
        <v>5</v>
      </c>
      <c r="V53" s="5"/>
      <c r="W53" s="5" t="s">
        <v>6</v>
      </c>
      <c r="Y53" s="5" t="s">
        <v>5</v>
      </c>
      <c r="Z53" s="5"/>
      <c r="AA53" s="5" t="s">
        <v>6</v>
      </c>
    </row>
    <row r="54" spans="1:27" x14ac:dyDescent="0.2">
      <c r="A54" t="s">
        <v>7</v>
      </c>
      <c r="C54" s="2">
        <v>350</v>
      </c>
      <c r="E54" s="5" t="s">
        <v>7</v>
      </c>
      <c r="F54" s="5"/>
      <c r="G54" s="6">
        <v>250</v>
      </c>
      <c r="I54" s="5" t="s">
        <v>7</v>
      </c>
      <c r="J54" s="5"/>
      <c r="K54" s="6">
        <v>300</v>
      </c>
      <c r="M54" s="5" t="s">
        <v>7</v>
      </c>
      <c r="N54" s="5"/>
      <c r="O54" s="6" t="s">
        <v>64</v>
      </c>
      <c r="Q54" t="s">
        <v>7</v>
      </c>
      <c r="S54" s="2" t="s">
        <v>65</v>
      </c>
      <c r="U54" s="5" t="s">
        <v>7</v>
      </c>
      <c r="V54" s="5"/>
      <c r="W54" s="6" t="s">
        <v>65</v>
      </c>
      <c r="Y54" s="5" t="s">
        <v>7</v>
      </c>
      <c r="Z54" s="5"/>
      <c r="AA54" s="6" t="s">
        <v>65</v>
      </c>
    </row>
    <row r="55" spans="1:27" x14ac:dyDescent="0.2">
      <c r="A55" t="s">
        <v>8</v>
      </c>
      <c r="C55" s="2">
        <f>C11</f>
        <v>1.3264130002663902E-3</v>
      </c>
      <c r="E55" s="5" t="s">
        <v>8</v>
      </c>
      <c r="F55" s="5"/>
      <c r="G55" s="6">
        <f>D11</f>
        <v>6.4839789483302082E-4</v>
      </c>
      <c r="I55" s="5" t="s">
        <v>8</v>
      </c>
      <c r="J55" s="5"/>
      <c r="K55" s="6">
        <f>E11</f>
        <v>1.584799869797183E-4</v>
      </c>
      <c r="M55" s="5" t="s">
        <v>8</v>
      </c>
      <c r="N55" s="5"/>
      <c r="O55" s="6">
        <f>F11</f>
        <v>2.5823553174407603E-5</v>
      </c>
      <c r="Q55" t="s">
        <v>8</v>
      </c>
      <c r="S55" s="2">
        <f>G11</f>
        <v>3.1558680275358605E-6</v>
      </c>
      <c r="U55" s="5" t="s">
        <v>8</v>
      </c>
      <c r="V55" s="5"/>
      <c r="W55" s="6">
        <f>H11</f>
        <v>3.0854012815226177E-7</v>
      </c>
      <c r="Y55" s="5" t="s">
        <v>8</v>
      </c>
      <c r="Z55" s="5"/>
      <c r="AA55" s="6">
        <f>I11</f>
        <v>2.5137566444897965E-8</v>
      </c>
    </row>
    <row r="56" spans="1:27" x14ac:dyDescent="0.2">
      <c r="A56" t="s">
        <v>4</v>
      </c>
      <c r="C56">
        <f>((C96*C54)*(C55))-(C96*(1-C55))</f>
        <v>-0.53442903690649701</v>
      </c>
      <c r="E56" s="5" t="s">
        <v>4</v>
      </c>
      <c r="F56" s="5"/>
      <c r="G56">
        <f>((G96*G54)*(G55))-(G96*(1-G55))</f>
        <v>-0.83725212839691177</v>
      </c>
      <c r="I56" s="5" t="s">
        <v>4</v>
      </c>
      <c r="J56" s="5"/>
      <c r="K56">
        <f>((K96*K54)*(K55))-(K96*(1-K55))</f>
        <v>-0.95229752391910483</v>
      </c>
      <c r="M56" s="5" t="s">
        <v>4</v>
      </c>
      <c r="N56" s="5"/>
      <c r="O56" t="e">
        <f>((O96*O54)*(O55))-(O96*(1-O55))</f>
        <v>#VALUE!</v>
      </c>
      <c r="Q56" t="s">
        <v>4</v>
      </c>
      <c r="S56" t="e">
        <f>((S96*S54)*(S55))-(S96*(1-S55))</f>
        <v>#VALUE!</v>
      </c>
      <c r="U56" s="5" t="s">
        <v>4</v>
      </c>
      <c r="V56" s="5"/>
      <c r="W56" t="e">
        <f>((W96*W54)*(W55))-(W96*(1-W55))</f>
        <v>#VALUE!</v>
      </c>
      <c r="Y56" s="5" t="s">
        <v>4</v>
      </c>
      <c r="Z56" s="5"/>
      <c r="AA56" t="e">
        <f>((AA96*AA54)*(AA55))-(AA96*(1-AA55))</f>
        <v>#VALUE!</v>
      </c>
    </row>
    <row r="58" spans="1:27" x14ac:dyDescent="0.2">
      <c r="A58" t="s">
        <v>66</v>
      </c>
    </row>
    <row r="60" spans="1:27" x14ac:dyDescent="0.2">
      <c r="C60">
        <v>1</v>
      </c>
      <c r="G60">
        <v>1</v>
      </c>
      <c r="K60">
        <v>1</v>
      </c>
      <c r="O60">
        <v>1</v>
      </c>
      <c r="S60">
        <v>1</v>
      </c>
      <c r="W60">
        <v>1</v>
      </c>
      <c r="AA60">
        <v>1</v>
      </c>
    </row>
    <row r="66" spans="3:27" x14ac:dyDescent="0.2">
      <c r="C66">
        <v>1</v>
      </c>
      <c r="G66">
        <v>1</v>
      </c>
      <c r="K66">
        <v>1</v>
      </c>
      <c r="O66">
        <v>1</v>
      </c>
      <c r="S66">
        <v>1</v>
      </c>
      <c r="W66">
        <v>1</v>
      </c>
      <c r="AA66">
        <v>1</v>
      </c>
    </row>
    <row r="72" spans="3:27" x14ac:dyDescent="0.2">
      <c r="C72">
        <v>1</v>
      </c>
      <c r="G72">
        <v>1</v>
      </c>
      <c r="K72">
        <v>1</v>
      </c>
      <c r="O72">
        <v>1</v>
      </c>
      <c r="S72">
        <v>1</v>
      </c>
      <c r="W72">
        <v>1</v>
      </c>
      <c r="AA72">
        <v>1</v>
      </c>
    </row>
    <row r="78" spans="3:27" x14ac:dyDescent="0.2">
      <c r="C78">
        <v>1</v>
      </c>
      <c r="G78">
        <v>1</v>
      </c>
      <c r="K78">
        <v>1</v>
      </c>
      <c r="O78">
        <v>1</v>
      </c>
      <c r="S78">
        <v>1</v>
      </c>
      <c r="W78">
        <v>1</v>
      </c>
      <c r="AA78">
        <v>1</v>
      </c>
    </row>
    <row r="84" spans="3:27" x14ac:dyDescent="0.2">
      <c r="C84">
        <v>1</v>
      </c>
      <c r="G84">
        <v>1</v>
      </c>
      <c r="K84">
        <v>1</v>
      </c>
      <c r="O84">
        <v>1</v>
      </c>
      <c r="S84">
        <v>1</v>
      </c>
      <c r="W84">
        <v>1</v>
      </c>
      <c r="AA84">
        <v>1</v>
      </c>
    </row>
    <row r="90" spans="3:27" x14ac:dyDescent="0.2">
      <c r="C90">
        <v>1</v>
      </c>
      <c r="G90">
        <v>1</v>
      </c>
      <c r="K90">
        <v>1</v>
      </c>
      <c r="O90">
        <v>1</v>
      </c>
      <c r="S90">
        <v>1</v>
      </c>
      <c r="W90">
        <v>1</v>
      </c>
      <c r="AA90">
        <v>1</v>
      </c>
    </row>
    <row r="96" spans="3:27" x14ac:dyDescent="0.2">
      <c r="C96">
        <v>1</v>
      </c>
      <c r="G96">
        <v>1</v>
      </c>
      <c r="K96">
        <v>1</v>
      </c>
      <c r="O96">
        <v>1</v>
      </c>
      <c r="S96">
        <v>1</v>
      </c>
      <c r="W96">
        <v>1</v>
      </c>
      <c r="AA96">
        <v>1</v>
      </c>
    </row>
  </sheetData>
  <conditionalFormatting sqref="C5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{26D0F80D-CE3B-5E42-894E-82B9A9FCD77F}</x14:id>
        </ext>
      </extLst>
    </cfRule>
  </conditionalFormatting>
  <conditionalFormatting sqref="J5:J1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{BA463773-9289-484C-B934-464E3AECEDBB}</x14:id>
        </ext>
      </extLst>
    </cfRule>
  </conditionalFormatting>
  <conditionalFormatting sqref="C20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9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0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0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0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0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0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26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26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2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2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38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44">
    <cfRule type="colorScale" priority="4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A5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6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50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44">
    <cfRule type="colorScale" priority="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W3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5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44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8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32">
    <cfRule type="colorScale" priority="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6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S2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6">
    <cfRule type="colorScale" priority="2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0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6">
    <cfRule type="colorScale" priority="2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2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38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44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0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4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8">
    <cfRule type="colorScale" priority="1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32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6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2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4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8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32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44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N5">
    <cfRule type="cellIs" dxfId="25" priority="1" operator="lessThan">
      <formula>0</formula>
    </cfRule>
    <cfRule type="cellIs" dxfId="24" priority="2" operator="greaterThan">
      <formula>0</formula>
    </cfRule>
    <cfRule type="colorScale" priority="3">
      <colorScale>
        <cfvo type="min"/>
        <cfvo type="max"/>
        <color rgb="FFFF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0F80D-CE3B-5E42-894E-82B9A9FCD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C12:I14</xm:sqref>
        </x14:conditionalFormatting>
        <x14:conditionalFormatting xmlns:xm="http://schemas.microsoft.com/office/excel/2006/main">
          <x14:cfRule type="dataBar" id="{BA463773-9289-484C-B934-464E3AECE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Performance</vt:lpstr>
      <vt:lpstr>Leicester City - Liverpool</vt:lpstr>
      <vt:lpstr>Crystal Palace - Burnley</vt:lpstr>
      <vt:lpstr>Man City - Tottenham</vt:lpstr>
      <vt:lpstr>Brighton - Aston Villa</vt:lpstr>
      <vt:lpstr>Leeds - Crystal Palace</vt:lpstr>
      <vt:lpstr>Tottenham - West Brom</vt:lpstr>
      <vt:lpstr>Wolves - Leicester</vt:lpstr>
      <vt:lpstr>Liverpool - Man City</vt:lpstr>
      <vt:lpstr>Sheffield - Chelsea</vt:lpstr>
      <vt:lpstr>Aston Villa - Arsenal</vt:lpstr>
      <vt:lpstr>Newcastle - Southampton</vt:lpstr>
      <vt:lpstr>Burnley - Brighton</vt:lpstr>
      <vt:lpstr>Fulham - West Ham</vt:lpstr>
      <vt:lpstr>Man U - Everton</vt:lpstr>
      <vt:lpstr>Tottenham - Chelsea</vt:lpstr>
      <vt:lpstr>Fulham - Leicester City</vt:lpstr>
      <vt:lpstr>Burnley - Manchester City</vt:lpstr>
      <vt:lpstr>Leeds United - Everton</vt:lpstr>
      <vt:lpstr>Liverpool - Brighton</vt:lpstr>
      <vt:lpstr>Aston Villa - West Ham United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2020-12-16T19:11:50Z</dcterms:created>
  <dcterms:modified xsi:type="dcterms:W3CDTF">2021-02-10T00:34:45Z</dcterms:modified>
</cp:coreProperties>
</file>